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<sst xmlns="http://schemas.openxmlformats.org/spreadsheetml/2006/main" count="76" uniqueCount="75">
  <si>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</si>
  <si>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</si>
  <si>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</si>
  <si>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</si>
  <si>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</si>
  <si>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</si>
  <si>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</si>
  <si>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</si>
  <si>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</si>
  <si>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</si>
  <si>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</si>
  <si>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</si>
  <si>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</si>
  <si>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</si>
  <si>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</si>
  <si>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</si>
  <si>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</si>
  <si>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</si>
  <si>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</si>
  <si>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</si>
  <si>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</si>
  <si>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</si>
  <si>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</si>
  <si>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</si>
  <si>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</si>
  <si>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</si>
  <si>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</si>
  <si>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</si>
  <si>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</si>
  <si>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</si>
  <si>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</si>
  <si>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</si>
  <si>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</si>
  <si>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</si>
  <si>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</si>
  <si>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</si>
  <si>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</si>
  <si>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</si>
  <si>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</si>
  <si>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</si>
  <si>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</si>
  <si>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</si>
  <si>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</si>
  <si>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</si>
  <si>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</si>
  <si>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</si>
  <si>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</si>
  <si>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</si>
  <si>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</si>
  <si>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</si>
  <si>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</si>
  <si>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</si>
  <si>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</si>
  <si>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</si>
  <si>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</si>
  <si>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</si>
  <si>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</si>
  <si>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</si>
  <si>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</si>
  <si>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</si>
  <si>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</si>
  <si>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</si>
  <si>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</si>
  <si>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</si>
  <si>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</si>
  <si>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15/05/22 - VENCIMENTO 20/05/22</t>
  </si>
  <si>
    <t>5.2.8. Ajuste de Cronograma (+)</t>
  </si>
  <si>
    <t>5.2.9. Ajuste de Cronograma (-)</t>
  </si>
  <si>
    <t>5.2.10. Desconto do Saldo Remanescente de Investimento em SMGO</t>
  </si>
  <si>
    <t>2.1 Tarifa de Remuneração por Passageiro Transportado Combustível</t>
  </si>
  <si>
    <t>4. Remuneração Bruta do Operador (4.1 + 4.2 + 4.3 + 4.4 + 4.5 + 4.6 + 4.7 + 4.8)</t>
  </si>
  <si>
    <t>4.1. Pelo Transporte de Passageiros (1 x (2 + 2.1))</t>
  </si>
  <si>
    <t>4.6. Remuneração SMGO</t>
  </si>
  <si>
    <t>4.7. Remuneração Manutenção de Validadores</t>
  </si>
  <si>
    <t>4.8. Remuneração Comunicação de Dados por Chip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</si>
</sst>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32" fillId="33" borderId="4" xfId="0" applyFont="1" applyFill="1" applyBorder="1" applyAlignment="1">
      <alignment horizontal="left" vertical="center" indent="2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5" t="s">
        <v>54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1">
      <c r="A2" s="56" t="s">
        <v>65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57" t="s">
        <v>47</v>
      </c>
      <c r="B4" s="58" t="s">
        <v>46</v>
      </c>
      <c r="C4" s="59"/>
      <c r="D4" s="59"/>
      <c r="E4" s="59"/>
      <c r="F4" s="59"/>
      <c r="G4" s="59"/>
      <c r="H4" s="59"/>
      <c r="I4" s="59"/>
      <c r="J4" s="59"/>
      <c r="K4" s="57" t="s">
        <v>45</v>
      </c>
    </row>
    <row r="5" spans="1:11" ht="43.5" customHeight="1">
      <c r="A5" s="57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57"/>
    </row>
    <row r="6" spans="1:11" ht="18.75" customHeight="1">
      <c r="A6" s="57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57"/>
    </row>
    <row r="7" spans="1:14" ht="16.5" customHeight="1">
      <c r="A7" s="13" t="s">
        <v>33</v>
      </c>
      <c r="B7" s="46">
        <f aca="true" t="shared" si="0" ref="B7:K7">B8+B11</f>
        <v>92923</v>
      </c>
      <c r="C7" s="46">
        <f t="shared" si="0"/>
        <v>68812</v>
      </c>
      <c r="D7" s="46">
        <f t="shared" si="0"/>
        <v>103728</v>
      </c>
      <c r="E7" s="46">
        <f t="shared" si="0"/>
        <v>49546</v>
      </c>
      <c r="F7" s="46">
        <f t="shared" si="0"/>
        <v>78549</v>
      </c>
      <c r="G7" s="46">
        <f t="shared" si="0"/>
        <v>76845</v>
      </c>
      <c r="H7" s="46">
        <f t="shared" si="0"/>
        <v>96034</v>
      </c>
      <c r="I7" s="46">
        <f t="shared" si="0"/>
        <v>123654</v>
      </c>
      <c r="J7" s="46">
        <f t="shared" si="0"/>
        <v>28532</v>
      </c>
      <c r="K7" s="46">
        <f t="shared" si="0"/>
        <v>718623</v>
      </c>
      <c r="L7" s="45"/>
      <c r="M7"/>
      <c r="N7"/>
    </row>
    <row r="8" spans="1:14" ht="16.5" customHeight="1">
      <c r="A8" s="43" t="s">
        <v>32</v>
      </c>
      <c r="B8" s="44">
        <f aca="true" t="shared" si="1" ref="B8:J8">+B9+B10</f>
        <v>7611</v>
      </c>
      <c r="C8" s="44">
        <f t="shared" si="1"/>
        <v>7306</v>
      </c>
      <c r="D8" s="44">
        <f t="shared" si="1"/>
        <v>8848</v>
      </c>
      <c r="E8" s="44">
        <f t="shared" si="1"/>
        <v>4876</v>
      </c>
      <c r="F8" s="44">
        <f t="shared" si="1"/>
        <v>6255</v>
      </c>
      <c r="G8" s="44">
        <f t="shared" si="1"/>
        <v>3922</v>
      </c>
      <c r="H8" s="44">
        <f t="shared" si="1"/>
        <v>3870</v>
      </c>
      <c r="I8" s="44">
        <f t="shared" si="1"/>
        <v>9312</v>
      </c>
      <c r="J8" s="44">
        <f t="shared" si="1"/>
        <v>1168</v>
      </c>
      <c r="K8" s="37">
        <f>SUM(B8:J8)</f>
        <v>53168</v>
      </c>
      <c r="L8"/>
      <c r="M8"/>
      <c r="N8"/>
    </row>
    <row r="9" spans="1:14" ht="16.5" customHeight="1">
      <c r="A9" s="22" t="s">
        <v>31</v>
      </c>
      <c r="B9" s="44">
        <v>7599</v>
      </c>
      <c r="C9" s="44">
        <v>7303</v>
      </c>
      <c r="D9" s="44">
        <v>8847</v>
      </c>
      <c r="E9" s="44">
        <v>4834</v>
      </c>
      <c r="F9" s="44">
        <v>6252</v>
      </c>
      <c r="G9" s="44">
        <v>3920</v>
      </c>
      <c r="H9" s="44">
        <v>3870</v>
      </c>
      <c r="I9" s="44">
        <v>9284</v>
      </c>
      <c r="J9" s="44">
        <v>1168</v>
      </c>
      <c r="K9" s="37">
        <f>SUM(B9:J9)</f>
        <v>53077</v>
      </c>
      <c r="L9"/>
      <c r="M9"/>
      <c r="N9"/>
    </row>
    <row r="10" spans="1:14" ht="16.5" customHeight="1">
      <c r="A10" s="22" t="s">
        <v>30</v>
      </c>
      <c r="B10" s="44">
        <v>12</v>
      </c>
      <c r="C10" s="44">
        <v>3</v>
      </c>
      <c r="D10" s="44">
        <v>1</v>
      </c>
      <c r="E10" s="44">
        <v>42</v>
      </c>
      <c r="F10" s="44">
        <v>3</v>
      </c>
      <c r="G10" s="44">
        <v>2</v>
      </c>
      <c r="H10" s="44">
        <v>0</v>
      </c>
      <c r="I10" s="44">
        <v>28</v>
      </c>
      <c r="J10" s="44">
        <v>0</v>
      </c>
      <c r="K10" s="37">
        <f>SUM(B10:J10)</f>
        <v>91</v>
      </c>
      <c r="L10"/>
      <c r="M10"/>
      <c r="N10"/>
    </row>
    <row r="11" spans="1:14" ht="16.5" customHeight="1">
      <c r="A11" s="43" t="s">
        <v>29</v>
      </c>
      <c r="B11" s="42">
        <v>85312</v>
      </c>
      <c r="C11" s="42">
        <v>61506</v>
      </c>
      <c r="D11" s="42">
        <v>94880</v>
      </c>
      <c r="E11" s="42">
        <v>44670</v>
      </c>
      <c r="F11" s="42">
        <v>72294</v>
      </c>
      <c r="G11" s="42">
        <v>72923</v>
      </c>
      <c r="H11" s="42">
        <v>92164</v>
      </c>
      <c r="I11" s="42">
        <v>114342</v>
      </c>
      <c r="J11" s="42">
        <v>27364</v>
      </c>
      <c r="K11" s="37">
        <f>SUM(B11:J11)</f>
        <v>665455</v>
      </c>
      <c r="L11"/>
      <c r="M11"/>
      <c r="N11"/>
    </row>
    <row r="12" spans="1:14" ht="12" customHeight="1">
      <c r="A12" s="22"/>
      <c r="B12" s="42"/>
      <c r="C12" s="42"/>
      <c r="D12" s="42"/>
      <c r="E12" s="42"/>
      <c r="F12" s="42"/>
      <c r="G12" s="42"/>
      <c r="H12" s="42"/>
      <c r="I12" s="42"/>
      <c r="J12" s="42"/>
      <c r="K12" s="37"/>
      <c r="L12"/>
      <c r="M12"/>
      <c r="N12"/>
    </row>
    <row r="13" spans="1:14" ht="16.5" customHeight="1">
      <c r="A13" s="16" t="s">
        <v>28</v>
      </c>
      <c r="B13" s="41">
        <v>3.6737</v>
      </c>
      <c r="C13" s="41">
        <v>4.0359</v>
      </c>
      <c r="D13" s="41">
        <v>4.474</v>
      </c>
      <c r="E13" s="41">
        <v>3.8899</v>
      </c>
      <c r="F13" s="41">
        <v>4.1165</v>
      </c>
      <c r="G13" s="41">
        <v>4.1582</v>
      </c>
      <c r="H13" s="41">
        <v>3.3108</v>
      </c>
      <c r="I13" s="41">
        <v>3.3444</v>
      </c>
      <c r="J13" s="41">
        <v>3.7842</v>
      </c>
      <c r="K13" s="31"/>
      <c r="L13"/>
      <c r="M13"/>
      <c r="N13"/>
    </row>
    <row r="14" spans="1:14" ht="16.5" customHeight="1">
      <c r="A14" s="16" t="s">
        <v>69</v>
      </c>
      <c r="B14" s="41">
        <v>0.3186</v>
      </c>
      <c r="C14" s="41">
        <v>0.35</v>
      </c>
      <c r="D14" s="41">
        <v>0.388</v>
      </c>
      <c r="E14" s="41">
        <v>0.3374</v>
      </c>
      <c r="F14" s="41">
        <v>0.357</v>
      </c>
      <c r="G14" s="41">
        <v>0.3606</v>
      </c>
      <c r="H14" s="41">
        <v>0.2872</v>
      </c>
      <c r="I14" s="41">
        <v>0.2901</v>
      </c>
      <c r="J14" s="41">
        <v>0.3282</v>
      </c>
      <c r="K14" s="31"/>
      <c r="L14"/>
      <c r="M14"/>
      <c r="N14"/>
    </row>
    <row r="15" spans="1:11" ht="12" customHeight="1">
      <c r="A15" s="40"/>
      <c r="B15" s="17"/>
      <c r="C15" s="39"/>
      <c r="D15" s="39"/>
      <c r="E15" s="39"/>
      <c r="F15" s="39"/>
      <c r="G15" s="39"/>
      <c r="H15" s="39"/>
      <c r="I15" s="39"/>
      <c r="J15" s="39"/>
      <c r="K15" s="31"/>
    </row>
    <row r="16" spans="1:11" ht="16.5" customHeight="1">
      <c r="A16" s="16" t="s">
        <v>27</v>
      </c>
      <c r="B16" s="38">
        <v>1.067035904227073</v>
      </c>
      <c r="C16" s="38">
        <v>1.180708599761797</v>
      </c>
      <c r="D16" s="38">
        <v>1.022379639367883</v>
      </c>
      <c r="E16" s="38">
        <v>1.291664511969943</v>
      </c>
      <c r="F16" s="38">
        <v>1.053007990509514</v>
      </c>
      <c r="G16" s="38">
        <v>1.12446456170519</v>
      </c>
      <c r="H16" s="38">
        <v>1.083651973011869</v>
      </c>
      <c r="I16" s="38">
        <v>1.062308747270613</v>
      </c>
      <c r="J16" s="38">
        <v>1.023491859723523</v>
      </c>
      <c r="K16" s="31"/>
    </row>
    <row r="17" spans="1:11" ht="12" customHeight="1">
      <c r="A17" s="16"/>
      <c r="B17" s="31"/>
      <c r="C17" s="31"/>
      <c r="D17" s="31"/>
      <c r="E17" s="37"/>
      <c r="F17" s="31"/>
      <c r="G17" s="31"/>
      <c r="H17" s="31"/>
      <c r="I17" s="31"/>
      <c r="J17" s="31"/>
      <c r="K17" s="15"/>
    </row>
    <row r="18" spans="1:14" ht="16.5" customHeight="1">
      <c r="A18" s="36" t="s">
        <v>70</v>
      </c>
      <c r="B18" s="35">
        <f>SUM(B19:B26)</f>
        <v>414949.62999999995</v>
      </c>
      <c r="C18" s="35">
        <f aca="true" t="shared" si="2" ref="C18:J18">SUM(C19:C26)</f>
        <v>379002.06999999995</v>
      </c>
      <c r="D18" s="35">
        <f t="shared" si="2"/>
        <v>543998.3900000001</v>
      </c>
      <c r="E18" s="35">
        <f t="shared" si="2"/>
        <v>288295.76999999996</v>
      </c>
      <c r="F18" s="35">
        <f t="shared" si="2"/>
        <v>387104.97</v>
      </c>
      <c r="G18" s="35">
        <f t="shared" si="2"/>
        <v>403523.97000000003</v>
      </c>
      <c r="H18" s="35">
        <f t="shared" si="2"/>
        <v>396373.45999999996</v>
      </c>
      <c r="I18" s="35">
        <f t="shared" si="2"/>
        <v>507290.3400000001</v>
      </c>
      <c r="J18" s="35">
        <f t="shared" si="2"/>
        <v>123774.23</v>
      </c>
      <c r="K18" s="35">
        <f>SUM(B18:J18)</f>
        <v>3444312.8300000005</v>
      </c>
      <c r="L18"/>
      <c r="M18"/>
      <c r="N18"/>
    </row>
    <row r="19" spans="1:14" ht="16.5" customHeight="1">
      <c r="A19" s="18" t="s">
        <v>71</v>
      </c>
      <c r="B19" s="60">
        <f>ROUND((B13+B14)*B7,2)</f>
        <v>370976.49</v>
      </c>
      <c r="C19" s="60">
        <f aca="true" t="shared" si="3" ref="C19:J19">ROUND((C13+C14)*C7,2)</f>
        <v>301802.55</v>
      </c>
      <c r="D19" s="60">
        <f t="shared" si="3"/>
        <v>504325.54</v>
      </c>
      <c r="E19" s="60">
        <f t="shared" si="3"/>
        <v>209445.81</v>
      </c>
      <c r="F19" s="60">
        <f t="shared" si="3"/>
        <v>351388.95</v>
      </c>
      <c r="G19" s="60">
        <f t="shared" si="3"/>
        <v>347247.19</v>
      </c>
      <c r="H19" s="60">
        <f t="shared" si="3"/>
        <v>345530.33</v>
      </c>
      <c r="I19" s="60">
        <f t="shared" si="3"/>
        <v>449420.46</v>
      </c>
      <c r="J19" s="60">
        <f t="shared" si="3"/>
        <v>117335</v>
      </c>
      <c r="K19" s="30">
        <f>SUM(B19:J19)</f>
        <v>2997472.32</v>
      </c>
      <c r="L19"/>
      <c r="M19"/>
      <c r="N19"/>
    </row>
    <row r="20" spans="1:14" ht="16.5" customHeight="1">
      <c r="A20" s="18" t="s">
        <v>26</v>
      </c>
      <c r="B20" s="30">
        <f aca="true" t="shared" si="4" ref="B20:J20">IF(B16&lt;&gt;0,ROUND((B16-1)*B19,2),0)</f>
        <v>24868.74</v>
      </c>
      <c r="C20" s="30">
        <f t="shared" si="4"/>
        <v>54538.32</v>
      </c>
      <c r="D20" s="30">
        <f t="shared" si="4"/>
        <v>11286.62</v>
      </c>
      <c r="E20" s="30">
        <f t="shared" si="4"/>
        <v>61087.91</v>
      </c>
      <c r="F20" s="30">
        <f t="shared" si="4"/>
        <v>18626.42</v>
      </c>
      <c r="G20" s="30">
        <f t="shared" si="4"/>
        <v>43219.97</v>
      </c>
      <c r="H20" s="30">
        <f t="shared" si="4"/>
        <v>28904.29</v>
      </c>
      <c r="I20" s="30">
        <f t="shared" si="4"/>
        <v>28002.83</v>
      </c>
      <c r="J20" s="30">
        <f t="shared" si="4"/>
        <v>2756.42</v>
      </c>
      <c r="K20" s="30">
        <f aca="true" t="shared" si="5" ref="K18:K26">SUM(B20:J20)</f>
        <v>273291.52</v>
      </c>
      <c r="L20"/>
      <c r="M20"/>
      <c r="N20"/>
    </row>
    <row r="21" spans="1:14" ht="16.5" customHeight="1">
      <c r="A21" s="18" t="s">
        <v>25</v>
      </c>
      <c r="B21" s="30">
        <v>15552.97</v>
      </c>
      <c r="C21" s="30">
        <v>17817.73</v>
      </c>
      <c r="D21" s="30">
        <v>21485.87</v>
      </c>
      <c r="E21" s="30">
        <v>13440.72</v>
      </c>
      <c r="F21" s="30">
        <v>13956.84</v>
      </c>
      <c r="G21" s="30">
        <v>9810.18</v>
      </c>
      <c r="H21" s="30">
        <v>17231.21</v>
      </c>
      <c r="I21" s="30">
        <v>24562.75</v>
      </c>
      <c r="J21" s="30">
        <v>6950.35</v>
      </c>
      <c r="K21" s="30">
        <f t="shared" si="5"/>
        <v>140808.62</v>
      </c>
      <c r="L21"/>
      <c r="M21"/>
      <c r="N21"/>
    </row>
    <row r="22" spans="1:14" ht="16.5" customHeight="1">
      <c r="A22" s="18" t="s">
        <v>24</v>
      </c>
      <c r="B22" s="30">
        <v>1475.56</v>
      </c>
      <c r="C22" s="34">
        <v>2951.12</v>
      </c>
      <c r="D22" s="34">
        <v>4426.68</v>
      </c>
      <c r="E22" s="30">
        <v>2951.12</v>
      </c>
      <c r="F22" s="30">
        <v>1475.56</v>
      </c>
      <c r="G22" s="34">
        <v>1475.56</v>
      </c>
      <c r="H22" s="34">
        <v>2951.12</v>
      </c>
      <c r="I22" s="34">
        <v>2951.12</v>
      </c>
      <c r="J22" s="34">
        <v>1475.56</v>
      </c>
      <c r="K22" s="30">
        <f t="shared" si="5"/>
        <v>22133.399999999998</v>
      </c>
      <c r="L22"/>
      <c r="M22"/>
      <c r="N22"/>
    </row>
    <row r="23" spans="1:14" ht="16.5" customHeight="1">
      <c r="A23" s="18" t="s">
        <v>23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-5414.41</v>
      </c>
      <c r="K23" s="30">
        <f t="shared" si="5"/>
        <v>-5414.41</v>
      </c>
      <c r="L23"/>
      <c r="M23"/>
      <c r="N23"/>
    </row>
    <row r="24" spans="1:14" ht="16.5" customHeight="1">
      <c r="A24" s="61" t="s">
        <v>72</v>
      </c>
      <c r="B24" s="30">
        <v>1009.47</v>
      </c>
      <c r="C24" s="30">
        <v>921.29</v>
      </c>
      <c r="D24" s="30">
        <v>1322.76</v>
      </c>
      <c r="E24" s="30">
        <v>700.83</v>
      </c>
      <c r="F24" s="30">
        <v>942.18</v>
      </c>
      <c r="G24" s="30">
        <v>981.63</v>
      </c>
      <c r="H24" s="30">
        <v>963.06</v>
      </c>
      <c r="I24" s="30">
        <v>1234.58</v>
      </c>
      <c r="J24" s="30">
        <v>301.68</v>
      </c>
      <c r="K24" s="30">
        <f t="shared" si="5"/>
        <v>8377.48</v>
      </c>
      <c r="L24"/>
      <c r="M24"/>
      <c r="N24"/>
    </row>
    <row r="25" spans="1:14" ht="16.5" customHeight="1">
      <c r="A25" s="61" t="s">
        <v>73</v>
      </c>
      <c r="B25" s="30">
        <v>763.46</v>
      </c>
      <c r="C25" s="30">
        <v>712.56</v>
      </c>
      <c r="D25" s="30">
        <v>845.27</v>
      </c>
      <c r="E25" s="30">
        <v>491.63</v>
      </c>
      <c r="F25" s="30">
        <v>513.42</v>
      </c>
      <c r="G25" s="30">
        <v>584.05</v>
      </c>
      <c r="H25" s="30">
        <v>590.22</v>
      </c>
      <c r="I25" s="30">
        <v>853.59</v>
      </c>
      <c r="J25" s="30">
        <v>268.83</v>
      </c>
      <c r="K25" s="30">
        <f t="shared" si="5"/>
        <v>5623.030000000001</v>
      </c>
      <c r="L25"/>
      <c r="M25"/>
      <c r="N25"/>
    </row>
    <row r="26" spans="1:14" ht="16.5" customHeight="1">
      <c r="A26" s="61" t="s">
        <v>74</v>
      </c>
      <c r="B26" s="30">
        <v>302.94</v>
      </c>
      <c r="C26" s="30">
        <v>258.5</v>
      </c>
      <c r="D26" s="30">
        <v>305.65</v>
      </c>
      <c r="E26" s="30">
        <v>177.75</v>
      </c>
      <c r="F26" s="30">
        <v>201.6</v>
      </c>
      <c r="G26" s="30">
        <v>205.39</v>
      </c>
      <c r="H26" s="30">
        <v>203.23</v>
      </c>
      <c r="I26" s="30">
        <v>265.01</v>
      </c>
      <c r="J26" s="30">
        <v>100.8</v>
      </c>
      <c r="K26" s="30">
        <f t="shared" si="5"/>
        <v>2020.87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22</v>
      </c>
      <c r="B29" s="30">
        <f aca="true" t="shared" si="6" ref="B29:J29">+B30+B35+B47</f>
        <v>-39048.909999999996</v>
      </c>
      <c r="C29" s="30">
        <f t="shared" si="6"/>
        <v>-37256.15</v>
      </c>
      <c r="D29" s="30">
        <f t="shared" si="6"/>
        <v>-462219.68</v>
      </c>
      <c r="E29" s="30">
        <f t="shared" si="6"/>
        <v>-232166.66</v>
      </c>
      <c r="F29" s="30">
        <f t="shared" si="6"/>
        <v>-32747.89</v>
      </c>
      <c r="G29" s="30">
        <f t="shared" si="6"/>
        <v>-22706.46</v>
      </c>
      <c r="H29" s="30">
        <f t="shared" si="6"/>
        <v>-337383.23</v>
      </c>
      <c r="I29" s="30">
        <f t="shared" si="6"/>
        <v>-47714.619999999995</v>
      </c>
      <c r="J29" s="30">
        <f t="shared" si="6"/>
        <v>-12588.54</v>
      </c>
      <c r="K29" s="30">
        <f aca="true" t="shared" si="7" ref="K29:K37">SUM(B29:J29)</f>
        <v>-1223832.1400000001</v>
      </c>
      <c r="L29"/>
      <c r="M29"/>
      <c r="N29"/>
    </row>
    <row r="30" spans="1:14" ht="16.5" customHeight="1">
      <c r="A30" s="18" t="s">
        <v>21</v>
      </c>
      <c r="B30" s="30">
        <f aca="true" t="shared" si="8" ref="B30:J30">B31+B32+B33+B34</f>
        <v>-33435.6</v>
      </c>
      <c r="C30" s="30">
        <f t="shared" si="8"/>
        <v>-32133.2</v>
      </c>
      <c r="D30" s="30">
        <f t="shared" si="8"/>
        <v>-38926.8</v>
      </c>
      <c r="E30" s="30">
        <f t="shared" si="8"/>
        <v>-21269.6</v>
      </c>
      <c r="F30" s="30">
        <f t="shared" si="8"/>
        <v>-27508.8</v>
      </c>
      <c r="G30" s="30">
        <f t="shared" si="8"/>
        <v>-17248</v>
      </c>
      <c r="H30" s="30">
        <f t="shared" si="8"/>
        <v>-17028</v>
      </c>
      <c r="I30" s="30">
        <f t="shared" si="8"/>
        <v>-40849.6</v>
      </c>
      <c r="J30" s="30">
        <f t="shared" si="8"/>
        <v>-5139.2</v>
      </c>
      <c r="K30" s="30">
        <f t="shared" si="7"/>
        <v>-233538.80000000002</v>
      </c>
      <c r="L30"/>
      <c r="M30"/>
      <c r="N30"/>
    </row>
    <row r="31" spans="1:14" s="23" customFormat="1" ht="16.5" customHeight="1">
      <c r="A31" s="29" t="s">
        <v>55</v>
      </c>
      <c r="B31" s="30">
        <f>-ROUND((B9)*$E$3,2)</f>
        <v>-33435.6</v>
      </c>
      <c r="C31" s="30">
        <f aca="true" t="shared" si="9" ref="C31:J31">-ROUND((C9)*$E$3,2)</f>
        <v>-32133.2</v>
      </c>
      <c r="D31" s="30">
        <f t="shared" si="9"/>
        <v>-38926.8</v>
      </c>
      <c r="E31" s="30">
        <f t="shared" si="9"/>
        <v>-21269.6</v>
      </c>
      <c r="F31" s="30">
        <f t="shared" si="9"/>
        <v>-27508.8</v>
      </c>
      <c r="G31" s="30">
        <f t="shared" si="9"/>
        <v>-17248</v>
      </c>
      <c r="H31" s="30">
        <f t="shared" si="9"/>
        <v>-17028</v>
      </c>
      <c r="I31" s="30">
        <f t="shared" si="9"/>
        <v>-40849.6</v>
      </c>
      <c r="J31" s="30">
        <f t="shared" si="9"/>
        <v>-5139.2</v>
      </c>
      <c r="K31" s="30">
        <f t="shared" si="7"/>
        <v>-233538.80000000002</v>
      </c>
      <c r="L31" s="28"/>
      <c r="M31"/>
      <c r="N31"/>
    </row>
    <row r="32" spans="1:14" ht="16.5" customHeight="1">
      <c r="A32" s="25" t="s">
        <v>20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19</v>
      </c>
      <c r="B33" s="30">
        <v>0</v>
      </c>
      <c r="C33" s="30">
        <v>0</v>
      </c>
      <c r="D33" s="30">
        <v>0</v>
      </c>
      <c r="E33" s="30">
        <v>0</v>
      </c>
      <c r="F33" s="26">
        <v>0</v>
      </c>
      <c r="G33" s="30">
        <v>0</v>
      </c>
      <c r="H33" s="30">
        <v>0</v>
      </c>
      <c r="I33" s="30">
        <v>0</v>
      </c>
      <c r="J33" s="30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18</v>
      </c>
      <c r="B34" s="30">
        <v>0</v>
      </c>
      <c r="C34" s="30">
        <v>0</v>
      </c>
      <c r="D34" s="30">
        <v>0</v>
      </c>
      <c r="E34" s="30">
        <v>0</v>
      </c>
      <c r="F34" s="26">
        <v>0</v>
      </c>
      <c r="G34" s="30">
        <v>0</v>
      </c>
      <c r="H34" s="30">
        <v>0</v>
      </c>
      <c r="I34" s="30">
        <v>0</v>
      </c>
      <c r="J34" s="30">
        <v>0</v>
      </c>
      <c r="K34" s="30">
        <f t="shared" si="7"/>
        <v>0</v>
      </c>
      <c r="L34"/>
      <c r="M34"/>
      <c r="N34"/>
    </row>
    <row r="35" spans="1:14" s="23" customFormat="1" ht="16.5" customHeight="1">
      <c r="A35" s="18" t="s">
        <v>17</v>
      </c>
      <c r="B35" s="27">
        <f aca="true" t="shared" si="10" ref="B35:J35">SUM(B36:B45)</f>
        <v>-5613.31</v>
      </c>
      <c r="C35" s="27">
        <f t="shared" si="10"/>
        <v>-5122.95</v>
      </c>
      <c r="D35" s="27">
        <f t="shared" si="10"/>
        <v>-423292.88</v>
      </c>
      <c r="E35" s="27">
        <f t="shared" si="10"/>
        <v>-210897.06</v>
      </c>
      <c r="F35" s="27">
        <f t="shared" si="10"/>
        <v>-5239.09</v>
      </c>
      <c r="G35" s="27">
        <f t="shared" si="10"/>
        <v>-5458.46</v>
      </c>
      <c r="H35" s="27">
        <f t="shared" si="10"/>
        <v>-320355.23</v>
      </c>
      <c r="I35" s="27">
        <f t="shared" si="10"/>
        <v>-6865.02</v>
      </c>
      <c r="J35" s="27">
        <f t="shared" si="10"/>
        <v>-7449.34</v>
      </c>
      <c r="K35" s="30">
        <f t="shared" si="7"/>
        <v>-990293.3399999999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27">
        <v>-19937.5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-5771.8</v>
      </c>
      <c r="K36" s="30">
        <f t="shared" si="7"/>
        <v>-25709.3</v>
      </c>
      <c r="L36"/>
      <c r="M36"/>
      <c r="N36"/>
    </row>
    <row r="37" spans="1:14" ht="16.5" customHeight="1">
      <c r="A37" s="25" t="s">
        <v>15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30">
        <f t="shared" si="7"/>
        <v>0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66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4" s="23" customFormat="1" ht="16.5" customHeight="1">
      <c r="A44" s="25" t="s">
        <v>67</v>
      </c>
      <c r="B44" s="17">
        <v>0</v>
      </c>
      <c r="C44" s="17">
        <v>0</v>
      </c>
      <c r="D44" s="17">
        <v>-396000</v>
      </c>
      <c r="E44" s="17">
        <v>-207000</v>
      </c>
      <c r="F44" s="17">
        <v>0</v>
      </c>
      <c r="G44" s="17">
        <v>0</v>
      </c>
      <c r="H44" s="17">
        <v>-315000</v>
      </c>
      <c r="I44" s="17">
        <v>0</v>
      </c>
      <c r="J44" s="17">
        <v>0</v>
      </c>
      <c r="K44" s="17">
        <f>SUM(B44:J44)</f>
        <v>-918000</v>
      </c>
      <c r="L44" s="24"/>
      <c r="M44"/>
      <c r="N44"/>
    </row>
    <row r="45" spans="1:14" s="23" customFormat="1" ht="16.5" customHeight="1">
      <c r="A45" s="25" t="s">
        <v>68</v>
      </c>
      <c r="B45" s="17">
        <v>-5613.31</v>
      </c>
      <c r="C45" s="17">
        <v>-5122.95</v>
      </c>
      <c r="D45" s="17">
        <v>-7355.38</v>
      </c>
      <c r="E45" s="17">
        <v>-3897.06</v>
      </c>
      <c r="F45" s="17">
        <v>-5239.09</v>
      </c>
      <c r="G45" s="17">
        <v>-5458.46</v>
      </c>
      <c r="H45" s="17">
        <v>-5355.23</v>
      </c>
      <c r="I45" s="17">
        <v>-6865.02</v>
      </c>
      <c r="J45" s="17">
        <v>-1677.54</v>
      </c>
      <c r="K45" s="17">
        <f>SUM(B45:J45)</f>
        <v>-46584.04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>IF(B18+B29+B50&lt;0,0,B18+B29+B50)</f>
        <v>375900.72</v>
      </c>
      <c r="C49" s="27">
        <f>IF(C18+C29+C50&lt;0,0,C18+C29+C50)</f>
        <v>341745.9199999999</v>
      </c>
      <c r="D49" s="27">
        <f>IF(D18+D29+D50&lt;0,0,D18+D29+D50)</f>
        <v>81778.71000000014</v>
      </c>
      <c r="E49" s="27">
        <f>IF(E18+E29+E50&lt;0,0,E18+E29+E50)</f>
        <v>56129.10999999996</v>
      </c>
      <c r="F49" s="27">
        <f>IF(F18+F29+F50&lt;0,0,F18+F29+F50)</f>
        <v>354357.07999999996</v>
      </c>
      <c r="G49" s="27">
        <f>IF(G18+G29+G50&lt;0,0,G18+G29+G50)</f>
        <v>380817.51</v>
      </c>
      <c r="H49" s="27">
        <f>IF(H18+H29+H50&lt;0,0,H18+H29+H50)</f>
        <v>58990.22999999998</v>
      </c>
      <c r="I49" s="27">
        <f>IF(I18+I29+I50&lt;0,0,I18+I29+I50)</f>
        <v>459575.7200000001</v>
      </c>
      <c r="J49" s="27">
        <f>IF(J18+J29+J50&lt;0,0,J18+J29+J50)</f>
        <v>111185.69</v>
      </c>
      <c r="K49" s="20">
        <f>SUM(B49:J49)</f>
        <v>2220480.69</v>
      </c>
      <c r="L49" s="54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>IF(B18+B29+B50&gt;0,0,B18+B29+B50)</f>
        <v>0</v>
      </c>
      <c r="C51" s="27">
        <f>IF(C18+C29+C50&gt;0,0,C18+C29+C50)</f>
        <v>0</v>
      </c>
      <c r="D51" s="27">
        <f>IF(D18+D29+D50&gt;0,0,D18+D29+D50)</f>
        <v>0</v>
      </c>
      <c r="E51" s="27">
        <f>IF(E18+E29+E50&gt;0,0,E18+E29+E50)</f>
        <v>0</v>
      </c>
      <c r="F51" s="27">
        <f>IF(F18+F29+F50&gt;0,0,F18+F29+F50)</f>
        <v>0</v>
      </c>
      <c r="G51" s="27">
        <f>IF(G18+G29+G50&gt;0,0,G18+G29+G50)</f>
        <v>0</v>
      </c>
      <c r="H51" s="27">
        <f>IF(H18+H29+H50&gt;0,0,H18+H29+H50)</f>
        <v>0</v>
      </c>
      <c r="I51" s="27">
        <f>IF(I18+I29+I50&gt;0,0,I18+I29+I50)</f>
        <v>0</v>
      </c>
      <c r="J51" s="27">
        <f>IF(J18+J29+J50&gt;0,0,J18+J29+J50)</f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1" ref="B55:J55">SUM(B56:B67)</f>
        <v>375900.72</v>
      </c>
      <c r="C55" s="10">
        <f t="shared" si="11"/>
        <v>341745.92</v>
      </c>
      <c r="D55" s="10">
        <f t="shared" si="11"/>
        <v>81778.72</v>
      </c>
      <c r="E55" s="10">
        <f t="shared" si="11"/>
        <v>56129.1</v>
      </c>
      <c r="F55" s="10">
        <f t="shared" si="11"/>
        <v>354357.08</v>
      </c>
      <c r="G55" s="10">
        <f t="shared" si="11"/>
        <v>380817.51</v>
      </c>
      <c r="H55" s="10">
        <f t="shared" si="11"/>
        <v>58990.24</v>
      </c>
      <c r="I55" s="10">
        <f>SUM(I56:I68)</f>
        <v>459575.73</v>
      </c>
      <c r="J55" s="10">
        <f t="shared" si="11"/>
        <v>111185.68</v>
      </c>
      <c r="K55" s="5">
        <f>SUM(K56:K68)</f>
        <v>2220480.6999999997</v>
      </c>
      <c r="L55" s="9"/>
    </row>
    <row r="56" spans="1:11" ht="16.5" customHeight="1">
      <c r="A56" s="7" t="s">
        <v>56</v>
      </c>
      <c r="B56" s="8">
        <v>328198.92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2" ref="K56:K67">SUM(B56:J56)</f>
        <v>328198.92</v>
      </c>
    </row>
    <row r="57" spans="1:11" ht="16.5" customHeight="1">
      <c r="A57" s="7" t="s">
        <v>57</v>
      </c>
      <c r="B57" s="8">
        <v>47701.8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2"/>
        <v>47701.8</v>
      </c>
    </row>
    <row r="58" spans="1:11" ht="16.5" customHeight="1">
      <c r="A58" s="7" t="s">
        <v>4</v>
      </c>
      <c r="B58" s="6">
        <v>0</v>
      </c>
      <c r="C58" s="8">
        <v>341745.92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2"/>
        <v>341745.92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81778.72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2"/>
        <v>81778.72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56129.1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2"/>
        <v>56129.1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354357.08</v>
      </c>
      <c r="G61" s="6">
        <v>0</v>
      </c>
      <c r="H61" s="6">
        <v>0</v>
      </c>
      <c r="I61" s="6">
        <v>0</v>
      </c>
      <c r="J61" s="6">
        <v>0</v>
      </c>
      <c r="K61" s="5">
        <f t="shared" si="12"/>
        <v>354357.08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380817.51</v>
      </c>
      <c r="H62" s="6">
        <v>0</v>
      </c>
      <c r="I62" s="6">
        <v>0</v>
      </c>
      <c r="J62" s="6">
        <v>0</v>
      </c>
      <c r="K62" s="5">
        <f t="shared" si="12"/>
        <v>380817.51</v>
      </c>
    </row>
    <row r="63" spans="1:11" ht="16.5" customHeight="1">
      <c r="A63" s="7" t="s">
        <v>49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58990.24</v>
      </c>
      <c r="I63" s="6">
        <v>0</v>
      </c>
      <c r="J63" s="6">
        <v>0</v>
      </c>
      <c r="K63" s="5">
        <f t="shared" si="12"/>
        <v>58990.24</v>
      </c>
    </row>
    <row r="64" spans="1:11" ht="16.5" customHeight="1">
      <c r="A64" s="7" t="s">
        <v>50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2"/>
        <v>0</v>
      </c>
    </row>
    <row r="65" spans="1:11" ht="16.5" customHeight="1">
      <c r="A65" s="7" t="s">
        <v>51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161173.21</v>
      </c>
      <c r="J65" s="6">
        <v>0</v>
      </c>
      <c r="K65" s="5">
        <f t="shared" si="12"/>
        <v>161173.21</v>
      </c>
    </row>
    <row r="66" spans="1:11" ht="16.5" customHeight="1">
      <c r="A66" s="7" t="s">
        <v>52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298402.52</v>
      </c>
      <c r="J66" s="6">
        <v>0</v>
      </c>
      <c r="K66" s="5">
        <f t="shared" si="12"/>
        <v>298402.52</v>
      </c>
    </row>
    <row r="67" spans="1:11" ht="16.5" customHeight="1">
      <c r="A67" s="7" t="s">
        <v>53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111185.68</v>
      </c>
      <c r="K67" s="5">
        <f t="shared" si="12"/>
        <v>111185.68</v>
      </c>
    </row>
    <row r="68" spans="1:11" ht="18" customHeight="1">
      <c r="A68" s="4" t="s">
        <v>64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/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2022-05-20T12:28:19Z</dcterms:modified>
  <cp:category/>
  <cp:version/>
  <cp:contentType/>
  <cp:contentStatus/>
</cp:coreProperties>
</file>