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<sst xmlns="http://schemas.openxmlformats.org/spreadsheetml/2006/main" count="77" uniqueCount="76">
  <si>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</si>
  <si>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</si>
  <si>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</si>
  <si>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</si>
  <si>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</si>
  <si>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</si>
  <si>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</si>
  <si>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</si>
  <si>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</si>
  <si>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</si>
  <si>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</si>
  <si>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</si>
  <si>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</si>
  <si>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</si>
  <si>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</si>
  <si>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</si>
  <si>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</si>
  <si>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</si>
  <si>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</si>
  <si>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</si>
  <si>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</si>
  <si>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</si>
  <si>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</si>
  <si>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</si>
  <si>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</si>
  <si>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</si>
  <si>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</si>
  <si>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</si>
  <si>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</si>
  <si>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</si>
  <si>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</si>
  <si>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</si>
  <si>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</si>
  <si>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</si>
  <si>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</si>
  <si>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</si>
  <si>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</si>
  <si>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</si>
  <si>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</si>
  <si>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</si>
  <si>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</si>
  <si>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</si>
  <si>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</si>
  <si>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</si>
  <si>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</si>
  <si>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</si>
  <si>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</si>
  <si>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</si>
  <si>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</si>
  <si>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</si>
  <si>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</si>
  <si>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</si>
  <si>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</si>
  <si>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</si>
  <si>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</si>
  <si>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</si>
  <si>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</si>
  <si>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</si>
  <si>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</si>
  <si>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</si>
  <si>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</si>
  <si>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</si>
  <si>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</si>
  <si>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</si>
  <si>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19/05/22 - VENCIMENTO 26/05/22</t>
  </si>
  <si>
    <t>5.2.8. Ajuste de Cronograma (+)</t>
  </si>
  <si>
    <t>5.2.9. Ajuste de Cronograma (-)</t>
  </si>
  <si>
    <t>5.2.10. Desconto do Saldo Remanescente de Investimento em SMGO</t>
  </si>
  <si>
    <t>2.1 Tarifa de Remuneração por Passageiro Transportado Combustível</t>
  </si>
  <si>
    <t>4. Remuneração Bruta do Operador (4.1 + 4.2 + 4.3 + 4.4 + 4.5 + 4.6 + 4.7 + 4.8)</t>
  </si>
  <si>
    <t>4.1. Pelo Transporte de Passageiros (1 x (2 + 2.1))</t>
  </si>
  <si>
    <t>4.6. Remuneração SMGO</t>
  </si>
  <si>
    <t>4.7. Remuneração Manutenção de Validadores</t>
  </si>
  <si>
    <t>4.8. Remuneração Comunicação de Dados por Chip</t>
  </si>
  <si>
    <t>5.3. Revisão de Remuneração pelo Transporte Coletivo ¹</t>
  </si>
  <si>
    <t>¹ Revisões de abril: passageiros (56.917 pass.), fator de transição e ar condicionado.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</si>
</sst>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32" fillId="33" borderId="4" xfId="0" applyFont="1" applyFill="1" applyBorder="1" applyAlignment="1">
      <alignment horizontal="left" vertical="center" indent="2"/>
    </xf>
    <xf numFmtId="0" fontId="0" fillId="0" borderId="0" xfId="0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5" t="s">
        <v>53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1">
      <c r="A2" s="56" t="s">
        <v>64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.75">
      <c r="A3" s="50"/>
      <c r="B3" s="53"/>
      <c r="C3" s="50"/>
      <c r="D3" s="50" t="s">
        <v>47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57" t="s">
        <v>46</v>
      </c>
      <c r="B4" s="58" t="s">
        <v>45</v>
      </c>
      <c r="C4" s="59"/>
      <c r="D4" s="59"/>
      <c r="E4" s="59"/>
      <c r="F4" s="59"/>
      <c r="G4" s="59"/>
      <c r="H4" s="59"/>
      <c r="I4" s="59"/>
      <c r="J4" s="59"/>
      <c r="K4" s="57" t="s">
        <v>44</v>
      </c>
    </row>
    <row r="5" spans="1:11" ht="43.5" customHeight="1">
      <c r="A5" s="57"/>
      <c r="B5" s="48" t="s">
        <v>57</v>
      </c>
      <c r="C5" s="48" t="s">
        <v>43</v>
      </c>
      <c r="D5" s="49" t="s">
        <v>58</v>
      </c>
      <c r="E5" s="49" t="s">
        <v>59</v>
      </c>
      <c r="F5" s="49" t="s">
        <v>60</v>
      </c>
      <c r="G5" s="48" t="s">
        <v>61</v>
      </c>
      <c r="H5" s="49" t="s">
        <v>58</v>
      </c>
      <c r="I5" s="48" t="s">
        <v>42</v>
      </c>
      <c r="J5" s="48" t="s">
        <v>62</v>
      </c>
      <c r="K5" s="57"/>
    </row>
    <row r="6" spans="1:11" ht="18.75" customHeight="1">
      <c r="A6" s="57"/>
      <c r="B6" s="47" t="s">
        <v>41</v>
      </c>
      <c r="C6" s="47" t="s">
        <v>40</v>
      </c>
      <c r="D6" s="47" t="s">
        <v>39</v>
      </c>
      <c r="E6" s="47" t="s">
        <v>38</v>
      </c>
      <c r="F6" s="47" t="s">
        <v>37</v>
      </c>
      <c r="G6" s="47" t="s">
        <v>36</v>
      </c>
      <c r="H6" s="47" t="s">
        <v>35</v>
      </c>
      <c r="I6" s="47" t="s">
        <v>34</v>
      </c>
      <c r="J6" s="47" t="s">
        <v>33</v>
      </c>
      <c r="K6" s="57"/>
    </row>
    <row r="7" spans="1:14" ht="16.5" customHeight="1">
      <c r="A7" s="13" t="s">
        <v>32</v>
      </c>
      <c r="B7" s="46">
        <f aca="true" t="shared" si="0" ref="B7:K7">B8+B11</f>
        <v>322029</v>
      </c>
      <c r="C7" s="46">
        <f t="shared" si="0"/>
        <v>266092</v>
      </c>
      <c r="D7" s="46">
        <f t="shared" si="0"/>
        <v>333326</v>
      </c>
      <c r="E7" s="46">
        <f t="shared" si="0"/>
        <v>179827</v>
      </c>
      <c r="F7" s="46">
        <f t="shared" si="0"/>
        <v>222340</v>
      </c>
      <c r="G7" s="46">
        <f t="shared" si="0"/>
        <v>219577</v>
      </c>
      <c r="H7" s="46">
        <f t="shared" si="0"/>
        <v>262065</v>
      </c>
      <c r="I7" s="46">
        <f t="shared" si="0"/>
        <v>368713</v>
      </c>
      <c r="J7" s="46">
        <f t="shared" si="0"/>
        <v>118737</v>
      </c>
      <c r="K7" s="46">
        <f t="shared" si="0"/>
        <v>2292706</v>
      </c>
      <c r="L7" s="45"/>
      <c r="M7"/>
      <c r="N7"/>
    </row>
    <row r="8" spans="1:14" ht="16.5" customHeight="1">
      <c r="A8" s="43" t="s">
        <v>31</v>
      </c>
      <c r="B8" s="44">
        <f aca="true" t="shared" si="1" ref="B8:J8">+B9+B10</f>
        <v>18242</v>
      </c>
      <c r="C8" s="44">
        <f t="shared" si="1"/>
        <v>18497</v>
      </c>
      <c r="D8" s="44">
        <f t="shared" si="1"/>
        <v>18236</v>
      </c>
      <c r="E8" s="44">
        <f t="shared" si="1"/>
        <v>12135</v>
      </c>
      <c r="F8" s="44">
        <f t="shared" si="1"/>
        <v>13377</v>
      </c>
      <c r="G8" s="44">
        <f t="shared" si="1"/>
        <v>6656</v>
      </c>
      <c r="H8" s="44">
        <f t="shared" si="1"/>
        <v>6329</v>
      </c>
      <c r="I8" s="44">
        <f t="shared" si="1"/>
        <v>19250</v>
      </c>
      <c r="J8" s="44">
        <f t="shared" si="1"/>
        <v>4063</v>
      </c>
      <c r="K8" s="37">
        <f>SUM(B8:J8)</f>
        <v>116785</v>
      </c>
      <c r="L8"/>
      <c r="M8"/>
      <c r="N8"/>
    </row>
    <row r="9" spans="1:14" ht="16.5" customHeight="1">
      <c r="A9" s="22" t="s">
        <v>30</v>
      </c>
      <c r="B9" s="44">
        <v>18197</v>
      </c>
      <c r="C9" s="44">
        <v>18491</v>
      </c>
      <c r="D9" s="44">
        <v>18224</v>
      </c>
      <c r="E9" s="44">
        <v>12030</v>
      </c>
      <c r="F9" s="44">
        <v>13363</v>
      </c>
      <c r="G9" s="44">
        <v>6656</v>
      </c>
      <c r="H9" s="44">
        <v>6329</v>
      </c>
      <c r="I9" s="44">
        <v>19150</v>
      </c>
      <c r="J9" s="44">
        <v>4063</v>
      </c>
      <c r="K9" s="37">
        <f>SUM(B9:J9)</f>
        <v>116503</v>
      </c>
      <c r="L9"/>
      <c r="M9"/>
      <c r="N9"/>
    </row>
    <row r="10" spans="1:14" ht="16.5" customHeight="1">
      <c r="A10" s="22" t="s">
        <v>29</v>
      </c>
      <c r="B10" s="44">
        <v>45</v>
      </c>
      <c r="C10" s="44">
        <v>6</v>
      </c>
      <c r="D10" s="44">
        <v>12</v>
      </c>
      <c r="E10" s="44">
        <v>105</v>
      </c>
      <c r="F10" s="44">
        <v>14</v>
      </c>
      <c r="G10" s="44">
        <v>0</v>
      </c>
      <c r="H10" s="44">
        <v>0</v>
      </c>
      <c r="I10" s="44">
        <v>100</v>
      </c>
      <c r="J10" s="44">
        <v>0</v>
      </c>
      <c r="K10" s="37">
        <f>SUM(B10:J10)</f>
        <v>282</v>
      </c>
      <c r="L10"/>
      <c r="M10"/>
      <c r="N10"/>
    </row>
    <row r="11" spans="1:14" ht="16.5" customHeight="1">
      <c r="A11" s="43" t="s">
        <v>28</v>
      </c>
      <c r="B11" s="42">
        <v>303787</v>
      </c>
      <c r="C11" s="42">
        <v>247595</v>
      </c>
      <c r="D11" s="42">
        <v>315090</v>
      </c>
      <c r="E11" s="42">
        <v>167692</v>
      </c>
      <c r="F11" s="42">
        <v>208963</v>
      </c>
      <c r="G11" s="42">
        <v>212921</v>
      </c>
      <c r="H11" s="42">
        <v>255736</v>
      </c>
      <c r="I11" s="42">
        <v>349463</v>
      </c>
      <c r="J11" s="42">
        <v>114674</v>
      </c>
      <c r="K11" s="37">
        <f>SUM(B11:J11)</f>
        <v>2175921</v>
      </c>
      <c r="L11"/>
      <c r="M11"/>
      <c r="N11"/>
    </row>
    <row r="12" spans="1:14" ht="12" customHeight="1">
      <c r="A12" s="22"/>
      <c r="B12" s="42"/>
      <c r="C12" s="42"/>
      <c r="D12" s="42"/>
      <c r="E12" s="42"/>
      <c r="F12" s="42"/>
      <c r="G12" s="42"/>
      <c r="H12" s="42"/>
      <c r="I12" s="42"/>
      <c r="J12" s="42"/>
      <c r="K12" s="37"/>
      <c r="L12"/>
      <c r="M12"/>
      <c r="N12"/>
    </row>
    <row r="13" spans="1:14" ht="16.5" customHeight="1">
      <c r="A13" s="16" t="s">
        <v>27</v>
      </c>
      <c r="B13" s="41">
        <v>3.6737</v>
      </c>
      <c r="C13" s="41">
        <v>4.0359</v>
      </c>
      <c r="D13" s="41">
        <v>4.474</v>
      </c>
      <c r="E13" s="41">
        <v>3.8899</v>
      </c>
      <c r="F13" s="41">
        <v>4.1165</v>
      </c>
      <c r="G13" s="41">
        <v>4.1582</v>
      </c>
      <c r="H13" s="41">
        <v>3.3108</v>
      </c>
      <c r="I13" s="41">
        <v>3.3444</v>
      </c>
      <c r="J13" s="41">
        <v>3.7842</v>
      </c>
      <c r="K13" s="31"/>
      <c r="L13"/>
      <c r="M13"/>
      <c r="N13"/>
    </row>
    <row r="14" spans="1:14" ht="16.5" customHeight="1">
      <c r="A14" s="16" t="s">
        <v>68</v>
      </c>
      <c r="B14" s="41">
        <v>0.3186</v>
      </c>
      <c r="C14" s="41">
        <v>0.35</v>
      </c>
      <c r="D14" s="41">
        <v>0.388</v>
      </c>
      <c r="E14" s="41">
        <v>0.3374</v>
      </c>
      <c r="F14" s="41">
        <v>0.357</v>
      </c>
      <c r="G14" s="41">
        <v>0.3606</v>
      </c>
      <c r="H14" s="41">
        <v>0.2872</v>
      </c>
      <c r="I14" s="41">
        <v>0.2901</v>
      </c>
      <c r="J14" s="41">
        <v>0.3282</v>
      </c>
      <c r="K14" s="31"/>
      <c r="L14"/>
      <c r="M14"/>
      <c r="N14"/>
    </row>
    <row r="15" spans="1:11" ht="12" customHeight="1">
      <c r="A15" s="40"/>
      <c r="B15" s="17"/>
      <c r="C15" s="39"/>
      <c r="D15" s="39"/>
      <c r="E15" s="39"/>
      <c r="F15" s="39"/>
      <c r="G15" s="39"/>
      <c r="H15" s="39"/>
      <c r="I15" s="39"/>
      <c r="J15" s="39"/>
      <c r="K15" s="31"/>
    </row>
    <row r="16" spans="1:11" ht="16.5" customHeight="1">
      <c r="A16" s="16" t="s">
        <v>26</v>
      </c>
      <c r="B16" s="38">
        <v>1.172714761440967</v>
      </c>
      <c r="C16" s="38">
        <v>1.216055931724022</v>
      </c>
      <c r="D16" s="38">
        <v>1.084461788966519</v>
      </c>
      <c r="E16" s="38">
        <v>1.424323520606908</v>
      </c>
      <c r="F16" s="38">
        <v>1.090361200109795</v>
      </c>
      <c r="G16" s="38">
        <v>1.203990210544825</v>
      </c>
      <c r="H16" s="38">
        <v>1.144016047564507</v>
      </c>
      <c r="I16" s="38">
        <v>1.120253194229507</v>
      </c>
      <c r="J16" s="38">
        <v>1.088708793833816</v>
      </c>
      <c r="K16" s="31"/>
    </row>
    <row r="17" spans="1:11" ht="12" customHeight="1">
      <c r="A17" s="16"/>
      <c r="B17" s="31"/>
      <c r="C17" s="31"/>
      <c r="D17" s="31"/>
      <c r="E17" s="37"/>
      <c r="F17" s="31"/>
      <c r="G17" s="31"/>
      <c r="H17" s="31"/>
      <c r="I17" s="31"/>
      <c r="J17" s="31"/>
      <c r="K17" s="15"/>
    </row>
    <row r="18" spans="1:14" ht="16.5" customHeight="1">
      <c r="A18" s="36" t="s">
        <v>69</v>
      </c>
      <c r="B18" s="35">
        <f>SUM(B19:B26)</f>
        <v>1548222.0499999998</v>
      </c>
      <c r="C18" s="35">
        <f aca="true" t="shared" si="2" ref="C18:J18">SUM(C19:C26)</f>
        <v>1461558.4100000001</v>
      </c>
      <c r="D18" s="35">
        <f t="shared" si="2"/>
        <v>1805624.8699999999</v>
      </c>
      <c r="E18" s="35">
        <f t="shared" si="2"/>
        <v>1112584.33</v>
      </c>
      <c r="F18" s="35">
        <f t="shared" si="2"/>
        <v>1115774.55</v>
      </c>
      <c r="G18" s="35">
        <f t="shared" si="2"/>
        <v>1222255.87</v>
      </c>
      <c r="H18" s="35">
        <f t="shared" si="2"/>
        <v>1113077.48</v>
      </c>
      <c r="I18" s="35">
        <f t="shared" si="2"/>
        <v>1559086.0100000002</v>
      </c>
      <c r="J18" s="35">
        <f t="shared" si="2"/>
        <v>541651.1200000001</v>
      </c>
      <c r="K18" s="35">
        <f>SUM(B18:J18)</f>
        <v>11479834.690000001</v>
      </c>
      <c r="L18"/>
      <c r="M18"/>
      <c r="N18"/>
    </row>
    <row r="19" spans="1:14" ht="16.5" customHeight="1">
      <c r="A19" s="18" t="s">
        <v>70</v>
      </c>
      <c r="B19" s="60">
        <f>ROUND((B13+B14)*B7,2)</f>
        <v>1285636.38</v>
      </c>
      <c r="C19" s="60">
        <f aca="true" t="shared" si="3" ref="C19:J19">ROUND((C13+C14)*C7,2)</f>
        <v>1167052.9</v>
      </c>
      <c r="D19" s="60">
        <f t="shared" si="3"/>
        <v>1620631.01</v>
      </c>
      <c r="E19" s="60">
        <f t="shared" si="3"/>
        <v>760182.68</v>
      </c>
      <c r="F19" s="60">
        <f t="shared" si="3"/>
        <v>994637.99</v>
      </c>
      <c r="G19" s="60">
        <f t="shared" si="3"/>
        <v>992224.55</v>
      </c>
      <c r="H19" s="60">
        <f t="shared" si="3"/>
        <v>942909.87</v>
      </c>
      <c r="I19" s="60">
        <f t="shared" si="3"/>
        <v>1340087.4</v>
      </c>
      <c r="J19" s="60">
        <f t="shared" si="3"/>
        <v>488294.04</v>
      </c>
      <c r="K19" s="30">
        <f>SUM(B19:J19)</f>
        <v>9591656.819999998</v>
      </c>
      <c r="L19"/>
      <c r="M19"/>
      <c r="N19"/>
    </row>
    <row r="20" spans="1:14" ht="16.5" customHeight="1">
      <c r="A20" s="18" t="s">
        <v>25</v>
      </c>
      <c r="B20" s="30">
        <f aca="true" t="shared" si="4" ref="B20:J20">IF(B16&lt;&gt;0,ROUND((B16-1)*B19,2),0)</f>
        <v>222048.38</v>
      </c>
      <c r="C20" s="30">
        <f t="shared" si="4"/>
        <v>252148.7</v>
      </c>
      <c r="D20" s="30">
        <f t="shared" si="4"/>
        <v>136881.39</v>
      </c>
      <c r="E20" s="30">
        <f t="shared" si="4"/>
        <v>322563.39</v>
      </c>
      <c r="F20" s="30">
        <f t="shared" si="4"/>
        <v>89876.68</v>
      </c>
      <c r="G20" s="30">
        <f t="shared" si="4"/>
        <v>202404.09</v>
      </c>
      <c r="H20" s="30">
        <f t="shared" si="4"/>
        <v>135794.15</v>
      </c>
      <c r="I20" s="30">
        <f t="shared" si="4"/>
        <v>161149.79</v>
      </c>
      <c r="J20" s="30">
        <f t="shared" si="4"/>
        <v>43315.98</v>
      </c>
      <c r="K20" s="30">
        <f aca="true" t="shared" si="5" ref="K18:K26">SUM(B20:J20)</f>
        <v>1566182.55</v>
      </c>
      <c r="L20"/>
      <c r="M20"/>
      <c r="N20"/>
    </row>
    <row r="21" spans="1:14" ht="16.5" customHeight="1">
      <c r="A21" s="18" t="s">
        <v>24</v>
      </c>
      <c r="B21" s="30">
        <v>36809.49</v>
      </c>
      <c r="C21" s="30">
        <v>37316.09</v>
      </c>
      <c r="D21" s="30">
        <v>41154.1</v>
      </c>
      <c r="E21" s="30">
        <v>25366.09</v>
      </c>
      <c r="F21" s="30">
        <v>28215.31</v>
      </c>
      <c r="G21" s="30">
        <v>24427.02</v>
      </c>
      <c r="H21" s="30">
        <v>29777.22</v>
      </c>
      <c r="I21" s="30">
        <v>52584.78</v>
      </c>
      <c r="J21" s="30">
        <v>13194.93</v>
      </c>
      <c r="K21" s="30">
        <f t="shared" si="5"/>
        <v>288845.02999999997</v>
      </c>
      <c r="L21"/>
      <c r="M21"/>
      <c r="N21"/>
    </row>
    <row r="22" spans="1:14" ht="16.5" customHeight="1">
      <c r="A22" s="18" t="s">
        <v>23</v>
      </c>
      <c r="B22" s="30">
        <v>1475.56</v>
      </c>
      <c r="C22" s="34">
        <v>2951.12</v>
      </c>
      <c r="D22" s="34">
        <v>4426.68</v>
      </c>
      <c r="E22" s="30">
        <v>2951.12</v>
      </c>
      <c r="F22" s="30">
        <v>1475.56</v>
      </c>
      <c r="G22" s="34">
        <v>1475.56</v>
      </c>
      <c r="H22" s="34">
        <v>2951.12</v>
      </c>
      <c r="I22" s="34">
        <v>2951.12</v>
      </c>
      <c r="J22" s="34">
        <v>1475.56</v>
      </c>
      <c r="K22" s="30">
        <f t="shared" si="5"/>
        <v>22133.399999999998</v>
      </c>
      <c r="L22"/>
      <c r="M22"/>
      <c r="N22"/>
    </row>
    <row r="23" spans="1:14" ht="16.5" customHeight="1">
      <c r="A23" s="18" t="s">
        <v>22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-5414.41</v>
      </c>
      <c r="K23" s="30">
        <f t="shared" si="5"/>
        <v>-5414.41</v>
      </c>
      <c r="L23"/>
      <c r="M23"/>
      <c r="N23"/>
    </row>
    <row r="24" spans="1:14" ht="16.5" customHeight="1">
      <c r="A24" s="61" t="s">
        <v>71</v>
      </c>
      <c r="B24" s="30">
        <v>1185.84</v>
      </c>
      <c r="C24" s="30">
        <v>1118.54</v>
      </c>
      <c r="D24" s="30">
        <v>1380.77</v>
      </c>
      <c r="E24" s="30">
        <v>851.67</v>
      </c>
      <c r="F24" s="30">
        <v>853.99</v>
      </c>
      <c r="G24" s="30">
        <v>935.21</v>
      </c>
      <c r="H24" s="30">
        <v>851.67</v>
      </c>
      <c r="I24" s="30">
        <v>1192.8</v>
      </c>
      <c r="J24" s="30">
        <v>415.39</v>
      </c>
      <c r="K24" s="30">
        <f t="shared" si="5"/>
        <v>8785.88</v>
      </c>
      <c r="L24"/>
      <c r="M24"/>
      <c r="N24"/>
    </row>
    <row r="25" spans="1:14" ht="16.5" customHeight="1">
      <c r="A25" s="61" t="s">
        <v>72</v>
      </c>
      <c r="B25" s="30">
        <v>763.46</v>
      </c>
      <c r="C25" s="30">
        <v>712.56</v>
      </c>
      <c r="D25" s="30">
        <v>845.27</v>
      </c>
      <c r="E25" s="30">
        <v>491.63</v>
      </c>
      <c r="F25" s="30">
        <v>513.42</v>
      </c>
      <c r="G25" s="30">
        <v>584.05</v>
      </c>
      <c r="H25" s="30">
        <v>590.22</v>
      </c>
      <c r="I25" s="30">
        <v>855.11</v>
      </c>
      <c r="J25" s="30">
        <v>268.83</v>
      </c>
      <c r="K25" s="30">
        <f t="shared" si="5"/>
        <v>5624.55</v>
      </c>
      <c r="L25"/>
      <c r="M25"/>
      <c r="N25"/>
    </row>
    <row r="26" spans="1:14" ht="16.5" customHeight="1">
      <c r="A26" s="61" t="s">
        <v>73</v>
      </c>
      <c r="B26" s="30">
        <v>302.94</v>
      </c>
      <c r="C26" s="30">
        <v>258.5</v>
      </c>
      <c r="D26" s="30">
        <v>305.65</v>
      </c>
      <c r="E26" s="30">
        <v>177.75</v>
      </c>
      <c r="F26" s="30">
        <v>201.6</v>
      </c>
      <c r="G26" s="30">
        <v>205.39</v>
      </c>
      <c r="H26" s="30">
        <v>203.23</v>
      </c>
      <c r="I26" s="30">
        <v>265.01</v>
      </c>
      <c r="J26" s="30">
        <v>100.8</v>
      </c>
      <c r="K26" s="30">
        <f t="shared" si="5"/>
        <v>2020.87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21</v>
      </c>
      <c r="B29" s="30">
        <f aca="true" t="shared" si="6" ref="B29:J29">+B30+B35+B47</f>
        <v>-135309.28000000003</v>
      </c>
      <c r="C29" s="30">
        <f t="shared" si="6"/>
        <v>-95061.15</v>
      </c>
      <c r="D29" s="30">
        <f t="shared" si="6"/>
        <v>-99943.39</v>
      </c>
      <c r="E29" s="30">
        <f t="shared" si="6"/>
        <v>-116140.94</v>
      </c>
      <c r="F29" s="30">
        <f t="shared" si="6"/>
        <v>-59602.969999999994</v>
      </c>
      <c r="G29" s="30">
        <f t="shared" si="6"/>
        <v>-100897.80000000002</v>
      </c>
      <c r="H29" s="30">
        <f t="shared" si="6"/>
        <v>-23280.1</v>
      </c>
      <c r="I29" s="30">
        <f t="shared" si="6"/>
        <v>-124672.98000000001</v>
      </c>
      <c r="J29" s="30">
        <f t="shared" si="6"/>
        <v>-32944.740000000005</v>
      </c>
      <c r="K29" s="30">
        <f aca="true" t="shared" si="7" ref="K29:K37">SUM(B29:J29)</f>
        <v>-787853.35</v>
      </c>
      <c r="L29"/>
      <c r="M29"/>
      <c r="N29"/>
    </row>
    <row r="30" spans="1:14" ht="16.5" customHeight="1">
      <c r="A30" s="18" t="s">
        <v>20</v>
      </c>
      <c r="B30" s="30">
        <f aca="true" t="shared" si="8" ref="B30:J30">B31+B32+B33+B34</f>
        <v>-133054.21000000002</v>
      </c>
      <c r="C30" s="30">
        <f t="shared" si="8"/>
        <v>-91698.7</v>
      </c>
      <c r="D30" s="30">
        <f t="shared" si="8"/>
        <v>-103090.68000000001</v>
      </c>
      <c r="E30" s="30">
        <f t="shared" si="8"/>
        <v>-118001.06</v>
      </c>
      <c r="F30" s="30">
        <f t="shared" si="8"/>
        <v>-58797.2</v>
      </c>
      <c r="G30" s="30">
        <f t="shared" si="8"/>
        <v>-104690.1</v>
      </c>
      <c r="H30" s="30">
        <f t="shared" si="8"/>
        <v>-42358.1</v>
      </c>
      <c r="I30" s="30">
        <f t="shared" si="8"/>
        <v>-106904.52</v>
      </c>
      <c r="J30" s="30">
        <f t="shared" si="8"/>
        <v>-24863.120000000003</v>
      </c>
      <c r="K30" s="30">
        <f t="shared" si="7"/>
        <v>-783457.6900000001</v>
      </c>
      <c r="L30"/>
      <c r="M30"/>
      <c r="N30"/>
    </row>
    <row r="31" spans="1:14" s="23" customFormat="1" ht="16.5" customHeight="1">
      <c r="A31" s="29" t="s">
        <v>54</v>
      </c>
      <c r="B31" s="30">
        <f>-ROUND((B9)*$E$3,2)</f>
        <v>-80066.8</v>
      </c>
      <c r="C31" s="30">
        <f aca="true" t="shared" si="9" ref="C31:J31">-ROUND((C9)*$E$3,2)</f>
        <v>-81360.4</v>
      </c>
      <c r="D31" s="30">
        <f t="shared" si="9"/>
        <v>-80185.6</v>
      </c>
      <c r="E31" s="30">
        <f t="shared" si="9"/>
        <v>-52932</v>
      </c>
      <c r="F31" s="30">
        <f t="shared" si="9"/>
        <v>-58797.2</v>
      </c>
      <c r="G31" s="30">
        <f t="shared" si="9"/>
        <v>-29286.4</v>
      </c>
      <c r="H31" s="30">
        <f t="shared" si="9"/>
        <v>-27847.6</v>
      </c>
      <c r="I31" s="30">
        <f t="shared" si="9"/>
        <v>-84260</v>
      </c>
      <c r="J31" s="30">
        <f t="shared" si="9"/>
        <v>-17877.2</v>
      </c>
      <c r="K31" s="30">
        <f t="shared" si="7"/>
        <v>-512613.20000000007</v>
      </c>
      <c r="L31" s="28"/>
      <c r="M31"/>
      <c r="N31"/>
    </row>
    <row r="32" spans="1:14" ht="16.5" customHeight="1">
      <c r="A32" s="25" t="s">
        <v>19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18</v>
      </c>
      <c r="B33" s="30">
        <v>0</v>
      </c>
      <c r="C33" s="30">
        <v>0</v>
      </c>
      <c r="D33" s="30">
        <v>0</v>
      </c>
      <c r="E33" s="30">
        <v>0</v>
      </c>
      <c r="F33" s="26">
        <v>0</v>
      </c>
      <c r="G33" s="30">
        <v>0</v>
      </c>
      <c r="H33" s="30">
        <v>0</v>
      </c>
      <c r="I33" s="30">
        <v>0</v>
      </c>
      <c r="J33" s="30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17</v>
      </c>
      <c r="B34" s="30">
        <v>-52987.41</v>
      </c>
      <c r="C34" s="30">
        <v>-10338.3</v>
      </c>
      <c r="D34" s="30">
        <v>-22905.08</v>
      </c>
      <c r="E34" s="30">
        <v>-65069.06</v>
      </c>
      <c r="F34" s="26">
        <v>0</v>
      </c>
      <c r="G34" s="30">
        <v>-75403.7</v>
      </c>
      <c r="H34" s="30">
        <v>-14510.5</v>
      </c>
      <c r="I34" s="30">
        <v>-22644.52</v>
      </c>
      <c r="J34" s="30">
        <v>-6985.92</v>
      </c>
      <c r="K34" s="30">
        <f t="shared" si="7"/>
        <v>-270844.49</v>
      </c>
      <c r="L34"/>
      <c r="M34"/>
      <c r="N34"/>
    </row>
    <row r="35" spans="1:14" s="23" customFormat="1" ht="16.5" customHeight="1">
      <c r="A35" s="18" t="s">
        <v>16</v>
      </c>
      <c r="B35" s="27">
        <f aca="true" t="shared" si="10" ref="B35:J35">SUM(B36:B45)</f>
        <v>-6594.03</v>
      </c>
      <c r="C35" s="27">
        <f t="shared" si="10"/>
        <v>-6219.81</v>
      </c>
      <c r="D35" s="27">
        <f t="shared" si="10"/>
        <v>-27615.48</v>
      </c>
      <c r="E35" s="27">
        <f t="shared" si="10"/>
        <v>-4735.83</v>
      </c>
      <c r="F35" s="27">
        <f t="shared" si="10"/>
        <v>-4748.73</v>
      </c>
      <c r="G35" s="27">
        <f t="shared" si="10"/>
        <v>-5200.38</v>
      </c>
      <c r="H35" s="27">
        <f t="shared" si="10"/>
        <v>-4735.83</v>
      </c>
      <c r="I35" s="27">
        <f t="shared" si="10"/>
        <v>-6632.74</v>
      </c>
      <c r="J35" s="27">
        <f t="shared" si="10"/>
        <v>-8081.65</v>
      </c>
      <c r="K35" s="30">
        <f t="shared" si="7"/>
        <v>-74564.48</v>
      </c>
      <c r="L35"/>
      <c r="M35"/>
      <c r="N35"/>
    </row>
    <row r="36" spans="1:14" ht="16.5" customHeight="1">
      <c r="A36" s="25" t="s">
        <v>15</v>
      </c>
      <c r="B36" s="17">
        <v>0</v>
      </c>
      <c r="C36" s="17">
        <v>0</v>
      </c>
      <c r="D36" s="27">
        <v>-19937.5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-5771.8</v>
      </c>
      <c r="K36" s="30">
        <f t="shared" si="7"/>
        <v>-25709.3</v>
      </c>
      <c r="L36"/>
      <c r="M36"/>
      <c r="N36"/>
    </row>
    <row r="37" spans="1:14" ht="16.5" customHeight="1">
      <c r="A37" s="25" t="s">
        <v>14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30">
        <f t="shared" si="7"/>
        <v>0</v>
      </c>
      <c r="L37"/>
      <c r="M37"/>
      <c r="N37"/>
    </row>
    <row r="38" spans="1:14" ht="16.5" customHeight="1">
      <c r="A38" s="25" t="s">
        <v>13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12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9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25" t="s">
        <v>65</v>
      </c>
      <c r="B43" s="17">
        <v>0</v>
      </c>
      <c r="C43" s="17">
        <v>0</v>
      </c>
      <c r="D43" s="17">
        <v>1350000</v>
      </c>
      <c r="E43" s="17">
        <v>765000</v>
      </c>
      <c r="F43" s="17">
        <v>0</v>
      </c>
      <c r="G43" s="17">
        <v>0</v>
      </c>
      <c r="H43" s="17">
        <v>891000</v>
      </c>
      <c r="I43" s="17">
        <v>0</v>
      </c>
      <c r="J43" s="17">
        <v>0</v>
      </c>
      <c r="K43" s="17">
        <f>SUM(B43:J43)</f>
        <v>3006000</v>
      </c>
      <c r="L43" s="24"/>
      <c r="M43"/>
      <c r="N43"/>
    </row>
    <row r="44" spans="1:14" s="23" customFormat="1" ht="16.5" customHeight="1">
      <c r="A44" s="25" t="s">
        <v>66</v>
      </c>
      <c r="B44" s="17">
        <v>0</v>
      </c>
      <c r="C44" s="17">
        <v>0</v>
      </c>
      <c r="D44" s="17">
        <v>-1350000</v>
      </c>
      <c r="E44" s="17">
        <v>-765000</v>
      </c>
      <c r="F44" s="17">
        <v>0</v>
      </c>
      <c r="G44" s="17">
        <v>0</v>
      </c>
      <c r="H44" s="17">
        <v>-891000</v>
      </c>
      <c r="I44" s="17">
        <v>0</v>
      </c>
      <c r="J44" s="17">
        <v>0</v>
      </c>
      <c r="K44" s="17">
        <f>SUM(B44:J44)</f>
        <v>-3006000</v>
      </c>
      <c r="L44" s="24"/>
      <c r="M44"/>
      <c r="N44"/>
    </row>
    <row r="45" spans="1:14" s="23" customFormat="1" ht="16.5" customHeight="1">
      <c r="A45" s="25" t="s">
        <v>67</v>
      </c>
      <c r="B45" s="17">
        <v>-6594.03</v>
      </c>
      <c r="C45" s="17">
        <v>-6219.81</v>
      </c>
      <c r="D45" s="17">
        <v>-7677.98</v>
      </c>
      <c r="E45" s="17">
        <v>-4735.83</v>
      </c>
      <c r="F45" s="17">
        <v>-4748.73</v>
      </c>
      <c r="G45" s="17">
        <v>-5200.38</v>
      </c>
      <c r="H45" s="17">
        <v>-4735.83</v>
      </c>
      <c r="I45" s="17">
        <v>-6632.74</v>
      </c>
      <c r="J45" s="17">
        <v>-2309.85</v>
      </c>
      <c r="K45" s="17">
        <f>SUM(B45:J45)</f>
        <v>-48855.18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74</v>
      </c>
      <c r="B47" s="17">
        <v>4338.96</v>
      </c>
      <c r="C47" s="17">
        <v>2857.36</v>
      </c>
      <c r="D47" s="17">
        <v>30762.77</v>
      </c>
      <c r="E47" s="17">
        <v>6595.95</v>
      </c>
      <c r="F47" s="17">
        <v>3942.96</v>
      </c>
      <c r="G47" s="17">
        <v>8992.68</v>
      </c>
      <c r="H47" s="17">
        <v>23813.83</v>
      </c>
      <c r="I47" s="17">
        <v>-11135.72</v>
      </c>
      <c r="J47" s="17">
        <v>0.03</v>
      </c>
      <c r="K47" s="17">
        <f>SUM(B47:J47)</f>
        <v>70168.81999999999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>IF(B18+B29+B50&lt;0,0,B18+B29+B50)</f>
        <v>1412912.7699999998</v>
      </c>
      <c r="C49" s="27">
        <f>IF(C18+C29+C50&lt;0,0,C18+C29+C50)</f>
        <v>1366497.2600000002</v>
      </c>
      <c r="D49" s="27">
        <f>IF(D18+D29+D50&lt;0,0,D18+D29+D50)</f>
        <v>1705681.48</v>
      </c>
      <c r="E49" s="27">
        <f>IF(E18+E29+E50&lt;0,0,E18+E29+E50)</f>
        <v>996443.3900000001</v>
      </c>
      <c r="F49" s="27">
        <f>IF(F18+F29+F50&lt;0,0,F18+F29+F50)</f>
        <v>1056171.58</v>
      </c>
      <c r="G49" s="27">
        <f>IF(G18+G29+G50&lt;0,0,G18+G29+G50)</f>
        <v>1121358.07</v>
      </c>
      <c r="H49" s="27">
        <f>IF(H18+H29+H50&lt;0,0,H18+H29+H50)</f>
        <v>1089797.38</v>
      </c>
      <c r="I49" s="27">
        <f>IF(I18+I29+I50&lt;0,0,I18+I29+I50)</f>
        <v>1434413.0300000003</v>
      </c>
      <c r="J49" s="27">
        <f>IF(J18+J29+J50&lt;0,0,J18+J29+J50)</f>
        <v>508706.3800000001</v>
      </c>
      <c r="K49" s="20">
        <f>SUM(B49:J49)</f>
        <v>10691981.340000002</v>
      </c>
      <c r="L49" s="54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>IF(B18+B29+B50&gt;0,0,B18+B29+B50)</f>
        <v>0</v>
      </c>
      <c r="C51" s="27">
        <f>IF(C18+C29+C50&gt;0,0,C18+C29+C50)</f>
        <v>0</v>
      </c>
      <c r="D51" s="27">
        <f>IF(D18+D29+D50&gt;0,0,D18+D29+D50)</f>
        <v>0</v>
      </c>
      <c r="E51" s="27">
        <f>IF(E18+E29+E50&gt;0,0,E18+E29+E50)</f>
        <v>0</v>
      </c>
      <c r="F51" s="27">
        <f>IF(F18+F29+F50&gt;0,0,F18+F29+F50)</f>
        <v>0</v>
      </c>
      <c r="G51" s="27">
        <f>IF(G18+G29+G50&gt;0,0,G18+G29+G50)</f>
        <v>0</v>
      </c>
      <c r="H51" s="27">
        <f>IF(H18+H29+H50&gt;0,0,H18+H29+H50)</f>
        <v>0</v>
      </c>
      <c r="I51" s="27">
        <f>IF(I18+I29+I50&gt;0,0,I18+I29+I50)</f>
        <v>0</v>
      </c>
      <c r="J51" s="27">
        <f>IF(J18+J29+J50&gt;0,0,J18+J29+J50)</f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1" ref="B55:J55">SUM(B56:B67)</f>
        <v>1412912.77</v>
      </c>
      <c r="C55" s="10">
        <f t="shared" si="11"/>
        <v>1366497.26</v>
      </c>
      <c r="D55" s="10">
        <f t="shared" si="11"/>
        <v>1705681.48</v>
      </c>
      <c r="E55" s="10">
        <f t="shared" si="11"/>
        <v>996443.39</v>
      </c>
      <c r="F55" s="10">
        <f t="shared" si="11"/>
        <v>1056171.57</v>
      </c>
      <c r="G55" s="10">
        <f t="shared" si="11"/>
        <v>1121358.07</v>
      </c>
      <c r="H55" s="10">
        <f t="shared" si="11"/>
        <v>1089797.38</v>
      </c>
      <c r="I55" s="10">
        <f>SUM(I56:I68)</f>
        <v>1434413.05</v>
      </c>
      <c r="J55" s="10">
        <f t="shared" si="11"/>
        <v>508706.37</v>
      </c>
      <c r="K55" s="5">
        <f>SUM(K56:K68)</f>
        <v>10691981.34</v>
      </c>
      <c r="L55" s="9"/>
    </row>
    <row r="56" spans="1:11" ht="16.5" customHeight="1">
      <c r="A56" s="7" t="s">
        <v>55</v>
      </c>
      <c r="B56" s="8">
        <v>1235883.04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2" ref="K56:K67">SUM(B56:J56)</f>
        <v>1235883.04</v>
      </c>
    </row>
    <row r="57" spans="1:11" ht="16.5" customHeight="1">
      <c r="A57" s="7" t="s">
        <v>56</v>
      </c>
      <c r="B57" s="8">
        <v>177029.73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2"/>
        <v>177029.73</v>
      </c>
    </row>
    <row r="58" spans="1:11" ht="16.5" customHeight="1">
      <c r="A58" s="7" t="s">
        <v>4</v>
      </c>
      <c r="B58" s="6">
        <v>0</v>
      </c>
      <c r="C58" s="8">
        <v>1366497.26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2"/>
        <v>1366497.26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1705681.48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2"/>
        <v>1705681.48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996443.39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2"/>
        <v>996443.39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1056171.57</v>
      </c>
      <c r="G61" s="6">
        <v>0</v>
      </c>
      <c r="H61" s="6">
        <v>0</v>
      </c>
      <c r="I61" s="6">
        <v>0</v>
      </c>
      <c r="J61" s="6">
        <v>0</v>
      </c>
      <c r="K61" s="5">
        <f t="shared" si="12"/>
        <v>1056171.57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1121358.07</v>
      </c>
      <c r="H62" s="6">
        <v>0</v>
      </c>
      <c r="I62" s="6">
        <v>0</v>
      </c>
      <c r="J62" s="6">
        <v>0</v>
      </c>
      <c r="K62" s="5">
        <f t="shared" si="12"/>
        <v>1121358.07</v>
      </c>
    </row>
    <row r="63" spans="1:11" ht="16.5" customHeight="1">
      <c r="A63" s="7" t="s">
        <v>48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1089797.38</v>
      </c>
      <c r="I63" s="6">
        <v>0</v>
      </c>
      <c r="J63" s="6">
        <v>0</v>
      </c>
      <c r="K63" s="5">
        <f t="shared" si="12"/>
        <v>1089797.38</v>
      </c>
    </row>
    <row r="64" spans="1:11" ht="16.5" customHeight="1">
      <c r="A64" s="7" t="s">
        <v>49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2"/>
        <v>0</v>
      </c>
    </row>
    <row r="65" spans="1:11" ht="16.5" customHeight="1">
      <c r="A65" s="7" t="s">
        <v>50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531163.15</v>
      </c>
      <c r="J65" s="6">
        <v>0</v>
      </c>
      <c r="K65" s="5">
        <f t="shared" si="12"/>
        <v>531163.15</v>
      </c>
    </row>
    <row r="66" spans="1:11" ht="16.5" customHeight="1">
      <c r="A66" s="7" t="s">
        <v>51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836693.13</v>
      </c>
      <c r="J66" s="6">
        <v>0</v>
      </c>
      <c r="K66" s="5">
        <f t="shared" si="12"/>
        <v>836693.13</v>
      </c>
    </row>
    <row r="67" spans="1:11" ht="16.5" customHeight="1">
      <c r="A67" s="7" t="s">
        <v>52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508706.37</v>
      </c>
      <c r="K67" s="5">
        <f t="shared" si="12"/>
        <v>508706.37</v>
      </c>
    </row>
    <row r="68" spans="1:11" ht="18" customHeight="1">
      <c r="A68" s="4" t="s">
        <v>63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2">
        <v>66556.77</v>
      </c>
      <c r="J68" s="3">
        <v>0</v>
      </c>
      <c r="K68" s="2">
        <f>SUM(B68:J68)</f>
        <v>66556.77</v>
      </c>
    </row>
    <row r="69" ht="18" customHeight="1">
      <c r="A69" s="62" t="s">
        <v>75</v>
      </c>
    </row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2022-05-26T19:41:15Z</dcterms:modified>
  <cp:category/>
  <cp:version/>
  <cp:contentType/>
  <cp:contentStatus/>
</cp:coreProperties>
</file>