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<sst xmlns="http://schemas.openxmlformats.org/spreadsheetml/2006/main" count="88" uniqueCount="85">
  <si>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</si>
  <si>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</si>
  <si>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</si>
  <si>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</si>
  <si>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</si>
  <si>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</si>
  <si>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</si>
  <si>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</si>
  <si>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</si>
  <si>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</si>
  <si>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</si>
  <si>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</si>
  <si>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</si>
  <si>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</si>
  <si>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</si>
  <si>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</si>
  <si>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</si>
  <si>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</si>
  <si>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</si>
  <si>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</si>
  <si>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</si>
  <si>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</si>
  <si>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</si>
  <si>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</si>
  <si>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</si>
  <si>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</si>
  <si>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</si>
  <si>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</si>
  <si>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</si>
  <si>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</si>
  <si>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</si>
  <si>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</si>
  <si>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</si>
  <si>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</si>
  <si>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</si>
  <si>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</si>
  <si>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</si>
  <si>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</si>
  <si>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</si>
  <si>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</si>
  <si>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</si>
  <si>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</si>
  <si>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</si>
  <si>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</si>
  <si>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</si>
  <si>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</si>
  <si>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</si>
  <si>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</si>
  <si>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</si>
  <si>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</si>
  <si>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</si>
  <si>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</si>
  <si>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</si>
  <si>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</si>
  <si>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</si>
  <si>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</si>
  <si>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</si>
  <si>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</si>
  <si>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</si>
  <si>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</si>
  <si>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</si>
  <si>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</si>
  <si>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</si>
  <si>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</si>
  <si>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19/05/22 - VENCIMENTO 26/05/22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</si>
  <si>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</si>
  <si>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</si>
  <si>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</si>
  <si>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</si>
  <si>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</si>
  <si>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</si>
  <si>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</si>
  <si>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</si>
  <si>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</si>
  <si>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</si>
  <si>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</si>
  <si>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</si>
  <si>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</si>
  <si>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</si>
  <si>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</si>
  <si>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</si>
  <si>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</si>
  <si>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5.3. Revisão de Remuneração pelo Transporte Coletivo (1)</t>
  </si>
  <si>
    <t xml:space="preserve">5.4. Revisão de Remuneração pelo Serviço Atende </t>
  </si>
  <si>
    <t>Nota: (1) Revisões do período de 19/03 a 03/12/20, lote D7, e revisões de passageiros, de fator de transição e de ar-condicionado, mês de abril/22. Total de 1.650.282 passageiros.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</si>
</sst>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_-* #,##0_-;\-* #,##0_-;_-* &quot;-&quot;??_-;_-@_-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71</xdr:row>
      <xdr:rowOff>0</xdr:rowOff>
    </xdr:from>
    <xdr:to>
      <xdr:col>7</xdr:col>
      <xdr:colOff>866775</xdr:colOff>
      <xdr:row>72</xdr:row>
      <xdr:rowOff>57150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7450" y="172116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7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366120</v>
      </c>
      <c r="C7" s="9">
        <f t="shared" si="0"/>
        <v>270087</v>
      </c>
      <c r="D7" s="9">
        <f t="shared" si="0"/>
        <v>261422</v>
      </c>
      <c r="E7" s="9">
        <f t="shared" si="0"/>
        <v>60753</v>
      </c>
      <c r="F7" s="9">
        <f t="shared" si="0"/>
        <v>218372</v>
      </c>
      <c r="G7" s="9">
        <f t="shared" si="0"/>
        <v>352486</v>
      </c>
      <c r="H7" s="9">
        <f t="shared" si="0"/>
        <v>39038</v>
      </c>
      <c r="I7" s="9">
        <f t="shared" si="0"/>
        <v>273381</v>
      </c>
      <c r="J7" s="9">
        <f t="shared" si="0"/>
        <v>226607</v>
      </c>
      <c r="K7" s="9">
        <f t="shared" si="0"/>
        <v>341504</v>
      </c>
      <c r="L7" s="9">
        <f t="shared" si="0"/>
        <v>260505</v>
      </c>
      <c r="M7" s="9">
        <f t="shared" si="0"/>
        <v>129144</v>
      </c>
      <c r="N7" s="9">
        <f t="shared" si="0"/>
        <v>80921</v>
      </c>
      <c r="O7" s="9">
        <f t="shared" si="0"/>
        <v>2880340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12193</v>
      </c>
      <c r="C8" s="11">
        <f t="shared" si="1"/>
        <v>13654</v>
      </c>
      <c r="D8" s="11">
        <f t="shared" si="1"/>
        <v>9361</v>
      </c>
      <c r="E8" s="11">
        <f t="shared" si="1"/>
        <v>1804</v>
      </c>
      <c r="F8" s="11">
        <f t="shared" si="1"/>
        <v>7190</v>
      </c>
      <c r="G8" s="11">
        <f t="shared" si="1"/>
        <v>11095</v>
      </c>
      <c r="H8" s="11">
        <f t="shared" si="1"/>
        <v>1715</v>
      </c>
      <c r="I8" s="11">
        <f t="shared" si="1"/>
        <v>14578</v>
      </c>
      <c r="J8" s="11">
        <f t="shared" si="1"/>
        <v>10170</v>
      </c>
      <c r="K8" s="11">
        <f t="shared" si="1"/>
        <v>7817</v>
      </c>
      <c r="L8" s="11">
        <f t="shared" si="1"/>
        <v>6678</v>
      </c>
      <c r="M8" s="11">
        <f t="shared" si="1"/>
        <v>5527</v>
      </c>
      <c r="N8" s="11">
        <f t="shared" si="1"/>
        <v>3866</v>
      </c>
      <c r="O8" s="11">
        <f t="shared" si="1"/>
        <v>105648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12193</v>
      </c>
      <c r="C9" s="11">
        <v>13654</v>
      </c>
      <c r="D9" s="11">
        <v>9361</v>
      </c>
      <c r="E9" s="11">
        <v>1804</v>
      </c>
      <c r="F9" s="11">
        <v>7190</v>
      </c>
      <c r="G9" s="11">
        <v>11095</v>
      </c>
      <c r="H9" s="11">
        <v>1715</v>
      </c>
      <c r="I9" s="11">
        <v>14572</v>
      </c>
      <c r="J9" s="11">
        <v>10170</v>
      </c>
      <c r="K9" s="11">
        <v>7806</v>
      </c>
      <c r="L9" s="11">
        <v>6678</v>
      </c>
      <c r="M9" s="11">
        <v>5520</v>
      </c>
      <c r="N9" s="11">
        <v>3851</v>
      </c>
      <c r="O9" s="11">
        <f>SUM(B9:N9)</f>
        <v>105609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11</v>
      </c>
      <c r="L10" s="13">
        <v>0</v>
      </c>
      <c r="M10" s="13">
        <v>7</v>
      </c>
      <c r="N10" s="13">
        <v>15</v>
      </c>
      <c r="O10" s="11">
        <f>SUM(B10:N10)</f>
        <v>39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353927</v>
      </c>
      <c r="C11" s="13">
        <v>256433</v>
      </c>
      <c r="D11" s="13">
        <v>252061</v>
      </c>
      <c r="E11" s="13">
        <v>58949</v>
      </c>
      <c r="F11" s="13">
        <v>211182</v>
      </c>
      <c r="G11" s="13">
        <v>341391</v>
      </c>
      <c r="H11" s="13">
        <v>37323</v>
      </c>
      <c r="I11" s="13">
        <v>258803</v>
      </c>
      <c r="J11" s="13">
        <v>216437</v>
      </c>
      <c r="K11" s="13">
        <v>333687</v>
      </c>
      <c r="L11" s="13">
        <v>253827</v>
      </c>
      <c r="M11" s="13">
        <v>123617</v>
      </c>
      <c r="N11" s="13">
        <v>77055</v>
      </c>
      <c r="O11" s="11">
        <f>SUM(B11:N11)</f>
        <v>2774692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1.279402951052335</v>
      </c>
      <c r="C16" s="19">
        <v>1.271910307354312</v>
      </c>
      <c r="D16" s="19">
        <v>1.267849539403412</v>
      </c>
      <c r="E16" s="19">
        <v>0.983689042801014</v>
      </c>
      <c r="F16" s="19">
        <v>1.395521696038708</v>
      </c>
      <c r="G16" s="19">
        <v>1.500969884529141</v>
      </c>
      <c r="H16" s="19">
        <v>1.74415182226006</v>
      </c>
      <c r="I16" s="19">
        <v>1.235619177220635</v>
      </c>
      <c r="J16" s="19">
        <v>1.335470446567375</v>
      </c>
      <c r="K16" s="19">
        <v>1.189550771579026</v>
      </c>
      <c r="L16" s="19">
        <v>1.242322236686356</v>
      </c>
      <c r="M16" s="19">
        <v>1.251902177807994</v>
      </c>
      <c r="N16" s="19">
        <v>1.143944298358304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O18">SUM(B19:B27)</f>
        <v>1331193.9100000001</v>
      </c>
      <c r="C18" s="24">
        <f t="shared" si="2"/>
        <v>986432.5099999999</v>
      </c>
      <c r="D18" s="24">
        <f t="shared" si="2"/>
        <v>826791.56</v>
      </c>
      <c r="E18" s="24">
        <f t="shared" si="2"/>
        <v>260517.48999999996</v>
      </c>
      <c r="F18" s="24">
        <f t="shared" si="2"/>
        <v>878167.0700000001</v>
      </c>
      <c r="G18" s="24">
        <f t="shared" si="2"/>
        <v>1274196.72</v>
      </c>
      <c r="H18" s="24">
        <f t="shared" si="2"/>
        <v>217166.34</v>
      </c>
      <c r="I18" s="24">
        <f t="shared" si="2"/>
        <v>972527.69</v>
      </c>
      <c r="J18" s="24">
        <f t="shared" si="2"/>
        <v>862931.3800000001</v>
      </c>
      <c r="K18" s="24">
        <f t="shared" si="2"/>
        <v>1116805.86</v>
      </c>
      <c r="L18" s="24">
        <f t="shared" si="2"/>
        <v>1017124.28</v>
      </c>
      <c r="M18" s="24">
        <f t="shared" si="2"/>
        <v>588276</v>
      </c>
      <c r="N18" s="24">
        <f t="shared" si="2"/>
        <v>300493</v>
      </c>
      <c r="O18" s="24">
        <f t="shared" si="2"/>
        <v>10632623.810000002</v>
      </c>
      <c r="Q18" s="25"/>
      <c r="R18" s="59"/>
      <c r="S18" s="59"/>
      <c r="T18" s="59"/>
      <c r="U18" s="59"/>
      <c r="V18" s="59"/>
      <c r="W18" s="59"/>
    </row>
    <row r="19" spans="1:15" ht="18.75" customHeight="1">
      <c r="A19" s="26" t="s">
        <v>34</v>
      </c>
      <c r="B19" s="30">
        <f aca="true" t="shared" si="3" ref="B19:N19">ROUND((B13+B14)*B7,2)</f>
        <v>955683.04</v>
      </c>
      <c r="C19" s="30">
        <f t="shared" si="3"/>
        <v>728316.6</v>
      </c>
      <c r="D19" s="30">
        <f t="shared" si="3"/>
        <v>618236.89</v>
      </c>
      <c r="E19" s="30">
        <f t="shared" si="3"/>
        <v>245448.2</v>
      </c>
      <c r="F19" s="30">
        <f t="shared" si="3"/>
        <v>598601.33</v>
      </c>
      <c r="G19" s="30">
        <f t="shared" si="3"/>
        <v>794996.92</v>
      </c>
      <c r="H19" s="30">
        <f t="shared" si="3"/>
        <v>118214.87</v>
      </c>
      <c r="I19" s="30">
        <f t="shared" si="3"/>
        <v>732004.97</v>
      </c>
      <c r="J19" s="30">
        <f t="shared" si="3"/>
        <v>610275.31</v>
      </c>
      <c r="K19" s="30">
        <f t="shared" si="3"/>
        <v>869366.73</v>
      </c>
      <c r="L19" s="30">
        <f t="shared" si="3"/>
        <v>755073.74</v>
      </c>
      <c r="M19" s="30">
        <f t="shared" si="3"/>
        <v>431947.94</v>
      </c>
      <c r="N19" s="30">
        <f t="shared" si="3"/>
        <v>244478.53</v>
      </c>
      <c r="O19" s="30">
        <f>SUM(B19:N19)</f>
        <v>7702645.070000002</v>
      </c>
    </row>
    <row r="20" spans="1:23" ht="18.75" customHeight="1">
      <c r="A20" s="26" t="s">
        <v>35</v>
      </c>
      <c r="B20" s="30">
        <f>IF(B16&lt;&gt;0,ROUND((B16-1)*B19,2),0)</f>
        <v>267020.66</v>
      </c>
      <c r="C20" s="30">
        <f aca="true" t="shared" si="4" ref="C20:N20">IF(C16&lt;&gt;0,ROUND((C16-1)*C19,2),0)</f>
        <v>198036.79</v>
      </c>
      <c r="D20" s="30">
        <f t="shared" si="4"/>
        <v>165594.47</v>
      </c>
      <c r="E20" s="30">
        <f t="shared" si="4"/>
        <v>-4003.5</v>
      </c>
      <c r="F20" s="30">
        <f t="shared" si="4"/>
        <v>236759.81</v>
      </c>
      <c r="G20" s="30">
        <f t="shared" si="4"/>
        <v>398269.52</v>
      </c>
      <c r="H20" s="30">
        <f t="shared" si="4"/>
        <v>87969.81</v>
      </c>
      <c r="I20" s="30">
        <f t="shared" si="4"/>
        <v>172474.41</v>
      </c>
      <c r="J20" s="30">
        <f t="shared" si="4"/>
        <v>204729.33</v>
      </c>
      <c r="K20" s="30">
        <f t="shared" si="4"/>
        <v>164789.13</v>
      </c>
      <c r="L20" s="30">
        <f t="shared" si="4"/>
        <v>182971.16</v>
      </c>
      <c r="M20" s="30">
        <f t="shared" si="4"/>
        <v>108808.63</v>
      </c>
      <c r="N20" s="30">
        <f t="shared" si="4"/>
        <v>35191.29</v>
      </c>
      <c r="O20" s="30">
        <f aca="true" t="shared" si="5" ref="O20:O27">SUM(B20:N20)</f>
        <v>2218611.5100000002</v>
      </c>
      <c r="W20" s="60"/>
    </row>
    <row r="21" spans="1:15" ht="18.75" customHeight="1">
      <c r="A21" s="26" t="s">
        <v>36</v>
      </c>
      <c r="B21" s="30">
        <v>51184.85</v>
      </c>
      <c r="C21" s="30">
        <v>34672.77</v>
      </c>
      <c r="D21" s="30">
        <v>20692.78</v>
      </c>
      <c r="E21" s="30">
        <v>9515.05</v>
      </c>
      <c r="F21" s="30">
        <v>25759.27</v>
      </c>
      <c r="G21" s="30">
        <v>41024.67</v>
      </c>
      <c r="H21" s="30">
        <v>3925.5</v>
      </c>
      <c r="I21" s="30">
        <v>29115.57</v>
      </c>
      <c r="J21" s="30">
        <v>28994.77</v>
      </c>
      <c r="K21" s="30">
        <v>43849.9</v>
      </c>
      <c r="L21" s="30">
        <v>40576.09</v>
      </c>
      <c r="M21" s="30">
        <v>19911.19</v>
      </c>
      <c r="N21" s="30">
        <v>11444.29</v>
      </c>
      <c r="O21" s="30">
        <f t="shared" si="5"/>
        <v>360666.69999999995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-7730.39</v>
      </c>
      <c r="E23" s="30">
        <v>0</v>
      </c>
      <c r="F23" s="30">
        <v>-9381.27</v>
      </c>
      <c r="G23" s="30">
        <v>0</v>
      </c>
      <c r="H23" s="30">
        <v>-2067.68</v>
      </c>
      <c r="I23" s="30">
        <v>0</v>
      </c>
      <c r="J23" s="30">
        <v>-5720.22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-24899.56</v>
      </c>
    </row>
    <row r="24" spans="1:26" ht="18.75" customHeight="1">
      <c r="A24" s="26" t="s">
        <v>67</v>
      </c>
      <c r="B24" s="30">
        <v>979.31</v>
      </c>
      <c r="C24" s="30">
        <v>737.96</v>
      </c>
      <c r="D24" s="30">
        <v>612.65</v>
      </c>
      <c r="E24" s="30">
        <v>192.61</v>
      </c>
      <c r="F24" s="30">
        <v>654.42</v>
      </c>
      <c r="G24" s="30">
        <v>946.82</v>
      </c>
      <c r="H24" s="30">
        <v>160.12</v>
      </c>
      <c r="I24" s="30">
        <v>717.07</v>
      </c>
      <c r="J24" s="30">
        <v>642.81</v>
      </c>
      <c r="K24" s="30">
        <v>828.46</v>
      </c>
      <c r="L24" s="30">
        <v>751.88</v>
      </c>
      <c r="M24" s="30">
        <v>431.64</v>
      </c>
      <c r="N24" s="30">
        <v>225.13</v>
      </c>
      <c r="O24" s="30">
        <f t="shared" si="5"/>
        <v>7880.880000000001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850.3</v>
      </c>
      <c r="C25" s="30">
        <v>633.07</v>
      </c>
      <c r="D25" s="30">
        <v>555.23</v>
      </c>
      <c r="E25" s="30">
        <v>169.59</v>
      </c>
      <c r="F25" s="30">
        <v>558.76</v>
      </c>
      <c r="G25" s="30">
        <v>752.76</v>
      </c>
      <c r="H25" s="30">
        <v>139.39</v>
      </c>
      <c r="I25" s="30">
        <v>588.96</v>
      </c>
      <c r="J25" s="30">
        <v>563.36</v>
      </c>
      <c r="K25" s="30">
        <v>723.71</v>
      </c>
      <c r="L25" s="30">
        <v>642.4</v>
      </c>
      <c r="M25" s="30">
        <v>363.59</v>
      </c>
      <c r="N25" s="30">
        <v>190.51</v>
      </c>
      <c r="O25" s="30">
        <f t="shared" si="5"/>
        <v>6731.629999999999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65.03</v>
      </c>
      <c r="I26" s="30">
        <v>273.14</v>
      </c>
      <c r="J26" s="30">
        <v>262.84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3134.0200000000004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52127.93</v>
      </c>
      <c r="C27" s="30">
        <v>20788.85</v>
      </c>
      <c r="D27" s="30">
        <v>27095.32</v>
      </c>
      <c r="E27" s="30">
        <v>7640.86</v>
      </c>
      <c r="F27" s="30">
        <v>23478.52</v>
      </c>
      <c r="G27" s="30">
        <v>36379.3</v>
      </c>
      <c r="H27" s="30">
        <v>7283.74</v>
      </c>
      <c r="I27" s="30">
        <v>35878.01</v>
      </c>
      <c r="J27" s="30">
        <v>21707.62</v>
      </c>
      <c r="K27" s="30">
        <v>35439.62</v>
      </c>
      <c r="L27" s="30">
        <v>35333.76</v>
      </c>
      <c r="M27" s="30">
        <v>25167.82</v>
      </c>
      <c r="N27" s="30">
        <v>7398.81</v>
      </c>
      <c r="O27" s="30">
        <f t="shared" si="5"/>
        <v>335720.16000000003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+B30+B32+B50+B51+B54-B55</f>
        <v>1011718.0599999999</v>
      </c>
      <c r="C29" s="30">
        <f>+C30+C32+C50+C51+C54-C55</f>
        <v>721999.47</v>
      </c>
      <c r="D29" s="30">
        <f t="shared" si="6"/>
        <v>-47450.46</v>
      </c>
      <c r="E29" s="30">
        <f t="shared" si="6"/>
        <v>2050.4300000000003</v>
      </c>
      <c r="F29" s="30">
        <f t="shared" si="6"/>
        <v>8821.579999999994</v>
      </c>
      <c r="G29" s="30">
        <f t="shared" si="6"/>
        <v>-42361.990000000005</v>
      </c>
      <c r="H29" s="30">
        <f t="shared" si="6"/>
        <v>-10620.95</v>
      </c>
      <c r="I29" s="30">
        <f t="shared" si="6"/>
        <v>-149723.36</v>
      </c>
      <c r="J29" s="30">
        <f t="shared" si="6"/>
        <v>-43359.439999999995</v>
      </c>
      <c r="K29" s="30">
        <f t="shared" si="6"/>
        <v>773784.0399999999</v>
      </c>
      <c r="L29" s="30">
        <f t="shared" si="6"/>
        <v>850304.5800000001</v>
      </c>
      <c r="M29" s="30">
        <f t="shared" si="6"/>
        <v>-13101.91</v>
      </c>
      <c r="N29" s="30">
        <f t="shared" si="6"/>
        <v>-19922.7</v>
      </c>
      <c r="O29" s="30">
        <f t="shared" si="6"/>
        <v>3042137.35</v>
      </c>
    </row>
    <row r="30" spans="1:15" ht="18.75" customHeight="1">
      <c r="A30" s="26" t="s">
        <v>39</v>
      </c>
      <c r="B30" s="31">
        <f>+B31</f>
        <v>-53649.2</v>
      </c>
      <c r="C30" s="31">
        <f>+C31</f>
        <v>-60077.6</v>
      </c>
      <c r="D30" s="31">
        <f aca="true" t="shared" si="7" ref="D30:O30">+D31</f>
        <v>-41188.4</v>
      </c>
      <c r="E30" s="31">
        <f t="shared" si="7"/>
        <v>-7937.6</v>
      </c>
      <c r="F30" s="31">
        <f t="shared" si="7"/>
        <v>-31636</v>
      </c>
      <c r="G30" s="31">
        <f t="shared" si="7"/>
        <v>-48818</v>
      </c>
      <c r="H30" s="31">
        <f t="shared" si="7"/>
        <v>-7546</v>
      </c>
      <c r="I30" s="31">
        <f t="shared" si="7"/>
        <v>-64116.8</v>
      </c>
      <c r="J30" s="31">
        <f t="shared" si="7"/>
        <v>-44748</v>
      </c>
      <c r="K30" s="31">
        <f t="shared" si="7"/>
        <v>-34346.4</v>
      </c>
      <c r="L30" s="31">
        <f t="shared" si="7"/>
        <v>-29383.2</v>
      </c>
      <c r="M30" s="31">
        <f t="shared" si="7"/>
        <v>-24288</v>
      </c>
      <c r="N30" s="31">
        <f t="shared" si="7"/>
        <v>-16944.4</v>
      </c>
      <c r="O30" s="31">
        <f t="shared" si="7"/>
        <v>-464679.60000000003</v>
      </c>
    </row>
    <row r="31" spans="1:26" ht="18.75" customHeight="1">
      <c r="A31" s="27" t="s">
        <v>40</v>
      </c>
      <c r="B31" s="16">
        <f>ROUND((-B9)*$G$3,2)</f>
        <v>-53649.2</v>
      </c>
      <c r="C31" s="16">
        <f aca="true" t="shared" si="8" ref="C31:N31">ROUND((-C9)*$G$3,2)</f>
        <v>-60077.6</v>
      </c>
      <c r="D31" s="16">
        <f t="shared" si="8"/>
        <v>-41188.4</v>
      </c>
      <c r="E31" s="16">
        <f t="shared" si="8"/>
        <v>-7937.6</v>
      </c>
      <c r="F31" s="16">
        <f t="shared" si="8"/>
        <v>-31636</v>
      </c>
      <c r="G31" s="16">
        <f t="shared" si="8"/>
        <v>-48818</v>
      </c>
      <c r="H31" s="16">
        <f t="shared" si="8"/>
        <v>-7546</v>
      </c>
      <c r="I31" s="16">
        <f t="shared" si="8"/>
        <v>-64116.8</v>
      </c>
      <c r="J31" s="16">
        <f t="shared" si="8"/>
        <v>-44748</v>
      </c>
      <c r="K31" s="16">
        <f t="shared" si="8"/>
        <v>-34346.4</v>
      </c>
      <c r="L31" s="16">
        <f t="shared" si="8"/>
        <v>-29383.2</v>
      </c>
      <c r="M31" s="16">
        <f t="shared" si="8"/>
        <v>-24288</v>
      </c>
      <c r="N31" s="16">
        <f t="shared" si="8"/>
        <v>-16944.4</v>
      </c>
      <c r="O31" s="32">
        <f aca="true" t="shared" si="9" ref="O31:O55">SUM(B31:N31)</f>
        <v>-464679.60000000003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SUM(B33:B48)</f>
        <v>1065554.44</v>
      </c>
      <c r="C32" s="31">
        <f aca="true" t="shared" si="10" ref="C32:O32">SUM(C33:C48)</f>
        <v>769896.47</v>
      </c>
      <c r="D32" s="31">
        <f t="shared" si="10"/>
        <v>-3406.7</v>
      </c>
      <c r="E32" s="31">
        <f t="shared" si="10"/>
        <v>-1071.05</v>
      </c>
      <c r="F32" s="31">
        <f t="shared" si="10"/>
        <v>-3638.98</v>
      </c>
      <c r="G32" s="31">
        <f t="shared" si="10"/>
        <v>-5264.9</v>
      </c>
      <c r="H32" s="31">
        <f t="shared" si="10"/>
        <v>-890.39</v>
      </c>
      <c r="I32" s="31">
        <f t="shared" si="10"/>
        <v>-3987.39</v>
      </c>
      <c r="J32" s="31">
        <f t="shared" si="10"/>
        <v>-3574.45</v>
      </c>
      <c r="K32" s="31">
        <f t="shared" si="10"/>
        <v>967393.21</v>
      </c>
      <c r="L32" s="31">
        <f t="shared" si="10"/>
        <v>886819.05</v>
      </c>
      <c r="M32" s="31">
        <f t="shared" si="10"/>
        <v>-2400.18</v>
      </c>
      <c r="N32" s="31">
        <f t="shared" si="10"/>
        <v>-1251.69</v>
      </c>
      <c r="O32" s="31">
        <f t="shared" si="10"/>
        <v>3664177.44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2124000</v>
      </c>
      <c r="C38" s="33">
        <v>1543500</v>
      </c>
      <c r="D38" s="33">
        <v>621000</v>
      </c>
      <c r="E38" s="33">
        <v>0</v>
      </c>
      <c r="F38" s="33">
        <v>0</v>
      </c>
      <c r="G38" s="33">
        <v>0</v>
      </c>
      <c r="H38" s="33">
        <v>153000</v>
      </c>
      <c r="I38" s="33">
        <v>747000</v>
      </c>
      <c r="J38" s="33">
        <v>0</v>
      </c>
      <c r="K38" s="33">
        <v>1872000</v>
      </c>
      <c r="L38" s="33">
        <v>1714500</v>
      </c>
      <c r="M38" s="33">
        <v>0</v>
      </c>
      <c r="N38" s="33">
        <v>0</v>
      </c>
      <c r="O38" s="33">
        <f t="shared" si="9"/>
        <v>8775000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0</v>
      </c>
      <c r="G39" s="33">
        <v>0</v>
      </c>
      <c r="H39" s="33">
        <v>-153000</v>
      </c>
      <c r="I39" s="33">
        <v>-747000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-5067000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-5445.56</v>
      </c>
      <c r="C41" s="33">
        <v>-4103.53</v>
      </c>
      <c r="D41" s="33">
        <v>-3406.7</v>
      </c>
      <c r="E41" s="33">
        <v>-1071.05</v>
      </c>
      <c r="F41" s="33">
        <v>-3638.98</v>
      </c>
      <c r="G41" s="33">
        <v>-5264.9</v>
      </c>
      <c r="H41" s="33">
        <v>-890.39</v>
      </c>
      <c r="I41" s="33">
        <v>-3987.39</v>
      </c>
      <c r="J41" s="33">
        <v>-3574.45</v>
      </c>
      <c r="K41" s="33">
        <v>-4606.79</v>
      </c>
      <c r="L41" s="33">
        <v>-4180.95</v>
      </c>
      <c r="M41" s="33">
        <v>-2400.18</v>
      </c>
      <c r="N41" s="33">
        <v>-1251.69</v>
      </c>
      <c r="O41" s="33">
        <f t="shared" si="9"/>
        <v>-43822.56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48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82</v>
      </c>
      <c r="B50" s="35">
        <v>-187.18</v>
      </c>
      <c r="C50" s="35">
        <v>12180.6</v>
      </c>
      <c r="D50" s="35">
        <v>-2855.36</v>
      </c>
      <c r="E50" s="35">
        <v>11059.08</v>
      </c>
      <c r="F50" s="35">
        <v>44096.56</v>
      </c>
      <c r="G50" s="35">
        <v>11720.91</v>
      </c>
      <c r="H50" s="35">
        <f>-1135.15-1049.41</f>
        <v>-2184.5600000000004</v>
      </c>
      <c r="I50" s="35">
        <v>-81619.17</v>
      </c>
      <c r="J50" s="35">
        <v>4963.01</v>
      </c>
      <c r="K50" s="35">
        <v>-159262.77</v>
      </c>
      <c r="L50" s="35">
        <v>-7131.27</v>
      </c>
      <c r="M50" s="35">
        <v>13586.27</v>
      </c>
      <c r="N50" s="35">
        <v>-1726.61</v>
      </c>
      <c r="O50" s="33">
        <f t="shared" si="9"/>
        <v>-157360.48999999996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83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3">
        <f t="shared" si="9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3"/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4" t="s">
        <v>48</v>
      </c>
      <c r="B53" s="36">
        <f aca="true" t="shared" si="12" ref="B53:N53">+B18+B29</f>
        <v>2342911.97</v>
      </c>
      <c r="C53" s="36">
        <f t="shared" si="12"/>
        <v>1708431.98</v>
      </c>
      <c r="D53" s="36">
        <f t="shared" si="12"/>
        <v>779341.1000000001</v>
      </c>
      <c r="E53" s="36">
        <f t="shared" si="12"/>
        <v>262567.92</v>
      </c>
      <c r="F53" s="36">
        <f t="shared" si="12"/>
        <v>886988.65</v>
      </c>
      <c r="G53" s="36">
        <f t="shared" si="12"/>
        <v>1231834.73</v>
      </c>
      <c r="H53" s="36">
        <f t="shared" si="12"/>
        <v>206545.38999999998</v>
      </c>
      <c r="I53" s="36">
        <f t="shared" si="12"/>
        <v>822804.33</v>
      </c>
      <c r="J53" s="36">
        <f t="shared" si="12"/>
        <v>819571.9400000002</v>
      </c>
      <c r="K53" s="36">
        <f t="shared" si="12"/>
        <v>1890589.9</v>
      </c>
      <c r="L53" s="36">
        <f t="shared" si="12"/>
        <v>1867428.86</v>
      </c>
      <c r="M53" s="36">
        <f t="shared" si="12"/>
        <v>575174.09</v>
      </c>
      <c r="N53" s="36">
        <f t="shared" si="12"/>
        <v>280570.3</v>
      </c>
      <c r="O53" s="36">
        <f>SUM(B53:N53)</f>
        <v>13674761.160000002</v>
      </c>
      <c r="P53"/>
      <c r="Q53" s="43"/>
      <c r="R53"/>
      <c r="S53"/>
      <c r="T53"/>
      <c r="U53"/>
      <c r="V53"/>
      <c r="W53"/>
      <c r="X53"/>
      <c r="Y53"/>
      <c r="Z53"/>
    </row>
    <row r="54" spans="1:19" ht="18.75" customHeight="1">
      <c r="A54" s="37" t="s">
        <v>49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16">
        <f t="shared" si="9"/>
        <v>0</v>
      </c>
      <c r="P54"/>
      <c r="Q54"/>
      <c r="R54"/>
      <c r="S54"/>
    </row>
    <row r="55" spans="1:19" ht="18.75" customHeight="1">
      <c r="A55" s="37" t="s">
        <v>50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16">
        <f t="shared" si="9"/>
        <v>0</v>
      </c>
      <c r="P55"/>
      <c r="Q55"/>
      <c r="R55"/>
      <c r="S55"/>
    </row>
    <row r="56" spans="1:19" ht="15.75">
      <c r="A56" s="38"/>
      <c r="B56" s="39"/>
      <c r="C56" s="39"/>
      <c r="D56" s="40"/>
      <c r="E56" s="40"/>
      <c r="F56" s="40"/>
      <c r="G56" s="40"/>
      <c r="H56" s="40"/>
      <c r="I56" s="39"/>
      <c r="J56" s="40"/>
      <c r="K56" s="40"/>
      <c r="L56" s="40"/>
      <c r="M56" s="40"/>
      <c r="N56" s="40"/>
      <c r="O56" s="41"/>
      <c r="P56" s="42"/>
      <c r="Q56"/>
      <c r="R56" s="43"/>
      <c r="S56"/>
    </row>
    <row r="57" spans="1:19" ht="12.75" customHeight="1">
      <c r="A57" s="44"/>
      <c r="B57" s="45"/>
      <c r="C57" s="45"/>
      <c r="D57" s="46"/>
      <c r="E57" s="46"/>
      <c r="F57" s="46"/>
      <c r="G57" s="46"/>
      <c r="H57" s="46"/>
      <c r="I57" s="45"/>
      <c r="J57" s="46"/>
      <c r="K57" s="46"/>
      <c r="L57" s="46"/>
      <c r="M57" s="46"/>
      <c r="N57" s="46"/>
      <c r="O57" s="47"/>
      <c r="P57" s="42"/>
      <c r="Q57"/>
      <c r="R57" s="43"/>
      <c r="S57"/>
    </row>
    <row r="58" spans="1:17" ht="15" customHeight="1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  <c r="Q58"/>
    </row>
    <row r="59" spans="1:17" ht="18.75" customHeight="1">
      <c r="A59" s="14" t="s">
        <v>51</v>
      </c>
      <c r="B59" s="51">
        <f aca="true" t="shared" si="13" ref="B59:O59">SUM(B60:B70)</f>
        <v>2342911.97</v>
      </c>
      <c r="C59" s="51">
        <f t="shared" si="13"/>
        <v>1708431.99</v>
      </c>
      <c r="D59" s="51">
        <f t="shared" si="13"/>
        <v>779341.1</v>
      </c>
      <c r="E59" s="51">
        <f t="shared" si="13"/>
        <v>262567.92</v>
      </c>
      <c r="F59" s="51">
        <f t="shared" si="13"/>
        <v>886988.6499999999</v>
      </c>
      <c r="G59" s="51">
        <f t="shared" si="13"/>
        <v>1231834.74</v>
      </c>
      <c r="H59" s="51">
        <f t="shared" si="13"/>
        <v>206545.4</v>
      </c>
      <c r="I59" s="51">
        <f t="shared" si="13"/>
        <v>822804.32</v>
      </c>
      <c r="J59" s="51">
        <f t="shared" si="13"/>
        <v>819571.94</v>
      </c>
      <c r="K59" s="51">
        <f t="shared" si="13"/>
        <v>1890589.91</v>
      </c>
      <c r="L59" s="51">
        <f t="shared" si="13"/>
        <v>1867428.86</v>
      </c>
      <c r="M59" s="51">
        <f t="shared" si="13"/>
        <v>575174.08</v>
      </c>
      <c r="N59" s="51">
        <f t="shared" si="13"/>
        <v>280570.29</v>
      </c>
      <c r="O59" s="36">
        <f t="shared" si="13"/>
        <v>13674761.169999998</v>
      </c>
      <c r="Q59"/>
    </row>
    <row r="60" spans="1:18" ht="18.75" customHeight="1">
      <c r="A60" s="26" t="s">
        <v>52</v>
      </c>
      <c r="B60" s="51">
        <v>1903539.59</v>
      </c>
      <c r="C60" s="51">
        <v>1209733.44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>SUM(B60:N60)</f>
        <v>3113273.0300000003</v>
      </c>
      <c r="P60"/>
      <c r="Q60"/>
      <c r="R60" s="43"/>
    </row>
    <row r="61" spans="1:16" ht="18.75" customHeight="1">
      <c r="A61" s="26" t="s">
        <v>53</v>
      </c>
      <c r="B61" s="51">
        <v>439372.38</v>
      </c>
      <c r="C61" s="51">
        <v>498698.55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aca="true" t="shared" si="14" ref="O61:O70">SUM(B61:N61)</f>
        <v>938070.9299999999</v>
      </c>
      <c r="P61"/>
    </row>
    <row r="62" spans="1:17" ht="18.75" customHeight="1">
      <c r="A62" s="26" t="s">
        <v>54</v>
      </c>
      <c r="B62" s="52">
        <v>0</v>
      </c>
      <c r="C62" s="52">
        <v>0</v>
      </c>
      <c r="D62" s="31">
        <v>779341.1</v>
      </c>
      <c r="E62" s="52">
        <v>0</v>
      </c>
      <c r="F62" s="52">
        <v>0</v>
      </c>
      <c r="G62" s="52">
        <v>0</v>
      </c>
      <c r="H62" s="51">
        <v>206545.4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1">
        <f t="shared" si="14"/>
        <v>985886.5</v>
      </c>
      <c r="Q62"/>
    </row>
    <row r="63" spans="1:18" ht="18.75" customHeight="1">
      <c r="A63" s="26" t="s">
        <v>55</v>
      </c>
      <c r="B63" s="52">
        <v>0</v>
      </c>
      <c r="C63" s="52">
        <v>0</v>
      </c>
      <c r="D63" s="52">
        <v>0</v>
      </c>
      <c r="E63" s="31">
        <v>262567.92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4"/>
        <v>262567.92</v>
      </c>
      <c r="R63"/>
    </row>
    <row r="64" spans="1:19" ht="18.75" customHeight="1">
      <c r="A64" s="26" t="s">
        <v>56</v>
      </c>
      <c r="B64" s="52">
        <v>0</v>
      </c>
      <c r="C64" s="52">
        <v>0</v>
      </c>
      <c r="D64" s="52">
        <v>0</v>
      </c>
      <c r="E64" s="52">
        <v>0</v>
      </c>
      <c r="F64" s="31">
        <v>886988.6499999999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886988.6499999999</v>
      </c>
      <c r="S64"/>
    </row>
    <row r="65" spans="1:20" ht="18.75" customHeight="1">
      <c r="A65" s="26" t="s">
        <v>57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1">
        <v>1231834.74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1231834.74</v>
      </c>
      <c r="T65"/>
    </row>
    <row r="66" spans="1:21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1">
        <v>822804.32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6">
        <f t="shared" si="14"/>
        <v>822804.32</v>
      </c>
      <c r="U66"/>
    </row>
    <row r="67" spans="1:22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31">
        <v>819571.94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819571.94</v>
      </c>
      <c r="V67"/>
    </row>
    <row r="68" spans="1:23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31">
        <v>1890589.91</v>
      </c>
      <c r="L68" s="31">
        <v>1867428.86</v>
      </c>
      <c r="M68" s="52">
        <v>0</v>
      </c>
      <c r="N68" s="52">
        <v>0</v>
      </c>
      <c r="O68" s="36">
        <f t="shared" si="14"/>
        <v>3758018.77</v>
      </c>
      <c r="P68"/>
      <c r="W68"/>
    </row>
    <row r="69" spans="1:25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31">
        <v>575174.08</v>
      </c>
      <c r="N69" s="52">
        <v>0</v>
      </c>
      <c r="O69" s="36">
        <f t="shared" si="14"/>
        <v>575174.08</v>
      </c>
      <c r="R69"/>
      <c r="Y69"/>
    </row>
    <row r="70" spans="1:26" ht="18.75" customHeight="1">
      <c r="A70" s="38" t="s">
        <v>62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4">
        <v>280570.29</v>
      </c>
      <c r="O70" s="55">
        <f t="shared" si="14"/>
        <v>280570.29</v>
      </c>
      <c r="P70"/>
      <c r="S70"/>
      <c r="Z70"/>
    </row>
    <row r="71" spans="1:12" ht="21" customHeight="1">
      <c r="A71" s="56" t="s">
        <v>84</v>
      </c>
      <c r="B71" s="57"/>
      <c r="C71" s="57"/>
      <c r="D71"/>
      <c r="E71"/>
      <c r="F71"/>
      <c r="G71"/>
      <c r="H71" s="58"/>
      <c r="I71" s="58"/>
      <c r="J71"/>
      <c r="K71"/>
      <c r="L71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2022-05-30T13:31:03Z</dcterms:modified>
  <cp:category/>
  <cp:version/>
  <cp:contentType/>
  <cp:contentStatus/>
</cp:coreProperties>
</file>