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<sst xmlns="http://schemas.openxmlformats.org/spreadsheetml/2006/main" count="81" uniqueCount="80">
  <si>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</si>
  <si>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</si>
  <si>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</si>
  <si>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</si>
  <si>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</si>
  <si>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</si>
  <si>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</si>
  <si>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</si>
  <si>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</si>
  <si>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</si>
  <si>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</si>
  <si>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</si>
  <si>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</si>
  <si>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</si>
  <si>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</si>
  <si>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</si>
  <si>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</si>
  <si>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</si>
  <si>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</si>
  <si>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</si>
  <si>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</si>
  <si>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</si>
  <si>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</si>
  <si>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</si>
  <si>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</si>
  <si>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</si>
  <si>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</si>
  <si>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</si>
  <si>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</si>
  <si>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</si>
  <si>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</si>
  <si>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</si>
  <si>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</si>
  <si>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</si>
  <si>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</si>
  <si>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</si>
  <si>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</si>
  <si>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</si>
  <si>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</si>
  <si>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</si>
  <si>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</si>
  <si>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</si>
  <si>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</si>
  <si>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</si>
  <si>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</si>
  <si>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</si>
  <si>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</si>
  <si>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</si>
  <si>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</si>
  <si>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</si>
  <si>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</si>
  <si>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</si>
  <si>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</si>
  <si>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</si>
  <si>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</si>
  <si>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</si>
  <si>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</si>
  <si>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</si>
  <si>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</si>
  <si>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</si>
  <si>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</si>
  <si>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</si>
  <si>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</si>
  <si>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</si>
  <si>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</si>
  <si>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</si>
  <si>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</si>
  <si>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</si>
  <si>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</si>
  <si>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</si>
  <si>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</si>
  <si>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</si>
  <si>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01/03/22 - VENCIMENTO 08/03/22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</si>
  <si>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</si>
  <si>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</si>
  <si>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</si>
  <si>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</si>
  <si>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</si>
  <si>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</si>
  <si>
    <t>5.2.11. Desconto do Saldo Remanescente de Investimento em SMGO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</si>
</sst>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0" fontId="33" fillId="35" borderId="4" xfId="0" applyFont="1" applyFill="1" applyBorder="1" applyAlignment="1">
      <alignment horizontal="left" vertical="center" indent="2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30884</v>
      </c>
      <c r="C7" s="10">
        <f>C8+C11</f>
        <v>41275</v>
      </c>
      <c r="D7" s="10">
        <f aca="true" t="shared" si="0" ref="D7:K7">D8+D11</f>
        <v>129469</v>
      </c>
      <c r="E7" s="10">
        <f t="shared" si="0"/>
        <v>105382</v>
      </c>
      <c r="F7" s="10">
        <f t="shared" si="0"/>
        <v>116111</v>
      </c>
      <c r="G7" s="10">
        <f t="shared" si="0"/>
        <v>52469</v>
      </c>
      <c r="H7" s="10">
        <f t="shared" si="0"/>
        <v>24409</v>
      </c>
      <c r="I7" s="10">
        <f t="shared" si="0"/>
        <v>51782</v>
      </c>
      <c r="J7" s="10">
        <f t="shared" si="0"/>
        <v>33740</v>
      </c>
      <c r="K7" s="10">
        <f t="shared" si="0"/>
        <v>92541</v>
      </c>
      <c r="L7" s="10">
        <f>SUM(B7:K7)</f>
        <v>678062</v>
      </c>
      <c r="M7" s="11"/>
    </row>
    <row r="8" spans="1:13" ht="17.25" customHeight="1">
      <c r="A8" s="12" t="s">
        <v>18</v>
      </c>
      <c r="B8" s="13">
        <f>B9+B10</f>
        <v>2618</v>
      </c>
      <c r="C8" s="13">
        <f aca="true" t="shared" si="1" ref="C8:K8">C9+C10</f>
        <v>3420</v>
      </c>
      <c r="D8" s="13">
        <f t="shared" si="1"/>
        <v>11045</v>
      </c>
      <c r="E8" s="13">
        <f t="shared" si="1"/>
        <v>7772</v>
      </c>
      <c r="F8" s="13">
        <f t="shared" si="1"/>
        <v>8504</v>
      </c>
      <c r="G8" s="13">
        <f t="shared" si="1"/>
        <v>4686</v>
      </c>
      <c r="H8" s="13">
        <f t="shared" si="1"/>
        <v>2036</v>
      </c>
      <c r="I8" s="13">
        <f t="shared" si="1"/>
        <v>3067</v>
      </c>
      <c r="J8" s="13">
        <f t="shared" si="1"/>
        <v>2307</v>
      </c>
      <c r="K8" s="13">
        <f t="shared" si="1"/>
        <v>6666</v>
      </c>
      <c r="L8" s="13">
        <f>SUM(B8:K8)</f>
        <v>52121</v>
      </c>
      <c r="M8"/>
    </row>
    <row r="9" spans="1:13" ht="17.25" customHeight="1">
      <c r="A9" s="14" t="s">
        <v>19</v>
      </c>
      <c r="B9" s="15">
        <v>2618</v>
      </c>
      <c r="C9" s="15">
        <v>3420</v>
      </c>
      <c r="D9" s="15">
        <v>11045</v>
      </c>
      <c r="E9" s="15">
        <v>7772</v>
      </c>
      <c r="F9" s="15">
        <v>8504</v>
      </c>
      <c r="G9" s="15">
        <v>4686</v>
      </c>
      <c r="H9" s="15">
        <v>2031</v>
      </c>
      <c r="I9" s="15">
        <v>3067</v>
      </c>
      <c r="J9" s="15">
        <v>2307</v>
      </c>
      <c r="K9" s="15">
        <v>6666</v>
      </c>
      <c r="L9" s="13">
        <f>SUM(B9:K9)</f>
        <v>52116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28266</v>
      </c>
      <c r="C11" s="15">
        <v>37855</v>
      </c>
      <c r="D11" s="15">
        <v>118424</v>
      </c>
      <c r="E11" s="15">
        <v>97610</v>
      </c>
      <c r="F11" s="15">
        <v>107607</v>
      </c>
      <c r="G11" s="15">
        <v>47783</v>
      </c>
      <c r="H11" s="15">
        <v>22373</v>
      </c>
      <c r="I11" s="15">
        <v>48715</v>
      </c>
      <c r="J11" s="15">
        <v>31433</v>
      </c>
      <c r="K11" s="15">
        <v>85875</v>
      </c>
      <c r="L11" s="13">
        <f>SUM(B11:K11)</f>
        <v>625941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73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1.079609555028727</v>
      </c>
      <c r="C16" s="22">
        <v>1.228796831156188</v>
      </c>
      <c r="D16" s="22">
        <v>1.161089731295996</v>
      </c>
      <c r="E16" s="22">
        <v>1.173681952943351</v>
      </c>
      <c r="F16" s="22">
        <v>1.28132189490965</v>
      </c>
      <c r="G16" s="22">
        <v>1.206869046390139</v>
      </c>
      <c r="H16" s="22">
        <v>1.187037134198572</v>
      </c>
      <c r="I16" s="22">
        <v>1.218008851330622</v>
      </c>
      <c r="J16" s="22">
        <v>1.383661896858344</v>
      </c>
      <c r="K16" s="22">
        <v>1.107042531708723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SUM(B19:B26)</f>
        <v>217966.71</v>
      </c>
      <c r="C18" s="25">
        <f aca="true" t="shared" si="2" ref="C18:K18">SUM(C19:C26)</f>
        <v>186154.68000000002</v>
      </c>
      <c r="D18" s="25">
        <f t="shared" si="2"/>
        <v>663808.3099999999</v>
      </c>
      <c r="E18" s="25">
        <f t="shared" si="2"/>
        <v>548319.8399999999</v>
      </c>
      <c r="F18" s="25">
        <f t="shared" si="2"/>
        <v>587598.6900000001</v>
      </c>
      <c r="G18" s="25">
        <f t="shared" si="2"/>
        <v>276265.97</v>
      </c>
      <c r="H18" s="25">
        <f t="shared" si="2"/>
        <v>141338.02000000002</v>
      </c>
      <c r="I18" s="25">
        <f t="shared" si="2"/>
        <v>245320.29999999996</v>
      </c>
      <c r="J18" s="25">
        <f t="shared" si="2"/>
        <v>199890.47999999998</v>
      </c>
      <c r="K18" s="25">
        <f t="shared" si="2"/>
        <v>354381.55000000005</v>
      </c>
      <c r="L18" s="25">
        <f>SUM(B18:K18)</f>
        <v>3421044.55</v>
      </c>
      <c r="M18"/>
    </row>
    <row r="19" spans="1:13" ht="17.25" customHeight="1">
      <c r="A19" s="26" t="s">
        <v>24</v>
      </c>
      <c r="B19" s="62">
        <f>ROUND((B13+B14)*B7,2)</f>
        <v>199266.66</v>
      </c>
      <c r="C19" s="62">
        <f aca="true" t="shared" si="3" ref="C19:K19">ROUND((C13+C14)*C7,2)</f>
        <v>145692.5</v>
      </c>
      <c r="D19" s="62">
        <f t="shared" si="3"/>
        <v>543925.16</v>
      </c>
      <c r="E19" s="62">
        <f t="shared" si="3"/>
        <v>448453.1</v>
      </c>
      <c r="F19" s="62">
        <f t="shared" si="3"/>
        <v>436577.36</v>
      </c>
      <c r="G19" s="62">
        <f t="shared" si="3"/>
        <v>216927.83</v>
      </c>
      <c r="H19" s="62">
        <f t="shared" si="3"/>
        <v>111163.47</v>
      </c>
      <c r="I19" s="62">
        <f t="shared" si="3"/>
        <v>195523.65</v>
      </c>
      <c r="J19" s="62">
        <f t="shared" si="3"/>
        <v>137207.08</v>
      </c>
      <c r="K19" s="62">
        <f t="shared" si="3"/>
        <v>307310.15</v>
      </c>
      <c r="L19" s="33">
        <f aca="true" t="shared" si="4" ref="L19:L26">SUM(B19:K19)</f>
        <v>2742046.96</v>
      </c>
      <c r="M19"/>
    </row>
    <row r="20" spans="1:13" ht="17.25" customHeight="1">
      <c r="A20" s="27" t="s">
        <v>25</v>
      </c>
      <c r="B20" s="33">
        <f aca="true" t="shared" si="5" ref="B20:K20">IF(B16&lt;&gt;0,ROUND((B16-1)*B19,2),0)</f>
        <v>15863.53</v>
      </c>
      <c r="C20" s="33">
        <f t="shared" si="5"/>
        <v>33333.98</v>
      </c>
      <c r="D20" s="33">
        <f t="shared" si="5"/>
        <v>87620.76</v>
      </c>
      <c r="E20" s="33">
        <f t="shared" si="5"/>
        <v>77888.21</v>
      </c>
      <c r="F20" s="33">
        <f t="shared" si="5"/>
        <v>122818.77</v>
      </c>
      <c r="G20" s="33">
        <f t="shared" si="5"/>
        <v>44875.65</v>
      </c>
      <c r="H20" s="33">
        <f t="shared" si="5"/>
        <v>20791.7</v>
      </c>
      <c r="I20" s="33">
        <f t="shared" si="5"/>
        <v>42625.89</v>
      </c>
      <c r="J20" s="33">
        <f t="shared" si="5"/>
        <v>52641.13</v>
      </c>
      <c r="K20" s="33">
        <f t="shared" si="5"/>
        <v>32895.26</v>
      </c>
      <c r="L20" s="33">
        <f t="shared" si="4"/>
        <v>531354.88</v>
      </c>
      <c r="M20"/>
    </row>
    <row r="21" spans="1:13" ht="17.25" customHeight="1">
      <c r="A21" s="27" t="s">
        <v>26</v>
      </c>
      <c r="B21" s="33">
        <v>678.32</v>
      </c>
      <c r="C21" s="33">
        <v>5038.97</v>
      </c>
      <c r="D21" s="33">
        <v>27166.59</v>
      </c>
      <c r="E21" s="33">
        <v>18684.65</v>
      </c>
      <c r="F21" s="33">
        <v>24872.87</v>
      </c>
      <c r="G21" s="33">
        <v>13557.74</v>
      </c>
      <c r="H21" s="33">
        <v>7406.39</v>
      </c>
      <c r="I21" s="33">
        <v>4933.23</v>
      </c>
      <c r="J21" s="33">
        <v>6347.16</v>
      </c>
      <c r="K21" s="33">
        <v>10077.93</v>
      </c>
      <c r="L21" s="33">
        <f t="shared" si="4"/>
        <v>118763.85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4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4"/>
        <v>-1353.6</v>
      </c>
      <c r="M23"/>
    </row>
    <row r="24" spans="1:13" ht="17.25" customHeight="1">
      <c r="A24" s="61" t="s">
        <v>74</v>
      </c>
      <c r="B24" s="33">
        <v>375.94</v>
      </c>
      <c r="C24" s="33">
        <v>322.57</v>
      </c>
      <c r="D24" s="33">
        <v>1146.39</v>
      </c>
      <c r="E24" s="33">
        <v>946.82</v>
      </c>
      <c r="F24" s="33">
        <v>1016.44</v>
      </c>
      <c r="G24" s="33">
        <v>478.05</v>
      </c>
      <c r="H24" s="33">
        <v>243.67</v>
      </c>
      <c r="I24" s="33">
        <v>424.68</v>
      </c>
      <c r="J24" s="33">
        <v>345.77</v>
      </c>
      <c r="K24" s="33">
        <v>612.65</v>
      </c>
      <c r="L24" s="33">
        <f t="shared" si="4"/>
        <v>5912.98</v>
      </c>
      <c r="M24"/>
    </row>
    <row r="25" spans="1:13" ht="17.25" customHeight="1">
      <c r="A25" s="61" t="s">
        <v>75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229.99</v>
      </c>
      <c r="J25" s="33">
        <v>273.03</v>
      </c>
      <c r="K25" s="33">
        <v>365.9</v>
      </c>
      <c r="L25" s="33">
        <f t="shared" si="4"/>
        <v>3520.07</v>
      </c>
      <c r="M25"/>
    </row>
    <row r="26" spans="1:13" ht="17.25" customHeight="1">
      <c r="A26" s="61" t="s">
        <v>76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107.3</v>
      </c>
      <c r="J26" s="33">
        <v>125.19</v>
      </c>
      <c r="K26" s="33">
        <v>168.54</v>
      </c>
      <c r="L26" s="33">
        <f t="shared" si="4"/>
        <v>1617.1299999999999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-35162.729999999996</v>
      </c>
      <c r="C29" s="33">
        <f t="shared" si="6"/>
        <v>-16841.68</v>
      </c>
      <c r="D29" s="33">
        <f t="shared" si="6"/>
        <v>-54972.66</v>
      </c>
      <c r="E29" s="33">
        <f t="shared" si="6"/>
        <v>-44377.520000000004</v>
      </c>
      <c r="F29" s="33">
        <f t="shared" si="6"/>
        <v>-43069.63</v>
      </c>
      <c r="G29" s="33">
        <f t="shared" si="6"/>
        <v>-23276.660000000003</v>
      </c>
      <c r="H29" s="33">
        <f t="shared" si="6"/>
        <v>-18739.88</v>
      </c>
      <c r="I29" s="33">
        <f t="shared" si="6"/>
        <v>-15856.259999999998</v>
      </c>
      <c r="J29" s="33">
        <f t="shared" si="6"/>
        <v>-12073.519999999999</v>
      </c>
      <c r="K29" s="33">
        <f t="shared" si="6"/>
        <v>-32737.100000000002</v>
      </c>
      <c r="L29" s="33">
        <f aca="true" t="shared" si="7" ref="L29:L36">SUM(B29:K29)</f>
        <v>-297107.64</v>
      </c>
      <c r="M29"/>
    </row>
    <row r="30" spans="1:13" ht="18.75" customHeight="1">
      <c r="A30" s="27" t="s">
        <v>30</v>
      </c>
      <c r="B30" s="33">
        <f>B31+B32+B33+B34</f>
        <v>-11519.2</v>
      </c>
      <c r="C30" s="33">
        <f aca="true" t="shared" si="8" ref="C30:K30">C31+C32+C33+C34</f>
        <v>-15048</v>
      </c>
      <c r="D30" s="33">
        <f t="shared" si="8"/>
        <v>-48598</v>
      </c>
      <c r="E30" s="33">
        <f t="shared" si="8"/>
        <v>-34196.8</v>
      </c>
      <c r="F30" s="33">
        <f t="shared" si="8"/>
        <v>-37417.6</v>
      </c>
      <c r="G30" s="33">
        <f t="shared" si="8"/>
        <v>-20618.4</v>
      </c>
      <c r="H30" s="33">
        <f t="shared" si="8"/>
        <v>-8936.4</v>
      </c>
      <c r="I30" s="33">
        <f t="shared" si="8"/>
        <v>-13494.8</v>
      </c>
      <c r="J30" s="33">
        <f t="shared" si="8"/>
        <v>-10150.8</v>
      </c>
      <c r="K30" s="33">
        <f t="shared" si="8"/>
        <v>-29330.4</v>
      </c>
      <c r="L30" s="33">
        <f t="shared" si="7"/>
        <v>-229310.39999999997</v>
      </c>
      <c r="M30"/>
    </row>
    <row r="31" spans="1:13" s="36" customFormat="1" ht="18.75" customHeight="1">
      <c r="A31" s="34" t="s">
        <v>57</v>
      </c>
      <c r="B31" s="33">
        <f>-ROUND((B9)*$E$3,2)</f>
        <v>-11519.2</v>
      </c>
      <c r="C31" s="33">
        <f aca="true" t="shared" si="9" ref="C31:K31">-ROUND((C9)*$E$3,2)</f>
        <v>-15048</v>
      </c>
      <c r="D31" s="33">
        <f t="shared" si="9"/>
        <v>-48598</v>
      </c>
      <c r="E31" s="33">
        <f t="shared" si="9"/>
        <v>-34196.8</v>
      </c>
      <c r="F31" s="33">
        <f t="shared" si="9"/>
        <v>-37417.6</v>
      </c>
      <c r="G31" s="33">
        <f t="shared" si="9"/>
        <v>-20618.4</v>
      </c>
      <c r="H31" s="33">
        <f t="shared" si="9"/>
        <v>-8936.4</v>
      </c>
      <c r="I31" s="33">
        <f t="shared" si="9"/>
        <v>-13494.8</v>
      </c>
      <c r="J31" s="33">
        <f t="shared" si="9"/>
        <v>-10150.8</v>
      </c>
      <c r="K31" s="33">
        <f t="shared" si="9"/>
        <v>-29330.4</v>
      </c>
      <c r="L31" s="33">
        <f t="shared" si="7"/>
        <v>-229310.39999999997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-23643.53</v>
      </c>
      <c r="C35" s="38">
        <f aca="true" t="shared" si="10" ref="C35:K35">SUM(C36:C47)</f>
        <v>-1793.68</v>
      </c>
      <c r="D35" s="38">
        <f t="shared" si="10"/>
        <v>-6374.66</v>
      </c>
      <c r="E35" s="38">
        <f t="shared" si="10"/>
        <v>-10180.72</v>
      </c>
      <c r="F35" s="38">
        <f t="shared" si="10"/>
        <v>-5652.03</v>
      </c>
      <c r="G35" s="38">
        <f t="shared" si="10"/>
        <v>-2658.26</v>
      </c>
      <c r="H35" s="38">
        <f t="shared" si="10"/>
        <v>-9803.480000000001</v>
      </c>
      <c r="I35" s="38">
        <f t="shared" si="10"/>
        <v>-2361.46</v>
      </c>
      <c r="J35" s="38">
        <f t="shared" si="10"/>
        <v>-1922.72</v>
      </c>
      <c r="K35" s="38">
        <f t="shared" si="10"/>
        <v>-3406.7</v>
      </c>
      <c r="L35" s="33">
        <f t="shared" si="7"/>
        <v>-67797.24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79</v>
      </c>
      <c r="B46" s="17">
        <v>-2090.48</v>
      </c>
      <c r="C46" s="17">
        <v>-1793.68</v>
      </c>
      <c r="D46" s="17">
        <v>-6374.66</v>
      </c>
      <c r="E46" s="17">
        <v>-5264.9</v>
      </c>
      <c r="F46" s="17">
        <v>-5652.03</v>
      </c>
      <c r="G46" s="17">
        <v>-2658.26</v>
      </c>
      <c r="H46" s="17">
        <v>-1354.94</v>
      </c>
      <c r="I46" s="17">
        <v>-2361.46</v>
      </c>
      <c r="J46" s="17">
        <v>-1922.72</v>
      </c>
      <c r="K46" s="17">
        <v>-3406.7</v>
      </c>
      <c r="L46" s="30">
        <f t="shared" si="11"/>
        <v>-32879.83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182803.97999999998</v>
      </c>
      <c r="C50" s="41">
        <f>IF(C18+C29+C42+C51&lt;0,0,C18+C29+C51)</f>
        <v>169313.00000000003</v>
      </c>
      <c r="D50" s="41">
        <f>IF(D18+D29+D42+D51&lt;0,0,D18+D29+D51)</f>
        <v>608835.6499999999</v>
      </c>
      <c r="E50" s="41">
        <f>IF(E18+E29+E42+E51&lt;0,0,E18+E29+E51)</f>
        <v>503942.31999999983</v>
      </c>
      <c r="F50" s="41">
        <f>IF(F18+F29+F42+F51&lt;0,0,F18+F29+F51)</f>
        <v>544529.06</v>
      </c>
      <c r="G50" s="41">
        <f>IF(G18+G29+G42+G51&lt;0,0,G18+G29+G51)</f>
        <v>252989.30999999997</v>
      </c>
      <c r="H50" s="41">
        <f>IF(H18+H29+H42+H51&lt;0,0,H18+H29+H51)</f>
        <v>122598.14000000001</v>
      </c>
      <c r="I50" s="41">
        <f>IF(I18+I29+I42+I51&lt;0,0,I18+I29+I51)</f>
        <v>229464.03999999995</v>
      </c>
      <c r="J50" s="41">
        <f>IF(J18+J29+J42+J51&lt;0,0,J18+J29+J51)</f>
        <v>187816.96</v>
      </c>
      <c r="K50" s="41">
        <f>IF(K18+K29+K42+K51&lt;0,0,K18+K29+K51)</f>
        <v>321644.45000000007</v>
      </c>
      <c r="L50" s="42">
        <f>SUM(B50:K50)</f>
        <v>3123936.91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182803.97</v>
      </c>
      <c r="C56" s="41">
        <f aca="true" t="shared" si="12" ref="C56:J56">SUM(C57:C68)</f>
        <v>169313</v>
      </c>
      <c r="D56" s="41">
        <f t="shared" si="12"/>
        <v>608835.65</v>
      </c>
      <c r="E56" s="41">
        <f t="shared" si="12"/>
        <v>503942.32</v>
      </c>
      <c r="F56" s="41">
        <f t="shared" si="12"/>
        <v>544529.06</v>
      </c>
      <c r="G56" s="41">
        <f t="shared" si="12"/>
        <v>252989.32</v>
      </c>
      <c r="H56" s="41">
        <f t="shared" si="12"/>
        <v>122598.13</v>
      </c>
      <c r="I56" s="41">
        <f>SUM(I57:I71)</f>
        <v>229464.04</v>
      </c>
      <c r="J56" s="41">
        <f t="shared" si="12"/>
        <v>187816.96</v>
      </c>
      <c r="K56" s="41">
        <f>SUM(K57:K70)</f>
        <v>321644.45</v>
      </c>
      <c r="L56" s="46">
        <f>SUM(B56:K56)</f>
        <v>3123936.9</v>
      </c>
      <c r="M56" s="40"/>
    </row>
    <row r="57" spans="1:13" ht="18.75" customHeight="1">
      <c r="A57" s="47" t="s">
        <v>50</v>
      </c>
      <c r="B57" s="48">
        <v>182803.97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182803.97</v>
      </c>
      <c r="M57" s="40"/>
    </row>
    <row r="58" spans="1:12" ht="18.75" customHeight="1">
      <c r="A58" s="47" t="s">
        <v>60</v>
      </c>
      <c r="B58" s="17">
        <v>0</v>
      </c>
      <c r="C58" s="48">
        <v>148115.01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148115.01</v>
      </c>
    </row>
    <row r="59" spans="1:12" ht="18.75" customHeight="1">
      <c r="A59" s="47" t="s">
        <v>61</v>
      </c>
      <c r="B59" s="17">
        <v>0</v>
      </c>
      <c r="C59" s="48">
        <v>21197.99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21197.99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608835.65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608835.65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503942.32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503942.32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544529.06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544529.06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252989.32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252989.32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122598.13</v>
      </c>
      <c r="I64" s="17">
        <v>0</v>
      </c>
      <c r="J64" s="17">
        <v>0</v>
      </c>
      <c r="K64" s="17">
        <v>0</v>
      </c>
      <c r="L64" s="46">
        <f t="shared" si="13"/>
        <v>122598.13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187816.96</v>
      </c>
      <c r="K66" s="17">
        <v>0</v>
      </c>
      <c r="L66" s="46">
        <f t="shared" si="13"/>
        <v>187816.96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163041.57</v>
      </c>
      <c r="L67" s="46">
        <f t="shared" si="13"/>
        <v>163041.57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158602.88</v>
      </c>
      <c r="L68" s="46">
        <f t="shared" si="13"/>
        <v>158602.88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229464.04</v>
      </c>
      <c r="J71" s="52">
        <v>0</v>
      </c>
      <c r="K71" s="52">
        <v>0</v>
      </c>
      <c r="L71" s="51">
        <f>SUM(B71:K71)</f>
        <v>229464.04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2022-03-09T20:37:17Z</dcterms:modified>
  <cp:category/>
  <cp:version/>
  <cp:contentType/>
  <cp:contentStatus/>
</cp:coreProperties>
</file>