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<sst xmlns="http://schemas.openxmlformats.org/spreadsheetml/2006/main" count="81" uniqueCount="80">
  <si>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</si>
  <si>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</si>
  <si>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</si>
  <si>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</si>
  <si>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</si>
  <si>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</si>
  <si>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</si>
  <si>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</si>
  <si>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</si>
  <si>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</si>
  <si>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</si>
  <si>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</si>
  <si>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</si>
  <si>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</si>
  <si>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</si>
  <si>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</si>
  <si>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</si>
  <si>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</si>
  <si>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</si>
  <si>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</si>
  <si>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</si>
  <si>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</si>
  <si>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</si>
  <si>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</si>
  <si>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</si>
  <si>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</si>
  <si>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</si>
  <si>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</si>
  <si>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</si>
  <si>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</si>
  <si>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</si>
  <si>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</si>
  <si>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</si>
  <si>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</si>
  <si>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</si>
  <si>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</si>
  <si>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</si>
  <si>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</si>
  <si>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</si>
  <si>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</si>
  <si>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</si>
  <si>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</si>
  <si>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</si>
  <si>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</si>
  <si>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</si>
  <si>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</si>
  <si>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</si>
  <si>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</si>
  <si>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</si>
  <si>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</si>
  <si>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</si>
  <si>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</si>
  <si>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</si>
  <si>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</si>
  <si>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</si>
  <si>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</si>
  <si>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</si>
  <si>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</si>
  <si>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</si>
  <si>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</si>
  <si>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</si>
  <si>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</si>
  <si>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</si>
  <si>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</si>
  <si>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</si>
  <si>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</si>
  <si>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</si>
  <si>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</si>
  <si>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</si>
  <si>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</si>
  <si>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</si>
  <si>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</si>
  <si>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15/03/22 - VENCIMENTO 22/03/22</t>
  </si>
  <si>
    <t>5.2.11. Desconto do Saldo Remanescente de Investimento em SMGO</t>
  </si>
  <si>
    <t>7.15. Consórcio KBPX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</si>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</sst>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170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84501</v>
      </c>
      <c r="C7" s="10">
        <f>C8+C11</f>
        <v>103523</v>
      </c>
      <c r="D7" s="10">
        <f aca="true" t="shared" si="0" ref="D7:K7">D8+D11</f>
        <v>306312</v>
      </c>
      <c r="E7" s="10">
        <f t="shared" si="0"/>
        <v>248553</v>
      </c>
      <c r="F7" s="10">
        <f t="shared" si="0"/>
        <v>271838</v>
      </c>
      <c r="G7" s="10">
        <f t="shared" si="0"/>
        <v>145710</v>
      </c>
      <c r="H7" s="10">
        <f t="shared" si="0"/>
        <v>71590</v>
      </c>
      <c r="I7" s="10">
        <f t="shared" si="0"/>
        <v>113504</v>
      </c>
      <c r="J7" s="10">
        <f t="shared" si="0"/>
        <v>122274</v>
      </c>
      <c r="K7" s="10">
        <f t="shared" si="0"/>
        <v>215424</v>
      </c>
      <c r="L7" s="10">
        <f>SUM(B7:K7)</f>
        <v>1683229</v>
      </c>
      <c r="M7" s="11"/>
    </row>
    <row r="8" spans="1:13" ht="17.25" customHeight="1">
      <c r="A8" s="12" t="s">
        <v>18</v>
      </c>
      <c r="B8" s="13">
        <f>B9+B10</f>
        <v>6669</v>
      </c>
      <c r="C8" s="13">
        <f aca="true" t="shared" si="1" ref="C8:K8">C9+C10</f>
        <v>7056</v>
      </c>
      <c r="D8" s="13">
        <f t="shared" si="1"/>
        <v>22105</v>
      </c>
      <c r="E8" s="13">
        <f t="shared" si="1"/>
        <v>15314</v>
      </c>
      <c r="F8" s="13">
        <f t="shared" si="1"/>
        <v>15141</v>
      </c>
      <c r="G8" s="13">
        <f t="shared" si="1"/>
        <v>11335</v>
      </c>
      <c r="H8" s="13">
        <f t="shared" si="1"/>
        <v>5032</v>
      </c>
      <c r="I8" s="13">
        <f t="shared" si="1"/>
        <v>6061</v>
      </c>
      <c r="J8" s="13">
        <f t="shared" si="1"/>
        <v>10514</v>
      </c>
      <c r="K8" s="13">
        <f t="shared" si="1"/>
        <v>13857</v>
      </c>
      <c r="L8" s="13">
        <f>SUM(B8:K8)</f>
        <v>113084</v>
      </c>
      <c r="M8"/>
    </row>
    <row r="9" spans="1:13" ht="17.25" customHeight="1">
      <c r="A9" s="14" t="s">
        <v>19</v>
      </c>
      <c r="B9" s="15">
        <v>6669</v>
      </c>
      <c r="C9" s="15">
        <v>7056</v>
      </c>
      <c r="D9" s="15">
        <v>22105</v>
      </c>
      <c r="E9" s="15">
        <v>15314</v>
      </c>
      <c r="F9" s="15">
        <v>15141</v>
      </c>
      <c r="G9" s="15">
        <v>11335</v>
      </c>
      <c r="H9" s="15">
        <v>5006</v>
      </c>
      <c r="I9" s="15">
        <v>6061</v>
      </c>
      <c r="J9" s="15">
        <v>10514</v>
      </c>
      <c r="K9" s="15">
        <v>13857</v>
      </c>
      <c r="L9" s="13">
        <f>SUM(B9:K9)</f>
        <v>113058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26</v>
      </c>
      <c r="I10" s="15">
        <v>0</v>
      </c>
      <c r="J10" s="15">
        <v>0</v>
      </c>
      <c r="K10" s="15">
        <v>0</v>
      </c>
      <c r="L10" s="13">
        <f>SUM(B10:K10)</f>
        <v>26</v>
      </c>
      <c r="M10"/>
    </row>
    <row r="11" spans="1:13" ht="17.25" customHeight="1">
      <c r="A11" s="12" t="s">
        <v>21</v>
      </c>
      <c r="B11" s="15">
        <v>77832</v>
      </c>
      <c r="C11" s="15">
        <v>96467</v>
      </c>
      <c r="D11" s="15">
        <v>284207</v>
      </c>
      <c r="E11" s="15">
        <v>233239</v>
      </c>
      <c r="F11" s="15">
        <v>256697</v>
      </c>
      <c r="G11" s="15">
        <v>134375</v>
      </c>
      <c r="H11" s="15">
        <v>66558</v>
      </c>
      <c r="I11" s="15">
        <v>107443</v>
      </c>
      <c r="J11" s="15">
        <v>111760</v>
      </c>
      <c r="K11" s="15">
        <v>201567</v>
      </c>
      <c r="L11" s="13">
        <f>SUM(B11:K11)</f>
        <v>1570145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61" t="s">
        <v>75</v>
      </c>
      <c r="B14" s="20">
        <v>0.2858</v>
      </c>
      <c r="C14" s="20">
        <v>0.1731</v>
      </c>
      <c r="D14" s="20">
        <v>0.2061</v>
      </c>
      <c r="E14" s="20">
        <v>0.2087</v>
      </c>
      <c r="F14" s="20">
        <v>0.1844</v>
      </c>
      <c r="G14" s="20">
        <v>0.2028</v>
      </c>
      <c r="H14" s="20">
        <v>0.2234</v>
      </c>
      <c r="I14" s="20">
        <v>0.1852</v>
      </c>
      <c r="J14" s="20">
        <v>0.1995</v>
      </c>
      <c r="K14" s="20">
        <v>0.1629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1.313266009492155</v>
      </c>
      <c r="C16" s="22">
        <v>1.234360637088874</v>
      </c>
      <c r="D16" s="22">
        <v>1.108722369145777</v>
      </c>
      <c r="E16" s="22">
        <v>1.114507285086936</v>
      </c>
      <c r="F16" s="22">
        <v>1.214696161469386</v>
      </c>
      <c r="G16" s="22">
        <v>1.229002741695832</v>
      </c>
      <c r="H16" s="22">
        <v>1.167593912110339</v>
      </c>
      <c r="I16" s="22">
        <v>1.242118528330154</v>
      </c>
      <c r="J16" s="22">
        <v>1.310239275463106</v>
      </c>
      <c r="K16" s="22">
        <v>1.121637347963974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SUM(B19:B26)</f>
        <v>720720.42</v>
      </c>
      <c r="C18" s="25">
        <f aca="true" t="shared" si="2" ref="C18:K18">SUM(C19:C26)</f>
        <v>461044.76999999996</v>
      </c>
      <c r="D18" s="25">
        <f t="shared" si="2"/>
        <v>1467860.4500000002</v>
      </c>
      <c r="E18" s="25">
        <f t="shared" si="2"/>
        <v>1204708.7600000002</v>
      </c>
      <c r="F18" s="25">
        <f t="shared" si="2"/>
        <v>1283702.0699999998</v>
      </c>
      <c r="G18" s="25">
        <f t="shared" si="2"/>
        <v>765091.77</v>
      </c>
      <c r="H18" s="25">
        <f t="shared" si="2"/>
        <v>394474.57</v>
      </c>
      <c r="I18" s="25">
        <f t="shared" si="2"/>
        <v>543821.48</v>
      </c>
      <c r="J18" s="25">
        <f t="shared" si="2"/>
        <v>668735.2399999999</v>
      </c>
      <c r="K18" s="25">
        <f t="shared" si="2"/>
        <v>823181.2099999998</v>
      </c>
      <c r="L18" s="25">
        <f>SUM(B18:K18)</f>
        <v>8333340.740000001</v>
      </c>
      <c r="M18"/>
    </row>
    <row r="19" spans="1:13" ht="17.25" customHeight="1">
      <c r="A19" s="26" t="s">
        <v>24</v>
      </c>
      <c r="B19" s="62">
        <f>ROUND((B13+B14)*B7,2)</f>
        <v>545208.9</v>
      </c>
      <c r="C19" s="62">
        <f aca="true" t="shared" si="3" ref="C19:K19">ROUND((C13+C14)*C7,2)</f>
        <v>365415.49</v>
      </c>
      <c r="D19" s="62">
        <f t="shared" si="3"/>
        <v>1286877.97</v>
      </c>
      <c r="E19" s="62">
        <f t="shared" si="3"/>
        <v>1057717.29</v>
      </c>
      <c r="F19" s="62">
        <f t="shared" si="3"/>
        <v>1022110.88</v>
      </c>
      <c r="G19" s="62">
        <f t="shared" si="3"/>
        <v>602423.42</v>
      </c>
      <c r="H19" s="62">
        <f t="shared" si="3"/>
        <v>326035.18</v>
      </c>
      <c r="I19" s="62">
        <f t="shared" si="3"/>
        <v>428579.75</v>
      </c>
      <c r="J19" s="62">
        <f t="shared" si="3"/>
        <v>497239.45</v>
      </c>
      <c r="K19" s="62">
        <f t="shared" si="3"/>
        <v>715380.02</v>
      </c>
      <c r="L19" s="33">
        <f>SUM(B19:K19)</f>
        <v>6846988.35</v>
      </c>
      <c r="M19" s="64"/>
    </row>
    <row r="20" spans="1:13" ht="17.25" customHeight="1">
      <c r="A20" s="27" t="s">
        <v>25</v>
      </c>
      <c r="B20" s="33">
        <f aca="true" t="shared" si="4" ref="B20:K20">IF(B16&lt;&gt;0,ROUND((B16-1)*B19,2),0)</f>
        <v>170795.42</v>
      </c>
      <c r="C20" s="33">
        <f t="shared" si="4"/>
        <v>85639.01</v>
      </c>
      <c r="D20" s="33">
        <f t="shared" si="4"/>
        <v>139912.42</v>
      </c>
      <c r="E20" s="33">
        <f t="shared" si="4"/>
        <v>121116.34</v>
      </c>
      <c r="F20" s="33">
        <f t="shared" si="4"/>
        <v>219443.28</v>
      </c>
      <c r="G20" s="33">
        <f t="shared" si="4"/>
        <v>137956.61</v>
      </c>
      <c r="H20" s="33">
        <f t="shared" si="4"/>
        <v>54641.51</v>
      </c>
      <c r="I20" s="33">
        <f t="shared" si="4"/>
        <v>103767.1</v>
      </c>
      <c r="J20" s="33">
        <f t="shared" si="4"/>
        <v>154263.21</v>
      </c>
      <c r="K20" s="33">
        <f t="shared" si="4"/>
        <v>87016.93</v>
      </c>
      <c r="L20" s="33">
        <f aca="true" t="shared" si="5" ref="L20:L26">SUM(B20:K20)</f>
        <v>1274551.8299999998</v>
      </c>
      <c r="M20"/>
    </row>
    <row r="21" spans="1:13" ht="17.25" customHeight="1">
      <c r="A21" s="27" t="s">
        <v>26</v>
      </c>
      <c r="B21" s="33">
        <v>2269.46</v>
      </c>
      <c r="C21" s="33">
        <v>7849.17</v>
      </c>
      <c r="D21" s="33">
        <v>35958.77</v>
      </c>
      <c r="E21" s="33">
        <v>22560.77</v>
      </c>
      <c r="F21" s="33">
        <v>38825.19</v>
      </c>
      <c r="G21" s="33">
        <v>23651.85</v>
      </c>
      <c r="H21" s="33">
        <v>11745.62</v>
      </c>
      <c r="I21" s="33">
        <v>9218.9</v>
      </c>
      <c r="J21" s="33">
        <v>13332.96</v>
      </c>
      <c r="K21" s="33">
        <v>16618.88</v>
      </c>
      <c r="L21" s="33">
        <f t="shared" si="5"/>
        <v>182031.56999999998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-1353.6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-1353.6</v>
      </c>
      <c r="M23"/>
    </row>
    <row r="24" spans="1:13" ht="17.25" customHeight="1">
      <c r="A24" s="63" t="s">
        <v>77</v>
      </c>
      <c r="B24" s="33">
        <v>566.23</v>
      </c>
      <c r="C24" s="33">
        <v>362.02</v>
      </c>
      <c r="D24" s="33">
        <v>1153.35</v>
      </c>
      <c r="E24" s="33">
        <v>946.82</v>
      </c>
      <c r="F24" s="33">
        <v>1009.47</v>
      </c>
      <c r="G24" s="33">
        <v>601.04</v>
      </c>
      <c r="H24" s="33">
        <v>310.96</v>
      </c>
      <c r="I24" s="33">
        <v>427</v>
      </c>
      <c r="J24" s="33">
        <v>524.46</v>
      </c>
      <c r="K24" s="33">
        <v>647.46</v>
      </c>
      <c r="L24" s="33">
        <f t="shared" si="5"/>
        <v>6548.81</v>
      </c>
      <c r="M24"/>
    </row>
    <row r="25" spans="1:13" ht="17.25" customHeight="1">
      <c r="A25" s="63" t="s">
        <v>78</v>
      </c>
      <c r="B25" s="33">
        <v>279.66</v>
      </c>
      <c r="C25" s="33">
        <v>210.85</v>
      </c>
      <c r="D25" s="33">
        <v>686.54</v>
      </c>
      <c r="E25" s="33">
        <v>525.07</v>
      </c>
      <c r="F25" s="33">
        <v>572.68</v>
      </c>
      <c r="G25" s="33">
        <v>319.57</v>
      </c>
      <c r="H25" s="33">
        <v>181.2</v>
      </c>
      <c r="I25" s="33">
        <v>240.45</v>
      </c>
      <c r="J25" s="33">
        <v>290.72</v>
      </c>
      <c r="K25" s="33">
        <v>387.96</v>
      </c>
      <c r="L25" s="33">
        <f t="shared" si="5"/>
        <v>3694.7</v>
      </c>
      <c r="M25"/>
    </row>
    <row r="26" spans="1:13" ht="17.25" customHeight="1">
      <c r="A26" s="63" t="s">
        <v>79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-123571.59</v>
      </c>
      <c r="C29" s="33">
        <f t="shared" si="6"/>
        <v>-33059.450000000004</v>
      </c>
      <c r="D29" s="33">
        <f t="shared" si="6"/>
        <v>-103675.37</v>
      </c>
      <c r="E29" s="33">
        <f t="shared" si="6"/>
        <v>-1036062.32</v>
      </c>
      <c r="F29" s="33">
        <f t="shared" si="6"/>
        <v>-77962.15999999999</v>
      </c>
      <c r="G29" s="33">
        <f t="shared" si="6"/>
        <v>-53216.18</v>
      </c>
      <c r="H29" s="33">
        <f t="shared" si="6"/>
        <v>-32204.100000000002</v>
      </c>
      <c r="I29" s="33">
        <f t="shared" si="6"/>
        <v>-53814.76</v>
      </c>
      <c r="J29" s="33">
        <f t="shared" si="6"/>
        <v>-49177.94</v>
      </c>
      <c r="K29" s="33">
        <f t="shared" si="6"/>
        <v>-64571.060000000005</v>
      </c>
      <c r="L29" s="33">
        <f aca="true" t="shared" si="7" ref="L29:L36">SUM(B29:K29)</f>
        <v>-1627314.93</v>
      </c>
      <c r="M29"/>
    </row>
    <row r="30" spans="1:13" ht="18.75" customHeight="1">
      <c r="A30" s="27" t="s">
        <v>30</v>
      </c>
      <c r="B30" s="33">
        <f>B31+B32+B33+B34</f>
        <v>-29343.6</v>
      </c>
      <c r="C30" s="33">
        <f aca="true" t="shared" si="8" ref="C30:K30">C31+C32+C33+C34</f>
        <v>-31046.4</v>
      </c>
      <c r="D30" s="33">
        <f t="shared" si="8"/>
        <v>-97262</v>
      </c>
      <c r="E30" s="33">
        <f t="shared" si="8"/>
        <v>-67381.6</v>
      </c>
      <c r="F30" s="33">
        <f t="shared" si="8"/>
        <v>-66620.4</v>
      </c>
      <c r="G30" s="33">
        <f t="shared" si="8"/>
        <v>-49874</v>
      </c>
      <c r="H30" s="33">
        <f t="shared" si="8"/>
        <v>-22026.4</v>
      </c>
      <c r="I30" s="33">
        <f t="shared" si="8"/>
        <v>-51440.39</v>
      </c>
      <c r="J30" s="33">
        <f t="shared" si="8"/>
        <v>-46261.6</v>
      </c>
      <c r="K30" s="33">
        <f t="shared" si="8"/>
        <v>-60970.8</v>
      </c>
      <c r="L30" s="33">
        <f t="shared" si="7"/>
        <v>-522227.19</v>
      </c>
      <c r="M30"/>
    </row>
    <row r="31" spans="1:13" s="36" customFormat="1" ht="18.75" customHeight="1">
      <c r="A31" s="34" t="s">
        <v>57</v>
      </c>
      <c r="B31" s="33">
        <f>-ROUND((B9)*$E$3,2)</f>
        <v>-29343.6</v>
      </c>
      <c r="C31" s="33">
        <f aca="true" t="shared" si="9" ref="C31:K31">-ROUND((C9)*$E$3,2)</f>
        <v>-31046.4</v>
      </c>
      <c r="D31" s="33">
        <f t="shared" si="9"/>
        <v>-97262</v>
      </c>
      <c r="E31" s="33">
        <f t="shared" si="9"/>
        <v>-67381.6</v>
      </c>
      <c r="F31" s="33">
        <f t="shared" si="9"/>
        <v>-66620.4</v>
      </c>
      <c r="G31" s="33">
        <f t="shared" si="9"/>
        <v>-49874</v>
      </c>
      <c r="H31" s="33">
        <f t="shared" si="9"/>
        <v>-22026.4</v>
      </c>
      <c r="I31" s="33">
        <f t="shared" si="9"/>
        <v>-26668.4</v>
      </c>
      <c r="J31" s="33">
        <f t="shared" si="9"/>
        <v>-46261.6</v>
      </c>
      <c r="K31" s="33">
        <f t="shared" si="9"/>
        <v>-60970.8</v>
      </c>
      <c r="L31" s="33">
        <f t="shared" si="7"/>
        <v>-497455.2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-73.2</v>
      </c>
      <c r="J33" s="17">
        <v>0</v>
      </c>
      <c r="K33" s="17">
        <v>0</v>
      </c>
      <c r="L33" s="33">
        <f t="shared" si="7"/>
        <v>-73.2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-24698.79</v>
      </c>
      <c r="J34" s="17">
        <v>0</v>
      </c>
      <c r="K34" s="17">
        <v>0</v>
      </c>
      <c r="L34" s="33">
        <f t="shared" si="7"/>
        <v>-24698.79</v>
      </c>
      <c r="M34"/>
    </row>
    <row r="35" spans="1:13" s="36" customFormat="1" ht="18.75" customHeight="1">
      <c r="A35" s="27" t="s">
        <v>34</v>
      </c>
      <c r="B35" s="38">
        <f>SUM(B36:B47)</f>
        <v>-94227.99</v>
      </c>
      <c r="C35" s="38">
        <f aca="true" t="shared" si="10" ref="C35:K35">SUM(C36:C47)</f>
        <v>-2013.05</v>
      </c>
      <c r="D35" s="38">
        <f t="shared" si="10"/>
        <v>-6413.37</v>
      </c>
      <c r="E35" s="38">
        <f t="shared" si="10"/>
        <v>-968680.72</v>
      </c>
      <c r="F35" s="38">
        <f t="shared" si="10"/>
        <v>-11341.76</v>
      </c>
      <c r="G35" s="38">
        <f t="shared" si="10"/>
        <v>-3342.18</v>
      </c>
      <c r="H35" s="38">
        <f t="shared" si="10"/>
        <v>-10177.7</v>
      </c>
      <c r="I35" s="38">
        <f t="shared" si="10"/>
        <v>-2374.37</v>
      </c>
      <c r="J35" s="38">
        <f t="shared" si="10"/>
        <v>-2916.34</v>
      </c>
      <c r="K35" s="38">
        <f t="shared" si="10"/>
        <v>-3600.26</v>
      </c>
      <c r="L35" s="33">
        <f t="shared" si="7"/>
        <v>-1105087.74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-5000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-5000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-728.45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-728.45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43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44</v>
      </c>
      <c r="B45" s="17">
        <v>0</v>
      </c>
      <c r="C45" s="17">
        <v>0</v>
      </c>
      <c r="D45" s="17">
        <v>0</v>
      </c>
      <c r="E45" s="17">
        <v>-958500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-958500</v>
      </c>
    </row>
    <row r="46" spans="1:12" ht="18.75" customHeight="1">
      <c r="A46" s="37" t="s">
        <v>73</v>
      </c>
      <c r="B46" s="17">
        <v>-3148.62</v>
      </c>
      <c r="C46" s="17">
        <v>-2013.05</v>
      </c>
      <c r="D46" s="17">
        <v>-6413.37</v>
      </c>
      <c r="E46" s="17">
        <v>-5264.9</v>
      </c>
      <c r="F46" s="17">
        <v>-5613.31</v>
      </c>
      <c r="G46" s="17">
        <v>-3342.18</v>
      </c>
      <c r="H46" s="17">
        <v>-1729.16</v>
      </c>
      <c r="I46" s="17">
        <v>-2374.37</v>
      </c>
      <c r="J46" s="17">
        <v>-2916.34</v>
      </c>
      <c r="K46" s="17">
        <v>-3600.26</v>
      </c>
      <c r="L46" s="30">
        <f t="shared" si="11"/>
        <v>-36415.560000000005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46</v>
      </c>
      <c r="B50" s="41">
        <f>IF(B18+B29+B42+B51&lt;0,0,B18+B29+B51)</f>
        <v>597148.8300000001</v>
      </c>
      <c r="C50" s="41">
        <f>IF(C18+C29+C42+C51&lt;0,0,C18+C29+C51)</f>
        <v>427985.31999999995</v>
      </c>
      <c r="D50" s="41">
        <f>IF(D18+D29+D42+D51&lt;0,0,D18+D29+D51)</f>
        <v>1364185.08</v>
      </c>
      <c r="E50" s="41">
        <f>IF(E18+E29+E42+E51&lt;0,0,E18+E29+E51)</f>
        <v>168646.4400000003</v>
      </c>
      <c r="F50" s="41">
        <f>IF(F18+F29+F42+F51&lt;0,0,F18+F29+F51)</f>
        <v>1205739.91</v>
      </c>
      <c r="G50" s="41">
        <f>IF(G18+G29+G42+G51&lt;0,0,G18+G29+G51)</f>
        <v>711875.59</v>
      </c>
      <c r="H50" s="41">
        <f>IF(H18+H29+H42+H51&lt;0,0,H18+H29+H51)</f>
        <v>362270.47000000003</v>
      </c>
      <c r="I50" s="41">
        <f>IF(I18+I29+I42+I51&lt;0,0,I18+I29+I51)</f>
        <v>490006.72</v>
      </c>
      <c r="J50" s="41">
        <f>IF(J18+J29+J42+J51&lt;0,0,J18+J29+J51)</f>
        <v>619557.2999999998</v>
      </c>
      <c r="K50" s="41">
        <f>IF(K18+K29+K42+K51&lt;0,0,K18+K29+K51)</f>
        <v>758610.1499999998</v>
      </c>
      <c r="L50" s="42">
        <f>SUM(B50:K50)</f>
        <v>6706025.809999999</v>
      </c>
      <c r="M50" s="53"/>
    </row>
    <row r="51" spans="1:12" ht="18.75" customHeight="1">
      <c r="A51" s="27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48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49</v>
      </c>
      <c r="B56" s="41">
        <f>SUM(B57:B70)</f>
        <v>597148.83</v>
      </c>
      <c r="C56" s="41">
        <f aca="true" t="shared" si="12" ref="C56:J56">SUM(C57:C68)</f>
        <v>427985.3</v>
      </c>
      <c r="D56" s="41">
        <f t="shared" si="12"/>
        <v>1364185.08</v>
      </c>
      <c r="E56" s="41">
        <f t="shared" si="12"/>
        <v>168646.44</v>
      </c>
      <c r="F56" s="41">
        <f t="shared" si="12"/>
        <v>1205739.92</v>
      </c>
      <c r="G56" s="41">
        <f t="shared" si="12"/>
        <v>711875.6</v>
      </c>
      <c r="H56" s="41">
        <f t="shared" si="12"/>
        <v>362270.47</v>
      </c>
      <c r="I56" s="41">
        <f>SUM(I57:I71)</f>
        <v>490006.72</v>
      </c>
      <c r="J56" s="41">
        <f t="shared" si="12"/>
        <v>619557.3</v>
      </c>
      <c r="K56" s="41">
        <f>SUM(K57:K70)</f>
        <v>758610.15</v>
      </c>
      <c r="L56" s="46">
        <f>SUM(B56:K56)</f>
        <v>6706025.81</v>
      </c>
      <c r="M56" s="40"/>
    </row>
    <row r="57" spans="1:13" ht="18.75" customHeight="1">
      <c r="A57" s="47" t="s">
        <v>50</v>
      </c>
      <c r="B57" s="48">
        <v>597148.83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597148.83</v>
      </c>
      <c r="M57" s="40"/>
    </row>
    <row r="58" spans="1:12" ht="18.75" customHeight="1">
      <c r="A58" s="47" t="s">
        <v>60</v>
      </c>
      <c r="B58" s="17">
        <v>0</v>
      </c>
      <c r="C58" s="48">
        <v>375856.69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375856.69</v>
      </c>
    </row>
    <row r="59" spans="1:12" ht="18.75" customHeight="1">
      <c r="A59" s="47" t="s">
        <v>61</v>
      </c>
      <c r="B59" s="17">
        <v>0</v>
      </c>
      <c r="C59" s="48">
        <v>52128.61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52128.61</v>
      </c>
    </row>
    <row r="60" spans="1:12" ht="18.75" customHeight="1">
      <c r="A60" s="47" t="s">
        <v>51</v>
      </c>
      <c r="B60" s="17">
        <v>0</v>
      </c>
      <c r="C60" s="17">
        <v>0</v>
      </c>
      <c r="D60" s="48">
        <v>1364185.08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1364185.08</v>
      </c>
    </row>
    <row r="61" spans="1:12" ht="18.75" customHeight="1">
      <c r="A61" s="47" t="s">
        <v>52</v>
      </c>
      <c r="B61" s="17">
        <v>0</v>
      </c>
      <c r="C61" s="17">
        <v>0</v>
      </c>
      <c r="D61" s="17">
        <v>0</v>
      </c>
      <c r="E61" s="48">
        <v>168646.44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168646.44</v>
      </c>
    </row>
    <row r="62" spans="1:12" ht="18.75" customHeight="1">
      <c r="A62" s="47" t="s">
        <v>53</v>
      </c>
      <c r="B62" s="17">
        <v>0</v>
      </c>
      <c r="C62" s="17">
        <v>0</v>
      </c>
      <c r="D62" s="17">
        <v>0</v>
      </c>
      <c r="E62" s="17">
        <v>0</v>
      </c>
      <c r="F62" s="48">
        <v>1205739.92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1205739.92</v>
      </c>
    </row>
    <row r="63" spans="1:12" ht="18.75" customHeight="1">
      <c r="A63" s="47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711875.6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711875.6</v>
      </c>
    </row>
    <row r="64" spans="1:12" ht="18.75" customHeight="1">
      <c r="A64" s="47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362270.47</v>
      </c>
      <c r="I64" s="17">
        <v>0</v>
      </c>
      <c r="J64" s="17">
        <v>0</v>
      </c>
      <c r="K64" s="17">
        <v>0</v>
      </c>
      <c r="L64" s="46">
        <f t="shared" si="13"/>
        <v>362270.47</v>
      </c>
    </row>
    <row r="65" spans="1:12" ht="18.75" customHeight="1">
      <c r="A65" s="47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619557.3</v>
      </c>
      <c r="K66" s="17">
        <v>0</v>
      </c>
      <c r="L66" s="46">
        <f t="shared" si="13"/>
        <v>619557.3</v>
      </c>
    </row>
    <row r="67" spans="1:12" ht="18.75" customHeight="1">
      <c r="A67" s="47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433090.53</v>
      </c>
      <c r="L67" s="46">
        <f t="shared" si="13"/>
        <v>433090.53</v>
      </c>
    </row>
    <row r="68" spans="1:12" ht="18.75" customHeight="1">
      <c r="A68" s="47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325519.62</v>
      </c>
      <c r="L68" s="46">
        <f t="shared" si="13"/>
        <v>325519.62</v>
      </c>
    </row>
    <row r="69" spans="1:12" ht="18.75" customHeight="1">
      <c r="A69" s="47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490006.72</v>
      </c>
      <c r="J71" s="52">
        <v>0</v>
      </c>
      <c r="K71" s="52">
        <v>0</v>
      </c>
      <c r="L71" s="51">
        <f>SUM(B71:K71)</f>
        <v>490006.72</v>
      </c>
    </row>
    <row r="72" spans="1:12" ht="18" customHeight="1">
      <c r="A72" s="60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0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2022-03-21T17:45:19Z</dcterms:modified>
  <cp:category/>
  <cp:version/>
  <cp:contentType/>
  <cp:contentStatus/>
</cp:coreProperties>
</file>