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<sst xmlns="http://schemas.openxmlformats.org/spreadsheetml/2006/main" count="76" uniqueCount="75">
  <si>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</si>
  <si>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</si>
  <si>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</si>
  <si>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</si>
  <si>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</si>
  <si>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</si>
  <si>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</si>
  <si>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</si>
  <si>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</si>
  <si>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</si>
  <si>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</si>
  <si>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</si>
  <si>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</si>
  <si>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</si>
  <si>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</si>
  <si>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</si>
  <si>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</si>
  <si>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</si>
  <si>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</si>
  <si>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</si>
  <si>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</si>
  <si>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</si>
  <si>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</si>
  <si>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</si>
  <si>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</si>
  <si>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</si>
  <si>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</si>
  <si>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</si>
  <si>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</si>
  <si>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</si>
  <si>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</si>
  <si>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</si>
  <si>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</si>
  <si>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</si>
  <si>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</si>
  <si>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</si>
  <si>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</si>
  <si>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</si>
  <si>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</si>
  <si>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</si>
  <si>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</si>
  <si>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</si>
  <si>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</si>
  <si>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</si>
  <si>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</si>
  <si>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</si>
  <si>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</si>
  <si>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</si>
  <si>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</si>
  <si>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</si>
  <si>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</si>
  <si>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</si>
  <si>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</si>
  <si>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</si>
  <si>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</si>
  <si>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</si>
  <si>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</si>
  <si>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</si>
  <si>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</si>
  <si>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</si>
  <si>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</si>
  <si>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</si>
  <si>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</si>
  <si>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</si>
  <si>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</si>
  <si>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</si>
  <si>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</si>
  <si>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09/03/22 - VENCIMENTO 16/03/22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</si>
  <si>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</si>
  <si>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</si>
  <si>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</si>
  <si>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</si>
  <si>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</si>
  <si>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</si>
  <si>
    <t>5.2.10. Desconto do Saldo Remanescente de Investimento em SMGO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</si>
</sst>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67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50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49</v>
      </c>
      <c r="B4" s="58" t="s">
        <v>48</v>
      </c>
      <c r="C4" s="59"/>
      <c r="D4" s="59"/>
      <c r="E4" s="59"/>
      <c r="F4" s="59"/>
      <c r="G4" s="59"/>
      <c r="H4" s="59"/>
      <c r="I4" s="59"/>
      <c r="J4" s="59"/>
      <c r="K4" s="57" t="s">
        <v>47</v>
      </c>
    </row>
    <row r="5" spans="1:11" ht="43.5" customHeight="1">
      <c r="A5" s="57"/>
      <c r="B5" s="48" t="s">
        <v>60</v>
      </c>
      <c r="C5" s="48" t="s">
        <v>46</v>
      </c>
      <c r="D5" s="49" t="s">
        <v>61</v>
      </c>
      <c r="E5" s="49" t="s">
        <v>62</v>
      </c>
      <c r="F5" s="49" t="s">
        <v>63</v>
      </c>
      <c r="G5" s="48" t="s">
        <v>64</v>
      </c>
      <c r="H5" s="49" t="s">
        <v>61</v>
      </c>
      <c r="I5" s="48" t="s">
        <v>45</v>
      </c>
      <c r="J5" s="48" t="s">
        <v>65</v>
      </c>
      <c r="K5" s="57"/>
    </row>
    <row r="6" spans="1:11" ht="18.75" customHeight="1">
      <c r="A6" s="57"/>
      <c r="B6" s="47" t="s">
        <v>44</v>
      </c>
      <c r="C6" s="47" t="s">
        <v>43</v>
      </c>
      <c r="D6" s="47" t="s">
        <v>42</v>
      </c>
      <c r="E6" s="47" t="s">
        <v>41</v>
      </c>
      <c r="F6" s="47" t="s">
        <v>40</v>
      </c>
      <c r="G6" s="47" t="s">
        <v>39</v>
      </c>
      <c r="H6" s="47" t="s">
        <v>38</v>
      </c>
      <c r="I6" s="47" t="s">
        <v>37</v>
      </c>
      <c r="J6" s="47" t="s">
        <v>36</v>
      </c>
      <c r="K6" s="57"/>
    </row>
    <row r="7" spans="1:14" ht="16.5" customHeight="1">
      <c r="A7" s="13" t="s">
        <v>35</v>
      </c>
      <c r="B7" s="46">
        <f aca="true" t="shared" si="0" ref="B7:K7">B8+B11</f>
        <v>328849</v>
      </c>
      <c r="C7" s="46">
        <f t="shared" si="0"/>
        <v>271023</v>
      </c>
      <c r="D7" s="46">
        <f t="shared" si="0"/>
        <v>350307</v>
      </c>
      <c r="E7" s="46">
        <f t="shared" si="0"/>
        <v>185237</v>
      </c>
      <c r="F7" s="46">
        <f t="shared" si="0"/>
        <v>236148</v>
      </c>
      <c r="G7" s="46">
        <f t="shared" si="0"/>
        <v>113105</v>
      </c>
      <c r="H7" s="46">
        <f t="shared" si="0"/>
        <v>271787</v>
      </c>
      <c r="I7" s="46">
        <f t="shared" si="0"/>
        <v>372008</v>
      </c>
      <c r="J7" s="46">
        <f t="shared" si="0"/>
        <v>124343</v>
      </c>
      <c r="K7" s="46">
        <f t="shared" si="0"/>
        <v>2252807</v>
      </c>
      <c r="L7" s="45"/>
      <c r="M7"/>
      <c r="N7"/>
    </row>
    <row r="8" spans="1:14" ht="16.5" customHeight="1">
      <c r="A8" s="43" t="s">
        <v>34</v>
      </c>
      <c r="B8" s="44">
        <f aca="true" t="shared" si="1" ref="B8:J8">+B9+B10</f>
        <v>21784</v>
      </c>
      <c r="C8" s="44">
        <f t="shared" si="1"/>
        <v>21519</v>
      </c>
      <c r="D8" s="44">
        <f t="shared" si="1"/>
        <v>22166</v>
      </c>
      <c r="E8" s="44">
        <f t="shared" si="1"/>
        <v>13663</v>
      </c>
      <c r="F8" s="44">
        <f t="shared" si="1"/>
        <v>15842</v>
      </c>
      <c r="G8" s="44">
        <f t="shared" si="1"/>
        <v>3471</v>
      </c>
      <c r="H8" s="44">
        <f t="shared" si="1"/>
        <v>7671</v>
      </c>
      <c r="I8" s="44">
        <f t="shared" si="1"/>
        <v>22096</v>
      </c>
      <c r="J8" s="44">
        <f t="shared" si="1"/>
        <v>4759</v>
      </c>
      <c r="K8" s="37">
        <f>SUM(B8:J8)</f>
        <v>132971</v>
      </c>
      <c r="L8"/>
      <c r="M8"/>
      <c r="N8"/>
    </row>
    <row r="9" spans="1:14" ht="16.5" customHeight="1">
      <c r="A9" s="22" t="s">
        <v>33</v>
      </c>
      <c r="B9" s="44">
        <v>21741</v>
      </c>
      <c r="C9" s="44">
        <v>21505</v>
      </c>
      <c r="D9" s="44">
        <v>22158</v>
      </c>
      <c r="E9" s="44">
        <v>13586</v>
      </c>
      <c r="F9" s="44">
        <v>15824</v>
      </c>
      <c r="G9" s="44">
        <v>3470</v>
      </c>
      <c r="H9" s="44">
        <v>7671</v>
      </c>
      <c r="I9" s="44">
        <v>21982</v>
      </c>
      <c r="J9" s="44">
        <v>4759</v>
      </c>
      <c r="K9" s="37">
        <f>SUM(B9:J9)</f>
        <v>132696</v>
      </c>
      <c r="L9"/>
      <c r="M9"/>
      <c r="N9"/>
    </row>
    <row r="10" spans="1:14" ht="16.5" customHeight="1">
      <c r="A10" s="22" t="s">
        <v>32</v>
      </c>
      <c r="B10" s="44">
        <v>43</v>
      </c>
      <c r="C10" s="44">
        <v>14</v>
      </c>
      <c r="D10" s="44">
        <v>8</v>
      </c>
      <c r="E10" s="44">
        <v>77</v>
      </c>
      <c r="F10" s="44">
        <v>18</v>
      </c>
      <c r="G10" s="44">
        <v>1</v>
      </c>
      <c r="H10" s="44">
        <v>0</v>
      </c>
      <c r="I10" s="44">
        <v>114</v>
      </c>
      <c r="J10" s="44">
        <v>0</v>
      </c>
      <c r="K10" s="37">
        <f>SUM(B10:J10)</f>
        <v>275</v>
      </c>
      <c r="L10"/>
      <c r="M10"/>
      <c r="N10"/>
    </row>
    <row r="11" spans="1:14" ht="16.5" customHeight="1">
      <c r="A11" s="43" t="s">
        <v>31</v>
      </c>
      <c r="B11" s="42">
        <v>307065</v>
      </c>
      <c r="C11" s="42">
        <v>249504</v>
      </c>
      <c r="D11" s="42">
        <v>328141</v>
      </c>
      <c r="E11" s="42">
        <v>171574</v>
      </c>
      <c r="F11" s="42">
        <v>220306</v>
      </c>
      <c r="G11" s="42">
        <v>109634</v>
      </c>
      <c r="H11" s="42">
        <v>264116</v>
      </c>
      <c r="I11" s="42">
        <v>349912</v>
      </c>
      <c r="J11" s="42">
        <v>119584</v>
      </c>
      <c r="K11" s="37">
        <f>SUM(B11:J11)</f>
        <v>2119836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30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68</v>
      </c>
      <c r="B14" s="41">
        <v>0.1895</v>
      </c>
      <c r="C14" s="41">
        <v>0.2082</v>
      </c>
      <c r="D14" s="41">
        <v>0.2308</v>
      </c>
      <c r="E14" s="41">
        <v>0.2006</v>
      </c>
      <c r="F14" s="41">
        <v>0.2123</v>
      </c>
      <c r="G14" s="41">
        <v>0.2145</v>
      </c>
      <c r="H14" s="41">
        <v>0.1708</v>
      </c>
      <c r="I14" s="41">
        <v>0.1725</v>
      </c>
      <c r="J14" s="41">
        <v>0.1952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29</v>
      </c>
      <c r="B16" s="38">
        <v>1.135121885115433</v>
      </c>
      <c r="C16" s="38">
        <v>1.195050475488486</v>
      </c>
      <c r="D16" s="38">
        <v>0.990321311990103</v>
      </c>
      <c r="E16" s="38">
        <v>1.28631094517905</v>
      </c>
      <c r="F16" s="38">
        <v>1.017674551883838</v>
      </c>
      <c r="G16" s="38">
        <v>0.841324627901692</v>
      </c>
      <c r="H16" s="38">
        <v>1.079300375626258</v>
      </c>
      <c r="I16" s="38">
        <v>1.045057191324792</v>
      </c>
      <c r="J16" s="38">
        <v>1.028128334227662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69</v>
      </c>
      <c r="B18" s="35">
        <f>SUM(B19:B26)</f>
        <v>1481505.03</v>
      </c>
      <c r="C18" s="35">
        <f aca="true" t="shared" si="2" ref="C18:J18">SUM(C19:C26)</f>
        <v>1415267.11</v>
      </c>
      <c r="D18" s="35">
        <f t="shared" si="2"/>
        <v>1660336.22</v>
      </c>
      <c r="E18" s="35">
        <f t="shared" si="2"/>
        <v>1003460.7899999999</v>
      </c>
      <c r="F18" s="35">
        <f t="shared" si="2"/>
        <v>1070311.69</v>
      </c>
      <c r="G18" s="35">
        <f t="shared" si="2"/>
        <v>431249.57999999996</v>
      </c>
      <c r="H18" s="35">
        <f t="shared" si="2"/>
        <v>1054510.78</v>
      </c>
      <c r="I18" s="35">
        <f t="shared" si="2"/>
        <v>1422380.9300000002</v>
      </c>
      <c r="J18" s="35">
        <f t="shared" si="2"/>
        <v>518888.20000000007</v>
      </c>
      <c r="K18" s="35">
        <f>SUM(B18:J18)</f>
        <v>10057910.33</v>
      </c>
      <c r="L18"/>
      <c r="M18"/>
      <c r="N18"/>
    </row>
    <row r="19" spans="1:14" ht="16.5" customHeight="1">
      <c r="A19" s="18" t="s">
        <v>70</v>
      </c>
      <c r="B19" s="60">
        <f>ROUND((B13+B14)*B7,2)</f>
        <v>1270409.46</v>
      </c>
      <c r="C19" s="60">
        <f aca="true" t="shared" si="3" ref="C19:J19">ROUND((C13+C14)*C7,2)</f>
        <v>1150248.71</v>
      </c>
      <c r="D19" s="60">
        <f t="shared" si="3"/>
        <v>1648124.37</v>
      </c>
      <c r="E19" s="60">
        <f t="shared" si="3"/>
        <v>757711.95</v>
      </c>
      <c r="F19" s="60">
        <f t="shared" si="3"/>
        <v>1022237.46</v>
      </c>
      <c r="G19" s="60">
        <f t="shared" si="3"/>
        <v>494574.23</v>
      </c>
      <c r="H19" s="60">
        <f t="shared" si="3"/>
        <v>946253.62</v>
      </c>
      <c r="I19" s="60">
        <f t="shared" si="3"/>
        <v>1308314.94</v>
      </c>
      <c r="J19" s="60">
        <f t="shared" si="3"/>
        <v>494810.53</v>
      </c>
      <c r="K19" s="30">
        <f>SUM(B19:J19)</f>
        <v>9092685.27</v>
      </c>
      <c r="L19"/>
      <c r="M19"/>
      <c r="N19"/>
    </row>
    <row r="20" spans="1:14" ht="16.5" customHeight="1">
      <c r="A20" s="18" t="s">
        <v>28</v>
      </c>
      <c r="B20" s="30">
        <f aca="true" t="shared" si="4" ref="B20:J20">IF(B16&lt;&gt;0,ROUND((B16-1)*B19,2),0)</f>
        <v>171660.12</v>
      </c>
      <c r="C20" s="30">
        <f t="shared" si="4"/>
        <v>224356.56</v>
      </c>
      <c r="D20" s="30">
        <f t="shared" si="4"/>
        <v>-15951.68</v>
      </c>
      <c r="E20" s="30">
        <f t="shared" si="4"/>
        <v>216941.22</v>
      </c>
      <c r="F20" s="30">
        <f t="shared" si="4"/>
        <v>18067.59</v>
      </c>
      <c r="G20" s="30">
        <f t="shared" si="4"/>
        <v>-78476.75</v>
      </c>
      <c r="H20" s="30">
        <f t="shared" si="4"/>
        <v>75038.27</v>
      </c>
      <c r="I20" s="30">
        <f t="shared" si="4"/>
        <v>58949</v>
      </c>
      <c r="J20" s="30">
        <f t="shared" si="4"/>
        <v>13918.2</v>
      </c>
      <c r="K20" s="30">
        <f aca="true" t="shared" si="5" ref="K18:K26">SUM(B20:J20)</f>
        <v>684502.5299999999</v>
      </c>
      <c r="L20"/>
      <c r="M20"/>
      <c r="N20"/>
    </row>
    <row r="21" spans="1:14" ht="16.5" customHeight="1">
      <c r="A21" s="18" t="s">
        <v>27</v>
      </c>
      <c r="B21" s="30">
        <v>35691.23</v>
      </c>
      <c r="C21" s="30">
        <v>35577.31</v>
      </c>
      <c r="D21" s="30">
        <v>34540.67</v>
      </c>
      <c r="E21" s="30">
        <v>24408.47</v>
      </c>
      <c r="F21" s="30">
        <v>26940.05</v>
      </c>
      <c r="G21" s="30">
        <v>14011.35</v>
      </c>
      <c r="H21" s="30">
        <v>28623.76</v>
      </c>
      <c r="I21" s="30">
        <v>49939.37</v>
      </c>
      <c r="J21" s="30">
        <v>13306.95</v>
      </c>
      <c r="K21" s="30">
        <f t="shared" si="5"/>
        <v>263039.16000000003</v>
      </c>
      <c r="L21"/>
      <c r="M21"/>
      <c r="N21"/>
    </row>
    <row r="22" spans="1:14" ht="16.5" customHeight="1">
      <c r="A22" s="18" t="s">
        <v>26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0</v>
      </c>
      <c r="H22" s="34">
        <v>2951.12</v>
      </c>
      <c r="I22" s="34">
        <v>2951.12</v>
      </c>
      <c r="J22" s="34">
        <v>1475.56</v>
      </c>
      <c r="K22" s="30">
        <f t="shared" si="5"/>
        <v>20657.84</v>
      </c>
      <c r="L22"/>
      <c r="M22"/>
      <c r="N22"/>
    </row>
    <row r="23" spans="1:14" ht="16.5" customHeight="1">
      <c r="A23" s="18" t="s">
        <v>25</v>
      </c>
      <c r="B23" s="30">
        <v>0</v>
      </c>
      <c r="C23" s="30">
        <v>0</v>
      </c>
      <c r="D23" s="30">
        <v>-13266.49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-5414.41</v>
      </c>
      <c r="K23" s="30">
        <f t="shared" si="5"/>
        <v>-18680.9</v>
      </c>
      <c r="L23"/>
      <c r="M23"/>
      <c r="N23"/>
    </row>
    <row r="24" spans="1:14" ht="16.5" customHeight="1">
      <c r="A24" s="61" t="s">
        <v>71</v>
      </c>
      <c r="B24" s="30">
        <v>1225.29</v>
      </c>
      <c r="C24" s="30">
        <v>1171.92</v>
      </c>
      <c r="D24" s="30">
        <v>1373.81</v>
      </c>
      <c r="E24" s="30">
        <v>830.79</v>
      </c>
      <c r="F24" s="30">
        <v>886.48</v>
      </c>
      <c r="G24" s="30">
        <v>357.38</v>
      </c>
      <c r="H24" s="30">
        <v>872.56</v>
      </c>
      <c r="I24" s="30">
        <v>1176.56</v>
      </c>
      <c r="J24" s="30">
        <v>429.32</v>
      </c>
      <c r="K24" s="30">
        <f t="shared" si="5"/>
        <v>8324.109999999999</v>
      </c>
      <c r="L24"/>
      <c r="M24"/>
      <c r="N24"/>
    </row>
    <row r="25" spans="1:14" ht="16.5" customHeight="1">
      <c r="A25" s="61" t="s">
        <v>72</v>
      </c>
      <c r="B25" s="30">
        <v>746.93</v>
      </c>
      <c r="C25" s="30">
        <v>705.7</v>
      </c>
      <c r="D25" s="30">
        <v>799.47</v>
      </c>
      <c r="E25" s="30">
        <v>454.12</v>
      </c>
      <c r="F25" s="30">
        <v>506.2</v>
      </c>
      <c r="G25" s="30">
        <v>579.6</v>
      </c>
      <c r="H25" s="30">
        <v>574.19</v>
      </c>
      <c r="I25" s="30">
        <v>801.19</v>
      </c>
      <c r="J25" s="30">
        <v>263.42</v>
      </c>
      <c r="K25" s="30">
        <f t="shared" si="5"/>
        <v>5430.82</v>
      </c>
      <c r="L25"/>
      <c r="M25"/>
      <c r="N25"/>
    </row>
    <row r="26" spans="1:14" ht="16.5" customHeight="1">
      <c r="A26" s="61" t="s">
        <v>73</v>
      </c>
      <c r="B26" s="30">
        <v>296.44</v>
      </c>
      <c r="C26" s="30">
        <v>255.79</v>
      </c>
      <c r="D26" s="30">
        <v>289.39</v>
      </c>
      <c r="E26" s="30">
        <v>163.12</v>
      </c>
      <c r="F26" s="30">
        <v>198.35</v>
      </c>
      <c r="G26" s="30">
        <v>203.77</v>
      </c>
      <c r="H26" s="30">
        <v>197.26</v>
      </c>
      <c r="I26" s="30">
        <v>248.75</v>
      </c>
      <c r="J26" s="30">
        <v>98.63</v>
      </c>
      <c r="K26" s="30">
        <f t="shared" si="5"/>
        <v>1951.5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24</v>
      </c>
      <c r="B29" s="30">
        <f aca="true" t="shared" si="6" ref="B29:J29">+B30+B35+B47</f>
        <v>-167068.56</v>
      </c>
      <c r="C29" s="30">
        <f t="shared" si="6"/>
        <v>-111556.15000000001</v>
      </c>
      <c r="D29" s="30">
        <f t="shared" si="6"/>
        <v>-149034.74</v>
      </c>
      <c r="E29" s="30">
        <f t="shared" si="6"/>
        <v>-141757.42</v>
      </c>
      <c r="F29" s="30">
        <f t="shared" si="6"/>
        <v>-74554.99</v>
      </c>
      <c r="G29" s="30">
        <f t="shared" si="6"/>
        <v>-111095.49</v>
      </c>
      <c r="H29" s="30">
        <f t="shared" si="6"/>
        <v>-57387.42</v>
      </c>
      <c r="I29" s="30">
        <f t="shared" si="6"/>
        <v>-132575.3</v>
      </c>
      <c r="J29" s="30">
        <f t="shared" si="6"/>
        <v>-38141.55</v>
      </c>
      <c r="K29" s="30">
        <f aca="true" t="shared" si="7" ref="K29:K37">SUM(B29:J29)</f>
        <v>-983171.6200000001</v>
      </c>
      <c r="L29"/>
      <c r="M29"/>
      <c r="N29"/>
    </row>
    <row r="30" spans="1:14" ht="16.5" customHeight="1">
      <c r="A30" s="18" t="s">
        <v>23</v>
      </c>
      <c r="B30" s="30">
        <f aca="true" t="shared" si="8" ref="B30:J30">B31+B32+B33+B34</f>
        <v>-160255.16</v>
      </c>
      <c r="C30" s="30">
        <f t="shared" si="8"/>
        <v>-105039.55</v>
      </c>
      <c r="D30" s="30">
        <f t="shared" si="8"/>
        <v>-121457.97</v>
      </c>
      <c r="E30" s="30">
        <f t="shared" si="8"/>
        <v>-137137.73</v>
      </c>
      <c r="F30" s="30">
        <f t="shared" si="8"/>
        <v>-69625.6</v>
      </c>
      <c r="G30" s="30">
        <f t="shared" si="8"/>
        <v>-109108.25</v>
      </c>
      <c r="H30" s="30">
        <f t="shared" si="8"/>
        <v>-52535.45</v>
      </c>
      <c r="I30" s="30">
        <f t="shared" si="8"/>
        <v>-126032.89</v>
      </c>
      <c r="J30" s="30">
        <f t="shared" si="8"/>
        <v>-29982.48</v>
      </c>
      <c r="K30" s="30">
        <f t="shared" si="7"/>
        <v>-911175.08</v>
      </c>
      <c r="L30"/>
      <c r="M30"/>
      <c r="N30"/>
    </row>
    <row r="31" spans="1:14" s="23" customFormat="1" ht="16.5" customHeight="1">
      <c r="A31" s="29" t="s">
        <v>57</v>
      </c>
      <c r="B31" s="30">
        <f>-ROUND((B9)*$E$3,2)</f>
        <v>-95660.4</v>
      </c>
      <c r="C31" s="30">
        <f aca="true" t="shared" si="9" ref="C31:J31">-ROUND((C9)*$E$3,2)</f>
        <v>-94622</v>
      </c>
      <c r="D31" s="30">
        <f t="shared" si="9"/>
        <v>-97495.2</v>
      </c>
      <c r="E31" s="30">
        <f t="shared" si="9"/>
        <v>-59778.4</v>
      </c>
      <c r="F31" s="30">
        <f t="shared" si="9"/>
        <v>-69625.6</v>
      </c>
      <c r="G31" s="30">
        <f t="shared" si="9"/>
        <v>-15268</v>
      </c>
      <c r="H31" s="30">
        <f t="shared" si="9"/>
        <v>-33752.4</v>
      </c>
      <c r="I31" s="30">
        <f t="shared" si="9"/>
        <v>-96720.8</v>
      </c>
      <c r="J31" s="30">
        <f t="shared" si="9"/>
        <v>-20939.6</v>
      </c>
      <c r="K31" s="30">
        <f t="shared" si="7"/>
        <v>-583862.4</v>
      </c>
      <c r="L31" s="28"/>
      <c r="M31"/>
      <c r="N31"/>
    </row>
    <row r="32" spans="1:14" ht="16.5" customHeight="1">
      <c r="A32" s="25" t="s">
        <v>22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21</v>
      </c>
      <c r="B33" s="30">
        <v>-985.6</v>
      </c>
      <c r="C33" s="30">
        <v>-800.8</v>
      </c>
      <c r="D33" s="30">
        <v>-677.6</v>
      </c>
      <c r="E33" s="30">
        <v>-492.8</v>
      </c>
      <c r="F33" s="26">
        <v>0</v>
      </c>
      <c r="G33" s="30">
        <v>-360.8</v>
      </c>
      <c r="H33" s="30">
        <v>-82.74</v>
      </c>
      <c r="I33" s="30">
        <v>-129.12</v>
      </c>
      <c r="J33" s="30">
        <v>-39.83</v>
      </c>
      <c r="K33" s="30">
        <f t="shared" si="7"/>
        <v>-3569.29</v>
      </c>
      <c r="L33"/>
      <c r="M33"/>
      <c r="N33"/>
    </row>
    <row r="34" spans="1:14" ht="16.5" customHeight="1">
      <c r="A34" s="25" t="s">
        <v>20</v>
      </c>
      <c r="B34" s="30">
        <v>-63609.16</v>
      </c>
      <c r="C34" s="30">
        <v>-9616.75</v>
      </c>
      <c r="D34" s="30">
        <v>-23285.17</v>
      </c>
      <c r="E34" s="30">
        <v>-76866.53</v>
      </c>
      <c r="F34" s="26">
        <v>0</v>
      </c>
      <c r="G34" s="30">
        <v>-93479.45</v>
      </c>
      <c r="H34" s="30">
        <v>-18700.31</v>
      </c>
      <c r="I34" s="30">
        <v>-29182.97</v>
      </c>
      <c r="J34" s="30">
        <v>-9003.05</v>
      </c>
      <c r="K34" s="30">
        <f t="shared" si="7"/>
        <v>-323743.38999999996</v>
      </c>
      <c r="L34"/>
      <c r="M34"/>
      <c r="N34"/>
    </row>
    <row r="35" spans="1:14" s="23" customFormat="1" ht="16.5" customHeight="1">
      <c r="A35" s="18" t="s">
        <v>19</v>
      </c>
      <c r="B35" s="27">
        <f aca="true" t="shared" si="10" ref="B35:J35">SUM(B36:B45)</f>
        <v>-6813.4</v>
      </c>
      <c r="C35" s="27">
        <f t="shared" si="10"/>
        <v>-6516.6</v>
      </c>
      <c r="D35" s="27">
        <f t="shared" si="10"/>
        <v>-27576.77</v>
      </c>
      <c r="E35" s="27">
        <f t="shared" si="10"/>
        <v>-4619.69</v>
      </c>
      <c r="F35" s="27">
        <f t="shared" si="10"/>
        <v>-4929.39</v>
      </c>
      <c r="G35" s="27">
        <f t="shared" si="10"/>
        <v>-1987.24</v>
      </c>
      <c r="H35" s="27">
        <f t="shared" si="10"/>
        <v>-4851.97</v>
      </c>
      <c r="I35" s="27">
        <f t="shared" si="10"/>
        <v>-6542.41</v>
      </c>
      <c r="J35" s="27">
        <f t="shared" si="10"/>
        <v>-8159.07</v>
      </c>
      <c r="K35" s="30">
        <f t="shared" si="7"/>
        <v>-71996.54000000001</v>
      </c>
      <c r="L35"/>
      <c r="M35"/>
      <c r="N35"/>
    </row>
    <row r="36" spans="1:14" ht="16.5" customHeight="1">
      <c r="A36" s="25" t="s">
        <v>18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17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15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11</v>
      </c>
      <c r="B43" s="17">
        <v>0</v>
      </c>
      <c r="C43" s="17">
        <v>0</v>
      </c>
      <c r="D43" s="17">
        <v>1269000</v>
      </c>
      <c r="E43" s="17">
        <v>0</v>
      </c>
      <c r="F43" s="17">
        <v>0</v>
      </c>
      <c r="G43" s="17">
        <v>0</v>
      </c>
      <c r="H43" s="17">
        <v>850500</v>
      </c>
      <c r="I43" s="17">
        <v>0</v>
      </c>
      <c r="J43" s="17">
        <v>0</v>
      </c>
      <c r="K43" s="17">
        <f>SUM(B43:J43)</f>
        <v>2119500</v>
      </c>
      <c r="L43" s="24"/>
      <c r="M43"/>
      <c r="N43"/>
    </row>
    <row r="44" spans="1:14" s="23" customFormat="1" ht="16.5" customHeight="1">
      <c r="A44" s="25" t="s">
        <v>10</v>
      </c>
      <c r="B44" s="17">
        <v>0</v>
      </c>
      <c r="C44" s="17">
        <v>0</v>
      </c>
      <c r="D44" s="17">
        <v>-1269000</v>
      </c>
      <c r="E44" s="17">
        <v>0</v>
      </c>
      <c r="F44" s="17">
        <v>0</v>
      </c>
      <c r="G44" s="17">
        <v>0</v>
      </c>
      <c r="H44" s="17">
        <v>-850500</v>
      </c>
      <c r="I44" s="17">
        <v>0</v>
      </c>
      <c r="J44" s="17">
        <v>0</v>
      </c>
      <c r="K44" s="17">
        <f>SUM(B44:J44)</f>
        <v>-2119500</v>
      </c>
      <c r="L44" s="24"/>
      <c r="M44"/>
      <c r="N44"/>
    </row>
    <row r="45" spans="1:14" s="23" customFormat="1" ht="16.5" customHeight="1">
      <c r="A45" s="25" t="s">
        <v>74</v>
      </c>
      <c r="B45" s="17">
        <v>-6813.4</v>
      </c>
      <c r="C45" s="17">
        <v>-6516.6</v>
      </c>
      <c r="D45" s="17">
        <v>-7639.27</v>
      </c>
      <c r="E45" s="17">
        <v>-4619.69</v>
      </c>
      <c r="F45" s="17">
        <v>-4929.39</v>
      </c>
      <c r="G45" s="17">
        <v>-1987.24</v>
      </c>
      <c r="H45" s="17">
        <v>-4851.97</v>
      </c>
      <c r="I45" s="17">
        <v>-6542.41</v>
      </c>
      <c r="J45" s="17">
        <v>-2387.27</v>
      </c>
      <c r="K45" s="17">
        <f>SUM(B45:J45)</f>
        <v>-46287.24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1314436.47</v>
      </c>
      <c r="C49" s="27">
        <f>IF(C18+C29+C50&lt;0,0,C18+C29+C50)</f>
        <v>1303710.9600000002</v>
      </c>
      <c r="D49" s="27">
        <f>IF(D18+D29+D50&lt;0,0,D18+D29+D50)</f>
        <v>1511301.48</v>
      </c>
      <c r="E49" s="27">
        <f>IF(E18+E29+E50&lt;0,0,E18+E29+E50)</f>
        <v>861703.3699999999</v>
      </c>
      <c r="F49" s="27">
        <f>IF(F18+F29+F50&lt;0,0,F18+F29+F50)</f>
        <v>995756.7</v>
      </c>
      <c r="G49" s="27">
        <f>IF(G18+G29+G50&lt;0,0,G18+G29+G50)</f>
        <v>320154.08999999997</v>
      </c>
      <c r="H49" s="27">
        <f>IF(H18+H29+H50&lt;0,0,H18+H29+H50)</f>
        <v>997123.36</v>
      </c>
      <c r="I49" s="27">
        <f>IF(I18+I29+I50&lt;0,0,I18+I29+I50)</f>
        <v>1289805.6300000001</v>
      </c>
      <c r="J49" s="27">
        <f>IF(J18+J29+J50&lt;0,0,J18+J29+J50)</f>
        <v>480746.6500000001</v>
      </c>
      <c r="K49" s="20">
        <f>SUM(B49:J49)</f>
        <v>9074738.71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1314436.4700000002</v>
      </c>
      <c r="C55" s="10">
        <f t="shared" si="11"/>
        <v>1303710.96</v>
      </c>
      <c r="D55" s="10">
        <f t="shared" si="11"/>
        <v>1511301.5</v>
      </c>
      <c r="E55" s="10">
        <f t="shared" si="11"/>
        <v>861703.37</v>
      </c>
      <c r="F55" s="10">
        <f t="shared" si="11"/>
        <v>995756.7</v>
      </c>
      <c r="G55" s="10">
        <f t="shared" si="11"/>
        <v>320154.09</v>
      </c>
      <c r="H55" s="10">
        <f t="shared" si="11"/>
        <v>997123.36</v>
      </c>
      <c r="I55" s="10">
        <f>SUM(I56:I68)</f>
        <v>1289805.62</v>
      </c>
      <c r="J55" s="10">
        <f t="shared" si="11"/>
        <v>480746.65</v>
      </c>
      <c r="K55" s="5">
        <f>SUM(K56:K68)</f>
        <v>9074738.72</v>
      </c>
      <c r="L55" s="9"/>
    </row>
    <row r="56" spans="1:11" ht="16.5" customHeight="1">
      <c r="A56" s="7" t="s">
        <v>58</v>
      </c>
      <c r="B56" s="8">
        <v>1147371.59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1147371.59</v>
      </c>
    </row>
    <row r="57" spans="1:11" ht="16.5" customHeight="1">
      <c r="A57" s="7" t="s">
        <v>59</v>
      </c>
      <c r="B57" s="8">
        <v>167064.88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167064.88</v>
      </c>
    </row>
    <row r="58" spans="1:11" ht="16.5" customHeight="1">
      <c r="A58" s="7" t="s">
        <v>4</v>
      </c>
      <c r="B58" s="6">
        <v>0</v>
      </c>
      <c r="C58" s="8">
        <v>1303710.96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1303710.96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1511301.5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1511301.5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861703.37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861703.37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995756.7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995756.7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320154.09</v>
      </c>
      <c r="H62" s="6">
        <v>0</v>
      </c>
      <c r="I62" s="6">
        <v>0</v>
      </c>
      <c r="J62" s="6">
        <v>0</v>
      </c>
      <c r="K62" s="5">
        <f t="shared" si="12"/>
        <v>320154.09</v>
      </c>
    </row>
    <row r="63" spans="1:11" ht="16.5" customHeight="1">
      <c r="A63" s="7" t="s">
        <v>51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997123.36</v>
      </c>
      <c r="I63" s="6">
        <v>0</v>
      </c>
      <c r="J63" s="6">
        <v>0</v>
      </c>
      <c r="K63" s="5">
        <f t="shared" si="12"/>
        <v>997123.36</v>
      </c>
    </row>
    <row r="64" spans="1:11" ht="16.5" customHeight="1">
      <c r="A64" s="7" t="s">
        <v>52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484322.01</v>
      </c>
      <c r="J65" s="6">
        <v>0</v>
      </c>
      <c r="K65" s="5">
        <f t="shared" si="12"/>
        <v>484322.01</v>
      </c>
    </row>
    <row r="66" spans="1:11" ht="16.5" customHeight="1">
      <c r="A66" s="7" t="s">
        <v>54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805483.61</v>
      </c>
      <c r="J66" s="6">
        <v>0</v>
      </c>
      <c r="K66" s="5">
        <f t="shared" si="12"/>
        <v>805483.61</v>
      </c>
    </row>
    <row r="67" spans="1:11" ht="16.5" customHeight="1">
      <c r="A67" s="7" t="s">
        <v>55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480746.65</v>
      </c>
      <c r="K67" s="5">
        <f t="shared" si="12"/>
        <v>480746.65</v>
      </c>
    </row>
    <row r="68" spans="1:11" ht="18" customHeight="1">
      <c r="A68" s="4" t="s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2022-03-15T19:38:07Z</dcterms:modified>
  <cp:category/>
  <cp:version/>
  <cp:contentType/>
  <cp:contentStatus/>
</cp:coreProperties>
</file>