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<sst xmlns="http://schemas.openxmlformats.org/spreadsheetml/2006/main" count="84" uniqueCount="81">
  <si>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</si>
  <si>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</si>
  <si>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</si>
  <si>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</si>
  <si>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</si>
  <si>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</si>
  <si>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</si>
  <si>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</si>
  <si>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</si>
  <si>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</si>
  <si>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</si>
  <si>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</si>
  <si>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</si>
  <si>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</si>
  <si>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</si>
  <si>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</si>
  <si>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</si>
  <si>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</si>
  <si>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</si>
  <si>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</si>
  <si>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</si>
  <si>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</si>
  <si>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</si>
  <si>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</si>
  <si>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</si>
  <si>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</si>
  <si>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</si>
  <si>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</si>
  <si>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</si>
  <si>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</si>
  <si>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</si>
  <si>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</si>
  <si>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</si>
  <si>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</si>
  <si>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</si>
  <si>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</si>
  <si>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</si>
  <si>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</si>
  <si>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</si>
  <si>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</si>
  <si>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</si>
  <si>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</si>
  <si>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</si>
  <si>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</si>
  <si>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</si>
  <si>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</si>
  <si>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</si>
  <si>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</si>
  <si>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</si>
  <si>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</si>
  <si>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</si>
  <si>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</si>
  <si>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</si>
  <si>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</si>
  <si>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</si>
  <si>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</si>
  <si>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</si>
  <si>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</si>
  <si>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</si>
  <si>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</si>
  <si>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</si>
  <si>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</si>
  <si>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</si>
  <si>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</si>
  <si>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</si>
  <si>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</si>
  <si>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</si>
  <si>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11/03/22 - VENCIMENTO 18/03/22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</si>
  <si>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</si>
  <si>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</si>
  <si>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</si>
  <si>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</si>
  <si>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</si>
  <si>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</si>
  <si>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5.2.9. Desconto do saldo remanescente de investimento em SMGO"</t>
  </si>
  <si>
    <t>5.2.10. Maggi Adm. de Consórcios LTDA</t>
  </si>
  <si>
    <t>5.2.11. Atualização Monetária</t>
  </si>
  <si>
    <t>5.3. Revisão de Remuneração pelo Transporte Coletivo (1)</t>
  </si>
  <si>
    <t>5.4. Revisão de Remuneração pelo Serviço Atende(2)</t>
  </si>
  <si>
    <t xml:space="preserve">          (2) Valores da primeira parcela da revisão do período de maio a dezembro/2021, referente ao reajuste de 2021, conforme previsto na cláusula segunda, item 2.2, subitem C, do termo de aditamento assinado em 30/09/2021.</t>
  </si>
  <si>
    <t>Nota: (1) Revisões do período de 19/03 a 03/12/20, lotes D3 e D7; e valores da segunda parcela da revisão do período de maio a dezembro/2021, referente ao reajuste de 2021, conforme previsto na cláusula segunda, item 2.2, subitem C, do termo de aditamento assinado em 30/09/2021.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</si>
</sst>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0" t="s">
        <v>66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21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2" t="s">
        <v>1</v>
      </c>
      <c r="B4" s="62" t="s">
        <v>2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3" t="s">
        <v>3</v>
      </c>
    </row>
    <row r="5" spans="1:15" ht="42" customHeight="1">
      <c r="A5" s="62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2"/>
    </row>
    <row r="6" spans="1:15" ht="20.25" customHeight="1">
      <c r="A6" s="62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2"/>
    </row>
    <row r="7" spans="1:26" ht="18.75" customHeight="1">
      <c r="A7" s="8" t="s">
        <v>27</v>
      </c>
      <c r="B7" s="9">
        <f aca="true" t="shared" si="0" ref="B7:O7">B8+B11</f>
        <v>384748</v>
      </c>
      <c r="C7" s="9">
        <f t="shared" si="0"/>
        <v>275792</v>
      </c>
      <c r="D7" s="9">
        <f t="shared" si="0"/>
        <v>267190</v>
      </c>
      <c r="E7" s="9">
        <f t="shared" si="0"/>
        <v>67213</v>
      </c>
      <c r="F7" s="9">
        <f t="shared" si="0"/>
        <v>221066</v>
      </c>
      <c r="G7" s="9">
        <f t="shared" si="0"/>
        <v>360873</v>
      </c>
      <c r="H7" s="9">
        <f t="shared" si="0"/>
        <v>42936</v>
      </c>
      <c r="I7" s="9">
        <f t="shared" si="0"/>
        <v>270236</v>
      </c>
      <c r="J7" s="9">
        <f t="shared" si="0"/>
        <v>235849</v>
      </c>
      <c r="K7" s="9">
        <f t="shared" si="0"/>
        <v>355524</v>
      </c>
      <c r="L7" s="9">
        <f t="shared" si="0"/>
        <v>257602</v>
      </c>
      <c r="M7" s="9">
        <f t="shared" si="0"/>
        <v>128157</v>
      </c>
      <c r="N7" s="9">
        <f t="shared" si="0"/>
        <v>82171</v>
      </c>
      <c r="O7" s="9">
        <f t="shared" si="0"/>
        <v>2949357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16529</v>
      </c>
      <c r="C8" s="11">
        <f t="shared" si="1"/>
        <v>17215</v>
      </c>
      <c r="D8" s="11">
        <f t="shared" si="1"/>
        <v>11818</v>
      </c>
      <c r="E8" s="11">
        <f t="shared" si="1"/>
        <v>2637</v>
      </c>
      <c r="F8" s="11">
        <f t="shared" si="1"/>
        <v>9131</v>
      </c>
      <c r="G8" s="11">
        <f t="shared" si="1"/>
        <v>14457</v>
      </c>
      <c r="H8" s="11">
        <f t="shared" si="1"/>
        <v>2354</v>
      </c>
      <c r="I8" s="11">
        <f t="shared" si="1"/>
        <v>17208</v>
      </c>
      <c r="J8" s="11">
        <f t="shared" si="1"/>
        <v>13805</v>
      </c>
      <c r="K8" s="11">
        <f t="shared" si="1"/>
        <v>10658</v>
      </c>
      <c r="L8" s="11">
        <f t="shared" si="1"/>
        <v>8219</v>
      </c>
      <c r="M8" s="11">
        <f t="shared" si="1"/>
        <v>6082</v>
      </c>
      <c r="N8" s="11">
        <f t="shared" si="1"/>
        <v>5029</v>
      </c>
      <c r="O8" s="11">
        <f t="shared" si="1"/>
        <v>135142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16529</v>
      </c>
      <c r="C9" s="11">
        <v>17215</v>
      </c>
      <c r="D9" s="11">
        <v>11818</v>
      </c>
      <c r="E9" s="11">
        <v>2637</v>
      </c>
      <c r="F9" s="11">
        <v>9131</v>
      </c>
      <c r="G9" s="11">
        <v>14457</v>
      </c>
      <c r="H9" s="11">
        <v>2354</v>
      </c>
      <c r="I9" s="11">
        <v>17202</v>
      </c>
      <c r="J9" s="11">
        <v>13805</v>
      </c>
      <c r="K9" s="11">
        <v>10644</v>
      </c>
      <c r="L9" s="11">
        <v>8218</v>
      </c>
      <c r="M9" s="11">
        <v>6075</v>
      </c>
      <c r="N9" s="11">
        <v>5010</v>
      </c>
      <c r="O9" s="11">
        <f>SUM(B9:N9)</f>
        <v>135095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6</v>
      </c>
      <c r="J10" s="13">
        <v>0</v>
      </c>
      <c r="K10" s="13">
        <v>14</v>
      </c>
      <c r="L10" s="13">
        <v>1</v>
      </c>
      <c r="M10" s="13">
        <v>7</v>
      </c>
      <c r="N10" s="13">
        <v>19</v>
      </c>
      <c r="O10" s="11">
        <f>SUM(B10:N10)</f>
        <v>47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368219</v>
      </c>
      <c r="C11" s="13">
        <v>258577</v>
      </c>
      <c r="D11" s="13">
        <v>255372</v>
      </c>
      <c r="E11" s="13">
        <v>64576</v>
      </c>
      <c r="F11" s="13">
        <v>211935</v>
      </c>
      <c r="G11" s="13">
        <v>346416</v>
      </c>
      <c r="H11" s="13">
        <v>40582</v>
      </c>
      <c r="I11" s="13">
        <v>253028</v>
      </c>
      <c r="J11" s="13">
        <v>222044</v>
      </c>
      <c r="K11" s="13">
        <v>344866</v>
      </c>
      <c r="L11" s="13">
        <v>249383</v>
      </c>
      <c r="M11" s="13">
        <v>122075</v>
      </c>
      <c r="N11" s="13">
        <v>77142</v>
      </c>
      <c r="O11" s="11">
        <f>SUM(B11:N11)</f>
        <v>2814215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26" t="s">
        <v>68</v>
      </c>
      <c r="B14" s="17">
        <v>0.1239</v>
      </c>
      <c r="C14" s="17">
        <v>0.128</v>
      </c>
      <c r="D14" s="17">
        <v>0.1122</v>
      </c>
      <c r="E14" s="17">
        <v>0.1918</v>
      </c>
      <c r="F14" s="17">
        <v>0.1301</v>
      </c>
      <c r="G14" s="17">
        <v>0.107</v>
      </c>
      <c r="H14" s="17">
        <v>0.1437</v>
      </c>
      <c r="I14" s="17">
        <v>0.1271</v>
      </c>
      <c r="J14" s="17">
        <v>0.1278</v>
      </c>
      <c r="K14" s="17">
        <v>0.1208</v>
      </c>
      <c r="L14" s="17">
        <v>0.1376</v>
      </c>
      <c r="M14" s="17">
        <v>0.1587</v>
      </c>
      <c r="N14" s="17">
        <v>0.1434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1.230167344941235</v>
      </c>
      <c r="C16" s="19">
        <v>1.25199448258036</v>
      </c>
      <c r="D16" s="19">
        <v>1.189003278291959</v>
      </c>
      <c r="E16" s="19">
        <v>0.909820920377313</v>
      </c>
      <c r="F16" s="19">
        <v>1.396430687920522</v>
      </c>
      <c r="G16" s="19">
        <v>1.477297651400731</v>
      </c>
      <c r="H16" s="19">
        <v>1.732603731034326</v>
      </c>
      <c r="I16" s="19">
        <v>1.267706805081117</v>
      </c>
      <c r="J16" s="19">
        <v>1.287135072733128</v>
      </c>
      <c r="K16" s="19">
        <v>1.149932255295974</v>
      </c>
      <c r="L16" s="19">
        <v>1.255804803957982</v>
      </c>
      <c r="M16" s="19">
        <v>1.257629718002089</v>
      </c>
      <c r="N16" s="19">
        <v>1.132718988638062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69</v>
      </c>
      <c r="B18" s="24">
        <f>SUM(B19:B27)</f>
        <v>1303667.47</v>
      </c>
      <c r="C18" s="24">
        <f aca="true" t="shared" si="2" ref="C18:O18">SUM(C19:C27)</f>
        <v>961586.5</v>
      </c>
      <c r="D18" s="24">
        <f t="shared" si="2"/>
        <v>764107.7899999999</v>
      </c>
      <c r="E18" s="24">
        <f t="shared" si="2"/>
        <v>257391.15999999995</v>
      </c>
      <c r="F18" s="24">
        <f t="shared" si="2"/>
        <v>860738.9700000001</v>
      </c>
      <c r="G18" s="24">
        <f t="shared" si="2"/>
        <v>1244089.89</v>
      </c>
      <c r="H18" s="24">
        <f t="shared" si="2"/>
        <v>227386.52000000002</v>
      </c>
      <c r="I18" s="24">
        <f t="shared" si="2"/>
        <v>954340.4500000001</v>
      </c>
      <c r="J18" s="24">
        <f t="shared" si="2"/>
        <v>837459.8300000001</v>
      </c>
      <c r="K18" s="24">
        <f t="shared" si="2"/>
        <v>1088654.6700000002</v>
      </c>
      <c r="L18" s="24">
        <f t="shared" si="2"/>
        <v>985469.36</v>
      </c>
      <c r="M18" s="24">
        <f t="shared" si="2"/>
        <v>564405.5599999999</v>
      </c>
      <c r="N18" s="24">
        <f t="shared" si="2"/>
        <v>292962.76</v>
      </c>
      <c r="O18" s="24">
        <f t="shared" si="2"/>
        <v>10342260.93</v>
      </c>
      <c r="Q18" s="25"/>
      <c r="R18" s="58"/>
      <c r="S18" s="58"/>
      <c r="T18" s="58"/>
      <c r="U18" s="58"/>
      <c r="V18" s="58"/>
      <c r="W18" s="58"/>
    </row>
    <row r="19" spans="1:15" ht="18.75" customHeight="1">
      <c r="A19" s="26" t="s">
        <v>34</v>
      </c>
      <c r="B19" s="29">
        <f aca="true" t="shared" si="3" ref="B19:N19">ROUND((B13+B14)*B7,2)</f>
        <v>971834.97</v>
      </c>
      <c r="C19" s="29">
        <f t="shared" si="3"/>
        <v>719651.64</v>
      </c>
      <c r="D19" s="29">
        <f t="shared" si="3"/>
        <v>611437.6</v>
      </c>
      <c r="E19" s="29">
        <f t="shared" si="3"/>
        <v>262769.22</v>
      </c>
      <c r="F19" s="29">
        <f t="shared" si="3"/>
        <v>586377.57</v>
      </c>
      <c r="G19" s="29">
        <f t="shared" si="3"/>
        <v>787569.24</v>
      </c>
      <c r="H19" s="29">
        <f t="shared" si="3"/>
        <v>125811.07</v>
      </c>
      <c r="I19" s="29">
        <f t="shared" si="3"/>
        <v>700181.48</v>
      </c>
      <c r="J19" s="29">
        <f t="shared" si="3"/>
        <v>614622.49</v>
      </c>
      <c r="K19" s="29">
        <f t="shared" si="3"/>
        <v>875762.27</v>
      </c>
      <c r="L19" s="29">
        <f t="shared" si="3"/>
        <v>722522.09</v>
      </c>
      <c r="M19" s="29">
        <f t="shared" si="3"/>
        <v>414780.13</v>
      </c>
      <c r="N19" s="29">
        <f t="shared" si="3"/>
        <v>240226.92</v>
      </c>
      <c r="O19" s="29">
        <f>SUM(B19:N19)</f>
        <v>7633546.689999999</v>
      </c>
    </row>
    <row r="20" spans="1:23" ht="18.75" customHeight="1">
      <c r="A20" s="26" t="s">
        <v>35</v>
      </c>
      <c r="B20" s="29">
        <f>IF(B16&lt;&gt;0,ROUND((B16-1)*B19,2),0)</f>
        <v>223684.67</v>
      </c>
      <c r="C20" s="29">
        <f aca="true" t="shared" si="4" ref="C20:N20">IF(C16&lt;&gt;0,ROUND((C16-1)*C19,2),0)</f>
        <v>181348.24</v>
      </c>
      <c r="D20" s="29">
        <f t="shared" si="4"/>
        <v>115563.71</v>
      </c>
      <c r="E20" s="29">
        <f t="shared" si="4"/>
        <v>-23696.29</v>
      </c>
      <c r="F20" s="29">
        <f t="shared" si="4"/>
        <v>232458.06</v>
      </c>
      <c r="G20" s="29">
        <f t="shared" si="4"/>
        <v>375904.95</v>
      </c>
      <c r="H20" s="29">
        <f t="shared" si="4"/>
        <v>92169.66</v>
      </c>
      <c r="I20" s="29">
        <f t="shared" si="4"/>
        <v>187443.35</v>
      </c>
      <c r="J20" s="29">
        <f t="shared" si="4"/>
        <v>176479.67</v>
      </c>
      <c r="K20" s="29">
        <f t="shared" si="4"/>
        <v>131305.01</v>
      </c>
      <c r="L20" s="29">
        <f t="shared" si="4"/>
        <v>184824.62</v>
      </c>
      <c r="M20" s="29">
        <f t="shared" si="4"/>
        <v>106859.69</v>
      </c>
      <c r="N20" s="29">
        <f t="shared" si="4"/>
        <v>31882.67</v>
      </c>
      <c r="O20" s="29">
        <f aca="true" t="shared" si="5" ref="O20:O27">SUM(B20:N20)</f>
        <v>2016228.0099999998</v>
      </c>
      <c r="W20" s="59"/>
    </row>
    <row r="21" spans="1:15" ht="18.75" customHeight="1">
      <c r="A21" s="26" t="s">
        <v>36</v>
      </c>
      <c r="B21" s="29">
        <v>50848.72</v>
      </c>
      <c r="C21" s="29">
        <v>35167.3</v>
      </c>
      <c r="D21" s="29">
        <v>19272.74</v>
      </c>
      <c r="E21" s="29">
        <v>8751.21</v>
      </c>
      <c r="F21" s="29">
        <v>25493.64</v>
      </c>
      <c r="G21" s="29">
        <v>40632.49</v>
      </c>
      <c r="H21" s="29">
        <v>4046.4</v>
      </c>
      <c r="I21" s="29">
        <v>28088.61</v>
      </c>
      <c r="J21" s="29">
        <v>29356.14</v>
      </c>
      <c r="K21" s="29">
        <v>42653.98</v>
      </c>
      <c r="L21" s="29">
        <v>39480.21</v>
      </c>
      <c r="M21" s="29">
        <v>18570.51</v>
      </c>
      <c r="N21" s="29">
        <v>11446.73</v>
      </c>
      <c r="O21" s="29">
        <f t="shared" si="5"/>
        <v>353808.68</v>
      </c>
    </row>
    <row r="22" spans="1:15" ht="18.75" customHeight="1">
      <c r="A22" s="26" t="s">
        <v>37</v>
      </c>
      <c r="B22" s="29">
        <v>2951.12</v>
      </c>
      <c r="C22" s="29">
        <v>2951.12</v>
      </c>
      <c r="D22" s="29">
        <v>1475.56</v>
      </c>
      <c r="E22" s="29">
        <v>1475.56</v>
      </c>
      <c r="F22" s="29">
        <v>1475.56</v>
      </c>
      <c r="G22" s="29">
        <v>1475.56</v>
      </c>
      <c r="H22" s="29">
        <v>1475.56</v>
      </c>
      <c r="I22" s="29">
        <v>1475.56</v>
      </c>
      <c r="J22" s="29">
        <v>1475.56</v>
      </c>
      <c r="K22" s="29">
        <v>1475.56</v>
      </c>
      <c r="L22" s="29">
        <v>1475.56</v>
      </c>
      <c r="M22" s="29">
        <v>1475.56</v>
      </c>
      <c r="N22" s="29">
        <v>1475.56</v>
      </c>
      <c r="O22" s="29">
        <f t="shared" si="5"/>
        <v>22133.4</v>
      </c>
    </row>
    <row r="23" spans="1:15" ht="18.75" customHeight="1">
      <c r="A23" s="26" t="s">
        <v>38</v>
      </c>
      <c r="B23" s="29">
        <v>0</v>
      </c>
      <c r="C23" s="29">
        <v>0</v>
      </c>
      <c r="D23" s="29">
        <v>-12205.93</v>
      </c>
      <c r="E23" s="29">
        <v>0</v>
      </c>
      <c r="F23" s="29">
        <v>-10039.07</v>
      </c>
      <c r="G23" s="29">
        <v>0</v>
      </c>
      <c r="H23" s="29">
        <v>-3800.06</v>
      </c>
      <c r="I23" s="29">
        <v>-328.89</v>
      </c>
      <c r="J23" s="29">
        <v>-7713.86</v>
      </c>
      <c r="K23" s="29">
        <v>0</v>
      </c>
      <c r="L23" s="29">
        <v>0</v>
      </c>
      <c r="M23" s="29">
        <v>-3613.55</v>
      </c>
      <c r="N23" s="29">
        <v>0</v>
      </c>
      <c r="O23" s="29">
        <f t="shared" si="5"/>
        <v>-37701.36</v>
      </c>
    </row>
    <row r="24" spans="1:26" ht="18.75" customHeight="1">
      <c r="A24" s="26" t="s">
        <v>70</v>
      </c>
      <c r="B24" s="29">
        <v>1009.47</v>
      </c>
      <c r="C24" s="29">
        <v>758.85</v>
      </c>
      <c r="D24" s="29">
        <v>594.08</v>
      </c>
      <c r="E24" s="29">
        <v>201.89</v>
      </c>
      <c r="F24" s="29">
        <v>675.3</v>
      </c>
      <c r="G24" s="29">
        <v>974.66</v>
      </c>
      <c r="H24" s="29">
        <v>178.69</v>
      </c>
      <c r="I24" s="29">
        <v>740.28</v>
      </c>
      <c r="J24" s="29">
        <v>659.06</v>
      </c>
      <c r="K24" s="29">
        <v>849.35</v>
      </c>
      <c r="L24" s="29">
        <v>765.81</v>
      </c>
      <c r="M24" s="29">
        <v>433.96</v>
      </c>
      <c r="N24" s="29">
        <v>234.39</v>
      </c>
      <c r="O24" s="29">
        <f t="shared" si="5"/>
        <v>8075.789999999999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29">
        <v>850.34</v>
      </c>
      <c r="C25" s="29">
        <v>633.11</v>
      </c>
      <c r="D25" s="29">
        <v>555.23</v>
      </c>
      <c r="E25" s="29">
        <v>169.59</v>
      </c>
      <c r="F25" s="29">
        <v>558.72</v>
      </c>
      <c r="G25" s="29">
        <v>752.76</v>
      </c>
      <c r="H25" s="29">
        <v>151.01</v>
      </c>
      <c r="I25" s="29">
        <v>588.91</v>
      </c>
      <c r="J25" s="29">
        <v>573.86</v>
      </c>
      <c r="K25" s="29">
        <v>723.71</v>
      </c>
      <c r="L25" s="29">
        <v>642.4</v>
      </c>
      <c r="M25" s="29">
        <v>363.58</v>
      </c>
      <c r="N25" s="29">
        <v>190.51</v>
      </c>
      <c r="O25" s="29">
        <f t="shared" si="5"/>
        <v>6753.73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72</v>
      </c>
      <c r="B26" s="29">
        <v>396.7</v>
      </c>
      <c r="C26" s="29">
        <v>295.35</v>
      </c>
      <c r="D26" s="29">
        <v>259.05</v>
      </c>
      <c r="E26" s="29">
        <v>79.12</v>
      </c>
      <c r="F26" s="29">
        <v>260.67</v>
      </c>
      <c r="G26" s="29">
        <v>351.17</v>
      </c>
      <c r="H26" s="29">
        <v>70.45</v>
      </c>
      <c r="I26" s="29">
        <v>273.14</v>
      </c>
      <c r="J26" s="29">
        <v>267.72</v>
      </c>
      <c r="K26" s="29">
        <v>332.75</v>
      </c>
      <c r="L26" s="29">
        <v>299.69</v>
      </c>
      <c r="M26" s="29">
        <v>169.63</v>
      </c>
      <c r="N26" s="29">
        <v>88.88</v>
      </c>
      <c r="O26" s="29">
        <f t="shared" si="5"/>
        <v>3144.32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73</v>
      </c>
      <c r="B27" s="29">
        <v>52091.48</v>
      </c>
      <c r="C27" s="29">
        <v>20780.89</v>
      </c>
      <c r="D27" s="29">
        <v>27155.75</v>
      </c>
      <c r="E27" s="29">
        <v>7640.86</v>
      </c>
      <c r="F27" s="29">
        <v>23478.52</v>
      </c>
      <c r="G27" s="29">
        <v>36429.06</v>
      </c>
      <c r="H27" s="29">
        <v>7283.74</v>
      </c>
      <c r="I27" s="29">
        <v>35878.01</v>
      </c>
      <c r="J27" s="29">
        <v>21739.19</v>
      </c>
      <c r="K27" s="29">
        <v>35552.04</v>
      </c>
      <c r="L27" s="29">
        <v>35458.98</v>
      </c>
      <c r="M27" s="29">
        <v>25366.05</v>
      </c>
      <c r="N27" s="29">
        <v>7417.1</v>
      </c>
      <c r="O27" s="29">
        <f t="shared" si="5"/>
        <v>336271.6699999999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39</v>
      </c>
      <c r="B29" s="29">
        <f aca="true" t="shared" si="6" ref="B29:O29">+B30+B32+B45+B46+B49-B50</f>
        <v>1468352.9200000002</v>
      </c>
      <c r="C29" s="29">
        <f>+C30+C32+C45+C46+C49-C50</f>
        <v>1072475.4400000002</v>
      </c>
      <c r="D29" s="29">
        <f t="shared" si="6"/>
        <v>288166.79000000004</v>
      </c>
      <c r="E29" s="29">
        <f t="shared" si="6"/>
        <v>280203.66000000003</v>
      </c>
      <c r="F29" s="29">
        <f t="shared" si="6"/>
        <v>1011315.2000000001</v>
      </c>
      <c r="G29" s="29">
        <f t="shared" si="6"/>
        <v>1389723.91</v>
      </c>
      <c r="H29" s="29">
        <f t="shared" si="6"/>
        <v>84131.57999999999</v>
      </c>
      <c r="I29" s="29">
        <f t="shared" si="6"/>
        <v>1026393.4400000001</v>
      </c>
      <c r="J29" s="29">
        <f t="shared" si="6"/>
        <v>942309.0000000001</v>
      </c>
      <c r="K29" s="29">
        <f t="shared" si="6"/>
        <v>1264155.92</v>
      </c>
      <c r="L29" s="29">
        <f t="shared" si="6"/>
        <v>1191878.17</v>
      </c>
      <c r="M29" s="29">
        <f t="shared" si="6"/>
        <v>626422.01</v>
      </c>
      <c r="N29" s="29">
        <f t="shared" si="6"/>
        <v>314315.79</v>
      </c>
      <c r="O29" s="29">
        <f t="shared" si="6"/>
        <v>10959843.829999998</v>
      </c>
    </row>
    <row r="30" spans="1:15" ht="18.75" customHeight="1">
      <c r="A30" s="26" t="s">
        <v>40</v>
      </c>
      <c r="B30" s="30">
        <f>+B31</f>
        <v>-72727.6</v>
      </c>
      <c r="C30" s="30">
        <f>+C31</f>
        <v>-75746</v>
      </c>
      <c r="D30" s="30">
        <f aca="true" t="shared" si="7" ref="D30:O30">+D31</f>
        <v>-51999.2</v>
      </c>
      <c r="E30" s="30">
        <f t="shared" si="7"/>
        <v>-11602.8</v>
      </c>
      <c r="F30" s="30">
        <f t="shared" si="7"/>
        <v>-40176.4</v>
      </c>
      <c r="G30" s="30">
        <f t="shared" si="7"/>
        <v>-63610.8</v>
      </c>
      <c r="H30" s="30">
        <f t="shared" si="7"/>
        <v>-10357.6</v>
      </c>
      <c r="I30" s="30">
        <f t="shared" si="7"/>
        <v>-75688.8</v>
      </c>
      <c r="J30" s="30">
        <f t="shared" si="7"/>
        <v>-60742</v>
      </c>
      <c r="K30" s="30">
        <f t="shared" si="7"/>
        <v>-46833.6</v>
      </c>
      <c r="L30" s="30">
        <f t="shared" si="7"/>
        <v>-36159.2</v>
      </c>
      <c r="M30" s="30">
        <f t="shared" si="7"/>
        <v>-26730</v>
      </c>
      <c r="N30" s="30">
        <f t="shared" si="7"/>
        <v>-22044</v>
      </c>
      <c r="O30" s="30">
        <f t="shared" si="7"/>
        <v>-594417.9999999999</v>
      </c>
    </row>
    <row r="31" spans="1:26" ht="18.75" customHeight="1">
      <c r="A31" s="27" t="s">
        <v>41</v>
      </c>
      <c r="B31" s="16">
        <f>ROUND((-B9)*$G$3,2)</f>
        <v>-72727.6</v>
      </c>
      <c r="C31" s="16">
        <f aca="true" t="shared" si="8" ref="C31:N31">ROUND((-C9)*$G$3,2)</f>
        <v>-75746</v>
      </c>
      <c r="D31" s="16">
        <f t="shared" si="8"/>
        <v>-51999.2</v>
      </c>
      <c r="E31" s="16">
        <f t="shared" si="8"/>
        <v>-11602.8</v>
      </c>
      <c r="F31" s="16">
        <f t="shared" si="8"/>
        <v>-40176.4</v>
      </c>
      <c r="G31" s="16">
        <f t="shared" si="8"/>
        <v>-63610.8</v>
      </c>
      <c r="H31" s="16">
        <f t="shared" si="8"/>
        <v>-10357.6</v>
      </c>
      <c r="I31" s="16">
        <f t="shared" si="8"/>
        <v>-75688.8</v>
      </c>
      <c r="J31" s="16">
        <f t="shared" si="8"/>
        <v>-60742</v>
      </c>
      <c r="K31" s="16">
        <f t="shared" si="8"/>
        <v>-46833.6</v>
      </c>
      <c r="L31" s="16">
        <f t="shared" si="8"/>
        <v>-36159.2</v>
      </c>
      <c r="M31" s="16">
        <f t="shared" si="8"/>
        <v>-26730</v>
      </c>
      <c r="N31" s="16">
        <f t="shared" si="8"/>
        <v>-22044</v>
      </c>
      <c r="O31" s="31">
        <f aca="true" t="shared" si="9" ref="O31:O50">SUM(B31:N31)</f>
        <v>-594417.9999999999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42</v>
      </c>
      <c r="B32" s="30">
        <f>SUM(B33:B43)</f>
        <v>-18803.61</v>
      </c>
      <c r="C32" s="30">
        <f aca="true" t="shared" si="10" ref="C32:O32">SUM(C33:C43)</f>
        <v>-15581.44</v>
      </c>
      <c r="D32" s="30">
        <f t="shared" si="10"/>
        <v>-750067.28</v>
      </c>
      <c r="E32" s="30">
        <f t="shared" si="10"/>
        <v>-16852.89</v>
      </c>
      <c r="F32" s="30">
        <f t="shared" si="10"/>
        <v>-17454.67</v>
      </c>
      <c r="G32" s="30">
        <f t="shared" si="10"/>
        <v>-16946.739999999998</v>
      </c>
      <c r="H32" s="30">
        <f t="shared" si="10"/>
        <v>-199609.04</v>
      </c>
      <c r="I32" s="30">
        <f t="shared" si="10"/>
        <v>-10741</v>
      </c>
      <c r="J32" s="30">
        <f t="shared" si="10"/>
        <v>-13981.95</v>
      </c>
      <c r="K32" s="30">
        <f t="shared" si="10"/>
        <v>-8190.93</v>
      </c>
      <c r="L32" s="30">
        <f t="shared" si="10"/>
        <v>-7512.82</v>
      </c>
      <c r="M32" s="30">
        <f t="shared" si="10"/>
        <v>-14199.1</v>
      </c>
      <c r="N32" s="30">
        <f t="shared" si="10"/>
        <v>-17368.190000000002</v>
      </c>
      <c r="O32" s="30">
        <f t="shared" si="10"/>
        <v>-1107309.66</v>
      </c>
    </row>
    <row r="33" spans="1:26" ht="18.75" customHeight="1">
      <c r="A33" s="27" t="s">
        <v>43</v>
      </c>
      <c r="B33" s="32">
        <v>0</v>
      </c>
      <c r="C33" s="32">
        <v>0</v>
      </c>
      <c r="D33" s="32">
        <v>-85.81</v>
      </c>
      <c r="E33" s="32">
        <v>-396</v>
      </c>
      <c r="F33" s="32">
        <v>-2457.8</v>
      </c>
      <c r="G33" s="32">
        <v>0</v>
      </c>
      <c r="H33" s="32">
        <v>-11005.14</v>
      </c>
      <c r="I33" s="32">
        <v>-6624.57</v>
      </c>
      <c r="J33" s="32">
        <v>0</v>
      </c>
      <c r="K33" s="32">
        <v>0</v>
      </c>
      <c r="L33" s="32">
        <v>0</v>
      </c>
      <c r="M33" s="32">
        <v>0</v>
      </c>
      <c r="N33" s="32">
        <v>-4356</v>
      </c>
      <c r="O33" s="32">
        <f t="shared" si="9"/>
        <v>-24925.32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44</v>
      </c>
      <c r="B34" s="32">
        <v>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45</v>
      </c>
      <c r="B35" s="32">
        <v>-11000</v>
      </c>
      <c r="C35" s="32">
        <v>-9000</v>
      </c>
      <c r="D35" s="32">
        <v>-9000</v>
      </c>
      <c r="E35" s="32">
        <v>-13000</v>
      </c>
      <c r="F35" s="32">
        <v>-10000</v>
      </c>
      <c r="G35" s="32">
        <v>-10000</v>
      </c>
      <c r="H35" s="32">
        <v>0</v>
      </c>
      <c r="I35" s="32">
        <v>0</v>
      </c>
      <c r="J35" s="32">
        <v>-9000</v>
      </c>
      <c r="K35" s="32">
        <v>-3000</v>
      </c>
      <c r="L35" s="32">
        <v>-3000</v>
      </c>
      <c r="M35" s="32">
        <v>-10000</v>
      </c>
      <c r="N35" s="32">
        <v>-10000</v>
      </c>
      <c r="O35" s="32">
        <f t="shared" si="9"/>
        <v>-97000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46</v>
      </c>
      <c r="B36" s="32">
        <v>-2190.3</v>
      </c>
      <c r="C36" s="32">
        <v>-2361.78</v>
      </c>
      <c r="D36" s="32">
        <v>-1393.24</v>
      </c>
      <c r="E36" s="32">
        <v>-2334.23</v>
      </c>
      <c r="F36" s="32">
        <v>-1241.76</v>
      </c>
      <c r="G36" s="32">
        <v>-1526.99</v>
      </c>
      <c r="H36" s="32">
        <v>0</v>
      </c>
      <c r="I36" s="32">
        <v>0</v>
      </c>
      <c r="J36" s="32">
        <v>-1317.17</v>
      </c>
      <c r="K36" s="32">
        <v>-468</v>
      </c>
      <c r="L36" s="32">
        <v>-254.44</v>
      </c>
      <c r="M36" s="32">
        <v>-1786.02</v>
      </c>
      <c r="N36" s="32">
        <v>-1708.86</v>
      </c>
      <c r="O36" s="33">
        <f t="shared" si="9"/>
        <v>-16582.79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47</v>
      </c>
      <c r="B37" s="32">
        <v>0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48</v>
      </c>
      <c r="B38" s="32">
        <v>0</v>
      </c>
      <c r="C38" s="32">
        <v>0</v>
      </c>
      <c r="D38" s="32">
        <v>635850</v>
      </c>
      <c r="E38" s="32">
        <v>0</v>
      </c>
      <c r="F38" s="32">
        <v>0</v>
      </c>
      <c r="G38" s="32">
        <v>0</v>
      </c>
      <c r="H38" s="32">
        <v>161100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f t="shared" si="9"/>
        <v>796950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49</v>
      </c>
      <c r="B39" s="32">
        <v>0</v>
      </c>
      <c r="C39" s="32">
        <v>0</v>
      </c>
      <c r="D39" s="32">
        <v>-1368450</v>
      </c>
      <c r="E39" s="32">
        <v>0</v>
      </c>
      <c r="F39" s="32">
        <v>0</v>
      </c>
      <c r="G39" s="32">
        <v>0</v>
      </c>
      <c r="H39" s="32">
        <v>-326700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f t="shared" si="9"/>
        <v>-1695150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50</v>
      </c>
      <c r="B40" s="32">
        <v>0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74</v>
      </c>
      <c r="B41" s="32">
        <v>-5613.31</v>
      </c>
      <c r="C41" s="32">
        <v>-4219.66</v>
      </c>
      <c r="D41" s="32">
        <v>-3303.47</v>
      </c>
      <c r="E41" s="32">
        <v>-1122.66</v>
      </c>
      <c r="F41" s="32">
        <v>-3755.11</v>
      </c>
      <c r="G41" s="32">
        <v>-5419.75</v>
      </c>
      <c r="H41" s="32">
        <v>-993.62</v>
      </c>
      <c r="I41" s="32">
        <v>-4116.43</v>
      </c>
      <c r="J41" s="32">
        <v>-3664.78</v>
      </c>
      <c r="K41" s="32">
        <v>-4722.93</v>
      </c>
      <c r="L41" s="32">
        <v>-4258.38</v>
      </c>
      <c r="M41" s="32">
        <v>-2413.08</v>
      </c>
      <c r="N41" s="32">
        <v>-1303.33</v>
      </c>
      <c r="O41" s="32">
        <f t="shared" si="9"/>
        <v>-44906.51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75</v>
      </c>
      <c r="B42" s="32">
        <v>0</v>
      </c>
      <c r="C42" s="32">
        <v>0</v>
      </c>
      <c r="D42" s="32">
        <v>0</v>
      </c>
      <c r="E42" s="32">
        <v>0</v>
      </c>
      <c r="F42" s="32">
        <v>0</v>
      </c>
      <c r="G42" s="32">
        <v>0</v>
      </c>
      <c r="H42" s="32">
        <v>-22010.28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f>SUM(B42:N42)</f>
        <v>-22010.28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76</v>
      </c>
      <c r="B43" s="32">
        <v>0</v>
      </c>
      <c r="C43" s="32">
        <v>0</v>
      </c>
      <c r="D43" s="32">
        <v>-3684.76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f>SUM(B43:N43)</f>
        <v>-3684.76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 t="s">
        <v>77</v>
      </c>
      <c r="B45" s="34">
        <v>1522164.55</v>
      </c>
      <c r="C45" s="34">
        <v>1148336.4300000002</v>
      </c>
      <c r="D45" s="34">
        <v>1005337.49</v>
      </c>
      <c r="E45" s="34">
        <v>303412.33</v>
      </c>
      <c r="F45" s="34">
        <v>1051645.02</v>
      </c>
      <c r="G45" s="34">
        <v>1448348.22</v>
      </c>
      <c r="H45" s="34">
        <v>288939.25</v>
      </c>
      <c r="I45" s="34">
        <v>1086489.31</v>
      </c>
      <c r="J45" s="34">
        <v>1001352.54</v>
      </c>
      <c r="K45" s="34">
        <v>1292551.57</v>
      </c>
      <c r="L45" s="34">
        <v>1210051.28</v>
      </c>
      <c r="M45" s="34">
        <v>649036.34</v>
      </c>
      <c r="N45" s="34">
        <v>348454.61</v>
      </c>
      <c r="O45" s="32">
        <f t="shared" si="9"/>
        <v>12356118.94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78</v>
      </c>
      <c r="B46" s="34">
        <v>37719.58</v>
      </c>
      <c r="C46" s="34">
        <v>15466.45</v>
      </c>
      <c r="D46" s="34">
        <v>19781.33</v>
      </c>
      <c r="E46" s="34">
        <v>5247.02</v>
      </c>
      <c r="F46" s="34">
        <v>17301.25</v>
      </c>
      <c r="G46" s="34">
        <v>21933.23</v>
      </c>
      <c r="H46" s="34">
        <v>5158.97</v>
      </c>
      <c r="I46" s="34">
        <v>26333.93</v>
      </c>
      <c r="J46" s="34">
        <v>15680.41</v>
      </c>
      <c r="K46" s="34">
        <v>26628.88</v>
      </c>
      <c r="L46" s="34">
        <v>25498.91</v>
      </c>
      <c r="M46" s="34">
        <v>18314.77</v>
      </c>
      <c r="N46" s="34">
        <v>5273.37</v>
      </c>
      <c r="O46" s="32">
        <f t="shared" si="9"/>
        <v>240338.1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2"/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4" t="s">
        <v>51</v>
      </c>
      <c r="B48" s="35">
        <f aca="true" t="shared" si="11" ref="B48:N48">+B18+B29</f>
        <v>2772020.39</v>
      </c>
      <c r="C48" s="35">
        <f t="shared" si="11"/>
        <v>2034061.9400000002</v>
      </c>
      <c r="D48" s="35">
        <f t="shared" si="11"/>
        <v>1052274.58</v>
      </c>
      <c r="E48" s="35">
        <f t="shared" si="11"/>
        <v>537594.82</v>
      </c>
      <c r="F48" s="35">
        <f t="shared" si="11"/>
        <v>1872054.1700000002</v>
      </c>
      <c r="G48" s="35">
        <f t="shared" si="11"/>
        <v>2633813.8</v>
      </c>
      <c r="H48" s="35">
        <f t="shared" si="11"/>
        <v>311518.1</v>
      </c>
      <c r="I48" s="35">
        <f t="shared" si="11"/>
        <v>1980733.8900000001</v>
      </c>
      <c r="J48" s="35">
        <f t="shared" si="11"/>
        <v>1779768.83</v>
      </c>
      <c r="K48" s="35">
        <f t="shared" si="11"/>
        <v>2352810.59</v>
      </c>
      <c r="L48" s="35">
        <f t="shared" si="11"/>
        <v>2177347.53</v>
      </c>
      <c r="M48" s="35">
        <f t="shared" si="11"/>
        <v>1190827.5699999998</v>
      </c>
      <c r="N48" s="35">
        <f t="shared" si="11"/>
        <v>607278.55</v>
      </c>
      <c r="O48" s="35">
        <f>SUM(B48:N48)</f>
        <v>21302104.76</v>
      </c>
      <c r="P48"/>
      <c r="Q48"/>
      <c r="R48"/>
      <c r="S48"/>
      <c r="T48"/>
      <c r="U48"/>
      <c r="V48"/>
      <c r="W48"/>
      <c r="X48"/>
      <c r="Y48"/>
      <c r="Z48"/>
    </row>
    <row r="49" spans="1:19" ht="18.75" customHeight="1">
      <c r="A49" s="36" t="s">
        <v>52</v>
      </c>
      <c r="B49" s="32">
        <v>0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16">
        <f t="shared" si="9"/>
        <v>0</v>
      </c>
      <c r="P49"/>
      <c r="Q49" s="42"/>
      <c r="R49"/>
      <c r="S49"/>
    </row>
    <row r="50" spans="1:19" ht="18.75" customHeight="1">
      <c r="A50" s="36" t="s">
        <v>53</v>
      </c>
      <c r="B50" s="32">
        <v>0</v>
      </c>
      <c r="C50" s="32">
        <v>0</v>
      </c>
      <c r="D50" s="32">
        <v>-65114.45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16">
        <f t="shared" si="9"/>
        <v>-65114.45</v>
      </c>
      <c r="P50"/>
      <c r="Q50"/>
      <c r="R50"/>
      <c r="S50"/>
    </row>
    <row r="51" spans="1:19" ht="15.75">
      <c r="A51" s="37"/>
      <c r="B51" s="38"/>
      <c r="C51" s="38"/>
      <c r="D51" s="39"/>
      <c r="E51" s="39"/>
      <c r="F51" s="39"/>
      <c r="G51" s="39"/>
      <c r="H51" s="39"/>
      <c r="I51" s="38"/>
      <c r="J51" s="39"/>
      <c r="K51" s="39"/>
      <c r="L51" s="39"/>
      <c r="M51" s="39"/>
      <c r="N51" s="39"/>
      <c r="O51" s="40"/>
      <c r="P51" s="41"/>
      <c r="Q51"/>
      <c r="R51" s="42"/>
      <c r="S51"/>
    </row>
    <row r="52" spans="1:19" ht="12.75" customHeight="1">
      <c r="A52" s="43"/>
      <c r="B52" s="44"/>
      <c r="C52" s="44"/>
      <c r="D52" s="45"/>
      <c r="E52" s="45"/>
      <c r="F52" s="45"/>
      <c r="G52" s="45"/>
      <c r="H52" s="45"/>
      <c r="I52" s="44"/>
      <c r="J52" s="45"/>
      <c r="K52" s="45"/>
      <c r="L52" s="45"/>
      <c r="M52" s="45"/>
      <c r="N52" s="45"/>
      <c r="O52" s="46"/>
      <c r="P52" s="41"/>
      <c r="Q52"/>
      <c r="R52" s="42"/>
      <c r="S52"/>
    </row>
    <row r="53" spans="1:17" ht="15" customHeight="1">
      <c r="A53" s="47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9"/>
      <c r="Q53"/>
    </row>
    <row r="54" spans="1:17" ht="18.75" customHeight="1">
      <c r="A54" s="14" t="s">
        <v>54</v>
      </c>
      <c r="B54" s="50">
        <f aca="true" t="shared" si="12" ref="B54:O54">SUM(B55:B65)</f>
        <v>2772020.4000000004</v>
      </c>
      <c r="C54" s="50">
        <f t="shared" si="12"/>
        <v>2034061.95</v>
      </c>
      <c r="D54" s="50">
        <f t="shared" si="12"/>
        <v>1052274.5699999998</v>
      </c>
      <c r="E54" s="50">
        <f t="shared" si="12"/>
        <v>537594.8200000001</v>
      </c>
      <c r="F54" s="50">
        <f t="shared" si="12"/>
        <v>1872054.17</v>
      </c>
      <c r="G54" s="50">
        <f t="shared" si="12"/>
        <v>2633813.79</v>
      </c>
      <c r="H54" s="50">
        <f t="shared" si="12"/>
        <v>311518.1</v>
      </c>
      <c r="I54" s="50">
        <f t="shared" si="12"/>
        <v>1980733.88</v>
      </c>
      <c r="J54" s="50">
        <f t="shared" si="12"/>
        <v>1779768.83</v>
      </c>
      <c r="K54" s="50">
        <f t="shared" si="12"/>
        <v>2352810.59</v>
      </c>
      <c r="L54" s="50">
        <f t="shared" si="12"/>
        <v>2177347.53</v>
      </c>
      <c r="M54" s="50">
        <f t="shared" si="12"/>
        <v>1190827.57</v>
      </c>
      <c r="N54" s="50">
        <f t="shared" si="12"/>
        <v>607278.55</v>
      </c>
      <c r="O54" s="35">
        <f t="shared" si="12"/>
        <v>21302104.75</v>
      </c>
      <c r="Q54"/>
    </row>
    <row r="55" spans="1:18" ht="18.75" customHeight="1">
      <c r="A55" s="26" t="s">
        <v>55</v>
      </c>
      <c r="B55" s="50">
        <v>2273707.6</v>
      </c>
      <c r="C55" s="50">
        <v>1467248.63</v>
      </c>
      <c r="D55" s="51">
        <v>0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  <c r="N55" s="51">
        <v>0</v>
      </c>
      <c r="O55" s="35">
        <f>SUM(B55:N55)</f>
        <v>3740956.23</v>
      </c>
      <c r="P55"/>
      <c r="Q55"/>
      <c r="R55" s="42"/>
    </row>
    <row r="56" spans="1:16" ht="18.75" customHeight="1">
      <c r="A56" s="26" t="s">
        <v>56</v>
      </c>
      <c r="B56" s="50">
        <v>498312.80000000005</v>
      </c>
      <c r="C56" s="50">
        <v>566813.3200000001</v>
      </c>
      <c r="D56" s="51">
        <v>0</v>
      </c>
      <c r="E56" s="51"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35">
        <f aca="true" t="shared" si="13" ref="O56:O65">SUM(B56:N56)</f>
        <v>1065126.12</v>
      </c>
      <c r="P56"/>
    </row>
    <row r="57" spans="1:17" ht="18.75" customHeight="1">
      <c r="A57" s="26" t="s">
        <v>57</v>
      </c>
      <c r="B57" s="51">
        <v>0</v>
      </c>
      <c r="C57" s="51">
        <v>0</v>
      </c>
      <c r="D57" s="30">
        <v>1052274.5699999998</v>
      </c>
      <c r="E57" s="51">
        <v>0</v>
      </c>
      <c r="F57" s="51">
        <v>0</v>
      </c>
      <c r="G57" s="51">
        <v>0</v>
      </c>
      <c r="H57" s="50">
        <v>311518.1</v>
      </c>
      <c r="I57" s="51">
        <v>0</v>
      </c>
      <c r="J57" s="51">
        <v>0</v>
      </c>
      <c r="K57" s="51">
        <v>0</v>
      </c>
      <c r="L57" s="51">
        <v>0</v>
      </c>
      <c r="M57" s="51">
        <v>0</v>
      </c>
      <c r="N57" s="51">
        <v>0</v>
      </c>
      <c r="O57" s="30">
        <f t="shared" si="13"/>
        <v>1363792.67</v>
      </c>
      <c r="Q57"/>
    </row>
    <row r="58" spans="1:18" ht="18.75" customHeight="1">
      <c r="A58" s="26" t="s">
        <v>58</v>
      </c>
      <c r="B58" s="51">
        <v>0</v>
      </c>
      <c r="C58" s="51">
        <v>0</v>
      </c>
      <c r="D58" s="51">
        <v>0</v>
      </c>
      <c r="E58" s="30">
        <v>537594.8200000001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1">
        <v>0</v>
      </c>
      <c r="O58" s="35">
        <f t="shared" si="13"/>
        <v>537594.8200000001</v>
      </c>
      <c r="R58"/>
    </row>
    <row r="59" spans="1:19" ht="18.75" customHeight="1">
      <c r="A59" s="26" t="s">
        <v>59</v>
      </c>
      <c r="B59" s="51">
        <v>0</v>
      </c>
      <c r="C59" s="51">
        <v>0</v>
      </c>
      <c r="D59" s="51">
        <v>0</v>
      </c>
      <c r="E59" s="51">
        <v>0</v>
      </c>
      <c r="F59" s="30">
        <v>1872054.17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30">
        <f t="shared" si="13"/>
        <v>1872054.17</v>
      </c>
      <c r="S59"/>
    </row>
    <row r="60" spans="1:20" ht="18.75" customHeight="1">
      <c r="A60" s="26" t="s">
        <v>60</v>
      </c>
      <c r="B60" s="51">
        <v>0</v>
      </c>
      <c r="C60" s="51">
        <v>0</v>
      </c>
      <c r="D60" s="51">
        <v>0</v>
      </c>
      <c r="E60" s="51">
        <v>0</v>
      </c>
      <c r="F60" s="51">
        <v>0</v>
      </c>
      <c r="G60" s="50">
        <v>2633813.79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35">
        <f t="shared" si="13"/>
        <v>2633813.79</v>
      </c>
      <c r="T60"/>
    </row>
    <row r="61" spans="1:21" ht="18.75" customHeight="1">
      <c r="A61" s="26" t="s">
        <v>61</v>
      </c>
      <c r="B61" s="51">
        <v>0</v>
      </c>
      <c r="C61" s="51">
        <v>0</v>
      </c>
      <c r="D61" s="51">
        <v>0</v>
      </c>
      <c r="E61" s="51">
        <v>0</v>
      </c>
      <c r="F61" s="51">
        <v>0</v>
      </c>
      <c r="G61" s="51">
        <v>0</v>
      </c>
      <c r="H61" s="51">
        <v>0</v>
      </c>
      <c r="I61" s="50">
        <v>1980733.88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35">
        <f t="shared" si="13"/>
        <v>1980733.88</v>
      </c>
      <c r="U61"/>
    </row>
    <row r="62" spans="1:22" ht="18.75" customHeight="1">
      <c r="A62" s="26" t="s">
        <v>62</v>
      </c>
      <c r="B62" s="51">
        <v>0</v>
      </c>
      <c r="C62" s="51">
        <v>0</v>
      </c>
      <c r="D62" s="51">
        <v>0</v>
      </c>
      <c r="E62" s="51">
        <v>0</v>
      </c>
      <c r="F62" s="51">
        <v>0</v>
      </c>
      <c r="G62" s="51">
        <v>0</v>
      </c>
      <c r="H62" s="51">
        <v>0</v>
      </c>
      <c r="I62" s="51">
        <v>0</v>
      </c>
      <c r="J62" s="30">
        <v>1779768.83</v>
      </c>
      <c r="K62" s="51">
        <v>0</v>
      </c>
      <c r="L62" s="51">
        <v>0</v>
      </c>
      <c r="M62" s="51">
        <v>0</v>
      </c>
      <c r="N62" s="51">
        <v>0</v>
      </c>
      <c r="O62" s="35">
        <f t="shared" si="13"/>
        <v>1779768.83</v>
      </c>
      <c r="V62"/>
    </row>
    <row r="63" spans="1:23" ht="18.75" customHeight="1">
      <c r="A63" s="26" t="s">
        <v>63</v>
      </c>
      <c r="B63" s="51">
        <v>0</v>
      </c>
      <c r="C63" s="51">
        <v>0</v>
      </c>
      <c r="D63" s="51">
        <v>0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30">
        <v>2352810.59</v>
      </c>
      <c r="L63" s="30">
        <v>2177347.53</v>
      </c>
      <c r="M63" s="51">
        <v>0</v>
      </c>
      <c r="N63" s="51">
        <v>0</v>
      </c>
      <c r="O63" s="35">
        <f t="shared" si="13"/>
        <v>4530158.119999999</v>
      </c>
      <c r="P63"/>
      <c r="W63"/>
    </row>
    <row r="64" spans="1:25" ht="18.75" customHeight="1">
      <c r="A64" s="26" t="s">
        <v>64</v>
      </c>
      <c r="B64" s="51">
        <v>0</v>
      </c>
      <c r="C64" s="51">
        <v>0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30">
        <v>1190827.57</v>
      </c>
      <c r="N64" s="51">
        <v>0</v>
      </c>
      <c r="O64" s="35">
        <f t="shared" si="13"/>
        <v>1190827.57</v>
      </c>
      <c r="R64"/>
      <c r="Y64"/>
    </row>
    <row r="65" spans="1:26" ht="18.75" customHeight="1">
      <c r="A65" s="37" t="s">
        <v>65</v>
      </c>
      <c r="B65" s="52">
        <v>0</v>
      </c>
      <c r="C65" s="52">
        <v>0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3">
        <v>607278.55</v>
      </c>
      <c r="O65" s="54">
        <f t="shared" si="13"/>
        <v>607278.55</v>
      </c>
      <c r="P65"/>
      <c r="S65"/>
      <c r="Z65"/>
    </row>
    <row r="66" spans="1:12" ht="21" customHeight="1">
      <c r="A66" s="55" t="s">
        <v>80</v>
      </c>
      <c r="B66" s="56"/>
      <c r="C66" s="56"/>
      <c r="D66"/>
      <c r="E66"/>
      <c r="F66"/>
      <c r="G66"/>
      <c r="H66" s="57"/>
      <c r="I66" s="57"/>
      <c r="J66"/>
      <c r="K66"/>
      <c r="L66"/>
    </row>
    <row r="67" spans="1:14" ht="15.75">
      <c r="A67" s="64" t="s">
        <v>79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</row>
    <row r="68" spans="2:12" ht="13.5">
      <c r="B68" s="56"/>
      <c r="C68" s="56"/>
      <c r="D68"/>
      <c r="E68"/>
      <c r="F68"/>
      <c r="G68"/>
      <c r="H68" s="57"/>
      <c r="I68" s="57"/>
      <c r="J68"/>
      <c r="K68"/>
      <c r="L68"/>
    </row>
  </sheetData>
  <sheetProtection/>
  <mergeCells count="6">
    <mergeCell ref="A1:O1"/>
    <mergeCell ref="A2:O2"/>
    <mergeCell ref="A4:A6"/>
    <mergeCell ref="B4:N4"/>
    <mergeCell ref="O4:O6"/>
    <mergeCell ref="A67:N67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2022-03-18T19:31:30Z</dcterms:modified>
  <cp:category/>
  <cp:version/>
  <cp:contentType/>
  <cp:contentStatus/>
</cp:coreProperties>
</file>