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<sst xmlns="http://schemas.openxmlformats.org/spreadsheetml/2006/main" count="82" uniqueCount="81">
  <si>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</si>
  <si>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</si>
  <si>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</si>
  <si>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</si>
  <si>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</si>
  <si>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</si>
  <si>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</si>
  <si>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</si>
  <si>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</si>
  <si>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</si>
  <si>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</si>
  <si>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</si>
  <si>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</si>
  <si>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</si>
  <si>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</si>
  <si>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</si>
  <si>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</si>
  <si>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</si>
  <si>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</si>
  <si>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</si>
  <si>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</si>
  <si>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</si>
  <si>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</si>
  <si>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</si>
  <si>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</si>
  <si>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</si>
  <si>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</si>
  <si>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</si>
  <si>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</si>
  <si>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</si>
  <si>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</si>
  <si>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</si>
  <si>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</si>
  <si>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</si>
  <si>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</si>
  <si>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</si>
  <si>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</si>
  <si>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</si>
  <si>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</si>
  <si>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</si>
  <si>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</si>
  <si>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</si>
  <si>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</si>
  <si>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</si>
  <si>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</si>
  <si>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</si>
  <si>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</si>
  <si>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</si>
  <si>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</si>
  <si>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</si>
  <si>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</si>
  <si>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</si>
  <si>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</si>
  <si>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</si>
  <si>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</si>
  <si>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</si>
  <si>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</si>
  <si>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</si>
  <si>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</si>
  <si>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</si>
  <si>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</si>
  <si>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</si>
  <si>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</si>
  <si>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</si>
  <si>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</si>
  <si>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</si>
  <si>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</si>
  <si>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</si>
  <si>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</si>
  <si>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</si>
  <si>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</si>
  <si>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</si>
  <si>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</si>
  <si>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23/10/22 - VENCIMENTO 28/10/22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</si>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</sst>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30" borderId="0" applyNumberFormat="0" applyBorder="0" applyAlignment="0" applyProtection="0"/>
    <xf numFmtId="1" fontId="2" fillId="0" borderId="0" applyBorder="0">
      <alignment/>
      <protection/>
    </xf>
    <xf numFmtId="0" fontId="26" fillId="31" borderId="5" applyNumberFormat="0" applyFont="0" applyAlignment="0" applyProtection="0"/>
    <xf numFmtId="9" fontId="26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6" applyNumberFormat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8" applyFont="1" applyFill="1" applyBorder="1" applyAlignment="1">
      <alignment horizontal="left" vertical="center"/>
      <protection/>
    </xf>
    <xf numFmtId="44" fontId="3" fillId="33" borderId="11" xfId="45" applyFont="1" applyFill="1" applyBorder="1" applyAlignment="1">
      <alignment vertical="center"/>
    </xf>
    <xf numFmtId="1" fontId="3" fillId="33" borderId="11" xfId="48" applyFont="1" applyFill="1" applyBorder="1" applyAlignment="1">
      <alignment vertical="center"/>
      <protection/>
    </xf>
    <xf numFmtId="1" fontId="2" fillId="33" borderId="4" xfId="48" applyFont="1" applyFill="1" applyBorder="1" applyAlignment="1">
      <alignment horizontal="center" vertical="center" wrapText="1"/>
      <protection/>
    </xf>
    <xf numFmtId="1" fontId="2" fillId="0" borderId="4" xfId="48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62" applyNumberFormat="1" applyFont="1" applyFill="1" applyBorder="1" applyAlignment="1">
      <alignment horizontal="center" vertical="center"/>
    </xf>
    <xf numFmtId="165" fontId="0" fillId="0" borderId="0" xfId="62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62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62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62" applyFont="1" applyFill="1" applyBorder="1" applyAlignment="1">
      <alignment horizontal="center" vertical="center"/>
    </xf>
    <xf numFmtId="164" fontId="33" fillId="0" borderId="4" xfId="45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5" applyNumberFormat="1" applyFont="1" applyFill="1" applyBorder="1" applyAlignment="1">
      <alignment horizontal="center" vertical="center"/>
    </xf>
    <xf numFmtId="167" fontId="33" fillId="0" borderId="4" xfId="45" applyNumberFormat="1" applyFont="1" applyFill="1" applyBorder="1" applyAlignment="1">
      <alignment horizontal="center" vertical="center"/>
    </xf>
    <xf numFmtId="167" fontId="33" fillId="0" borderId="4" xfId="62" applyNumberFormat="1" applyFont="1" applyFill="1" applyBorder="1" applyAlignment="1">
      <alignment horizontal="center" vertical="center"/>
    </xf>
    <xf numFmtId="164" fontId="33" fillId="0" borderId="4" xfId="45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5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62" applyFont="1" applyFill="1" applyBorder="1" applyAlignment="1">
      <alignment vertical="center"/>
    </xf>
    <xf numFmtId="164" fontId="33" fillId="0" borderId="4" xfId="62" applyFont="1" applyFill="1" applyBorder="1" applyAlignment="1">
      <alignment vertical="center"/>
    </xf>
    <xf numFmtId="164" fontId="33" fillId="35" borderId="4" xfId="62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5" applyNumberFormat="1" applyFont="1" applyFill="1" applyBorder="1" applyAlignment="1">
      <alignment horizontal="center" vertical="center"/>
    </xf>
    <xf numFmtId="168" fontId="33" fillId="0" borderId="4" xfId="45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5" applyNumberFormat="1" applyFont="1" applyFill="1" applyBorder="1" applyAlignment="1">
      <alignment vertical="center"/>
    </xf>
    <xf numFmtId="164" fontId="33" fillId="0" borderId="15" xfId="45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5" applyFont="1" applyFill="1" applyBorder="1" applyAlignment="1">
      <alignment vertical="center"/>
    </xf>
    <xf numFmtId="168" fontId="33" fillId="0" borderId="4" xfId="45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5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5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5" applyNumberFormat="1" applyFont="1" applyBorder="1" applyAlignment="1">
      <alignment vertical="center"/>
    </xf>
    <xf numFmtId="44" fontId="0" fillId="0" borderId="4" xfId="45" applyFont="1" applyBorder="1" applyAlignment="1">
      <alignment vertical="center"/>
    </xf>
    <xf numFmtId="44" fontId="0" fillId="0" borderId="14" xfId="45" applyFont="1" applyFill="1" applyBorder="1" applyAlignment="1">
      <alignment vertical="center"/>
    </xf>
    <xf numFmtId="164" fontId="33" fillId="0" borderId="14" xfId="62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left" vertical="center" indent="1"/>
    </xf>
    <xf numFmtId="0" fontId="33" fillId="0" borderId="4" xfId="0" applyFont="1" applyBorder="1" applyAlignment="1">
      <alignment horizontal="left" vertical="center" wrapText="1" indent="2"/>
    </xf>
    <xf numFmtId="170" fontId="33" fillId="0" borderId="4" xfId="45" applyNumberFormat="1" applyFont="1" applyFill="1" applyBorder="1" applyAlignment="1">
      <alignment horizontal="center" vertical="center"/>
    </xf>
    <xf numFmtId="0" fontId="33" fillId="0" borderId="4" xfId="0" applyFont="1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 indent="2"/>
    </xf>
    <xf numFmtId="0" fontId="3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Currency" xfId="45"/>
    <cellStyle name="Currency [0]" xfId="46"/>
    <cellStyle name="Neutro" xfId="47"/>
    <cellStyle name="Normal_REMT0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1">
      <c r="A2" s="53" t="s">
        <v>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4" t="s">
        <v>1</v>
      </c>
      <c r="B4" s="55" t="s">
        <v>2</v>
      </c>
      <c r="C4" s="56"/>
      <c r="D4" s="56"/>
      <c r="E4" s="56"/>
      <c r="F4" s="56"/>
      <c r="G4" s="56"/>
      <c r="H4" s="56"/>
      <c r="I4" s="56"/>
      <c r="J4" s="56"/>
      <c r="K4" s="56"/>
      <c r="L4" s="57" t="s">
        <v>3</v>
      </c>
    </row>
    <row r="5" spans="1:12" ht="30" customHeight="1">
      <c r="A5" s="54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4"/>
    </row>
    <row r="6" spans="1:12" ht="18.75" customHeight="1">
      <c r="A6" s="54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4"/>
    </row>
    <row r="7" spans="1:13" ht="17.25" customHeight="1">
      <c r="A7" s="9" t="s">
        <v>17</v>
      </c>
      <c r="B7" s="10">
        <f>B8+B11</f>
        <v>21394</v>
      </c>
      <c r="C7" s="10">
        <f>C8+C11</f>
        <v>30721</v>
      </c>
      <c r="D7" s="10">
        <f aca="true" t="shared" si="0" ref="D7:K7">D8+D11</f>
        <v>96470</v>
      </c>
      <c r="E7" s="10">
        <f t="shared" si="0"/>
        <v>84740</v>
      </c>
      <c r="F7" s="10">
        <f t="shared" si="0"/>
        <v>91673</v>
      </c>
      <c r="G7" s="10">
        <f t="shared" si="0"/>
        <v>37329</v>
      </c>
      <c r="H7" s="10">
        <f t="shared" si="0"/>
        <v>22451</v>
      </c>
      <c r="I7" s="10">
        <f t="shared" si="0"/>
        <v>39254</v>
      </c>
      <c r="J7" s="10">
        <f t="shared" si="0"/>
        <v>25549</v>
      </c>
      <c r="K7" s="10">
        <f t="shared" si="0"/>
        <v>72088</v>
      </c>
      <c r="L7" s="10">
        <f>SUM(B7:K7)</f>
        <v>521669</v>
      </c>
      <c r="M7" s="11"/>
    </row>
    <row r="8" spans="1:13" ht="17.25" customHeight="1">
      <c r="A8" s="12" t="s">
        <v>18</v>
      </c>
      <c r="B8" s="13">
        <f>B9+B10</f>
        <v>2080</v>
      </c>
      <c r="C8" s="13">
        <f aca="true" t="shared" si="1" ref="C8:K8">C9+C10</f>
        <v>2559</v>
      </c>
      <c r="D8" s="13">
        <f t="shared" si="1"/>
        <v>8924</v>
      </c>
      <c r="E8" s="13">
        <f t="shared" si="1"/>
        <v>6897</v>
      </c>
      <c r="F8" s="13">
        <f t="shared" si="1"/>
        <v>7007</v>
      </c>
      <c r="G8" s="13">
        <f t="shared" si="1"/>
        <v>3396</v>
      </c>
      <c r="H8" s="13">
        <f t="shared" si="1"/>
        <v>1713</v>
      </c>
      <c r="I8" s="13">
        <f t="shared" si="1"/>
        <v>2562</v>
      </c>
      <c r="J8" s="13">
        <f t="shared" si="1"/>
        <v>1835</v>
      </c>
      <c r="K8" s="13">
        <f t="shared" si="1"/>
        <v>4860</v>
      </c>
      <c r="L8" s="13">
        <f>SUM(B8:K8)</f>
        <v>41833</v>
      </c>
      <c r="M8"/>
    </row>
    <row r="9" spans="1:13" ht="17.25" customHeight="1">
      <c r="A9" s="14" t="s">
        <v>19</v>
      </c>
      <c r="B9" s="15">
        <v>2080</v>
      </c>
      <c r="C9" s="15">
        <v>2559</v>
      </c>
      <c r="D9" s="15">
        <v>8924</v>
      </c>
      <c r="E9" s="15">
        <v>6897</v>
      </c>
      <c r="F9" s="15">
        <v>7007</v>
      </c>
      <c r="G9" s="15">
        <v>3396</v>
      </c>
      <c r="H9" s="15">
        <v>1698</v>
      </c>
      <c r="I9" s="15">
        <v>2562</v>
      </c>
      <c r="J9" s="15">
        <v>1835</v>
      </c>
      <c r="K9" s="15">
        <v>4860</v>
      </c>
      <c r="L9" s="13">
        <f>SUM(B9:K9)</f>
        <v>41818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15</v>
      </c>
      <c r="I10" s="15">
        <v>0</v>
      </c>
      <c r="J10" s="15">
        <v>0</v>
      </c>
      <c r="K10" s="15">
        <v>0</v>
      </c>
      <c r="L10" s="13">
        <f>SUM(B10:K10)</f>
        <v>15</v>
      </c>
      <c r="M10"/>
    </row>
    <row r="11" spans="1:13" ht="17.25" customHeight="1">
      <c r="A11" s="12" t="s">
        <v>21</v>
      </c>
      <c r="B11" s="15">
        <v>19314</v>
      </c>
      <c r="C11" s="15">
        <v>28162</v>
      </c>
      <c r="D11" s="15">
        <v>87546</v>
      </c>
      <c r="E11" s="15">
        <v>77843</v>
      </c>
      <c r="F11" s="15">
        <v>84666</v>
      </c>
      <c r="G11" s="15">
        <v>33933</v>
      </c>
      <c r="H11" s="15">
        <v>20738</v>
      </c>
      <c r="I11" s="15">
        <v>36692</v>
      </c>
      <c r="J11" s="15">
        <v>23714</v>
      </c>
      <c r="K11" s="15">
        <v>67228</v>
      </c>
      <c r="L11" s="13">
        <f>SUM(B11:K11)</f>
        <v>479836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58" t="s">
        <v>74</v>
      </c>
      <c r="B14" s="20">
        <v>-0.0828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1.315737120475737</v>
      </c>
      <c r="C16" s="22">
        <v>1.203634637843876</v>
      </c>
      <c r="D16" s="22">
        <v>1.08562826464846</v>
      </c>
      <c r="E16" s="22">
        <v>1.114163250459169</v>
      </c>
      <c r="F16" s="22">
        <v>1.231515309720704</v>
      </c>
      <c r="G16" s="22">
        <v>1.181899395014831</v>
      </c>
      <c r="H16" s="22">
        <v>1.143315588337642</v>
      </c>
      <c r="I16" s="22">
        <v>1.158285751643271</v>
      </c>
      <c r="J16" s="22">
        <v>1.337966000255708</v>
      </c>
      <c r="K16" s="22">
        <v>1.101252279044517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SUM(B19:B27)</f>
        <v>206358.79</v>
      </c>
      <c r="C18" s="25">
        <f aca="true" t="shared" si="2" ref="C18:K18">SUM(C19:C27)</f>
        <v>160943.83</v>
      </c>
      <c r="D18" s="25">
        <f t="shared" si="2"/>
        <v>543725.6000000001</v>
      </c>
      <c r="E18" s="25">
        <f t="shared" si="2"/>
        <v>494341.2199999999</v>
      </c>
      <c r="F18" s="25">
        <f t="shared" si="2"/>
        <v>520564.58999999997</v>
      </c>
      <c r="G18" s="25">
        <f t="shared" si="2"/>
        <v>228602.45999999996</v>
      </c>
      <c r="H18" s="25">
        <f t="shared" si="2"/>
        <v>146599.41</v>
      </c>
      <c r="I18" s="25">
        <f t="shared" si="2"/>
        <v>207024.73999999996</v>
      </c>
      <c r="J18" s="25">
        <f t="shared" si="2"/>
        <v>174496.59</v>
      </c>
      <c r="K18" s="25">
        <f t="shared" si="2"/>
        <v>324054.57999999996</v>
      </c>
      <c r="L18" s="25">
        <f>SUM(B18:K18)</f>
        <v>3006711.8099999996</v>
      </c>
      <c r="M18"/>
    </row>
    <row r="19" spans="1:13" ht="17.25" customHeight="1">
      <c r="A19" s="59" t="s">
        <v>24</v>
      </c>
      <c r="B19" s="60">
        <f>ROUND((B13+B14)*B7,2)</f>
        <v>154015.41</v>
      </c>
      <c r="C19" s="60">
        <f aca="true" t="shared" si="3" ref="C19:K19">ROUND((C13+C14)*C7,2)</f>
        <v>126066.7</v>
      </c>
      <c r="D19" s="60">
        <f t="shared" si="3"/>
        <v>471159.48</v>
      </c>
      <c r="E19" s="60">
        <f t="shared" si="3"/>
        <v>419225.73</v>
      </c>
      <c r="F19" s="60">
        <f t="shared" si="3"/>
        <v>400721.02</v>
      </c>
      <c r="G19" s="60">
        <f t="shared" si="3"/>
        <v>179418.11</v>
      </c>
      <c r="H19" s="60">
        <f t="shared" si="3"/>
        <v>118864.57</v>
      </c>
      <c r="I19" s="60">
        <f t="shared" si="3"/>
        <v>172309.36</v>
      </c>
      <c r="J19" s="60">
        <f t="shared" si="3"/>
        <v>120782.9</v>
      </c>
      <c r="K19" s="60">
        <f t="shared" si="3"/>
        <v>278295.72</v>
      </c>
      <c r="L19" s="32">
        <f>SUM(B19:K19)</f>
        <v>2440859</v>
      </c>
      <c r="M19"/>
    </row>
    <row r="20" spans="1:13" ht="17.25" customHeight="1">
      <c r="A20" s="26" t="s">
        <v>25</v>
      </c>
      <c r="B20" s="32">
        <f aca="true" t="shared" si="4" ref="B20:K20">IF(B16&lt;&gt;0,ROUND((B16-1)*B19,2),0)</f>
        <v>48628.38</v>
      </c>
      <c r="C20" s="32">
        <f t="shared" si="4"/>
        <v>25671.55</v>
      </c>
      <c r="D20" s="32">
        <f t="shared" si="4"/>
        <v>40344.57</v>
      </c>
      <c r="E20" s="32">
        <f t="shared" si="4"/>
        <v>47860.17</v>
      </c>
      <c r="F20" s="32">
        <f t="shared" si="4"/>
        <v>92773.05</v>
      </c>
      <c r="G20" s="32">
        <f t="shared" si="4"/>
        <v>32636.05</v>
      </c>
      <c r="H20" s="32">
        <f t="shared" si="4"/>
        <v>17035.15</v>
      </c>
      <c r="I20" s="32">
        <f t="shared" si="4"/>
        <v>27274.12</v>
      </c>
      <c r="J20" s="32">
        <f t="shared" si="4"/>
        <v>40820.51</v>
      </c>
      <c r="K20" s="32">
        <f t="shared" si="4"/>
        <v>28178.08</v>
      </c>
      <c r="L20" s="32">
        <f aca="true" t="shared" si="5" ref="L19:L26">SUM(B20:K20)</f>
        <v>401221.63</v>
      </c>
      <c r="M20"/>
    </row>
    <row r="21" spans="1:13" ht="17.25" customHeight="1">
      <c r="A21" s="26" t="s">
        <v>26</v>
      </c>
      <c r="B21" s="32">
        <v>1061.94</v>
      </c>
      <c r="C21" s="32">
        <v>6769.84</v>
      </c>
      <c r="D21" s="32">
        <v>26400.06</v>
      </c>
      <c r="E21" s="32">
        <v>21811.73</v>
      </c>
      <c r="F21" s="32">
        <v>23220.45</v>
      </c>
      <c r="G21" s="32">
        <v>15514.71</v>
      </c>
      <c r="H21" s="32">
        <v>8338.44</v>
      </c>
      <c r="I21" s="32">
        <v>4845.08</v>
      </c>
      <c r="J21" s="32">
        <v>8561.86</v>
      </c>
      <c r="K21" s="32">
        <v>12743.23</v>
      </c>
      <c r="L21" s="32">
        <f t="shared" si="5"/>
        <v>129267.34000000001</v>
      </c>
      <c r="M21"/>
    </row>
    <row r="22" spans="1:13" ht="17.25" customHeight="1">
      <c r="A22" s="26" t="s">
        <v>27</v>
      </c>
      <c r="B22" s="32">
        <v>1729.43</v>
      </c>
      <c r="C22" s="28">
        <v>1729.43</v>
      </c>
      <c r="D22" s="28">
        <v>3458.86</v>
      </c>
      <c r="E22" s="28">
        <v>3458.86</v>
      </c>
      <c r="F22" s="32">
        <v>1729.43</v>
      </c>
      <c r="G22" s="28">
        <v>0</v>
      </c>
      <c r="H22" s="32">
        <v>1729.43</v>
      </c>
      <c r="I22" s="28">
        <v>1729.43</v>
      </c>
      <c r="J22" s="28">
        <v>3458.86</v>
      </c>
      <c r="K22" s="28">
        <v>3458.86</v>
      </c>
      <c r="L22" s="32">
        <f t="shared" si="5"/>
        <v>22482.59</v>
      </c>
      <c r="M22"/>
    </row>
    <row r="23" spans="1:13" ht="17.25" customHeight="1">
      <c r="A23" s="26" t="s">
        <v>28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61" t="s">
        <v>76</v>
      </c>
      <c r="B24" s="32">
        <v>468.94</v>
      </c>
      <c r="C24" s="32">
        <v>364.73</v>
      </c>
      <c r="D24" s="32">
        <v>1232.26</v>
      </c>
      <c r="E24" s="32">
        <v>1120.24</v>
      </c>
      <c r="F24" s="32">
        <v>1180.16</v>
      </c>
      <c r="G24" s="32">
        <v>518.44</v>
      </c>
      <c r="H24" s="32">
        <v>333.47</v>
      </c>
      <c r="I24" s="32">
        <v>468.94</v>
      </c>
      <c r="J24" s="32">
        <v>395.99</v>
      </c>
      <c r="K24" s="32">
        <v>734.67</v>
      </c>
      <c r="L24" s="32">
        <f t="shared" si="5"/>
        <v>6817.84</v>
      </c>
      <c r="M24"/>
    </row>
    <row r="25" spans="1:13" ht="17.25" customHeight="1">
      <c r="A25" s="61" t="s">
        <v>77</v>
      </c>
      <c r="B25" s="32">
        <v>314.15</v>
      </c>
      <c r="C25" s="32">
        <v>237.55</v>
      </c>
      <c r="D25" s="32">
        <v>770.81</v>
      </c>
      <c r="E25" s="32">
        <v>589.5</v>
      </c>
      <c r="F25" s="32">
        <v>642.98</v>
      </c>
      <c r="G25" s="32">
        <v>358.79</v>
      </c>
      <c r="H25" s="32">
        <v>203.44</v>
      </c>
      <c r="I25" s="32">
        <v>271.27</v>
      </c>
      <c r="J25" s="32">
        <v>326.81</v>
      </c>
      <c r="K25" s="32">
        <v>440.82</v>
      </c>
      <c r="L25" s="32">
        <f t="shared" si="5"/>
        <v>4156.12</v>
      </c>
      <c r="M25"/>
    </row>
    <row r="26" spans="1:13" ht="17.25" customHeight="1">
      <c r="A26" s="61" t="s">
        <v>78</v>
      </c>
      <c r="B26" s="32">
        <v>140.54</v>
      </c>
      <c r="C26" s="32">
        <v>104.03</v>
      </c>
      <c r="D26" s="32">
        <v>359.56</v>
      </c>
      <c r="E26" s="32">
        <v>274.99</v>
      </c>
      <c r="F26" s="32">
        <v>297.5</v>
      </c>
      <c r="G26" s="32">
        <v>156.36</v>
      </c>
      <c r="H26" s="32">
        <v>94.91</v>
      </c>
      <c r="I26" s="32">
        <v>126.54</v>
      </c>
      <c r="J26" s="32">
        <v>149.66</v>
      </c>
      <c r="K26" s="32">
        <v>203.2</v>
      </c>
      <c r="L26" s="32">
        <f t="shared" si="5"/>
        <v>1907.2900000000002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2">
        <f aca="true" t="shared" si="6" ref="B29:K29">+B30+B35+B48</f>
        <v>-114008.64</v>
      </c>
      <c r="C29" s="32">
        <f t="shared" si="6"/>
        <v>-13287.73</v>
      </c>
      <c r="D29" s="32">
        <f t="shared" si="6"/>
        <v>-46117.77</v>
      </c>
      <c r="E29" s="32">
        <f t="shared" si="6"/>
        <v>-402094.69</v>
      </c>
      <c r="F29" s="32">
        <f t="shared" si="6"/>
        <v>-37393.229999999996</v>
      </c>
      <c r="G29" s="32">
        <f t="shared" si="6"/>
        <v>-17825.239999999998</v>
      </c>
      <c r="H29" s="32">
        <f t="shared" si="6"/>
        <v>-15637.42</v>
      </c>
      <c r="I29" s="32">
        <f t="shared" si="6"/>
        <v>-184880.38999999998</v>
      </c>
      <c r="J29" s="32">
        <f t="shared" si="6"/>
        <v>-10275.96</v>
      </c>
      <c r="K29" s="32">
        <f t="shared" si="6"/>
        <v>-25469.22</v>
      </c>
      <c r="L29" s="32">
        <f aca="true" t="shared" si="7" ref="L29:L36">SUM(B29:K29)</f>
        <v>-866990.2899999999</v>
      </c>
      <c r="M29"/>
    </row>
    <row r="30" spans="1:13" ht="18.75" customHeight="1">
      <c r="A30" s="26" t="s">
        <v>30</v>
      </c>
      <c r="B30" s="32">
        <f>B31+B32+B33+B34</f>
        <v>-9152</v>
      </c>
      <c r="C30" s="32">
        <f aca="true" t="shared" si="8" ref="C30:K30">C31+C32+C33+C34</f>
        <v>-11259.6</v>
      </c>
      <c r="D30" s="32">
        <f t="shared" si="8"/>
        <v>-39265.6</v>
      </c>
      <c r="E30" s="32">
        <f t="shared" si="8"/>
        <v>-30346.8</v>
      </c>
      <c r="F30" s="32">
        <f t="shared" si="8"/>
        <v>-30830.8</v>
      </c>
      <c r="G30" s="32">
        <f t="shared" si="8"/>
        <v>-14942.4</v>
      </c>
      <c r="H30" s="32">
        <f t="shared" si="8"/>
        <v>-7471.2</v>
      </c>
      <c r="I30" s="32">
        <f t="shared" si="8"/>
        <v>-11272.8</v>
      </c>
      <c r="J30" s="32">
        <f t="shared" si="8"/>
        <v>-8074</v>
      </c>
      <c r="K30" s="32">
        <f t="shared" si="8"/>
        <v>-21384</v>
      </c>
      <c r="L30" s="32">
        <f t="shared" si="7"/>
        <v>-183999.2</v>
      </c>
      <c r="M30"/>
    </row>
    <row r="31" spans="1:13" s="35" customFormat="1" ht="18.75" customHeight="1">
      <c r="A31" s="33" t="s">
        <v>55</v>
      </c>
      <c r="B31" s="32">
        <f>-ROUND((B9)*$E$3,2)</f>
        <v>-9152</v>
      </c>
      <c r="C31" s="32">
        <f>-ROUND((C9)*$E$3,2)</f>
        <v>-11259.6</v>
      </c>
      <c r="D31" s="32">
        <f>-ROUND((D9)*$E$3,2)</f>
        <v>-39265.6</v>
      </c>
      <c r="E31" s="32">
        <f>-ROUND((E9)*$E$3,2)</f>
        <v>-30346.8</v>
      </c>
      <c r="F31" s="32">
        <f>-ROUND((F9)*$E$3,2)</f>
        <v>-30830.8</v>
      </c>
      <c r="G31" s="32">
        <f>-ROUND((G9)*$E$3,2)</f>
        <v>-14942.4</v>
      </c>
      <c r="H31" s="32">
        <f>-ROUND((H9)*$E$3,2)</f>
        <v>-7471.2</v>
      </c>
      <c r="I31" s="32">
        <f>-ROUND((I9)*$E$3,2)</f>
        <v>-11272.8</v>
      </c>
      <c r="J31" s="32">
        <f>-ROUND((J9)*$E$3,2)</f>
        <v>-8074</v>
      </c>
      <c r="K31" s="32">
        <f>-ROUND((K9)*$E$3,2)</f>
        <v>-21384</v>
      </c>
      <c r="L31" s="32">
        <f t="shared" si="7"/>
        <v>-183999.2</v>
      </c>
      <c r="M31" s="34"/>
    </row>
    <row r="32" spans="1:13" ht="18.75" customHeight="1">
      <c r="A32" s="36" t="s">
        <v>31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32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0</v>
      </c>
      <c r="J33" s="17">
        <v>0</v>
      </c>
      <c r="K33" s="17">
        <v>0</v>
      </c>
      <c r="L33" s="32">
        <f t="shared" si="7"/>
        <v>0</v>
      </c>
      <c r="M33"/>
    </row>
    <row r="34" spans="1:13" ht="18.75" customHeight="1">
      <c r="A34" s="36" t="s">
        <v>33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0</v>
      </c>
      <c r="J34" s="17">
        <v>0</v>
      </c>
      <c r="K34" s="17">
        <v>0</v>
      </c>
      <c r="L34" s="32">
        <f t="shared" si="7"/>
        <v>0</v>
      </c>
      <c r="M34"/>
    </row>
    <row r="35" spans="1:13" s="35" customFormat="1" ht="18.75" customHeight="1">
      <c r="A35" s="26" t="s">
        <v>34</v>
      </c>
      <c r="B35" s="37">
        <f>SUM(B36:B47)</f>
        <v>-104856.64</v>
      </c>
      <c r="C35" s="37">
        <f aca="true" t="shared" si="9" ref="C35:K35">SUM(C36:C47)</f>
        <v>-2028.13</v>
      </c>
      <c r="D35" s="37">
        <f t="shared" si="9"/>
        <v>-6852.17</v>
      </c>
      <c r="E35" s="37">
        <f t="shared" si="9"/>
        <v>-371747.89</v>
      </c>
      <c r="F35" s="37">
        <f t="shared" si="9"/>
        <v>-6562.43</v>
      </c>
      <c r="G35" s="37">
        <f t="shared" si="9"/>
        <v>-2882.84</v>
      </c>
      <c r="H35" s="37">
        <f t="shared" si="9"/>
        <v>-8166.22</v>
      </c>
      <c r="I35" s="37">
        <f t="shared" si="9"/>
        <v>-173607.59</v>
      </c>
      <c r="J35" s="37">
        <f t="shared" si="9"/>
        <v>-2201.96</v>
      </c>
      <c r="K35" s="37">
        <f t="shared" si="9"/>
        <v>-4085.22</v>
      </c>
      <c r="L35" s="32">
        <f t="shared" si="7"/>
        <v>-682991.09</v>
      </c>
      <c r="M35"/>
    </row>
    <row r="36" spans="1:13" ht="18.75" customHeight="1">
      <c r="A36" s="36" t="s">
        <v>35</v>
      </c>
      <c r="B36" s="37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-78052.94</v>
      </c>
      <c r="M36"/>
    </row>
    <row r="37" spans="1:13" ht="18.75" customHeight="1">
      <c r="A37" s="36" t="s">
        <v>36</v>
      </c>
      <c r="B37" s="32">
        <v>-24196.11</v>
      </c>
      <c r="C37" s="17">
        <v>0</v>
      </c>
      <c r="D37" s="17">
        <v>0</v>
      </c>
      <c r="E37" s="32">
        <v>-5518.65</v>
      </c>
      <c r="F37" s="27">
        <v>0</v>
      </c>
      <c r="G37" s="27">
        <v>0</v>
      </c>
      <c r="H37" s="32">
        <v>-6311.93</v>
      </c>
      <c r="I37" s="17">
        <v>0</v>
      </c>
      <c r="J37" s="27">
        <v>0</v>
      </c>
      <c r="K37" s="17">
        <v>0</v>
      </c>
      <c r="L37" s="32">
        <f>SUM(B37:K37)</f>
        <v>-36026.69</v>
      </c>
      <c r="M37"/>
    </row>
    <row r="38" spans="1:13" ht="18.75" customHeight="1">
      <c r="A38" s="36" t="s">
        <v>37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0" ref="L39:L48">SUM(B39:K39)</f>
        <v>0</v>
      </c>
      <c r="M39"/>
    </row>
    <row r="40" spans="1:13" ht="18.75" customHeight="1">
      <c r="A40" s="36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0"/>
        <v>0</v>
      </c>
      <c r="M40"/>
    </row>
    <row r="41" spans="1:13" ht="18.75" customHeight="1">
      <c r="A41" s="36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0"/>
        <v>0</v>
      </c>
      <c r="M41"/>
    </row>
    <row r="42" spans="1:13" ht="18.75" customHeight="1">
      <c r="A42" s="36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0"/>
        <v>0</v>
      </c>
      <c r="M42"/>
    </row>
    <row r="43" spans="1:13" ht="18.75" customHeight="1">
      <c r="A43" s="36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0"/>
        <v>0</v>
      </c>
      <c r="M43"/>
    </row>
    <row r="44" spans="1:12" ht="18.75" customHeight="1">
      <c r="A44" s="36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71</v>
      </c>
      <c r="B45" s="17">
        <v>0</v>
      </c>
      <c r="C45" s="17">
        <v>0</v>
      </c>
      <c r="D45" s="17">
        <v>0</v>
      </c>
      <c r="E45" s="17">
        <v>-360000</v>
      </c>
      <c r="F45" s="17">
        <v>0</v>
      </c>
      <c r="G45" s="17">
        <v>0</v>
      </c>
      <c r="H45" s="17">
        <v>0</v>
      </c>
      <c r="I45" s="17">
        <v>-171000</v>
      </c>
      <c r="J45" s="17">
        <v>0</v>
      </c>
      <c r="K45" s="17">
        <v>0</v>
      </c>
      <c r="L45" s="17">
        <f>SUM(B45:K45)</f>
        <v>-531000</v>
      </c>
    </row>
    <row r="46" spans="1:12" ht="18.75" customHeight="1">
      <c r="A46" s="36" t="s">
        <v>72</v>
      </c>
      <c r="B46" s="17">
        <v>-2607.59</v>
      </c>
      <c r="C46" s="17">
        <v>-2028.13</v>
      </c>
      <c r="D46" s="17">
        <v>-6852.17</v>
      </c>
      <c r="E46" s="17">
        <v>-6229.24</v>
      </c>
      <c r="F46" s="17">
        <v>-6562.43</v>
      </c>
      <c r="G46" s="17">
        <v>-2882.84</v>
      </c>
      <c r="H46" s="17">
        <v>-1854.29</v>
      </c>
      <c r="I46" s="17">
        <v>-2607.59</v>
      </c>
      <c r="J46" s="17">
        <v>-2201.96</v>
      </c>
      <c r="K46" s="17">
        <v>-4085.22</v>
      </c>
      <c r="L46" s="29">
        <f t="shared" si="10"/>
        <v>-37911.46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0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44</v>
      </c>
      <c r="B50" s="40">
        <f>IF(B18+B29+B42+B51&lt;0,0,B18+B29+B51)</f>
        <v>92350.15000000001</v>
      </c>
      <c r="C50" s="40">
        <f>IF(C18+C29+C42+C51&lt;0,0,C18+C29+C51)</f>
        <v>147656.09999999998</v>
      </c>
      <c r="D50" s="40">
        <f>IF(D18+D29+D42+D51&lt;0,0,D18+D29+D51)</f>
        <v>497607.8300000001</v>
      </c>
      <c r="E50" s="40">
        <f>IF(E18+E29+E42+E51&lt;0,0,E18+E29+E51)</f>
        <v>92246.52999999991</v>
      </c>
      <c r="F50" s="40">
        <f>IF(F18+F29+F42+F51&lt;0,0,F18+F29+F51)</f>
        <v>483171.36</v>
      </c>
      <c r="G50" s="40">
        <f>IF(G18+G29+G42+G51&lt;0,0,G18+G29+G51)</f>
        <v>210777.21999999997</v>
      </c>
      <c r="H50" s="40">
        <f>IF(H18+H29+H42+H51&lt;0,0,H18+H29+H51)</f>
        <v>130961.99</v>
      </c>
      <c r="I50" s="40">
        <f>IF(I18+I29+I42+I51&lt;0,0,I18+I29+I51)</f>
        <v>22144.349999999977</v>
      </c>
      <c r="J50" s="40">
        <f>IF(J18+J29+J42+J51&lt;0,0,J18+J29+J51)</f>
        <v>164220.63</v>
      </c>
      <c r="K50" s="40">
        <f>IF(K18+K29+K42+K51&lt;0,0,K18+K29+K51)</f>
        <v>298585.36</v>
      </c>
      <c r="L50" s="41">
        <f>SUM(B50:K50)</f>
        <v>2139721.5199999996</v>
      </c>
      <c r="M50" s="51"/>
    </row>
    <row r="51" spans="1:12" ht="18.75" customHeight="1">
      <c r="A51" s="26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46</v>
      </c>
      <c r="B52" s="32">
        <f>IF(B18+B29+B42+B51&gt;0,0,B18+B29+B51)</f>
        <v>0</v>
      </c>
      <c r="C52" s="32">
        <f>IF(C18+C29+C42+C51&gt;0,0,C18+C29+C51)</f>
        <v>0</v>
      </c>
      <c r="D52" s="32">
        <f>IF(D18+D29+D42+D51&gt;0,0,D18+D29+D51)</f>
        <v>0</v>
      </c>
      <c r="E52" s="32">
        <f>IF(E18+E29+E42+E51&gt;0,0,E18+E29+E51)</f>
        <v>0</v>
      </c>
      <c r="F52" s="32">
        <f>IF(F18+F29+F42+F51&gt;0,0,F18+F29+F51)</f>
        <v>0</v>
      </c>
      <c r="G52" s="32">
        <f>IF(G18+G29+G42+G51&gt;0,0,G18+G29+G51)</f>
        <v>0</v>
      </c>
      <c r="H52" s="32">
        <f>IF(H18+H29+H42+H51&gt;0,0,H18+H29+H51)</f>
        <v>0</v>
      </c>
      <c r="I52" s="32">
        <f>IF(I18+I29+I42+I51&gt;0,0,I18+I29+I51)</f>
        <v>0</v>
      </c>
      <c r="J52" s="32">
        <f>IF(J18+J29+J42+J51&gt;0,0,J18+J29+J51)</f>
        <v>0</v>
      </c>
      <c r="K52" s="32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47</v>
      </c>
      <c r="B56" s="40">
        <f>SUM(B57:B70)</f>
        <v>92350.14</v>
      </c>
      <c r="C56" s="40">
        <f aca="true" t="shared" si="11" ref="C56:J56">SUM(C57:C68)</f>
        <v>147656.1</v>
      </c>
      <c r="D56" s="40">
        <f t="shared" si="11"/>
        <v>497607.83</v>
      </c>
      <c r="E56" s="40">
        <f t="shared" si="11"/>
        <v>92246.53</v>
      </c>
      <c r="F56" s="40">
        <f t="shared" si="11"/>
        <v>483171.36</v>
      </c>
      <c r="G56" s="40">
        <f t="shared" si="11"/>
        <v>210777.21</v>
      </c>
      <c r="H56" s="40">
        <f t="shared" si="11"/>
        <v>130961.99</v>
      </c>
      <c r="I56" s="40">
        <f>SUM(I57:I72)</f>
        <v>22144.35</v>
      </c>
      <c r="J56" s="40">
        <f t="shared" si="11"/>
        <v>164220.63</v>
      </c>
      <c r="K56" s="40">
        <f>SUM(K57:K70)</f>
        <v>298585.36</v>
      </c>
      <c r="L56" s="45">
        <f>SUM(B56:K56)</f>
        <v>2139721.5</v>
      </c>
      <c r="M56" s="39"/>
    </row>
    <row r="57" spans="1:13" ht="18.75" customHeight="1">
      <c r="A57" s="46" t="s">
        <v>48</v>
      </c>
      <c r="B57" s="47">
        <v>92350.14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2" ref="L57:L68">SUM(B57:K57)</f>
        <v>92350.14</v>
      </c>
      <c r="M57" s="39"/>
    </row>
    <row r="58" spans="1:12" ht="18.75" customHeight="1">
      <c r="A58" s="46" t="s">
        <v>58</v>
      </c>
      <c r="B58" s="17">
        <v>0</v>
      </c>
      <c r="C58" s="47">
        <v>128977.6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2"/>
        <v>128977.6</v>
      </c>
    </row>
    <row r="59" spans="1:12" ht="18.75" customHeight="1">
      <c r="A59" s="46" t="s">
        <v>59</v>
      </c>
      <c r="B59" s="17">
        <v>0</v>
      </c>
      <c r="C59" s="47">
        <v>18678.5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2"/>
        <v>18678.5</v>
      </c>
    </row>
    <row r="60" spans="1:12" ht="18.75" customHeight="1">
      <c r="A60" s="46" t="s">
        <v>49</v>
      </c>
      <c r="B60" s="17">
        <v>0</v>
      </c>
      <c r="C60" s="17">
        <v>0</v>
      </c>
      <c r="D60" s="47">
        <v>497607.83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2"/>
        <v>497607.83</v>
      </c>
    </row>
    <row r="61" spans="1:12" ht="18.75" customHeight="1">
      <c r="A61" s="46" t="s">
        <v>50</v>
      </c>
      <c r="B61" s="17">
        <v>0</v>
      </c>
      <c r="C61" s="17">
        <v>0</v>
      </c>
      <c r="D61" s="17">
        <v>0</v>
      </c>
      <c r="E61" s="47">
        <v>92246.53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2"/>
        <v>92246.53</v>
      </c>
    </row>
    <row r="62" spans="1:12" ht="18.75" customHeight="1">
      <c r="A62" s="46" t="s">
        <v>51</v>
      </c>
      <c r="B62" s="17">
        <v>0</v>
      </c>
      <c r="C62" s="17">
        <v>0</v>
      </c>
      <c r="D62" s="17">
        <v>0</v>
      </c>
      <c r="E62" s="17">
        <v>0</v>
      </c>
      <c r="F62" s="47">
        <v>483171.36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2"/>
        <v>483171.36</v>
      </c>
    </row>
    <row r="63" spans="1:12" ht="18.75" customHeight="1">
      <c r="A63" s="46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210777.21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2"/>
        <v>210777.21</v>
      </c>
    </row>
    <row r="64" spans="1:12" ht="18.75" customHeight="1">
      <c r="A64" s="46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130961.99</v>
      </c>
      <c r="I64" s="17">
        <v>0</v>
      </c>
      <c r="J64" s="17">
        <v>0</v>
      </c>
      <c r="K64" s="17">
        <v>0</v>
      </c>
      <c r="L64" s="45">
        <f t="shared" si="12"/>
        <v>130961.99</v>
      </c>
    </row>
    <row r="65" spans="1:12" ht="18.75" customHeight="1">
      <c r="A65" s="46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2"/>
        <v>0</v>
      </c>
    </row>
    <row r="66" spans="1:12" ht="18.75" customHeight="1">
      <c r="A66" s="46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164220.63</v>
      </c>
      <c r="K66" s="17">
        <v>0</v>
      </c>
      <c r="L66" s="45">
        <f t="shared" si="12"/>
        <v>164220.63</v>
      </c>
    </row>
    <row r="67" spans="1:12" ht="18.75" customHeight="1">
      <c r="A67" s="46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136334.08</v>
      </c>
      <c r="L67" s="45">
        <f t="shared" si="12"/>
        <v>136334.08</v>
      </c>
    </row>
    <row r="68" spans="1:12" ht="18.75" customHeight="1">
      <c r="A68" s="46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162251.28</v>
      </c>
      <c r="L68" s="45">
        <f t="shared" si="12"/>
        <v>162251.28</v>
      </c>
    </row>
    <row r="69" spans="1:17" ht="18.75" customHeight="1">
      <c r="A69" s="62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  <c r="M69" s="63"/>
      <c r="N69" s="63"/>
      <c r="O69" s="63"/>
      <c r="P69" s="63"/>
      <c r="Q69" s="63"/>
    </row>
    <row r="70" spans="1:17" ht="18" customHeight="1">
      <c r="A70" s="62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8">
        <f>SUM(B70:K70)</f>
        <v>0</v>
      </c>
      <c r="M70" s="63"/>
      <c r="N70" s="63"/>
      <c r="O70" s="63"/>
      <c r="P70" s="63"/>
      <c r="Q70" s="63"/>
    </row>
    <row r="71" spans="1:17" ht="18" customHeight="1">
      <c r="A71" s="62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8">
        <f>SUM(B71:K71)</f>
        <v>0</v>
      </c>
      <c r="M71" s="63"/>
      <c r="N71" s="63"/>
      <c r="O71" s="63"/>
      <c r="P71" s="63"/>
      <c r="Q71" s="63"/>
    </row>
    <row r="72" spans="1:17" ht="18" customHeight="1">
      <c r="A72" s="64" t="s">
        <v>80</v>
      </c>
      <c r="B72" s="50">
        <v>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49">
        <v>22144.35</v>
      </c>
      <c r="J72" s="50">
        <v>0</v>
      </c>
      <c r="K72" s="50">
        <v>0</v>
      </c>
      <c r="L72" s="49">
        <f>SUM(B72:K72)</f>
        <v>22144.35</v>
      </c>
      <c r="M72" s="63"/>
      <c r="N72" s="63"/>
      <c r="O72" s="63"/>
      <c r="P72" s="63"/>
      <c r="Q72" s="63"/>
    </row>
    <row r="73" spans="1:17" ht="18" customHeight="1">
      <c r="A73" s="65"/>
      <c r="B73"/>
      <c r="C73"/>
      <c r="D73"/>
      <c r="E73"/>
      <c r="F73"/>
      <c r="G73"/>
      <c r="H73"/>
      <c r="I73"/>
      <c r="J73"/>
      <c r="K73"/>
      <c r="L73"/>
      <c r="M73" s="63"/>
      <c r="N73" s="63"/>
      <c r="O73" s="63"/>
      <c r="P73" s="63"/>
      <c r="Q73" s="63"/>
    </row>
    <row r="74" spans="1:17" ht="14.25">
      <c r="A74" s="66"/>
      <c r="B74" s="63"/>
      <c r="C74" s="63"/>
      <c r="D74" s="63"/>
      <c r="E74" s="63"/>
      <c r="F74" s="63"/>
      <c r="G74" s="63"/>
      <c r="H74" s="63"/>
      <c r="I74"/>
      <c r="J74" s="63"/>
      <c r="K74"/>
      <c r="L74" s="63"/>
      <c r="M74" s="63"/>
      <c r="N74" s="63"/>
      <c r="O74" s="63"/>
      <c r="P74" s="63"/>
      <c r="Q74" s="63"/>
    </row>
    <row r="75" spans="1:17" ht="14.25">
      <c r="A75" s="63"/>
      <c r="B75" s="63"/>
      <c r="C75" s="63"/>
      <c r="D75" s="63"/>
      <c r="E75" s="63"/>
      <c r="F75" s="63"/>
      <c r="G75" s="63"/>
      <c r="H75" s="63"/>
      <c r="I75" s="63"/>
      <c r="J75"/>
      <c r="K75"/>
      <c r="L75" s="63"/>
      <c r="M75" s="63"/>
      <c r="N75" s="63"/>
      <c r="O75" s="63"/>
      <c r="P75" s="63"/>
      <c r="Q75" s="63"/>
    </row>
    <row r="76" spans="1:17" ht="14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/>
      <c r="L76" s="63"/>
      <c r="M76" s="63"/>
      <c r="N76" s="63"/>
      <c r="O76" s="63"/>
      <c r="P76" s="63"/>
      <c r="Q76" s="63"/>
    </row>
    <row r="77" spans="1:17" ht="14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/>
      <c r="L77" s="63"/>
      <c r="M77" s="63"/>
      <c r="N77" s="63"/>
      <c r="O77" s="63"/>
      <c r="P77" s="63"/>
      <c r="Q77" s="63"/>
    </row>
    <row r="78" spans="1:17" ht="14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/>
      <c r="L78" s="63"/>
      <c r="M78" s="63"/>
      <c r="N78" s="63"/>
      <c r="O78" s="63"/>
      <c r="P78" s="63"/>
      <c r="Q78" s="6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SPTRANS</cp:lastModifiedBy>
  <cp:lastPrinted>2019-11-05T18:28:16Z</cp:lastPrinted>
  <dcterms:created xsi:type="dcterms:W3CDTF">2019-10-31T14:24:08Z</dcterms:created>
  <dcterms:modified xsi:type="dcterms:W3CDTF">2022-10-28T10:36:05Z</dcterms:modified>
  <cp:category/>
  <cp:version/>
  <cp:contentType/>
  <cp:contentStatus/>
</cp:coreProperties>
</file>