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<sst xmlns="http://schemas.openxmlformats.org/spreadsheetml/2006/main" count="90" uniqueCount="87">
  <si>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</si>
  <si>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</si>
  <si>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</si>
  <si>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</si>
  <si>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</si>
  <si>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</si>
  <si>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</si>
  <si>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</si>
  <si>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</si>
  <si>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</si>
  <si>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</si>
  <si>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</si>
  <si>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</si>
  <si>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</si>
  <si>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</si>
  <si>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</si>
  <si>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</si>
  <si>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</si>
  <si>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</si>
  <si>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</si>
  <si>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</si>
  <si>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</si>
  <si>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</si>
  <si>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</si>
  <si>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</si>
  <si>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</si>
  <si>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</si>
  <si>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</si>
  <si>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</si>
  <si>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</si>
  <si>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</si>
  <si>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</si>
  <si>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</si>
  <si>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</si>
  <si>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</si>
  <si>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</si>
  <si>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</si>
  <si>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</si>
  <si>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</si>
  <si>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</si>
  <si>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</si>
  <si>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</si>
  <si>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</si>
  <si>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</si>
  <si>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</si>
  <si>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</si>
  <si>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</si>
  <si>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</si>
  <si>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</si>
  <si>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</si>
  <si>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</si>
  <si>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</si>
  <si>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</si>
  <si>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</si>
  <si>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</si>
  <si>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</si>
  <si>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</si>
  <si>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</si>
  <si>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</si>
  <si>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</si>
  <si>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</si>
  <si>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</si>
  <si>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</si>
  <si>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</si>
  <si>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</si>
  <si>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</si>
  <si>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</si>
  <si>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</si>
  <si>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21/10/22 - VENCIMENTO 28/10/22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</si>
  <si>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</si>
  <si>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</si>
  <si>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</si>
  <si>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</si>
  <si>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</si>
  <si>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</si>
  <si>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5.2.9. Desconto do saldo remanescente de investimento em SMGO"</t>
  </si>
  <si>
    <t>5.2.10. Maggi Adm. de Consórcios LTDA</t>
  </si>
  <si>
    <t>5.2.11. Atualização Monetária</t>
  </si>
  <si>
    <t>5.2.12. Remuneração da Implantação de Wi-Fi</t>
  </si>
  <si>
    <t>5.2.13. Remuneração da Implantação de UCP</t>
  </si>
  <si>
    <t>5.2.14. Remuneração da Implantação de Telemetria</t>
  </si>
  <si>
    <t>5.2.15. Remuneração da Implantação Botão de Emergência</t>
  </si>
  <si>
    <t>5.2.16. Remuneração da Implantação Terminal de Dados</t>
  </si>
  <si>
    <t>5.2.17. Remuneração da Manutenção de Validadores</t>
  </si>
  <si>
    <t>5.2.18. Remuneração da Implantação de Validadores</t>
  </si>
  <si>
    <t>5.3. Revisão de Remuneração pelo Transporte Coletivo(1)</t>
  </si>
  <si>
    <t>Nota: (1) Revisão de passageiros transportados, total de 690.686 passageiros; revisões de fator de transição e ar condicionado, mês de setembro/22.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</si>
</sst>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73</xdr:row>
      <xdr:rowOff>0</xdr:rowOff>
    </xdr:from>
    <xdr:to>
      <xdr:col>3</xdr:col>
      <xdr:colOff>866775</xdr:colOff>
      <xdr:row>74</xdr:row>
      <xdr:rowOff>57150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43950" y="17687925"/>
          <a:ext cx="8667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866775</xdr:colOff>
      <xdr:row>74</xdr:row>
      <xdr:rowOff>57150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53950" y="17687925"/>
          <a:ext cx="8667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866775</xdr:colOff>
      <xdr:row>74</xdr:row>
      <xdr:rowOff>57150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553950" y="17687925"/>
          <a:ext cx="8667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73</xdr:row>
      <xdr:rowOff>0</xdr:rowOff>
    </xdr:from>
    <xdr:to>
      <xdr:col>11</xdr:col>
      <xdr:colOff>866775</xdr:colOff>
      <xdr:row>74</xdr:row>
      <xdr:rowOff>57150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154775" y="17687925"/>
          <a:ext cx="8667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866775</xdr:colOff>
      <xdr:row>77</xdr:row>
      <xdr:rowOff>57150</xdr:rowOff>
    </xdr:to>
    <xdr:pic>
      <xdr:nvPicPr>
        <xdr:cNvPr id="5" name="Picture 5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343775" y="18230850"/>
          <a:ext cx="8667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9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1" t="s">
        <v>67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pans="1:15" ht="21">
      <c r="A2" s="62" t="s">
        <v>68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3" t="s">
        <v>1</v>
      </c>
      <c r="B4" s="63" t="s">
        <v>2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4" t="s">
        <v>3</v>
      </c>
    </row>
    <row r="5" spans="1:15" ht="42" customHeight="1">
      <c r="A5" s="63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3"/>
    </row>
    <row r="6" spans="1:15" ht="20.25" customHeight="1">
      <c r="A6" s="63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3"/>
    </row>
    <row r="7" spans="1:26" ht="18.75" customHeight="1">
      <c r="A7" s="8" t="s">
        <v>27</v>
      </c>
      <c r="B7" s="9">
        <f aca="true" t="shared" si="0" ref="B7:O7">B8+B11</f>
        <v>384984</v>
      </c>
      <c r="C7" s="9">
        <f t="shared" si="0"/>
        <v>272396</v>
      </c>
      <c r="D7" s="9">
        <f t="shared" si="0"/>
        <v>271136</v>
      </c>
      <c r="E7" s="9">
        <f t="shared" si="0"/>
        <v>68449</v>
      </c>
      <c r="F7" s="9">
        <f t="shared" si="0"/>
        <v>229194</v>
      </c>
      <c r="G7" s="9">
        <f t="shared" si="0"/>
        <v>368796</v>
      </c>
      <c r="H7" s="9">
        <f t="shared" si="0"/>
        <v>43459</v>
      </c>
      <c r="I7" s="9">
        <f t="shared" si="0"/>
        <v>297610</v>
      </c>
      <c r="J7" s="9">
        <f t="shared" si="0"/>
        <v>234407</v>
      </c>
      <c r="K7" s="9">
        <f t="shared" si="0"/>
        <v>359026</v>
      </c>
      <c r="L7" s="9">
        <f t="shared" si="0"/>
        <v>270130</v>
      </c>
      <c r="M7" s="9">
        <f t="shared" si="0"/>
        <v>133314</v>
      </c>
      <c r="N7" s="9">
        <f t="shared" si="0"/>
        <v>84273</v>
      </c>
      <c r="O7" s="9">
        <f t="shared" si="0"/>
        <v>3017174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12895</v>
      </c>
      <c r="C8" s="11">
        <f t="shared" si="1"/>
        <v>14121</v>
      </c>
      <c r="D8" s="11">
        <f t="shared" si="1"/>
        <v>10213</v>
      </c>
      <c r="E8" s="11">
        <f t="shared" si="1"/>
        <v>2359</v>
      </c>
      <c r="F8" s="11">
        <f t="shared" si="1"/>
        <v>7838</v>
      </c>
      <c r="G8" s="11">
        <f t="shared" si="1"/>
        <v>11513</v>
      </c>
      <c r="H8" s="11">
        <f t="shared" si="1"/>
        <v>2084</v>
      </c>
      <c r="I8" s="11">
        <f t="shared" si="1"/>
        <v>16504</v>
      </c>
      <c r="J8" s="11">
        <f t="shared" si="1"/>
        <v>10862</v>
      </c>
      <c r="K8" s="11">
        <f t="shared" si="1"/>
        <v>8559</v>
      </c>
      <c r="L8" s="11">
        <f t="shared" si="1"/>
        <v>6903</v>
      </c>
      <c r="M8" s="11">
        <f t="shared" si="1"/>
        <v>5266</v>
      </c>
      <c r="N8" s="11">
        <f t="shared" si="1"/>
        <v>4230</v>
      </c>
      <c r="O8" s="11">
        <f t="shared" si="1"/>
        <v>113347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12895</v>
      </c>
      <c r="C9" s="11">
        <v>14121</v>
      </c>
      <c r="D9" s="11">
        <v>10213</v>
      </c>
      <c r="E9" s="11">
        <v>2359</v>
      </c>
      <c r="F9" s="11">
        <v>7838</v>
      </c>
      <c r="G9" s="11">
        <v>11513</v>
      </c>
      <c r="H9" s="11">
        <v>2084</v>
      </c>
      <c r="I9" s="11">
        <v>16498</v>
      </c>
      <c r="J9" s="11">
        <v>10862</v>
      </c>
      <c r="K9" s="11">
        <v>8547</v>
      </c>
      <c r="L9" s="11">
        <v>6903</v>
      </c>
      <c r="M9" s="11">
        <v>5261</v>
      </c>
      <c r="N9" s="11">
        <v>4216</v>
      </c>
      <c r="O9" s="11">
        <f>SUM(B9:N9)</f>
        <v>113310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6</v>
      </c>
      <c r="J10" s="13">
        <v>0</v>
      </c>
      <c r="K10" s="13">
        <v>12</v>
      </c>
      <c r="L10" s="13">
        <v>0</v>
      </c>
      <c r="M10" s="13">
        <v>5</v>
      </c>
      <c r="N10" s="13">
        <v>14</v>
      </c>
      <c r="O10" s="11">
        <f>SUM(B10:N10)</f>
        <v>37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372089</v>
      </c>
      <c r="C11" s="13">
        <v>258275</v>
      </c>
      <c r="D11" s="13">
        <v>260923</v>
      </c>
      <c r="E11" s="13">
        <v>66090</v>
      </c>
      <c r="F11" s="13">
        <v>221356</v>
      </c>
      <c r="G11" s="13">
        <v>357283</v>
      </c>
      <c r="H11" s="13">
        <v>41375</v>
      </c>
      <c r="I11" s="13">
        <v>281106</v>
      </c>
      <c r="J11" s="13">
        <v>223545</v>
      </c>
      <c r="K11" s="13">
        <v>350467</v>
      </c>
      <c r="L11" s="13">
        <v>263227</v>
      </c>
      <c r="M11" s="13">
        <v>128048</v>
      </c>
      <c r="N11" s="13">
        <v>80043</v>
      </c>
      <c r="O11" s="11">
        <f>SUM(B11:N11)</f>
        <v>2903827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2.9364</v>
      </c>
      <c r="C13" s="17">
        <v>3.0335</v>
      </c>
      <c r="D13" s="17">
        <v>2.6604</v>
      </c>
      <c r="E13" s="17">
        <v>4.5449</v>
      </c>
      <c r="F13" s="17">
        <v>3.0836</v>
      </c>
      <c r="G13" s="17">
        <v>2.5372</v>
      </c>
      <c r="H13" s="17">
        <v>3.4065</v>
      </c>
      <c r="I13" s="17">
        <v>3.0121</v>
      </c>
      <c r="J13" s="17">
        <v>3.0296</v>
      </c>
      <c r="K13" s="17">
        <v>2.8637</v>
      </c>
      <c r="L13" s="17">
        <v>3.2607</v>
      </c>
      <c r="M13" s="17">
        <v>3.7626</v>
      </c>
      <c r="N13" s="17">
        <v>3.3987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 t="s">
        <v>69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33</v>
      </c>
      <c r="B16" s="19">
        <v>1.211639667907663</v>
      </c>
      <c r="C16" s="19">
        <v>1.253074355158741</v>
      </c>
      <c r="D16" s="19">
        <v>1.246471096047123</v>
      </c>
      <c r="E16" s="19">
        <v>0.871798871475254</v>
      </c>
      <c r="F16" s="19">
        <v>1.355590885358766</v>
      </c>
      <c r="G16" s="19">
        <v>1.440062498643243</v>
      </c>
      <c r="H16" s="19">
        <v>1.623812799212857</v>
      </c>
      <c r="I16" s="19">
        <v>1.144951062675639</v>
      </c>
      <c r="J16" s="19">
        <v>1.30129655224171</v>
      </c>
      <c r="K16" s="19">
        <v>1.138935699296526</v>
      </c>
      <c r="L16" s="19">
        <v>1.210582753556123</v>
      </c>
      <c r="M16" s="19">
        <v>1.220172983765558</v>
      </c>
      <c r="N16" s="19">
        <v>1.101937738946503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15" ht="1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2"/>
    </row>
    <row r="18" spans="1:23" ht="18.75" customHeight="1">
      <c r="A18" s="23" t="s">
        <v>70</v>
      </c>
      <c r="B18" s="24">
        <f aca="true" t="shared" si="2" ref="B18:N18">SUM(B19:B27)</f>
        <v>1504083.5000000002</v>
      </c>
      <c r="C18" s="24">
        <f t="shared" si="2"/>
        <v>1112460.8900000001</v>
      </c>
      <c r="D18" s="24">
        <f t="shared" si="2"/>
        <v>958926.6300000001</v>
      </c>
      <c r="E18" s="24">
        <f t="shared" si="2"/>
        <v>294712.99999999994</v>
      </c>
      <c r="F18" s="24">
        <f t="shared" si="2"/>
        <v>1015120.7899999999</v>
      </c>
      <c r="G18" s="24">
        <f t="shared" si="2"/>
        <v>1449753.86</v>
      </c>
      <c r="H18" s="24">
        <f t="shared" si="2"/>
        <v>255542.97999999998</v>
      </c>
      <c r="I18" s="24">
        <f t="shared" si="2"/>
        <v>1115715.8199999998</v>
      </c>
      <c r="J18" s="24">
        <f t="shared" si="2"/>
        <v>988990.3199999998</v>
      </c>
      <c r="K18" s="24">
        <f t="shared" si="2"/>
        <v>1276736.35</v>
      </c>
      <c r="L18" s="24">
        <f t="shared" si="2"/>
        <v>1167022.13</v>
      </c>
      <c r="M18" s="24">
        <f t="shared" si="2"/>
        <v>671158.8500000001</v>
      </c>
      <c r="N18" s="24">
        <f t="shared" si="2"/>
        <v>342607.83</v>
      </c>
      <c r="O18" s="24">
        <f>O19+O20+O21+O22+O23+O24+O25+O27</f>
        <v>12149314.639999999</v>
      </c>
      <c r="Q18" s="25"/>
      <c r="R18" s="59"/>
      <c r="S18" s="59"/>
      <c r="T18" s="59"/>
      <c r="U18" s="59"/>
      <c r="V18" s="59"/>
      <c r="W18" s="59"/>
    </row>
    <row r="19" spans="1:15" ht="18.75" customHeight="1">
      <c r="A19" s="26" t="s">
        <v>34</v>
      </c>
      <c r="B19" s="30">
        <f aca="true" t="shared" si="3" ref="B19:N19">ROUND((B13+B14)*B7,2)</f>
        <v>1130467.02</v>
      </c>
      <c r="C19" s="30">
        <f t="shared" si="3"/>
        <v>826313.27</v>
      </c>
      <c r="D19" s="30">
        <f t="shared" si="3"/>
        <v>721330.21</v>
      </c>
      <c r="E19" s="30">
        <f t="shared" si="3"/>
        <v>311093.86</v>
      </c>
      <c r="F19" s="30">
        <f t="shared" si="3"/>
        <v>706742.62</v>
      </c>
      <c r="G19" s="30">
        <f t="shared" si="3"/>
        <v>935709.21</v>
      </c>
      <c r="H19" s="30">
        <f t="shared" si="3"/>
        <v>148043.08</v>
      </c>
      <c r="I19" s="30">
        <f t="shared" si="3"/>
        <v>896431.08</v>
      </c>
      <c r="J19" s="30">
        <f t="shared" si="3"/>
        <v>710159.45</v>
      </c>
      <c r="K19" s="30">
        <f t="shared" si="3"/>
        <v>1028142.76</v>
      </c>
      <c r="L19" s="30">
        <f t="shared" si="3"/>
        <v>880812.89</v>
      </c>
      <c r="M19" s="30">
        <f t="shared" si="3"/>
        <v>501607.26</v>
      </c>
      <c r="N19" s="30">
        <f t="shared" si="3"/>
        <v>286418.65</v>
      </c>
      <c r="O19" s="30">
        <f>SUM(B19:N19)</f>
        <v>9083271.36</v>
      </c>
    </row>
    <row r="20" spans="1:23" ht="18.75" customHeight="1">
      <c r="A20" s="26" t="s">
        <v>35</v>
      </c>
      <c r="B20" s="30">
        <f>IF(B16&lt;&gt;0,ROUND((B16-1)*B19,2),0)</f>
        <v>239251.66</v>
      </c>
      <c r="C20" s="30">
        <f aca="true" t="shared" si="4" ref="C20:N20">IF(C16&lt;&gt;0,ROUND((C16-1)*C19,2),0)</f>
        <v>209118.7</v>
      </c>
      <c r="D20" s="30">
        <f t="shared" si="4"/>
        <v>177787.05</v>
      </c>
      <c r="E20" s="30">
        <f t="shared" si="4"/>
        <v>-39882.58</v>
      </c>
      <c r="F20" s="30">
        <f t="shared" si="4"/>
        <v>251311.23</v>
      </c>
      <c r="G20" s="30">
        <f t="shared" si="4"/>
        <v>411770.53</v>
      </c>
      <c r="H20" s="30">
        <f t="shared" si="4"/>
        <v>92351.17</v>
      </c>
      <c r="I20" s="30">
        <f t="shared" si="4"/>
        <v>129938.64</v>
      </c>
      <c r="J20" s="30">
        <f t="shared" si="4"/>
        <v>213968.59</v>
      </c>
      <c r="K20" s="30">
        <f t="shared" si="4"/>
        <v>142845.73</v>
      </c>
      <c r="L20" s="30">
        <f t="shared" si="4"/>
        <v>185484</v>
      </c>
      <c r="M20" s="30">
        <f t="shared" si="4"/>
        <v>110440.37</v>
      </c>
      <c r="N20" s="30">
        <f t="shared" si="4"/>
        <v>29196.87</v>
      </c>
      <c r="O20" s="30">
        <f aca="true" t="shared" si="5" ref="O20:O27">SUM(B20:N20)</f>
        <v>2153581.96</v>
      </c>
      <c r="W20" s="60"/>
    </row>
    <row r="21" spans="1:15" ht="18.75" customHeight="1">
      <c r="A21" s="26" t="s">
        <v>36</v>
      </c>
      <c r="B21" s="30">
        <v>68609.33</v>
      </c>
      <c r="C21" s="30">
        <v>47686.04</v>
      </c>
      <c r="D21" s="30">
        <v>30101.25</v>
      </c>
      <c r="E21" s="30">
        <v>12371.64</v>
      </c>
      <c r="F21" s="30">
        <v>36509.86</v>
      </c>
      <c r="G21" s="30">
        <v>56441.5</v>
      </c>
      <c r="H21" s="30">
        <v>6602.11</v>
      </c>
      <c r="I21" s="30">
        <v>44086.67</v>
      </c>
      <c r="J21" s="30">
        <v>41240.81</v>
      </c>
      <c r="K21" s="30">
        <v>60951.26</v>
      </c>
      <c r="L21" s="30">
        <v>56238.01</v>
      </c>
      <c r="M21" s="30">
        <v>27386.31</v>
      </c>
      <c r="N21" s="30">
        <v>16233.41</v>
      </c>
      <c r="O21" s="30">
        <f t="shared" si="5"/>
        <v>504458.19999999995</v>
      </c>
    </row>
    <row r="22" spans="1:15" ht="18.75" customHeight="1">
      <c r="A22" s="26" t="s">
        <v>37</v>
      </c>
      <c r="B22" s="30">
        <v>3458.86</v>
      </c>
      <c r="C22" s="30">
        <v>3458.86</v>
      </c>
      <c r="D22" s="30">
        <v>1729.43</v>
      </c>
      <c r="E22" s="30">
        <v>1729.43</v>
      </c>
      <c r="F22" s="30">
        <v>1729.43</v>
      </c>
      <c r="G22" s="30">
        <v>1729.43</v>
      </c>
      <c r="H22" s="30">
        <v>1729.43</v>
      </c>
      <c r="I22" s="30">
        <v>1729.43</v>
      </c>
      <c r="J22" s="30">
        <v>1729.43</v>
      </c>
      <c r="K22" s="30">
        <v>1729.43</v>
      </c>
      <c r="L22" s="30">
        <v>1729.43</v>
      </c>
      <c r="M22" s="30">
        <v>1729.43</v>
      </c>
      <c r="N22" s="30">
        <v>1729.43</v>
      </c>
      <c r="O22" s="30">
        <f t="shared" si="5"/>
        <v>25941.45</v>
      </c>
    </row>
    <row r="23" spans="1:15" ht="18.75" customHeight="1">
      <c r="A23" s="26" t="s">
        <v>38</v>
      </c>
      <c r="B23" s="30">
        <v>0</v>
      </c>
      <c r="C23" s="30">
        <v>0</v>
      </c>
      <c r="D23" s="30">
        <v>-4733.67</v>
      </c>
      <c r="E23" s="30">
        <v>0</v>
      </c>
      <c r="F23" s="30">
        <v>-10250</v>
      </c>
      <c r="G23" s="30">
        <v>0</v>
      </c>
      <c r="H23" s="30">
        <v>-2104.18</v>
      </c>
      <c r="I23" s="30">
        <v>0</v>
      </c>
      <c r="J23" s="30">
        <v>-6201.21</v>
      </c>
      <c r="K23" s="30">
        <v>0</v>
      </c>
      <c r="L23" s="30">
        <v>0</v>
      </c>
      <c r="M23" s="30">
        <v>0</v>
      </c>
      <c r="N23" s="30">
        <v>0</v>
      </c>
      <c r="O23" s="30">
        <f t="shared" si="5"/>
        <v>-23289.059999999998</v>
      </c>
    </row>
    <row r="24" spans="1:26" ht="18.75" customHeight="1">
      <c r="A24" s="26" t="s">
        <v>71</v>
      </c>
      <c r="B24" s="30">
        <v>1091.58</v>
      </c>
      <c r="C24" s="30">
        <v>823.25</v>
      </c>
      <c r="D24" s="30">
        <v>700.8</v>
      </c>
      <c r="E24" s="30">
        <v>216.23</v>
      </c>
      <c r="F24" s="30">
        <v>747.7</v>
      </c>
      <c r="G24" s="30">
        <v>1065.53</v>
      </c>
      <c r="H24" s="30">
        <v>187.58</v>
      </c>
      <c r="I24" s="30">
        <v>812.83</v>
      </c>
      <c r="J24" s="30">
        <v>726.85</v>
      </c>
      <c r="K24" s="30">
        <v>935.27</v>
      </c>
      <c r="L24" s="30">
        <v>851.9</v>
      </c>
      <c r="M24" s="30">
        <v>484.57</v>
      </c>
      <c r="N24" s="30">
        <v>247.5</v>
      </c>
      <c r="O24" s="30">
        <f t="shared" si="5"/>
        <v>8891.59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72</v>
      </c>
      <c r="B25" s="30">
        <v>954.64</v>
      </c>
      <c r="C25" s="30">
        <v>710.82</v>
      </c>
      <c r="D25" s="30">
        <v>623.4</v>
      </c>
      <c r="E25" s="30">
        <v>190.42</v>
      </c>
      <c r="F25" s="30">
        <v>627.34</v>
      </c>
      <c r="G25" s="30">
        <v>845.1</v>
      </c>
      <c r="H25" s="30">
        <v>156.5</v>
      </c>
      <c r="I25" s="30">
        <v>661.21</v>
      </c>
      <c r="J25" s="30">
        <v>631.23</v>
      </c>
      <c r="K25" s="30">
        <v>812.53</v>
      </c>
      <c r="L25" s="30">
        <v>721.18</v>
      </c>
      <c r="M25" s="30">
        <v>408.2</v>
      </c>
      <c r="N25" s="30">
        <v>213.89</v>
      </c>
      <c r="O25" s="30">
        <f t="shared" si="5"/>
        <v>7556.46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26" t="s">
        <v>73</v>
      </c>
      <c r="B26" s="30">
        <v>445.34</v>
      </c>
      <c r="C26" s="30">
        <v>331.57</v>
      </c>
      <c r="D26" s="30">
        <v>290.81</v>
      </c>
      <c r="E26" s="30">
        <v>88.82</v>
      </c>
      <c r="F26" s="30">
        <v>292.63</v>
      </c>
      <c r="G26" s="30">
        <v>394.23</v>
      </c>
      <c r="H26" s="30">
        <v>73.01</v>
      </c>
      <c r="I26" s="30">
        <v>306.63</v>
      </c>
      <c r="J26" s="30">
        <v>295.07</v>
      </c>
      <c r="K26" s="30">
        <v>373.55</v>
      </c>
      <c r="L26" s="30">
        <v>336.44</v>
      </c>
      <c r="M26" s="30">
        <v>190.43</v>
      </c>
      <c r="N26" s="30">
        <v>99.78</v>
      </c>
      <c r="O26" s="30">
        <f t="shared" si="5"/>
        <v>3518.3100000000004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74</v>
      </c>
      <c r="B27" s="30">
        <v>59805.07</v>
      </c>
      <c r="C27" s="30">
        <v>24018.38</v>
      </c>
      <c r="D27" s="30">
        <v>31097.35</v>
      </c>
      <c r="E27" s="30">
        <v>8905.18</v>
      </c>
      <c r="F27" s="30">
        <v>27409.98</v>
      </c>
      <c r="G27" s="30">
        <v>41798.33</v>
      </c>
      <c r="H27" s="30">
        <v>8504.28</v>
      </c>
      <c r="I27" s="30">
        <v>41749.33</v>
      </c>
      <c r="J27" s="30">
        <v>26440.1</v>
      </c>
      <c r="K27" s="30">
        <v>40945.82</v>
      </c>
      <c r="L27" s="30">
        <v>40848.28</v>
      </c>
      <c r="M27" s="30">
        <v>28912.28</v>
      </c>
      <c r="N27" s="30">
        <v>8468.3</v>
      </c>
      <c r="O27" s="30">
        <f t="shared" si="5"/>
        <v>388902.68</v>
      </c>
      <c r="P27"/>
      <c r="Q27"/>
      <c r="R27"/>
      <c r="S27"/>
      <c r="T27"/>
      <c r="U27"/>
      <c r="V27"/>
      <c r="W27"/>
      <c r="X27"/>
      <c r="Y27"/>
      <c r="Z27"/>
    </row>
    <row r="28" spans="1:15" ht="15" customHeight="1">
      <c r="A28" s="27"/>
      <c r="B28" s="16"/>
      <c r="C28" s="16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9"/>
    </row>
    <row r="29" spans="1:15" ht="18.75" customHeight="1">
      <c r="A29" s="14" t="s">
        <v>39</v>
      </c>
      <c r="B29" s="30">
        <f aca="true" t="shared" si="6" ref="B29:O29">+B30+B32+B52+B53+B56-B57</f>
        <v>-68937.84</v>
      </c>
      <c r="C29" s="30">
        <f>+C30+C32+C52+C53+C56-C57</f>
        <v>-65614.34</v>
      </c>
      <c r="D29" s="30">
        <f t="shared" si="6"/>
        <v>-48830.25</v>
      </c>
      <c r="E29" s="30">
        <f t="shared" si="6"/>
        <v>39753.61</v>
      </c>
      <c r="F29" s="30">
        <f t="shared" si="6"/>
        <v>6972.770000000004</v>
      </c>
      <c r="G29" s="30">
        <f t="shared" si="6"/>
        <v>-52980.090000000004</v>
      </c>
      <c r="H29" s="30">
        <f t="shared" si="6"/>
        <v>11499.190000000002</v>
      </c>
      <c r="I29" s="30">
        <f t="shared" si="6"/>
        <v>-89330.35999999999</v>
      </c>
      <c r="J29" s="30">
        <f t="shared" si="6"/>
        <v>-55442.89000000001</v>
      </c>
      <c r="K29" s="30">
        <f t="shared" si="6"/>
        <v>-27186.590000000004</v>
      </c>
      <c r="L29" s="30">
        <f t="shared" si="6"/>
        <v>-24765.08</v>
      </c>
      <c r="M29" s="30">
        <f t="shared" si="6"/>
        <v>-25922.740000000005</v>
      </c>
      <c r="N29" s="30">
        <f t="shared" si="6"/>
        <v>-17838.690000000002</v>
      </c>
      <c r="O29" s="30">
        <f t="shared" si="6"/>
        <v>-418623.3</v>
      </c>
    </row>
    <row r="30" spans="1:15" ht="18.75" customHeight="1">
      <c r="A30" s="26" t="s">
        <v>40</v>
      </c>
      <c r="B30" s="31">
        <f>+B31</f>
        <v>-56738</v>
      </c>
      <c r="C30" s="31">
        <f>+C31</f>
        <v>-62132.4</v>
      </c>
      <c r="D30" s="31">
        <f aca="true" t="shared" si="7" ref="D30:O30">+D31</f>
        <v>-44937.2</v>
      </c>
      <c r="E30" s="31">
        <f t="shared" si="7"/>
        <v>-10379.6</v>
      </c>
      <c r="F30" s="31">
        <f t="shared" si="7"/>
        <v>-34487.2</v>
      </c>
      <c r="G30" s="31">
        <f t="shared" si="7"/>
        <v>-50657.2</v>
      </c>
      <c r="H30" s="31">
        <f t="shared" si="7"/>
        <v>-9169.6</v>
      </c>
      <c r="I30" s="31">
        <f t="shared" si="7"/>
        <v>-72591.2</v>
      </c>
      <c r="J30" s="31">
        <f t="shared" si="7"/>
        <v>-47792.8</v>
      </c>
      <c r="K30" s="31">
        <f t="shared" si="7"/>
        <v>-37606.8</v>
      </c>
      <c r="L30" s="31">
        <f t="shared" si="7"/>
        <v>-30373.2</v>
      </c>
      <c r="M30" s="31">
        <f t="shared" si="7"/>
        <v>-23148.4</v>
      </c>
      <c r="N30" s="31">
        <f t="shared" si="7"/>
        <v>-18550.4</v>
      </c>
      <c r="O30" s="31">
        <f t="shared" si="7"/>
        <v>-498564</v>
      </c>
    </row>
    <row r="31" spans="1:26" ht="18.75" customHeight="1">
      <c r="A31" s="27" t="s">
        <v>41</v>
      </c>
      <c r="B31" s="16">
        <f>ROUND((-B9)*$G$3,2)</f>
        <v>-56738</v>
      </c>
      <c r="C31" s="16">
        <f aca="true" t="shared" si="8" ref="C31:N31">ROUND((-C9)*$G$3,2)</f>
        <v>-62132.4</v>
      </c>
      <c r="D31" s="16">
        <f t="shared" si="8"/>
        <v>-44937.2</v>
      </c>
      <c r="E31" s="16">
        <f t="shared" si="8"/>
        <v>-10379.6</v>
      </c>
      <c r="F31" s="16">
        <f t="shared" si="8"/>
        <v>-34487.2</v>
      </c>
      <c r="G31" s="16">
        <f t="shared" si="8"/>
        <v>-50657.2</v>
      </c>
      <c r="H31" s="16">
        <f t="shared" si="8"/>
        <v>-9169.6</v>
      </c>
      <c r="I31" s="16">
        <f t="shared" si="8"/>
        <v>-72591.2</v>
      </c>
      <c r="J31" s="16">
        <f t="shared" si="8"/>
        <v>-47792.8</v>
      </c>
      <c r="K31" s="16">
        <f t="shared" si="8"/>
        <v>-37606.8</v>
      </c>
      <c r="L31" s="16">
        <f t="shared" si="8"/>
        <v>-30373.2</v>
      </c>
      <c r="M31" s="16">
        <f t="shared" si="8"/>
        <v>-23148.4</v>
      </c>
      <c r="N31" s="16">
        <f t="shared" si="8"/>
        <v>-18550.4</v>
      </c>
      <c r="O31" s="32">
        <f aca="true" t="shared" si="9" ref="O31:O57">SUM(B31:N31)</f>
        <v>-498564</v>
      </c>
      <c r="P31"/>
      <c r="Q31"/>
      <c r="R31"/>
      <c r="S31"/>
      <c r="T31"/>
      <c r="U31"/>
      <c r="V31"/>
      <c r="W31"/>
      <c r="X31"/>
      <c r="Y31"/>
      <c r="Z31"/>
    </row>
    <row r="32" spans="1:15" ht="18.75" customHeight="1">
      <c r="A32" s="26" t="s">
        <v>42</v>
      </c>
      <c r="B32" s="31">
        <f>SUM(B33:B50)</f>
        <v>-6069.89</v>
      </c>
      <c r="C32" s="31">
        <f aca="true" t="shared" si="10" ref="C32:O32">SUM(C33:C50)</f>
        <v>-4775.77</v>
      </c>
      <c r="D32" s="31">
        <f t="shared" si="10"/>
        <v>-3896.9</v>
      </c>
      <c r="E32" s="31">
        <f t="shared" si="10"/>
        <v>-1202.39</v>
      </c>
      <c r="F32" s="31">
        <f t="shared" si="10"/>
        <v>-16274.23</v>
      </c>
      <c r="G32" s="31">
        <f t="shared" si="10"/>
        <v>-9291.02</v>
      </c>
      <c r="H32" s="31">
        <f t="shared" si="10"/>
        <v>-1043.04</v>
      </c>
      <c r="I32" s="31">
        <f t="shared" si="10"/>
        <v>-4519.82</v>
      </c>
      <c r="J32" s="31">
        <f t="shared" si="10"/>
        <v>-4041.76</v>
      </c>
      <c r="K32" s="31">
        <f t="shared" si="10"/>
        <v>-5200.69</v>
      </c>
      <c r="L32" s="31">
        <f t="shared" si="10"/>
        <v>-4737.12</v>
      </c>
      <c r="M32" s="31">
        <f t="shared" si="10"/>
        <v>-2694.51</v>
      </c>
      <c r="N32" s="31">
        <f t="shared" si="10"/>
        <v>-1574.22</v>
      </c>
      <c r="O32" s="31">
        <f t="shared" si="10"/>
        <v>-65321.36000000001</v>
      </c>
    </row>
    <row r="33" spans="1:26" ht="18.75" customHeight="1">
      <c r="A33" s="27" t="s">
        <v>43</v>
      </c>
      <c r="B33" s="33">
        <v>0</v>
      </c>
      <c r="C33" s="33">
        <v>-198</v>
      </c>
      <c r="D33" s="33">
        <v>0</v>
      </c>
      <c r="E33" s="33">
        <v>0</v>
      </c>
      <c r="F33" s="33">
        <v>-12116.57</v>
      </c>
      <c r="G33" s="33">
        <v>-3366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-198</v>
      </c>
      <c r="O33" s="33">
        <f t="shared" si="9"/>
        <v>-15878.57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44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45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46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4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47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48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49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50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75</v>
      </c>
      <c r="B41" s="33">
        <v>-6069.89</v>
      </c>
      <c r="C41" s="33">
        <v>-4577.77</v>
      </c>
      <c r="D41" s="33">
        <v>-3896.9</v>
      </c>
      <c r="E41" s="33">
        <v>-1202.39</v>
      </c>
      <c r="F41" s="33">
        <v>-4157.66</v>
      </c>
      <c r="G41" s="33">
        <v>-5925.02</v>
      </c>
      <c r="H41" s="33">
        <v>-1043.04</v>
      </c>
      <c r="I41" s="33">
        <v>-4519.82</v>
      </c>
      <c r="J41" s="33">
        <v>-4041.76</v>
      </c>
      <c r="K41" s="33">
        <v>-5200.69</v>
      </c>
      <c r="L41" s="33">
        <v>-4737.12</v>
      </c>
      <c r="M41" s="33">
        <v>-2694.51</v>
      </c>
      <c r="N41" s="33">
        <v>-1376.22</v>
      </c>
      <c r="O41" s="33">
        <f t="shared" si="9"/>
        <v>-49442.79000000001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 t="s">
        <v>76</v>
      </c>
      <c r="B42" s="33">
        <v>0</v>
      </c>
      <c r="C42" s="33">
        <v>0</v>
      </c>
      <c r="D42" s="33">
        <v>0</v>
      </c>
      <c r="E42" s="33">
        <v>0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f aca="true" t="shared" si="11" ref="O42:O50">SUM(B42:N42)</f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2" t="s">
        <v>77</v>
      </c>
      <c r="B43" s="33">
        <v>0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  <c r="O43" s="33">
        <f t="shared" si="11"/>
        <v>0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2" t="s">
        <v>78</v>
      </c>
      <c r="B44" s="33">
        <v>0</v>
      </c>
      <c r="C44" s="33">
        <v>0</v>
      </c>
      <c r="D44" s="33">
        <v>0</v>
      </c>
      <c r="E44" s="33">
        <v>0</v>
      </c>
      <c r="F44" s="33">
        <v>0</v>
      </c>
      <c r="G44" s="33">
        <v>0</v>
      </c>
      <c r="H44" s="33">
        <v>0</v>
      </c>
      <c r="I44" s="33">
        <v>0</v>
      </c>
      <c r="J44" s="33">
        <v>0</v>
      </c>
      <c r="K44" s="33">
        <v>0</v>
      </c>
      <c r="L44" s="33">
        <v>0</v>
      </c>
      <c r="M44" s="33">
        <v>0</v>
      </c>
      <c r="N44" s="33">
        <v>0</v>
      </c>
      <c r="O44" s="33">
        <f t="shared" si="11"/>
        <v>0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2" t="s">
        <v>79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33">
        <f t="shared" si="11"/>
        <v>0</v>
      </c>
      <c r="P45"/>
      <c r="Q45"/>
      <c r="R45"/>
      <c r="S45"/>
      <c r="T45"/>
      <c r="U45"/>
      <c r="V45"/>
      <c r="W45"/>
      <c r="X45"/>
      <c r="Y45"/>
      <c r="Z45"/>
    </row>
    <row r="46" spans="1:26" ht="18.75" customHeight="1">
      <c r="A46" s="12" t="s">
        <v>80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33">
        <f t="shared" si="11"/>
        <v>0</v>
      </c>
      <c r="P46"/>
      <c r="Q46"/>
      <c r="R46"/>
      <c r="S46"/>
      <c r="T46"/>
      <c r="U46"/>
      <c r="V46"/>
      <c r="W46"/>
      <c r="X46"/>
      <c r="Y46"/>
      <c r="Z46"/>
    </row>
    <row r="47" spans="1:26" ht="18.75" customHeight="1">
      <c r="A47" s="12" t="s">
        <v>81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3">
        <f t="shared" si="11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2" t="s">
        <v>82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3">
        <f t="shared" si="11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2" t="s">
        <v>83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3">
        <f t="shared" si="11"/>
        <v>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2" t="s">
        <v>84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3">
        <f t="shared" si="11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2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26" t="s">
        <v>85</v>
      </c>
      <c r="B52" s="35">
        <v>-6129.95</v>
      </c>
      <c r="C52" s="35">
        <v>1293.83</v>
      </c>
      <c r="D52" s="35">
        <v>3.85</v>
      </c>
      <c r="E52" s="35">
        <v>51335.6</v>
      </c>
      <c r="F52" s="35">
        <v>57734.2</v>
      </c>
      <c r="G52" s="35">
        <v>6968.13</v>
      </c>
      <c r="H52" s="35">
        <v>21711.83</v>
      </c>
      <c r="I52" s="35">
        <v>-12219.34</v>
      </c>
      <c r="J52" s="35">
        <v>-3608.33</v>
      </c>
      <c r="K52" s="35">
        <v>15620.9</v>
      </c>
      <c r="L52" s="35">
        <v>10345.24</v>
      </c>
      <c r="M52" s="35">
        <v>-79.83</v>
      </c>
      <c r="N52" s="35">
        <v>2285.93</v>
      </c>
      <c r="O52" s="33">
        <f t="shared" si="9"/>
        <v>145262.06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26" t="s">
        <v>51</v>
      </c>
      <c r="B53" s="35">
        <v>0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  <c r="L53" s="35">
        <v>0</v>
      </c>
      <c r="M53" s="35">
        <v>0</v>
      </c>
      <c r="N53" s="35">
        <v>0</v>
      </c>
      <c r="O53" s="33">
        <f t="shared" si="9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26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3"/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4" t="s">
        <v>52</v>
      </c>
      <c r="B55" s="36">
        <f aca="true" t="shared" si="12" ref="B55:N55">+B18+B29</f>
        <v>1435145.6600000001</v>
      </c>
      <c r="C55" s="36">
        <f t="shared" si="12"/>
        <v>1046846.5500000002</v>
      </c>
      <c r="D55" s="36">
        <f t="shared" si="12"/>
        <v>910096.3800000001</v>
      </c>
      <c r="E55" s="36">
        <f t="shared" si="12"/>
        <v>334466.6099999999</v>
      </c>
      <c r="F55" s="36">
        <f t="shared" si="12"/>
        <v>1022093.5599999999</v>
      </c>
      <c r="G55" s="36">
        <f t="shared" si="12"/>
        <v>1396773.77</v>
      </c>
      <c r="H55" s="36">
        <f t="shared" si="12"/>
        <v>267042.17</v>
      </c>
      <c r="I55" s="36">
        <f t="shared" si="12"/>
        <v>1026385.4599999998</v>
      </c>
      <c r="J55" s="36">
        <f t="shared" si="12"/>
        <v>933547.4299999998</v>
      </c>
      <c r="K55" s="36">
        <f t="shared" si="12"/>
        <v>1249549.76</v>
      </c>
      <c r="L55" s="36">
        <f t="shared" si="12"/>
        <v>1142257.0499999998</v>
      </c>
      <c r="M55" s="36">
        <f t="shared" si="12"/>
        <v>645236.1100000001</v>
      </c>
      <c r="N55" s="36">
        <f t="shared" si="12"/>
        <v>324769.14</v>
      </c>
      <c r="O55" s="36">
        <f>SUM(B55:N55)</f>
        <v>11734209.650000002</v>
      </c>
      <c r="P55"/>
      <c r="Q55" s="43"/>
      <c r="R55"/>
      <c r="S55"/>
      <c r="T55"/>
      <c r="U55"/>
      <c r="V55"/>
      <c r="W55"/>
      <c r="X55"/>
      <c r="Y55"/>
      <c r="Z55"/>
    </row>
    <row r="56" spans="1:19" ht="18.75" customHeight="1">
      <c r="A56" s="37" t="s">
        <v>53</v>
      </c>
      <c r="B56" s="33">
        <v>0</v>
      </c>
      <c r="C56" s="33">
        <v>0</v>
      </c>
      <c r="D56" s="33">
        <v>0</v>
      </c>
      <c r="E56" s="33">
        <v>0</v>
      </c>
      <c r="F56" s="33">
        <v>0</v>
      </c>
      <c r="G56" s="33">
        <v>0</v>
      </c>
      <c r="H56" s="33">
        <v>0</v>
      </c>
      <c r="I56" s="33">
        <v>0</v>
      </c>
      <c r="J56" s="33">
        <v>0</v>
      </c>
      <c r="K56" s="33">
        <v>0</v>
      </c>
      <c r="L56" s="33">
        <v>0</v>
      </c>
      <c r="M56" s="33">
        <v>0</v>
      </c>
      <c r="N56" s="33">
        <v>0</v>
      </c>
      <c r="O56" s="16">
        <f t="shared" si="9"/>
        <v>0</v>
      </c>
      <c r="P56"/>
      <c r="Q56"/>
      <c r="R56"/>
      <c r="S56"/>
    </row>
    <row r="57" spans="1:19" ht="18.75" customHeight="1">
      <c r="A57" s="37" t="s">
        <v>54</v>
      </c>
      <c r="B57" s="33">
        <v>0</v>
      </c>
      <c r="C57" s="33">
        <v>0</v>
      </c>
      <c r="D57" s="33">
        <v>0</v>
      </c>
      <c r="E57" s="33">
        <v>0</v>
      </c>
      <c r="F57" s="33">
        <v>0</v>
      </c>
      <c r="G57" s="33">
        <v>0</v>
      </c>
      <c r="H57" s="33">
        <v>0</v>
      </c>
      <c r="I57" s="33">
        <v>0</v>
      </c>
      <c r="J57" s="33">
        <v>0</v>
      </c>
      <c r="K57" s="33">
        <v>0</v>
      </c>
      <c r="L57" s="33">
        <v>0</v>
      </c>
      <c r="M57" s="33">
        <v>0</v>
      </c>
      <c r="N57" s="33">
        <v>0</v>
      </c>
      <c r="O57" s="16">
        <f t="shared" si="9"/>
        <v>0</v>
      </c>
      <c r="P57"/>
      <c r="Q57"/>
      <c r="R57"/>
      <c r="S57"/>
    </row>
    <row r="58" spans="1:19" ht="15.75">
      <c r="A58" s="38"/>
      <c r="B58" s="39"/>
      <c r="C58" s="39"/>
      <c r="D58" s="40"/>
      <c r="E58" s="40"/>
      <c r="F58" s="40"/>
      <c r="G58" s="40"/>
      <c r="H58" s="40"/>
      <c r="I58" s="39"/>
      <c r="J58" s="40"/>
      <c r="K58" s="40"/>
      <c r="L58" s="40"/>
      <c r="M58" s="40"/>
      <c r="N58" s="40"/>
      <c r="O58" s="41"/>
      <c r="P58" s="42"/>
      <c r="Q58"/>
      <c r="R58" s="43"/>
      <c r="S58"/>
    </row>
    <row r="59" spans="1:19" ht="12.75" customHeight="1">
      <c r="A59" s="44"/>
      <c r="B59" s="45"/>
      <c r="C59" s="45"/>
      <c r="D59" s="46"/>
      <c r="E59" s="46"/>
      <c r="F59" s="46"/>
      <c r="G59" s="46"/>
      <c r="H59" s="46"/>
      <c r="I59" s="45"/>
      <c r="J59" s="46"/>
      <c r="K59" s="46"/>
      <c r="L59" s="46"/>
      <c r="M59" s="46"/>
      <c r="N59" s="46"/>
      <c r="O59" s="47"/>
      <c r="P59" s="42"/>
      <c r="Q59"/>
      <c r="R59" s="43"/>
      <c r="S59"/>
    </row>
    <row r="60" spans="1:17" ht="15" customHeight="1">
      <c r="A60" s="48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50"/>
      <c r="Q60"/>
    </row>
    <row r="61" spans="1:17" ht="18.75" customHeight="1">
      <c r="A61" s="14" t="s">
        <v>55</v>
      </c>
      <c r="B61" s="51">
        <f aca="true" t="shared" si="13" ref="B61:O61">SUM(B62:B72)</f>
        <v>1435145.66</v>
      </c>
      <c r="C61" s="51">
        <f t="shared" si="13"/>
        <v>1046846.54</v>
      </c>
      <c r="D61" s="51">
        <f t="shared" si="13"/>
        <v>910096.38</v>
      </c>
      <c r="E61" s="51">
        <f t="shared" si="13"/>
        <v>334466.61</v>
      </c>
      <c r="F61" s="51">
        <f t="shared" si="13"/>
        <v>1022093.56</v>
      </c>
      <c r="G61" s="51">
        <f t="shared" si="13"/>
        <v>1396773.77</v>
      </c>
      <c r="H61" s="51">
        <f t="shared" si="13"/>
        <v>267042.17</v>
      </c>
      <c r="I61" s="51">
        <f t="shared" si="13"/>
        <v>1026385.46</v>
      </c>
      <c r="J61" s="51">
        <f t="shared" si="13"/>
        <v>933547.43</v>
      </c>
      <c r="K61" s="51">
        <f t="shared" si="13"/>
        <v>1249549.76</v>
      </c>
      <c r="L61" s="51">
        <f t="shared" si="13"/>
        <v>1142257.05</v>
      </c>
      <c r="M61" s="51">
        <f t="shared" si="13"/>
        <v>645236.1</v>
      </c>
      <c r="N61" s="51">
        <f t="shared" si="13"/>
        <v>324769.13</v>
      </c>
      <c r="O61" s="36">
        <f t="shared" si="13"/>
        <v>11734209.62</v>
      </c>
      <c r="Q61"/>
    </row>
    <row r="62" spans="1:18" ht="18.75" customHeight="1">
      <c r="A62" s="26" t="s">
        <v>56</v>
      </c>
      <c r="B62" s="51">
        <v>1180707.65</v>
      </c>
      <c r="C62" s="51">
        <v>760454.66</v>
      </c>
      <c r="D62" s="52">
        <v>0</v>
      </c>
      <c r="E62" s="52">
        <v>0</v>
      </c>
      <c r="F62" s="52">
        <v>0</v>
      </c>
      <c r="G62" s="52">
        <v>0</v>
      </c>
      <c r="H62" s="52">
        <v>0</v>
      </c>
      <c r="I62" s="52">
        <v>0</v>
      </c>
      <c r="J62" s="52">
        <v>0</v>
      </c>
      <c r="K62" s="52">
        <v>0</v>
      </c>
      <c r="L62" s="52">
        <v>0</v>
      </c>
      <c r="M62" s="52">
        <v>0</v>
      </c>
      <c r="N62" s="52">
        <v>0</v>
      </c>
      <c r="O62" s="36">
        <f>SUM(B62:N62)</f>
        <v>1941162.31</v>
      </c>
      <c r="P62"/>
      <c r="Q62"/>
      <c r="R62" s="43"/>
    </row>
    <row r="63" spans="1:16" ht="18.75" customHeight="1">
      <c r="A63" s="26" t="s">
        <v>57</v>
      </c>
      <c r="B63" s="51">
        <v>254438.01</v>
      </c>
      <c r="C63" s="51">
        <v>286391.88</v>
      </c>
      <c r="D63" s="52">
        <v>0</v>
      </c>
      <c r="E63" s="52">
        <v>0</v>
      </c>
      <c r="F63" s="52">
        <v>0</v>
      </c>
      <c r="G63" s="52">
        <v>0</v>
      </c>
      <c r="H63" s="52">
        <v>0</v>
      </c>
      <c r="I63" s="52">
        <v>0</v>
      </c>
      <c r="J63" s="52">
        <v>0</v>
      </c>
      <c r="K63" s="52">
        <v>0</v>
      </c>
      <c r="L63" s="52">
        <v>0</v>
      </c>
      <c r="M63" s="52">
        <v>0</v>
      </c>
      <c r="N63" s="52">
        <v>0</v>
      </c>
      <c r="O63" s="36">
        <f aca="true" t="shared" si="14" ref="O63:O72">SUM(B63:N63)</f>
        <v>540829.89</v>
      </c>
      <c r="P63"/>
    </row>
    <row r="64" spans="1:17" ht="18.75" customHeight="1">
      <c r="A64" s="26" t="s">
        <v>58</v>
      </c>
      <c r="B64" s="52">
        <v>0</v>
      </c>
      <c r="C64" s="52">
        <v>0</v>
      </c>
      <c r="D64" s="31">
        <v>910096.38</v>
      </c>
      <c r="E64" s="52">
        <v>0</v>
      </c>
      <c r="F64" s="52">
        <v>0</v>
      </c>
      <c r="G64" s="52">
        <v>0</v>
      </c>
      <c r="H64" s="51">
        <v>267042.17</v>
      </c>
      <c r="I64" s="52">
        <v>0</v>
      </c>
      <c r="J64" s="52">
        <v>0</v>
      </c>
      <c r="K64" s="52">
        <v>0</v>
      </c>
      <c r="L64" s="52">
        <v>0</v>
      </c>
      <c r="M64" s="52">
        <v>0</v>
      </c>
      <c r="N64" s="52">
        <v>0</v>
      </c>
      <c r="O64" s="31">
        <f t="shared" si="14"/>
        <v>1177138.55</v>
      </c>
      <c r="Q64"/>
    </row>
    <row r="65" spans="1:18" ht="18.75" customHeight="1">
      <c r="A65" s="26" t="s">
        <v>59</v>
      </c>
      <c r="B65" s="52">
        <v>0</v>
      </c>
      <c r="C65" s="52">
        <v>0</v>
      </c>
      <c r="D65" s="52">
        <v>0</v>
      </c>
      <c r="E65" s="31">
        <v>334466.61</v>
      </c>
      <c r="F65" s="52">
        <v>0</v>
      </c>
      <c r="G65" s="52">
        <v>0</v>
      </c>
      <c r="H65" s="52">
        <v>0</v>
      </c>
      <c r="I65" s="52">
        <v>0</v>
      </c>
      <c r="J65" s="52">
        <v>0</v>
      </c>
      <c r="K65" s="52">
        <v>0</v>
      </c>
      <c r="L65" s="52">
        <v>0</v>
      </c>
      <c r="M65" s="52">
        <v>0</v>
      </c>
      <c r="N65" s="52">
        <v>0</v>
      </c>
      <c r="O65" s="36">
        <f t="shared" si="14"/>
        <v>334466.61</v>
      </c>
      <c r="R65"/>
    </row>
    <row r="66" spans="1:19" ht="18.75" customHeight="1">
      <c r="A66" s="26" t="s">
        <v>60</v>
      </c>
      <c r="B66" s="52">
        <v>0</v>
      </c>
      <c r="C66" s="52">
        <v>0</v>
      </c>
      <c r="D66" s="52">
        <v>0</v>
      </c>
      <c r="E66" s="52">
        <v>0</v>
      </c>
      <c r="F66" s="31">
        <v>1022093.56</v>
      </c>
      <c r="G66" s="52">
        <v>0</v>
      </c>
      <c r="H66" s="52">
        <v>0</v>
      </c>
      <c r="I66" s="52">
        <v>0</v>
      </c>
      <c r="J66" s="52">
        <v>0</v>
      </c>
      <c r="K66" s="52">
        <v>0</v>
      </c>
      <c r="L66" s="52">
        <v>0</v>
      </c>
      <c r="M66" s="52">
        <v>0</v>
      </c>
      <c r="N66" s="52">
        <v>0</v>
      </c>
      <c r="O66" s="31">
        <f t="shared" si="14"/>
        <v>1022093.56</v>
      </c>
      <c r="S66"/>
    </row>
    <row r="67" spans="1:20" ht="18.75" customHeight="1">
      <c r="A67" s="26" t="s">
        <v>61</v>
      </c>
      <c r="B67" s="52">
        <v>0</v>
      </c>
      <c r="C67" s="52">
        <v>0</v>
      </c>
      <c r="D67" s="52">
        <v>0</v>
      </c>
      <c r="E67" s="52">
        <v>0</v>
      </c>
      <c r="F67" s="52">
        <v>0</v>
      </c>
      <c r="G67" s="51">
        <v>1396773.77</v>
      </c>
      <c r="H67" s="52">
        <v>0</v>
      </c>
      <c r="I67" s="52">
        <v>0</v>
      </c>
      <c r="J67" s="52">
        <v>0</v>
      </c>
      <c r="K67" s="52">
        <v>0</v>
      </c>
      <c r="L67" s="52">
        <v>0</v>
      </c>
      <c r="M67" s="52">
        <v>0</v>
      </c>
      <c r="N67" s="52">
        <v>0</v>
      </c>
      <c r="O67" s="36">
        <f t="shared" si="14"/>
        <v>1396773.77</v>
      </c>
      <c r="T67"/>
    </row>
    <row r="68" spans="1:21" ht="18.75" customHeight="1">
      <c r="A68" s="26" t="s">
        <v>62</v>
      </c>
      <c r="B68" s="52">
        <v>0</v>
      </c>
      <c r="C68" s="52">
        <v>0</v>
      </c>
      <c r="D68" s="52">
        <v>0</v>
      </c>
      <c r="E68" s="52">
        <v>0</v>
      </c>
      <c r="F68" s="52">
        <v>0</v>
      </c>
      <c r="G68" s="52">
        <v>0</v>
      </c>
      <c r="H68" s="52">
        <v>0</v>
      </c>
      <c r="I68" s="51">
        <v>1026385.46</v>
      </c>
      <c r="J68" s="52">
        <v>0</v>
      </c>
      <c r="K68" s="52">
        <v>0</v>
      </c>
      <c r="L68" s="52">
        <v>0</v>
      </c>
      <c r="M68" s="52">
        <v>0</v>
      </c>
      <c r="N68" s="52">
        <v>0</v>
      </c>
      <c r="O68" s="36">
        <f t="shared" si="14"/>
        <v>1026385.46</v>
      </c>
      <c r="U68"/>
    </row>
    <row r="69" spans="1:22" ht="18.75" customHeight="1">
      <c r="A69" s="26" t="s">
        <v>63</v>
      </c>
      <c r="B69" s="52">
        <v>0</v>
      </c>
      <c r="C69" s="52">
        <v>0</v>
      </c>
      <c r="D69" s="52">
        <v>0</v>
      </c>
      <c r="E69" s="52">
        <v>0</v>
      </c>
      <c r="F69" s="52">
        <v>0</v>
      </c>
      <c r="G69" s="52">
        <v>0</v>
      </c>
      <c r="H69" s="52">
        <v>0</v>
      </c>
      <c r="I69" s="52">
        <v>0</v>
      </c>
      <c r="J69" s="31">
        <v>933547.43</v>
      </c>
      <c r="K69" s="52">
        <v>0</v>
      </c>
      <c r="L69" s="52">
        <v>0</v>
      </c>
      <c r="M69" s="52">
        <v>0</v>
      </c>
      <c r="N69" s="52">
        <v>0</v>
      </c>
      <c r="O69" s="36">
        <f t="shared" si="14"/>
        <v>933547.43</v>
      </c>
      <c r="V69"/>
    </row>
    <row r="70" spans="1:23" ht="18.75" customHeight="1">
      <c r="A70" s="26" t="s">
        <v>64</v>
      </c>
      <c r="B70" s="52">
        <v>0</v>
      </c>
      <c r="C70" s="52">
        <v>0</v>
      </c>
      <c r="D70" s="52">
        <v>0</v>
      </c>
      <c r="E70" s="52">
        <v>0</v>
      </c>
      <c r="F70" s="52">
        <v>0</v>
      </c>
      <c r="G70" s="52">
        <v>0</v>
      </c>
      <c r="H70" s="52">
        <v>0</v>
      </c>
      <c r="I70" s="52">
        <v>0</v>
      </c>
      <c r="J70" s="52">
        <v>0</v>
      </c>
      <c r="K70" s="31">
        <v>1249549.76</v>
      </c>
      <c r="L70" s="31">
        <v>1142257.05</v>
      </c>
      <c r="M70" s="52">
        <v>0</v>
      </c>
      <c r="N70" s="52">
        <v>0</v>
      </c>
      <c r="O70" s="36">
        <f t="shared" si="14"/>
        <v>2391806.81</v>
      </c>
      <c r="P70"/>
      <c r="W70"/>
    </row>
    <row r="71" spans="1:25" ht="18.75" customHeight="1">
      <c r="A71" s="26" t="s">
        <v>65</v>
      </c>
      <c r="B71" s="52">
        <v>0</v>
      </c>
      <c r="C71" s="52">
        <v>0</v>
      </c>
      <c r="D71" s="52">
        <v>0</v>
      </c>
      <c r="E71" s="52">
        <v>0</v>
      </c>
      <c r="F71" s="52">
        <v>0</v>
      </c>
      <c r="G71" s="52">
        <v>0</v>
      </c>
      <c r="H71" s="52">
        <v>0</v>
      </c>
      <c r="I71" s="52">
        <v>0</v>
      </c>
      <c r="J71" s="52">
        <v>0</v>
      </c>
      <c r="K71" s="52">
        <v>0</v>
      </c>
      <c r="L71" s="52">
        <v>0</v>
      </c>
      <c r="M71" s="31">
        <v>645236.1</v>
      </c>
      <c r="N71" s="52">
        <v>0</v>
      </c>
      <c r="O71" s="36">
        <f t="shared" si="14"/>
        <v>645236.1</v>
      </c>
      <c r="R71"/>
      <c r="Y71"/>
    </row>
    <row r="72" spans="1:26" ht="18.75" customHeight="1">
      <c r="A72" s="38" t="s">
        <v>66</v>
      </c>
      <c r="B72" s="53">
        <v>0</v>
      </c>
      <c r="C72" s="53">
        <v>0</v>
      </c>
      <c r="D72" s="53">
        <v>0</v>
      </c>
      <c r="E72" s="53">
        <v>0</v>
      </c>
      <c r="F72" s="53">
        <v>0</v>
      </c>
      <c r="G72" s="53">
        <v>0</v>
      </c>
      <c r="H72" s="53">
        <v>0</v>
      </c>
      <c r="I72" s="53">
        <v>0</v>
      </c>
      <c r="J72" s="53">
        <v>0</v>
      </c>
      <c r="K72" s="53">
        <v>0</v>
      </c>
      <c r="L72" s="53">
        <v>0</v>
      </c>
      <c r="M72" s="53">
        <v>0</v>
      </c>
      <c r="N72" s="54">
        <v>324769.13</v>
      </c>
      <c r="O72" s="55">
        <f t="shared" si="14"/>
        <v>324769.13</v>
      </c>
      <c r="P72"/>
      <c r="S72"/>
      <c r="Z72"/>
    </row>
    <row r="73" spans="1:12" ht="21" customHeight="1">
      <c r="A73" s="56" t="s">
        <v>86</v>
      </c>
      <c r="B73" s="57"/>
      <c r="C73" s="57"/>
      <c r="D73"/>
      <c r="E73"/>
      <c r="F73"/>
      <c r="G73"/>
      <c r="H73" s="58"/>
      <c r="I73" s="58"/>
      <c r="J73"/>
      <c r="K73"/>
      <c r="L73"/>
    </row>
    <row r="74" ht="14.25"/>
    <row r="75" ht="14.25"/>
    <row r="77" ht="14.25"/>
    <row r="78" ht="14.25"/>
    <row r="91" spans="2:14" ht="13.5">
      <c r="B91">
        <v>0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</row>
    <row r="93" spans="2:14" ht="13.5">
      <c r="B93">
        <v>0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</row>
  </sheetData>
  <sheetProtection/>
  <mergeCells count="5">
    <mergeCell ref="A1:O1"/>
    <mergeCell ref="A2:O2"/>
    <mergeCell ref="A4:A6"/>
    <mergeCell ref="B4:N4"/>
    <mergeCell ref="O4:O6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2022-10-27T21:53:44Z</dcterms:modified>
  <cp:category/>
  <cp:version/>
  <cp:contentType/>
  <cp:contentStatus/>
</cp:coreProperties>
</file>