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28" windowWidth="19059" windowHeight="6932" activeTab="0"/>
  </bookViews>
  <sheets>
    <sheet name="outubro22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<sst xmlns="http://schemas.openxmlformats.org/spreadsheetml/2006/main" count="93" uniqueCount="90">
  <si>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 xml:space="preserve">               - Revisão de horas extras e glosas de junho.</t>
  </si>
  <si>
    <t xml:space="preserve">               - Revisão de passageiros transportados, total de 690.686 passageiros; revisões de fator de transição, ar condicionado, ARLA e rede da madrugada, mês de setembro/22.</t>
  </si>
  <si>
    <t>9.11. Alfa Rodobus</t>
  </si>
  <si>
    <t xml:space="preserve">9.10. Transcap </t>
  </si>
  <si>
    <t>9.9. Transwolff</t>
  </si>
  <si>
    <t>9.8. A2 Transportes</t>
  </si>
  <si>
    <t xml:space="preserve">9.7. Movebuss  </t>
  </si>
  <si>
    <t>9.6. Allibus  Transportes</t>
  </si>
  <si>
    <t>9.5. Pêssego Transportes</t>
  </si>
  <si>
    <t>9.4. UPBus</t>
  </si>
  <si>
    <t>9.3. Transunião</t>
  </si>
  <si>
    <t>9.2. Spencer</t>
  </si>
  <si>
    <t>9.1. Norte Buss</t>
  </si>
  <si>
    <t>9. Distribuição da Remuneração entre as Empresas</t>
  </si>
  <si>
    <t>8. Ajuste Para o Dia Seguinte</t>
  </si>
  <si>
    <t>7. Ajuste do Dia Anterior</t>
  </si>
  <si>
    <t>6. Remuneração Líquida a Pagar (4. + 5.)</t>
  </si>
  <si>
    <t>5.4. Revisão de Remuneração pelo Serviço Atende (2)</t>
  </si>
  <si>
    <t>5.3. Revisão de Remuneração pelo Transporte Coletivo (1)</t>
  </si>
  <si>
    <t>5.2.18. Remuneração da Implantação de Validadores</t>
  </si>
  <si>
    <t>5.2.17. Remuneração da Manutenção de Validadores</t>
  </si>
  <si>
    <t>5.2.16. Remuneração da Implantação Terminal de Dados</t>
  </si>
  <si>
    <t>5.2.15. Remuneração da Implantação Botão de Emergência</t>
  </si>
  <si>
    <t>5.2.14. Remuneração da Implantação de Telemetria</t>
  </si>
  <si>
    <t>5.2.13. Remuneração da Implantação de UCP</t>
  </si>
  <si>
    <t>5.2.12. Remuneração da Implantação de Wi-Fi</t>
  </si>
  <si>
    <t>5.2.11. Atualização Monetária</t>
  </si>
  <si>
    <t>5.2.10. Maggi Adm. de Consórcios LTDA</t>
  </si>
  <si>
    <t>5.2.9. Desconto do saldo remanescente de investimento em SMGO"</t>
  </si>
  <si>
    <t>5.2.8. Banco Luso Brasileiro</t>
  </si>
  <si>
    <t>5.2.7. Ajuste de Cronograma (-)</t>
  </si>
  <si>
    <t>5.2.6. Ajuste de Cronograma (+)</t>
  </si>
  <si>
    <t>5.2.5. Aquisição de Cartão Operacional</t>
  </si>
  <si>
    <t>5.2.4. Prejuízo Causado ao Sistema por uso Indevido do Bilhete Único</t>
  </si>
  <si>
    <t>5.2.3. Multa Contratual</t>
  </si>
  <si>
    <t>5.2.2. Publicidade nos Veículos</t>
  </si>
  <si>
    <t>5.2.1. Multas do Regulamento de Sanções e Multas - RESAM</t>
  </si>
  <si>
    <t>5.2. Ajustes Contratuais</t>
  </si>
  <si>
    <t>5.1.1. Retida na Catraca (1.1.1. x Tarifa do Dia)</t>
  </si>
  <si>
    <t>5.1. Compensação da Receita Antecipada (5.1.1.)</t>
  </si>
  <si>
    <t>5. Acertos Financeiros (5.1. + 5.2. + 5.3. + 5.4.)</t>
  </si>
  <si>
    <t>4.9. Remuneração pelo Serviço Atende</t>
  </si>
  <si>
    <t>4.8. Remuneração Comunicação de dados por chip</t>
  </si>
  <si>
    <t>4.7.Remuneração Manutenção Validadores</t>
  </si>
  <si>
    <t>4.6. Remuneração SMGO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</si>
  <si>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</si>
  <si>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</si>
  <si>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</si>
  <si>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 x 4.1.)</t>
  </si>
  <si>
    <t>4.1. Pelo Transporte de Passageiros (1 x 2)</t>
  </si>
  <si>
    <t>4. Remuneração Bruta do Operador (4.1 + 4.2 +....+ 4.9)</t>
  </si>
  <si>
    <t>3. Fator de Transição na Remuneração (Cálculo diário)</t>
  </si>
  <si>
    <t>2.1 Tarifa de Remuneração por Passageiro Transportado - Combustível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</si>
  <si>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</si>
  <si>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</si>
  <si>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</si>
  <si>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</si>
  <si>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</si>
  <si>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</si>
  <si>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D13</t>
  </si>
  <si>
    <t>Lote D12</t>
  </si>
  <si>
    <t>Lote D11</t>
  </si>
  <si>
    <t>Lote D10</t>
  </si>
  <si>
    <t>Lote D9</t>
  </si>
  <si>
    <t>Lote D8</t>
  </si>
  <si>
    <t>Lote D7</t>
  </si>
  <si>
    <t>Lote D6</t>
  </si>
  <si>
    <t>Lote D5</t>
  </si>
  <si>
    <t>Lote D4</t>
  </si>
  <si>
    <t>Lote D3</t>
  </si>
  <si>
    <t>Lote D2</t>
  </si>
  <si>
    <t>Lote D1</t>
  </si>
  <si>
    <t>Alfa Rodobus S/A</t>
  </si>
  <si>
    <t>Auto Viação Transcap Ltda</t>
  </si>
  <si>
    <t>Transwolff Transportes e Turismo Ltda</t>
  </si>
  <si>
    <t>A 2 Transportes Ltda</t>
  </si>
  <si>
    <t>Movebuss Soluções em Mobilidde Urbana Ltda</t>
  </si>
  <si>
    <t>Empresa Transunião Transporte S/A</t>
  </si>
  <si>
    <t>Allibus Transportes Ltda</t>
  </si>
  <si>
    <t>Pêssego Transportes Ltda</t>
  </si>
  <si>
    <t>UPBus Qualidade em Transportes S/A</t>
  </si>
  <si>
    <t>Consórcio Transnoroeste</t>
  </si>
  <si>
    <t>TOTAL</t>
  </si>
  <si>
    <t>CONCESSIONÁRIAS</t>
  </si>
  <si>
    <t>DISCRIMINAÇÃO</t>
  </si>
  <si>
    <t>Tarifa do dia:</t>
  </si>
  <si>
    <t>OPERAÇÃO DE 01 A 31/10/22 - VENCIMENTO DE 07/10 A 08/11/22</t>
  </si>
  <si>
    <t>DEMONSTRATIVO DE REMUNERAÇÃO DOS CONCESSIONÁRIOS - Grupo Local de Distribuição</t>
  </si>
  <si>
    <t>Nota: (1) - Valores da nona parcela da revisão do período de maio a dezembro/2021, referente ao reajuste de 2021, conforme previsto na cláusula segunda, item 2.2, subitem C, do termo de aditamento assinado em 30/09/2021.</t>
  </si>
  <si>
    <t xml:space="preserve">          (2) - Valores da nona parcela da revisão do período de maio a dezembro/2021, referente ao reajuste de 2021, conforme previsto na cláusula segunda, item 2.2, subitem C, do termo de aditamento assinado em 30/09/2021.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</si>
</sst>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0000000000_-;\-&quot;R$&quot;\ * #,##0.000000000000_-;_-&quot;R$&quot;\ * &quot;-&quot;????????????_-;_-@_-"/>
    <numFmt numFmtId="165" formatCode="0.000000000000"/>
    <numFmt numFmtId="166" formatCode="_-&quot;R$&quot;\ * #,##0.0000_-;\-&quot;R$&quot;\ * #,##0.0000_-;_-&quot;R$&quot;\ * &quot;-&quot;????_-;_-@_-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(* #,##0.00000000_);_(* \(#,##0.00000000\);_(* &quot;-&quot;??_);_(@_)"/>
    <numFmt numFmtId="170" formatCode="_-&quot;R$&quot;\ * #,##0.0000_-;\-&quot;R$&quot;\ * #,##0.0000_-;_-&quot;R$&quot;\ * &quot;-&quot;??_-;_-@_-"/>
    <numFmt numFmtId="171" formatCode="_(* #,##0_);_(* \(#,##0\);_(* &quot;-&quot;??_);_(@_)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8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4" fontId="32" fillId="0" borderId="11" xfId="46" applyFont="1" applyFill="1" applyBorder="1" applyAlignment="1">
      <alignment vertical="center"/>
    </xf>
    <xf numFmtId="167" fontId="32" fillId="0" borderId="11" xfId="46" applyNumberFormat="1" applyFont="1" applyFill="1" applyBorder="1" applyAlignment="1">
      <alignment vertical="center"/>
    </xf>
    <xf numFmtId="168" fontId="32" fillId="0" borderId="11" xfId="46" applyNumberFormat="1" applyFont="1" applyBorder="1" applyAlignment="1">
      <alignment vertical="center"/>
    </xf>
    <xf numFmtId="0" fontId="32" fillId="0" borderId="11" xfId="0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Border="1" applyAlignment="1">
      <alignment vertical="center"/>
    </xf>
    <xf numFmtId="167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0" borderId="4" xfId="46" applyFont="1" applyBorder="1" applyAlignment="1">
      <alignment vertical="center"/>
    </xf>
    <xf numFmtId="44" fontId="0" fillId="0" borderId="0" xfId="0" applyNumberFormat="1" applyAlignment="1">
      <alignment/>
    </xf>
    <xf numFmtId="0" fontId="32" fillId="0" borderId="4" xfId="0" applyFont="1" applyFill="1" applyBorder="1" applyAlignment="1">
      <alignment horizontal="left" vertical="center" indent="1"/>
    </xf>
    <xf numFmtId="168" fontId="0" fillId="0" borderId="12" xfId="46" applyNumberFormat="1" applyFont="1" applyFill="1" applyBorder="1" applyAlignment="1">
      <alignment vertical="center"/>
    </xf>
    <xf numFmtId="168" fontId="0" fillId="0" borderId="12" xfId="46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44" fontId="0" fillId="0" borderId="0" xfId="0" applyNumberFormat="1" applyFont="1" applyFill="1" applyAlignment="1">
      <alignment vertical="center"/>
    </xf>
    <xf numFmtId="168" fontId="32" fillId="0" borderId="13" xfId="53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left" vertical="center" indent="2"/>
    </xf>
    <xf numFmtId="168" fontId="32" fillId="0" borderId="11" xfId="53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44" fontId="32" fillId="0" borderId="11" xfId="0" applyNumberFormat="1" applyFont="1" applyFill="1" applyBorder="1" applyAlignment="1">
      <alignment vertical="center"/>
    </xf>
    <xf numFmtId="168" fontId="32" fillId="0" borderId="4" xfId="53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vertical="center"/>
    </xf>
    <xf numFmtId="0" fontId="32" fillId="33" borderId="4" xfId="0" applyFont="1" applyFill="1" applyBorder="1" applyAlignment="1">
      <alignment horizontal="left" vertical="center" indent="1"/>
    </xf>
    <xf numFmtId="168" fontId="32" fillId="0" borderId="4" xfId="53" applyFont="1" applyFill="1" applyBorder="1" applyAlignment="1">
      <alignment horizontal="left" vertical="center" indent="2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3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53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168" fontId="0" fillId="0" borderId="0" xfId="53" applyFont="1" applyFill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8" fontId="32" fillId="33" borderId="4" xfId="53" applyFont="1" applyFill="1" applyBorder="1" applyAlignment="1">
      <alignment vertical="center"/>
    </xf>
    <xf numFmtId="0" fontId="32" fillId="33" borderId="4" xfId="0" applyFont="1" applyFill="1" applyBorder="1" applyAlignment="1">
      <alignment vertical="center"/>
    </xf>
    <xf numFmtId="0" fontId="32" fillId="33" borderId="4" xfId="0" applyFont="1" applyFill="1" applyBorder="1" applyAlignment="1">
      <alignment horizontal="left" vertical="center" indent="2"/>
    </xf>
    <xf numFmtId="168" fontId="43" fillId="0" borderId="4" xfId="46" applyNumberFormat="1" applyFont="1" applyFill="1" applyBorder="1" applyAlignment="1">
      <alignment vertical="center"/>
    </xf>
    <xf numFmtId="169" fontId="32" fillId="0" borderId="4" xfId="53" applyNumberFormat="1" applyFont="1" applyFill="1" applyBorder="1" applyAlignment="1">
      <alignment horizontal="center" vertical="center"/>
    </xf>
    <xf numFmtId="170" fontId="32" fillId="0" borderId="4" xfId="46" applyNumberFormat="1" applyFont="1" applyFill="1" applyBorder="1" applyAlignment="1">
      <alignment horizontal="center" vertical="center"/>
    </xf>
    <xf numFmtId="171" fontId="32" fillId="0" borderId="4" xfId="0" applyNumberFormat="1" applyFont="1" applyFill="1" applyBorder="1" applyAlignment="1">
      <alignment vertical="center"/>
    </xf>
    <xf numFmtId="171" fontId="32" fillId="0" borderId="4" xfId="53" applyNumberFormat="1" applyFont="1" applyFill="1" applyBorder="1" applyAlignment="1">
      <alignment horizontal="center" vertical="center"/>
    </xf>
    <xf numFmtId="171" fontId="32" fillId="0" borderId="4" xfId="53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71" fontId="32" fillId="0" borderId="12" xfId="53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1" fontId="3" fillId="35" borderId="15" xfId="49" applyFont="1" applyFill="1" applyBorder="1" applyAlignment="1">
      <alignment vertical="center"/>
      <protection/>
    </xf>
    <xf numFmtId="44" fontId="3" fillId="35" borderId="15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86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60"/>
      <c r="B3" s="60"/>
      <c r="C3" s="62"/>
      <c r="E3" s="60"/>
      <c r="F3" s="60" t="s">
        <v>85</v>
      </c>
      <c r="G3" s="62">
        <v>4.4</v>
      </c>
      <c r="H3" s="61"/>
      <c r="I3" s="61"/>
      <c r="J3" s="61"/>
      <c r="K3" s="61"/>
      <c r="L3" s="61"/>
      <c r="M3" s="61"/>
      <c r="N3" s="61"/>
      <c r="O3" s="60"/>
    </row>
    <row r="4" spans="1:15" ht="21" customHeight="1">
      <c r="A4" s="65" t="s">
        <v>84</v>
      </c>
      <c r="B4" s="65" t="s">
        <v>83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82</v>
      </c>
    </row>
    <row r="5" spans="1:15" ht="42" customHeight="1">
      <c r="A5" s="65"/>
      <c r="B5" s="59" t="s">
        <v>81</v>
      </c>
      <c r="C5" s="59" t="s">
        <v>81</v>
      </c>
      <c r="D5" s="59" t="s">
        <v>77</v>
      </c>
      <c r="E5" s="59" t="s">
        <v>80</v>
      </c>
      <c r="F5" s="59" t="s">
        <v>79</v>
      </c>
      <c r="G5" s="59" t="s">
        <v>78</v>
      </c>
      <c r="H5" s="59" t="s">
        <v>77</v>
      </c>
      <c r="I5" s="59" t="s">
        <v>76</v>
      </c>
      <c r="J5" s="59" t="s">
        <v>75</v>
      </c>
      <c r="K5" s="59" t="s">
        <v>74</v>
      </c>
      <c r="L5" s="59" t="s">
        <v>74</v>
      </c>
      <c r="M5" s="59" t="s">
        <v>73</v>
      </c>
      <c r="N5" s="59" t="s">
        <v>72</v>
      </c>
      <c r="O5" s="65"/>
    </row>
    <row r="6" spans="1:15" ht="20.25" customHeight="1">
      <c r="A6" s="65"/>
      <c r="B6" s="57" t="s">
        <v>71</v>
      </c>
      <c r="C6" s="57" t="s">
        <v>70</v>
      </c>
      <c r="D6" s="57" t="s">
        <v>69</v>
      </c>
      <c r="E6" s="57" t="s">
        <v>68</v>
      </c>
      <c r="F6" s="57" t="s">
        <v>67</v>
      </c>
      <c r="G6" s="57" t="s">
        <v>66</v>
      </c>
      <c r="H6" s="58" t="s">
        <v>65</v>
      </c>
      <c r="I6" s="58" t="s">
        <v>64</v>
      </c>
      <c r="J6" s="57" t="s">
        <v>63</v>
      </c>
      <c r="K6" s="57" t="s">
        <v>62</v>
      </c>
      <c r="L6" s="57" t="s">
        <v>61</v>
      </c>
      <c r="M6" s="57" t="s">
        <v>60</v>
      </c>
      <c r="N6" s="57" t="s">
        <v>59</v>
      </c>
      <c r="O6" s="65"/>
    </row>
    <row r="7" spans="1:26" ht="18.75" customHeight="1">
      <c r="A7" s="56" t="s">
        <v>58</v>
      </c>
      <c r="B7" s="55">
        <f aca="true" t="shared" si="0" ref="B7:O7">B8+B11</f>
        <v>9944431</v>
      </c>
      <c r="C7" s="55">
        <f t="shared" si="0"/>
        <v>6904505</v>
      </c>
      <c r="D7" s="55">
        <f t="shared" si="0"/>
        <v>7047817</v>
      </c>
      <c r="E7" s="55">
        <f t="shared" si="0"/>
        <v>1709864</v>
      </c>
      <c r="F7" s="55">
        <f t="shared" si="0"/>
        <v>5840990</v>
      </c>
      <c r="G7" s="55">
        <f t="shared" si="0"/>
        <v>9265884</v>
      </c>
      <c r="H7" s="55">
        <f t="shared" si="0"/>
        <v>1115913</v>
      </c>
      <c r="I7" s="55">
        <f t="shared" si="0"/>
        <v>7152811</v>
      </c>
      <c r="J7" s="55">
        <f t="shared" si="0"/>
        <v>5932108</v>
      </c>
      <c r="K7" s="55">
        <f t="shared" si="0"/>
        <v>9083172</v>
      </c>
      <c r="L7" s="55">
        <f t="shared" si="0"/>
        <v>6889054</v>
      </c>
      <c r="M7" s="55">
        <f t="shared" si="0"/>
        <v>3290869</v>
      </c>
      <c r="N7" s="55">
        <f t="shared" si="0"/>
        <v>2082475</v>
      </c>
      <c r="O7" s="55">
        <f t="shared" si="0"/>
        <v>76259893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54" t="s">
        <v>57</v>
      </c>
      <c r="B8" s="52">
        <f aca="true" t="shared" si="1" ref="B8:O8">B9+B10</f>
        <v>351875</v>
      </c>
      <c r="C8" s="52">
        <f t="shared" si="1"/>
        <v>368179</v>
      </c>
      <c r="D8" s="52">
        <f t="shared" si="1"/>
        <v>276701</v>
      </c>
      <c r="E8" s="52">
        <f t="shared" si="1"/>
        <v>60548</v>
      </c>
      <c r="F8" s="52">
        <f t="shared" si="1"/>
        <v>210001</v>
      </c>
      <c r="G8" s="52">
        <f t="shared" si="1"/>
        <v>302663</v>
      </c>
      <c r="H8" s="52">
        <f t="shared" si="1"/>
        <v>58046</v>
      </c>
      <c r="I8" s="52">
        <f t="shared" si="1"/>
        <v>410694</v>
      </c>
      <c r="J8" s="52">
        <f t="shared" si="1"/>
        <v>282422</v>
      </c>
      <c r="K8" s="52">
        <f t="shared" si="1"/>
        <v>233289</v>
      </c>
      <c r="L8" s="52">
        <f t="shared" si="1"/>
        <v>188425</v>
      </c>
      <c r="M8" s="52">
        <f t="shared" si="1"/>
        <v>131793</v>
      </c>
      <c r="N8" s="52">
        <f t="shared" si="1"/>
        <v>106384</v>
      </c>
      <c r="O8" s="52">
        <f t="shared" si="1"/>
        <v>2981020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34" t="s">
        <v>56</v>
      </c>
      <c r="B9" s="52">
        <v>351875</v>
      </c>
      <c r="C9" s="52">
        <v>368179</v>
      </c>
      <c r="D9" s="52">
        <v>276701</v>
      </c>
      <c r="E9" s="52">
        <v>60548</v>
      </c>
      <c r="F9" s="52">
        <v>210001</v>
      </c>
      <c r="G9" s="52">
        <v>302663</v>
      </c>
      <c r="H9" s="52">
        <v>58046</v>
      </c>
      <c r="I9" s="52">
        <v>410623</v>
      </c>
      <c r="J9" s="52">
        <v>282422</v>
      </c>
      <c r="K9" s="52">
        <v>232948</v>
      </c>
      <c r="L9" s="52">
        <v>188417</v>
      </c>
      <c r="M9" s="52">
        <v>131656</v>
      </c>
      <c r="N9" s="52">
        <v>106088</v>
      </c>
      <c r="O9" s="52">
        <f>SUM(B9:N9)</f>
        <v>2980167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34" t="s">
        <v>55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71</v>
      </c>
      <c r="J10" s="53">
        <v>0</v>
      </c>
      <c r="K10" s="53">
        <v>341</v>
      </c>
      <c r="L10" s="53">
        <v>8</v>
      </c>
      <c r="M10" s="53">
        <v>137</v>
      </c>
      <c r="N10" s="53">
        <v>296</v>
      </c>
      <c r="O10" s="52">
        <f>SUM(B10:N10)</f>
        <v>853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54" t="s">
        <v>54</v>
      </c>
      <c r="B11" s="53">
        <v>9592556</v>
      </c>
      <c r="C11" s="53">
        <v>6536326</v>
      </c>
      <c r="D11" s="53">
        <v>6771116</v>
      </c>
      <c r="E11" s="53">
        <v>1649316</v>
      </c>
      <c r="F11" s="53">
        <v>5630989</v>
      </c>
      <c r="G11" s="53">
        <v>8963221</v>
      </c>
      <c r="H11" s="53">
        <v>1057867</v>
      </c>
      <c r="I11" s="53">
        <v>6742117</v>
      </c>
      <c r="J11" s="53">
        <v>5649686</v>
      </c>
      <c r="K11" s="53">
        <v>8849883</v>
      </c>
      <c r="L11" s="53">
        <v>6700629</v>
      </c>
      <c r="M11" s="53">
        <v>3159076</v>
      </c>
      <c r="N11" s="53">
        <v>1976091</v>
      </c>
      <c r="O11" s="52">
        <f>SUM(B11:N11)</f>
        <v>73278873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30"/>
    </row>
    <row r="13" spans="1:26" ht="18.75" customHeight="1">
      <c r="A13" s="18" t="s">
        <v>53</v>
      </c>
      <c r="B13" s="50">
        <v>2.9364</v>
      </c>
      <c r="C13" s="50">
        <v>3.0335</v>
      </c>
      <c r="D13" s="50">
        <v>2.6604</v>
      </c>
      <c r="E13" s="50">
        <v>4.5449</v>
      </c>
      <c r="F13" s="50">
        <v>3.0836</v>
      </c>
      <c r="G13" s="50">
        <v>2.5372</v>
      </c>
      <c r="H13" s="50">
        <v>3.4065</v>
      </c>
      <c r="I13" s="50">
        <v>3.0121</v>
      </c>
      <c r="J13" s="50">
        <v>3.0296</v>
      </c>
      <c r="K13" s="50">
        <v>2.8637</v>
      </c>
      <c r="L13" s="50">
        <v>3.2607</v>
      </c>
      <c r="M13" s="50">
        <v>3.7626</v>
      </c>
      <c r="N13" s="50">
        <v>3.3987</v>
      </c>
      <c r="O13" s="4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8" t="s">
        <v>52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4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8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4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8" t="s">
        <v>51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5"/>
    </row>
    <row r="18" spans="1:23" ht="18.75" customHeight="1">
      <c r="A18" s="44" t="s">
        <v>50</v>
      </c>
      <c r="B18" s="43">
        <f aca="true" t="shared" si="2" ref="B18:N18">SUM(B19:B27)</f>
        <v>39528106.02</v>
      </c>
      <c r="C18" s="43">
        <f t="shared" si="2"/>
        <v>28822458.880000003</v>
      </c>
      <c r="D18" s="43">
        <f t="shared" si="2"/>
        <v>25660396.84999999</v>
      </c>
      <c r="E18" s="43">
        <f t="shared" si="2"/>
        <v>7797003.58</v>
      </c>
      <c r="F18" s="43">
        <f t="shared" si="2"/>
        <v>26106293.189999998</v>
      </c>
      <c r="G18" s="43">
        <f t="shared" si="2"/>
        <v>37076433.21000001</v>
      </c>
      <c r="H18" s="43">
        <f t="shared" si="2"/>
        <v>6602972.959999999</v>
      </c>
      <c r="I18" s="43">
        <f t="shared" si="2"/>
        <v>28511805.240000006</v>
      </c>
      <c r="J18" s="43">
        <f t="shared" si="2"/>
        <v>25362655.219999995</v>
      </c>
      <c r="K18" s="43">
        <f t="shared" si="2"/>
        <v>33382434.03</v>
      </c>
      <c r="L18" s="43">
        <f t="shared" si="2"/>
        <v>30704786.459999993</v>
      </c>
      <c r="M18" s="43">
        <f t="shared" si="2"/>
        <v>17085152.07</v>
      </c>
      <c r="N18" s="43">
        <f t="shared" si="2"/>
        <v>8613027.940000001</v>
      </c>
      <c r="O18" s="43">
        <f>O19+O20+O21+O22+O23+O24+O25+O27</f>
        <v>315144458.04</v>
      </c>
      <c r="Q18" s="42"/>
      <c r="R18" s="42"/>
      <c r="S18" s="42"/>
      <c r="T18" s="42"/>
      <c r="U18" s="42"/>
      <c r="V18" s="42"/>
      <c r="W18" s="42"/>
    </row>
    <row r="19" spans="1:15" ht="18.75" customHeight="1">
      <c r="A19" s="15" t="s">
        <v>49</v>
      </c>
      <c r="B19" s="38">
        <v>29200827.190000005</v>
      </c>
      <c r="C19" s="38">
        <v>20944815.93</v>
      </c>
      <c r="D19" s="38">
        <v>18750012.359999992</v>
      </c>
      <c r="E19" s="38">
        <v>7771160.890000001</v>
      </c>
      <c r="F19" s="38">
        <v>18011276.77</v>
      </c>
      <c r="G19" s="38">
        <v>23509400.86</v>
      </c>
      <c r="H19" s="38">
        <v>3801357.62</v>
      </c>
      <c r="I19" s="38">
        <v>21544981.990000002</v>
      </c>
      <c r="J19" s="38">
        <v>17971914.39</v>
      </c>
      <c r="K19" s="38">
        <v>26011479.67</v>
      </c>
      <c r="L19" s="38">
        <v>22463138.38</v>
      </c>
      <c r="M19" s="38">
        <v>12382223.739999998</v>
      </c>
      <c r="N19" s="38">
        <v>7077707.780000001</v>
      </c>
      <c r="O19" s="38">
        <f aca="true" t="shared" si="3" ref="O19:O27">SUM(B19:N19)</f>
        <v>229440297.57000002</v>
      </c>
    </row>
    <row r="20" spans="1:23" ht="18.75" customHeight="1">
      <c r="A20" s="15" t="s">
        <v>48</v>
      </c>
      <c r="B20" s="38">
        <v>6489612.4399999995</v>
      </c>
      <c r="C20" s="38">
        <v>5708822.48</v>
      </c>
      <c r="D20" s="38">
        <v>5157626.870000001</v>
      </c>
      <c r="E20" s="38">
        <v>-655211.8800000001</v>
      </c>
      <c r="F20" s="38">
        <v>6511482.170000002</v>
      </c>
      <c r="G20" s="38">
        <v>10661626.180000003</v>
      </c>
      <c r="H20" s="38">
        <v>2353241.1</v>
      </c>
      <c r="I20" s="38">
        <v>4385506.3</v>
      </c>
      <c r="J20" s="38">
        <v>5562450.539999999</v>
      </c>
      <c r="K20" s="38">
        <v>4376343.45</v>
      </c>
      <c r="L20" s="38">
        <v>5360258.239999999</v>
      </c>
      <c r="M20" s="38">
        <v>2988488.96</v>
      </c>
      <c r="N20" s="38">
        <v>783146.7399999999</v>
      </c>
      <c r="O20" s="38">
        <f t="shared" si="3"/>
        <v>59683393.59000001</v>
      </c>
      <c r="W20" s="41"/>
    </row>
    <row r="21" spans="1:15" ht="18.75" customHeight="1">
      <c r="A21" s="15" t="s">
        <v>47</v>
      </c>
      <c r="B21" s="38">
        <v>1796953.69</v>
      </c>
      <c r="C21" s="38">
        <v>1257993.43</v>
      </c>
      <c r="D21" s="38">
        <v>829745.3</v>
      </c>
      <c r="E21" s="38">
        <v>335540.1999999999</v>
      </c>
      <c r="F21" s="38">
        <v>945613.9000000001</v>
      </c>
      <c r="G21" s="38">
        <v>1484104.7200000002</v>
      </c>
      <c r="H21" s="38">
        <v>183283.42999999996</v>
      </c>
      <c r="I21" s="38">
        <v>1178053.4600000002</v>
      </c>
      <c r="J21" s="38">
        <v>1095402.1300000001</v>
      </c>
      <c r="K21" s="38">
        <v>1604161.28</v>
      </c>
      <c r="L21" s="38">
        <v>1500487.8599999999</v>
      </c>
      <c r="M21" s="38">
        <v>730813.6599999999</v>
      </c>
      <c r="N21" s="38">
        <v>418561.81999999995</v>
      </c>
      <c r="O21" s="38">
        <f t="shared" si="3"/>
        <v>13360714.879999999</v>
      </c>
    </row>
    <row r="22" spans="1:15" ht="18.75" customHeight="1">
      <c r="A22" s="15" t="s">
        <v>46</v>
      </c>
      <c r="B22" s="38">
        <v>107224.36</v>
      </c>
      <c r="C22" s="38">
        <v>107224.36</v>
      </c>
      <c r="D22" s="38">
        <v>53612.18</v>
      </c>
      <c r="E22" s="38">
        <v>53612.18</v>
      </c>
      <c r="F22" s="38">
        <v>53612.18</v>
      </c>
      <c r="G22" s="38">
        <v>53612.18</v>
      </c>
      <c r="H22" s="38">
        <v>53612.18</v>
      </c>
      <c r="I22" s="38">
        <v>53612.18</v>
      </c>
      <c r="J22" s="38">
        <v>53612.18</v>
      </c>
      <c r="K22" s="38">
        <v>53612.18</v>
      </c>
      <c r="L22" s="38">
        <v>53612.18</v>
      </c>
      <c r="M22" s="38">
        <v>53612.18</v>
      </c>
      <c r="N22" s="38">
        <v>53612.18</v>
      </c>
      <c r="O22" s="38">
        <f t="shared" si="3"/>
        <v>804182.7000000003</v>
      </c>
    </row>
    <row r="23" spans="1:15" ht="18.75" customHeight="1">
      <c r="A23" s="15" t="s">
        <v>45</v>
      </c>
      <c r="B23" s="38">
        <v>0</v>
      </c>
      <c r="C23" s="38">
        <v>0</v>
      </c>
      <c r="D23" s="38">
        <v>-146743.77000000002</v>
      </c>
      <c r="E23" s="38">
        <v>0</v>
      </c>
      <c r="F23" s="38">
        <v>-317750</v>
      </c>
      <c r="G23" s="38">
        <v>0</v>
      </c>
      <c r="H23" s="38">
        <v>-65229.58</v>
      </c>
      <c r="I23" s="38">
        <v>0</v>
      </c>
      <c r="J23" s="38">
        <v>-192237.50999999998</v>
      </c>
      <c r="K23" s="38">
        <v>0</v>
      </c>
      <c r="L23" s="38">
        <v>0</v>
      </c>
      <c r="M23" s="38">
        <v>0</v>
      </c>
      <c r="N23" s="38">
        <v>0</v>
      </c>
      <c r="O23" s="38">
        <f t="shared" si="3"/>
        <v>-721960.86</v>
      </c>
    </row>
    <row r="24" spans="1:26" ht="18.75" customHeight="1">
      <c r="A24" s="15" t="s">
        <v>44</v>
      </c>
      <c r="B24" s="38">
        <v>36131.670000000006</v>
      </c>
      <c r="C24" s="38">
        <v>26719.050000000003</v>
      </c>
      <c r="D24" s="38">
        <v>23785.549999999996</v>
      </c>
      <c r="E24" s="38">
        <v>7185.170000000002</v>
      </c>
      <c r="F24" s="38">
        <v>23829.88</v>
      </c>
      <c r="G24" s="38">
        <v>33521.270000000004</v>
      </c>
      <c r="H24" s="38">
        <v>5960.720000000001</v>
      </c>
      <c r="I24" s="38">
        <v>25419.04</v>
      </c>
      <c r="J24" s="38">
        <v>23155.09</v>
      </c>
      <c r="K24" s="38">
        <v>30749.290000000008</v>
      </c>
      <c r="L24" s="38">
        <v>28206.58</v>
      </c>
      <c r="M24" s="38">
        <v>15175.319999999998</v>
      </c>
      <c r="N24" s="38">
        <v>7758.35</v>
      </c>
      <c r="O24" s="38">
        <f t="shared" si="3"/>
        <v>287596.98000000004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5" t="s">
        <v>43</v>
      </c>
      <c r="B25" s="38">
        <v>29593.95999999999</v>
      </c>
      <c r="C25" s="38">
        <v>22035.179999999993</v>
      </c>
      <c r="D25" s="38">
        <v>19325.4</v>
      </c>
      <c r="E25" s="38">
        <v>5903.020000000001</v>
      </c>
      <c r="F25" s="38">
        <v>19447.38</v>
      </c>
      <c r="G25" s="38">
        <v>26198.639999999978</v>
      </c>
      <c r="H25" s="38">
        <v>4851.5</v>
      </c>
      <c r="I25" s="38">
        <v>20497.509999999984</v>
      </c>
      <c r="J25" s="38">
        <v>19568.12999999999</v>
      </c>
      <c r="K25" s="38">
        <v>25187.689999999988</v>
      </c>
      <c r="L25" s="38">
        <v>22356.900000000012</v>
      </c>
      <c r="M25" s="38">
        <v>12654.200000000004</v>
      </c>
      <c r="N25" s="38">
        <v>6630.590000000002</v>
      </c>
      <c r="O25" s="38">
        <f t="shared" si="3"/>
        <v>234250.09999999995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5" t="s">
        <v>42</v>
      </c>
      <c r="B26" s="38">
        <v>13805.540000000003</v>
      </c>
      <c r="C26" s="38">
        <v>10278.669999999996</v>
      </c>
      <c r="D26" s="38">
        <v>9015.110000000004</v>
      </c>
      <c r="E26" s="38">
        <v>2753.42</v>
      </c>
      <c r="F26" s="38">
        <v>9071.529999999999</v>
      </c>
      <c r="G26" s="38">
        <v>12221.129999999992</v>
      </c>
      <c r="H26" s="38">
        <v>2263.3100000000004</v>
      </c>
      <c r="I26" s="38">
        <v>9505.529999999999</v>
      </c>
      <c r="J26" s="38">
        <v>9147.169999999996</v>
      </c>
      <c r="K26" s="38">
        <v>11580.049999999996</v>
      </c>
      <c r="L26" s="38">
        <v>10429.64</v>
      </c>
      <c r="M26" s="38">
        <v>5903.330000000002</v>
      </c>
      <c r="N26" s="38">
        <v>3093.1800000000017</v>
      </c>
      <c r="O26" s="38">
        <f t="shared" si="3"/>
        <v>109067.61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15" t="s">
        <v>41</v>
      </c>
      <c r="B27" s="38">
        <v>1853957.1700000004</v>
      </c>
      <c r="C27" s="38">
        <v>744569.78</v>
      </c>
      <c r="D27" s="38">
        <v>964017.8499999995</v>
      </c>
      <c r="E27" s="38">
        <v>276060.57999999984</v>
      </c>
      <c r="F27" s="38">
        <v>849709.3799999997</v>
      </c>
      <c r="G27" s="38">
        <v>1295748.23</v>
      </c>
      <c r="H27" s="38">
        <v>263632.68</v>
      </c>
      <c r="I27" s="38">
        <v>1294229.23</v>
      </c>
      <c r="J27" s="38">
        <v>819643.0999999995</v>
      </c>
      <c r="K27" s="38">
        <v>1269320.4199999997</v>
      </c>
      <c r="L27" s="38">
        <v>1266296.6800000006</v>
      </c>
      <c r="M27" s="38">
        <v>896280.6800000005</v>
      </c>
      <c r="N27" s="38">
        <v>262517.2999999999</v>
      </c>
      <c r="O27" s="38">
        <f t="shared" si="3"/>
        <v>12055983.080000002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35"/>
      <c r="B28" s="30"/>
      <c r="C28" s="3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39"/>
    </row>
    <row r="29" spans="1:15" ht="18.75" customHeight="1">
      <c r="A29" s="18" t="s">
        <v>40</v>
      </c>
      <c r="B29" s="38">
        <f aca="true" t="shared" si="4" ref="B29:O29">+B30+B32+B52+B53+B56-B57</f>
        <v>556398.0300000003</v>
      </c>
      <c r="C29" s="38">
        <f t="shared" si="4"/>
        <v>-80374.92999999988</v>
      </c>
      <c r="D29" s="38">
        <f t="shared" si="4"/>
        <v>55961.60000000025</v>
      </c>
      <c r="E29" s="38">
        <f t="shared" si="4"/>
        <v>186947.25999999995</v>
      </c>
      <c r="F29" s="38">
        <f t="shared" si="4"/>
        <v>451765.7199999999</v>
      </c>
      <c r="G29" s="38">
        <f t="shared" si="4"/>
        <v>555680.9499999997</v>
      </c>
      <c r="H29" s="38">
        <f t="shared" si="4"/>
        <v>122376.29999999997</v>
      </c>
      <c r="I29" s="38">
        <f t="shared" si="4"/>
        <v>-440707.19999999995</v>
      </c>
      <c r="J29" s="38">
        <f t="shared" si="4"/>
        <v>6849.659999999883</v>
      </c>
      <c r="K29" s="38">
        <f t="shared" si="4"/>
        <v>679366.1600000001</v>
      </c>
      <c r="L29" s="38">
        <f t="shared" si="4"/>
        <v>738784.2100000002</v>
      </c>
      <c r="M29" s="38">
        <f t="shared" si="4"/>
        <v>258363.59999999998</v>
      </c>
      <c r="N29" s="38">
        <f t="shared" si="4"/>
        <v>68312.81999999998</v>
      </c>
      <c r="O29" s="38">
        <f t="shared" si="4"/>
        <v>3159724.1799999983</v>
      </c>
    </row>
    <row r="30" spans="1:15" ht="18.75" customHeight="1">
      <c r="A30" s="15" t="s">
        <v>39</v>
      </c>
      <c r="B30" s="14">
        <v>-1548250</v>
      </c>
      <c r="C30" s="14">
        <v>-1619987.6</v>
      </c>
      <c r="D30" s="14">
        <v>-1217484.4</v>
      </c>
      <c r="E30" s="14">
        <v>-266411.2</v>
      </c>
      <c r="F30" s="14">
        <v>-924004.4</v>
      </c>
      <c r="G30" s="14">
        <v>-1331717.2</v>
      </c>
      <c r="H30" s="14">
        <v>-255402.40000000002</v>
      </c>
      <c r="I30" s="14">
        <v>-1806741.2</v>
      </c>
      <c r="J30" s="14">
        <v>-1242656.8000000003</v>
      </c>
      <c r="K30" s="14">
        <v>-1024971.1999999998</v>
      </c>
      <c r="L30" s="14">
        <v>-829034.7999999998</v>
      </c>
      <c r="M30" s="14">
        <v>-579286.4</v>
      </c>
      <c r="N30" s="14">
        <v>-466787.19999999995</v>
      </c>
      <c r="O30" s="14">
        <f>+O31</f>
        <v>-13112734.799999999</v>
      </c>
    </row>
    <row r="31" spans="1:26" ht="18.75" customHeight="1">
      <c r="A31" s="35" t="s">
        <v>38</v>
      </c>
      <c r="B31" s="30">
        <v>-1548250</v>
      </c>
      <c r="C31" s="30">
        <v>-1619987.6</v>
      </c>
      <c r="D31" s="30">
        <v>-1217484.4</v>
      </c>
      <c r="E31" s="30">
        <v>-266411.2</v>
      </c>
      <c r="F31" s="30">
        <v>-924004.4</v>
      </c>
      <c r="G31" s="30">
        <v>-1331717.2</v>
      </c>
      <c r="H31" s="30">
        <v>-255402.40000000002</v>
      </c>
      <c r="I31" s="30">
        <v>-1806741.2</v>
      </c>
      <c r="J31" s="30">
        <v>-1242656.8000000003</v>
      </c>
      <c r="K31" s="30">
        <v>-1024971.1999999998</v>
      </c>
      <c r="L31" s="30">
        <v>-829034.7999999998</v>
      </c>
      <c r="M31" s="30">
        <v>-579286.4</v>
      </c>
      <c r="N31" s="30">
        <v>-466787.19999999995</v>
      </c>
      <c r="O31" s="37">
        <f>SUM(B31:N31)</f>
        <v>-13112734.799999999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15" t="s">
        <v>37</v>
      </c>
      <c r="B32" s="14">
        <f aca="true" t="shared" si="5" ref="B32:O32">SUM(B33:B50)</f>
        <v>370021.87</v>
      </c>
      <c r="C32" s="14">
        <f t="shared" si="5"/>
        <v>254126.01999999996</v>
      </c>
      <c r="D32" s="14">
        <f t="shared" si="5"/>
        <v>183920.59000000003</v>
      </c>
      <c r="E32" s="14">
        <f t="shared" si="5"/>
        <v>63503.88999999999</v>
      </c>
      <c r="F32" s="14">
        <f t="shared" si="5"/>
        <v>158777.88999999993</v>
      </c>
      <c r="G32" s="14">
        <f t="shared" si="5"/>
        <v>229796.3099999999</v>
      </c>
      <c r="H32" s="14">
        <f t="shared" si="5"/>
        <v>53062.63</v>
      </c>
      <c r="I32" s="14">
        <f t="shared" si="5"/>
        <v>170060.13</v>
      </c>
      <c r="J32" s="14">
        <f t="shared" si="5"/>
        <v>213243.06000000006</v>
      </c>
      <c r="K32" s="14">
        <f t="shared" si="5"/>
        <v>240736.21000000005</v>
      </c>
      <c r="L32" s="14">
        <f t="shared" si="5"/>
        <v>210897.07</v>
      </c>
      <c r="M32" s="14">
        <f t="shared" si="5"/>
        <v>104528.1</v>
      </c>
      <c r="N32" s="14">
        <f t="shared" si="5"/>
        <v>148257.39999999997</v>
      </c>
      <c r="O32" s="14">
        <f t="shared" si="5"/>
        <v>2400931.17</v>
      </c>
    </row>
    <row r="33" spans="1:26" ht="18.75" customHeight="1">
      <c r="A33" s="35" t="s">
        <v>36</v>
      </c>
      <c r="B33" s="31">
        <v>-2573.33</v>
      </c>
      <c r="C33" s="31">
        <v>-2772.09</v>
      </c>
      <c r="D33" s="31">
        <v>-30316.64</v>
      </c>
      <c r="E33" s="31">
        <v>-792</v>
      </c>
      <c r="F33" s="31">
        <v>-44713.090000000004</v>
      </c>
      <c r="G33" s="31">
        <v>-9054.49</v>
      </c>
      <c r="H33" s="31">
        <v>-792</v>
      </c>
      <c r="I33" s="31">
        <v>0</v>
      </c>
      <c r="J33" s="31">
        <v>0</v>
      </c>
      <c r="K33" s="31">
        <v>-40991.05</v>
      </c>
      <c r="L33" s="31">
        <v>-38756.38</v>
      </c>
      <c r="M33" s="31">
        <v>-2337.39</v>
      </c>
      <c r="N33" s="31">
        <v>-4058.46</v>
      </c>
      <c r="O33" s="31">
        <f aca="true" t="shared" si="6" ref="O33:O50">SUM(B33:N33)</f>
        <v>-177156.92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35" t="s">
        <v>35</v>
      </c>
      <c r="B34" s="31">
        <v>-990</v>
      </c>
      <c r="C34" s="31">
        <v>-277.2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-594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f t="shared" si="6"/>
        <v>-1861.2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5" t="s">
        <v>34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-1000</v>
      </c>
      <c r="L35" s="31">
        <v>0</v>
      </c>
      <c r="M35" s="31">
        <v>0</v>
      </c>
      <c r="N35" s="31">
        <v>0</v>
      </c>
      <c r="O35" s="31">
        <f t="shared" si="6"/>
        <v>-1000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5" t="s">
        <v>33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-37.28</v>
      </c>
      <c r="L36" s="31">
        <v>0</v>
      </c>
      <c r="M36" s="31">
        <v>0</v>
      </c>
      <c r="N36" s="31">
        <v>0</v>
      </c>
      <c r="O36" s="36">
        <f t="shared" si="6"/>
        <v>-37.28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5" t="s">
        <v>32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6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4" t="s">
        <v>31</v>
      </c>
      <c r="B38" s="31">
        <v>766000</v>
      </c>
      <c r="C38" s="31">
        <v>541000</v>
      </c>
      <c r="D38" s="31">
        <v>462000</v>
      </c>
      <c r="E38" s="31">
        <v>139000</v>
      </c>
      <c r="F38" s="31">
        <v>448000</v>
      </c>
      <c r="G38" s="31">
        <v>567000</v>
      </c>
      <c r="H38" s="31">
        <v>116000</v>
      </c>
      <c r="I38" s="31">
        <v>416000</v>
      </c>
      <c r="J38" s="31">
        <v>456000</v>
      </c>
      <c r="K38" s="31">
        <v>605000</v>
      </c>
      <c r="L38" s="31">
        <v>542000</v>
      </c>
      <c r="M38" s="31">
        <v>255000</v>
      </c>
      <c r="N38" s="31">
        <v>118000</v>
      </c>
      <c r="O38" s="31">
        <f t="shared" si="6"/>
        <v>5431000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4" t="s">
        <v>30</v>
      </c>
      <c r="B39" s="31">
        <v>-191500</v>
      </c>
      <c r="C39" s="31">
        <v>-135250</v>
      </c>
      <c r="D39" s="31">
        <v>-115500</v>
      </c>
      <c r="E39" s="31">
        <v>-34750</v>
      </c>
      <c r="F39" s="31">
        <v>-112000</v>
      </c>
      <c r="G39" s="31">
        <v>-141750</v>
      </c>
      <c r="H39" s="31">
        <v>-29000</v>
      </c>
      <c r="I39" s="31">
        <v>-104000</v>
      </c>
      <c r="J39" s="31">
        <v>-114000</v>
      </c>
      <c r="K39" s="31">
        <v>-151250</v>
      </c>
      <c r="L39" s="31">
        <v>-135500</v>
      </c>
      <c r="M39" s="31">
        <v>-63750</v>
      </c>
      <c r="N39" s="31">
        <v>-29500</v>
      </c>
      <c r="O39" s="31">
        <f t="shared" si="6"/>
        <v>-1357750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34" t="s">
        <v>29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6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34" t="s">
        <v>28</v>
      </c>
      <c r="B41" s="31">
        <v>-200914.80000000002</v>
      </c>
      <c r="C41" s="31">
        <v>-148574.69</v>
      </c>
      <c r="D41" s="31">
        <v>-132262.76999999996</v>
      </c>
      <c r="E41" s="31">
        <v>-39954.11000000001</v>
      </c>
      <c r="F41" s="31">
        <v>-132509.02000000005</v>
      </c>
      <c r="G41" s="31">
        <v>-186399.2000000001</v>
      </c>
      <c r="H41" s="31">
        <v>-33145.37</v>
      </c>
      <c r="I41" s="31">
        <v>-141345.87</v>
      </c>
      <c r="J41" s="31">
        <v>-128756.93999999996</v>
      </c>
      <c r="K41" s="31">
        <v>-170985.46</v>
      </c>
      <c r="L41" s="31">
        <v>-156846.55</v>
      </c>
      <c r="M41" s="31">
        <v>-84384.50999999998</v>
      </c>
      <c r="N41" s="31">
        <v>-43141.08</v>
      </c>
      <c r="O41" s="31">
        <f t="shared" si="6"/>
        <v>-1599220.37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34" t="s">
        <v>27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6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34" t="s">
        <v>26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6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34" t="s">
        <v>25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6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34" t="s">
        <v>24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52614.7</v>
      </c>
      <c r="O45" s="31">
        <f t="shared" si="6"/>
        <v>52614.7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34" t="s">
        <v>23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10930.09999999998</v>
      </c>
      <c r="O46" s="31">
        <f t="shared" si="6"/>
        <v>10930.09999999998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34" t="s">
        <v>22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443.7000000000003</v>
      </c>
      <c r="O47" s="31">
        <f t="shared" si="6"/>
        <v>443.7000000000003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34" t="s">
        <v>21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26581.39999999997</v>
      </c>
      <c r="O48" s="31">
        <f t="shared" si="6"/>
        <v>26581.39999999997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34" t="s">
        <v>20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-9864.92</v>
      </c>
      <c r="O49" s="31">
        <f t="shared" si="6"/>
        <v>-9864.92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34" t="s">
        <v>19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26251.960000000025</v>
      </c>
      <c r="O50" s="31">
        <f t="shared" si="6"/>
        <v>26251.960000000025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34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5" t="s">
        <v>18</v>
      </c>
      <c r="B52" s="33">
        <v>1667062.1700000002</v>
      </c>
      <c r="C52" s="33">
        <v>1261505.2200000002</v>
      </c>
      <c r="D52" s="33">
        <v>1052388.33</v>
      </c>
      <c r="E52" s="33">
        <v>383532.45999999996</v>
      </c>
      <c r="F52" s="33">
        <v>1180704.81</v>
      </c>
      <c r="G52" s="33">
        <v>1600466.0499999998</v>
      </c>
      <c r="H52" s="33">
        <v>313131.81</v>
      </c>
      <c r="I52" s="33">
        <v>1148944.6099999999</v>
      </c>
      <c r="J52" s="33">
        <v>1028399.2400000001</v>
      </c>
      <c r="K52" s="33">
        <v>1395966.3399999999</v>
      </c>
      <c r="L52" s="33">
        <v>1321525</v>
      </c>
      <c r="M52" s="33">
        <v>705949.78</v>
      </c>
      <c r="N52" s="33">
        <v>380153.70999999996</v>
      </c>
      <c r="O52" s="31">
        <f>SUM(B52:N52)</f>
        <v>13439729.529999997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5" t="s">
        <v>17</v>
      </c>
      <c r="B53" s="33">
        <v>67563.99</v>
      </c>
      <c r="C53" s="33">
        <v>23981.43</v>
      </c>
      <c r="D53" s="33">
        <v>37137.08</v>
      </c>
      <c r="E53" s="33">
        <v>6322.110000000001</v>
      </c>
      <c r="F53" s="33">
        <v>36287.42</v>
      </c>
      <c r="G53" s="33">
        <v>57135.78999999999</v>
      </c>
      <c r="H53" s="33">
        <v>11584.26</v>
      </c>
      <c r="I53" s="33">
        <v>47029.26</v>
      </c>
      <c r="J53" s="33">
        <v>7864.16</v>
      </c>
      <c r="K53" s="33">
        <v>67634.81</v>
      </c>
      <c r="L53" s="33">
        <v>35396.94</v>
      </c>
      <c r="M53" s="33">
        <v>27172.120000000003</v>
      </c>
      <c r="N53" s="33">
        <v>6688.91</v>
      </c>
      <c r="O53" s="31">
        <f>SUM(B53:N53)</f>
        <v>431798.27999999997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1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8" t="s">
        <v>16</v>
      </c>
      <c r="B55" s="12">
        <f aca="true" t="shared" si="7" ref="B55:N55">+B18+B29</f>
        <v>40084504.050000004</v>
      </c>
      <c r="C55" s="12">
        <f t="shared" si="7"/>
        <v>28742083.950000003</v>
      </c>
      <c r="D55" s="12">
        <f t="shared" si="7"/>
        <v>25716358.44999999</v>
      </c>
      <c r="E55" s="12">
        <f t="shared" si="7"/>
        <v>7983950.84</v>
      </c>
      <c r="F55" s="12">
        <f t="shared" si="7"/>
        <v>26558058.909999996</v>
      </c>
      <c r="G55" s="12">
        <f t="shared" si="7"/>
        <v>37632114.16000001</v>
      </c>
      <c r="H55" s="12">
        <f t="shared" si="7"/>
        <v>6725349.259999999</v>
      </c>
      <c r="I55" s="12">
        <f t="shared" si="7"/>
        <v>28071098.040000007</v>
      </c>
      <c r="J55" s="12">
        <f t="shared" si="7"/>
        <v>25369504.879999995</v>
      </c>
      <c r="K55" s="12">
        <f t="shared" si="7"/>
        <v>34061800.19</v>
      </c>
      <c r="L55" s="12">
        <f t="shared" si="7"/>
        <v>31443570.669999994</v>
      </c>
      <c r="M55" s="12">
        <f t="shared" si="7"/>
        <v>17343515.67</v>
      </c>
      <c r="N55" s="12">
        <f t="shared" si="7"/>
        <v>8681340.760000002</v>
      </c>
      <c r="O55" s="12">
        <f>SUM(B55:N55)</f>
        <v>318413249.83000004</v>
      </c>
      <c r="P55"/>
      <c r="Q55" s="17"/>
      <c r="R55"/>
      <c r="S55"/>
      <c r="T55"/>
      <c r="U55"/>
      <c r="V55"/>
      <c r="W55"/>
      <c r="X55"/>
      <c r="Y55"/>
      <c r="Z55"/>
    </row>
    <row r="56" spans="1:19" ht="18.75" customHeight="1">
      <c r="A56" s="32" t="s">
        <v>15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0">
        <f>SUM(B56:N56)</f>
        <v>0</v>
      </c>
      <c r="P56"/>
      <c r="Q56" s="17"/>
      <c r="R56"/>
      <c r="S56"/>
    </row>
    <row r="57" spans="1:19" ht="18.75" customHeight="1">
      <c r="A57" s="32" t="s">
        <v>14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0">
        <f>SUM(B57:N57)</f>
        <v>0</v>
      </c>
      <c r="P57"/>
      <c r="Q57"/>
      <c r="R57"/>
      <c r="S57"/>
    </row>
    <row r="58" spans="1:19" ht="15.75">
      <c r="A58" s="11"/>
      <c r="B58" s="29"/>
      <c r="C58" s="29"/>
      <c r="D58" s="28"/>
      <c r="E58" s="28"/>
      <c r="F58" s="28"/>
      <c r="G58" s="28"/>
      <c r="H58" s="28"/>
      <c r="I58" s="29"/>
      <c r="J58" s="28"/>
      <c r="K58" s="28"/>
      <c r="L58" s="28"/>
      <c r="M58" s="28"/>
      <c r="N58" s="28"/>
      <c r="O58" s="27"/>
      <c r="P58" s="22"/>
      <c r="Q58"/>
      <c r="R58" s="17"/>
      <c r="S58"/>
    </row>
    <row r="59" spans="1:19" ht="12.75" customHeight="1">
      <c r="A59" s="26"/>
      <c r="B59" s="25"/>
      <c r="C59" s="25"/>
      <c r="D59" s="24"/>
      <c r="E59" s="24"/>
      <c r="F59" s="24"/>
      <c r="G59" s="24"/>
      <c r="H59" s="24"/>
      <c r="I59" s="25"/>
      <c r="J59" s="24"/>
      <c r="K59" s="24"/>
      <c r="L59" s="24"/>
      <c r="M59" s="24"/>
      <c r="N59" s="24"/>
      <c r="O59" s="23"/>
      <c r="P59" s="22"/>
      <c r="Q59"/>
      <c r="R59" s="17"/>
      <c r="S59"/>
    </row>
    <row r="60" spans="1:17" ht="15" customHeight="1">
      <c r="A60" s="21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19"/>
      <c r="Q60"/>
    </row>
    <row r="61" spans="1:17" ht="18.75" customHeight="1">
      <c r="A61" s="18" t="s">
        <v>13</v>
      </c>
      <c r="B61" s="16">
        <f aca="true" t="shared" si="8" ref="B61:O61">SUM(B62:B72)</f>
        <v>40084504.05</v>
      </c>
      <c r="C61" s="16">
        <f t="shared" si="8"/>
        <v>28742083.939999998</v>
      </c>
      <c r="D61" s="16">
        <f t="shared" si="8"/>
        <v>25716358.400000002</v>
      </c>
      <c r="E61" s="16">
        <f t="shared" si="8"/>
        <v>7983950.820000001</v>
      </c>
      <c r="F61" s="16">
        <f t="shared" si="8"/>
        <v>26558058.890000008</v>
      </c>
      <c r="G61" s="16">
        <f t="shared" si="8"/>
        <v>37632114.22</v>
      </c>
      <c r="H61" s="16">
        <f t="shared" si="8"/>
        <v>6725349.289999999</v>
      </c>
      <c r="I61" s="16">
        <f t="shared" si="8"/>
        <v>28071098.080000002</v>
      </c>
      <c r="J61" s="16">
        <f t="shared" si="8"/>
        <v>25369504.849999998</v>
      </c>
      <c r="K61" s="16">
        <f t="shared" si="8"/>
        <v>34061800.18</v>
      </c>
      <c r="L61" s="16">
        <f t="shared" si="8"/>
        <v>31443570.69</v>
      </c>
      <c r="M61" s="16">
        <f t="shared" si="8"/>
        <v>17343515.599999994</v>
      </c>
      <c r="N61" s="16">
        <f t="shared" si="8"/>
        <v>8681340.76</v>
      </c>
      <c r="O61" s="12">
        <f t="shared" si="8"/>
        <v>318413249.77</v>
      </c>
      <c r="Q61"/>
    </row>
    <row r="62" spans="1:18" ht="18.75" customHeight="1">
      <c r="A62" s="15" t="s">
        <v>12</v>
      </c>
      <c r="B62" s="16">
        <v>33030136.40645</v>
      </c>
      <c r="C62" s="16">
        <v>20915236.461999997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2">
        <f aca="true" t="shared" si="9" ref="O62:O72">SUM(B62:N62)</f>
        <v>53945372.86845</v>
      </c>
      <c r="P62"/>
      <c r="Q62"/>
      <c r="R62" s="17"/>
    </row>
    <row r="63" spans="1:16" ht="18.75" customHeight="1">
      <c r="A63" s="15" t="s">
        <v>11</v>
      </c>
      <c r="B63" s="16">
        <v>7054367.643550001</v>
      </c>
      <c r="C63" s="16">
        <v>7826847.478000002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2">
        <f t="shared" si="9"/>
        <v>14881215.121550003</v>
      </c>
      <c r="P63"/>
    </row>
    <row r="64" spans="1:17" ht="18.75" customHeight="1">
      <c r="A64" s="15" t="s">
        <v>10</v>
      </c>
      <c r="B64" s="13">
        <v>0</v>
      </c>
      <c r="C64" s="13">
        <v>0</v>
      </c>
      <c r="D64" s="14">
        <v>25716358.400000002</v>
      </c>
      <c r="E64" s="13">
        <v>0</v>
      </c>
      <c r="F64" s="13">
        <v>0</v>
      </c>
      <c r="G64" s="13">
        <v>0</v>
      </c>
      <c r="H64" s="16">
        <v>6725349.289999999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4">
        <f t="shared" si="9"/>
        <v>32441707.69</v>
      </c>
      <c r="Q64"/>
    </row>
    <row r="65" spans="1:18" ht="18.75" customHeight="1">
      <c r="A65" s="15" t="s">
        <v>9</v>
      </c>
      <c r="B65" s="13">
        <v>0</v>
      </c>
      <c r="C65" s="13">
        <v>0</v>
      </c>
      <c r="D65" s="13">
        <v>0</v>
      </c>
      <c r="E65" s="14">
        <v>7983950.820000001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2">
        <f t="shared" si="9"/>
        <v>7983950.820000001</v>
      </c>
      <c r="R65"/>
    </row>
    <row r="66" spans="1:19" ht="18.75" customHeight="1">
      <c r="A66" s="15" t="s">
        <v>8</v>
      </c>
      <c r="B66" s="13">
        <v>0</v>
      </c>
      <c r="C66" s="13">
        <v>0</v>
      </c>
      <c r="D66" s="13">
        <v>0</v>
      </c>
      <c r="E66" s="13">
        <v>0</v>
      </c>
      <c r="F66" s="14">
        <v>26558058.890000008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4">
        <f t="shared" si="9"/>
        <v>26558058.890000008</v>
      </c>
      <c r="S66"/>
    </row>
    <row r="67" spans="1:20" ht="18.75" customHeight="1">
      <c r="A67" s="15" t="s">
        <v>7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6">
        <v>37632114.22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2">
        <f t="shared" si="9"/>
        <v>37632114.22</v>
      </c>
      <c r="T67"/>
    </row>
    <row r="68" spans="1:21" ht="18.75" customHeight="1">
      <c r="A68" s="15" t="s">
        <v>6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6">
        <v>28071098.080000002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2">
        <f t="shared" si="9"/>
        <v>28071098.080000002</v>
      </c>
      <c r="U68"/>
    </row>
    <row r="69" spans="1:22" ht="18.75" customHeight="1">
      <c r="A69" s="15" t="s">
        <v>5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4">
        <v>25369504.849999998</v>
      </c>
      <c r="K69" s="13">
        <v>0</v>
      </c>
      <c r="L69" s="13">
        <v>0</v>
      </c>
      <c r="M69" s="13">
        <v>0</v>
      </c>
      <c r="N69" s="13">
        <v>0</v>
      </c>
      <c r="O69" s="12">
        <f t="shared" si="9"/>
        <v>25369504.849999998</v>
      </c>
      <c r="V69"/>
    </row>
    <row r="70" spans="1:23" ht="18.75" customHeight="1">
      <c r="A70" s="15" t="s">
        <v>4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4">
        <v>34061800.18</v>
      </c>
      <c r="L70" s="14">
        <v>31443570.69</v>
      </c>
      <c r="M70" s="13">
        <v>0</v>
      </c>
      <c r="N70" s="13">
        <v>0</v>
      </c>
      <c r="O70" s="12">
        <f t="shared" si="9"/>
        <v>65505370.870000005</v>
      </c>
      <c r="P70"/>
      <c r="W70"/>
    </row>
    <row r="71" spans="1:25" ht="18.75" customHeight="1">
      <c r="A71" s="15" t="s">
        <v>3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4">
        <v>17343515.599999994</v>
      </c>
      <c r="N71" s="13">
        <v>0</v>
      </c>
      <c r="O71" s="12">
        <f t="shared" si="9"/>
        <v>17343515.599999994</v>
      </c>
      <c r="R71"/>
      <c r="Y71"/>
    </row>
    <row r="72" spans="1:26" ht="18.75" customHeight="1">
      <c r="A72" s="11" t="s">
        <v>2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9">
        <v>8681340.76</v>
      </c>
      <c r="O72" s="8">
        <f t="shared" si="9"/>
        <v>8681340.76</v>
      </c>
      <c r="P72"/>
      <c r="S72"/>
      <c r="Z72"/>
    </row>
    <row r="73" spans="1:12" ht="21" customHeight="1">
      <c r="A73" s="6" t="s">
        <v>88</v>
      </c>
      <c r="B73" s="5"/>
      <c r="C73" s="5"/>
      <c r="D73"/>
      <c r="E73"/>
      <c r="F73"/>
      <c r="G73"/>
      <c r="H73" s="7"/>
      <c r="I73" s="7"/>
      <c r="J73"/>
      <c r="K73"/>
      <c r="L73"/>
    </row>
    <row r="74" spans="1:14" ht="15.75">
      <c r="A74" s="67" t="s">
        <v>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1:12" ht="13.5">
      <c r="A75" s="6" t="s">
        <v>89</v>
      </c>
      <c r="B75" s="5"/>
      <c r="C75" s="5"/>
      <c r="D75"/>
      <c r="E75"/>
      <c r="F75"/>
      <c r="G75"/>
      <c r="H75" s="7"/>
      <c r="I75" s="7"/>
      <c r="J75"/>
      <c r="K75"/>
      <c r="L75"/>
    </row>
    <row r="76" spans="1:12" ht="13.5">
      <c r="A76" s="6" t="s">
        <v>0</v>
      </c>
      <c r="B76" s="5"/>
      <c r="C76" s="5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4"/>
      <c r="I77" s="4"/>
      <c r="J77" s="3"/>
      <c r="K77" s="3"/>
      <c r="L77" s="3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1:12" ht="15.75">
      <c r="A83" s="2"/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6" spans="2:14" ht="13.5">
      <c r="B116"/>
      <c r="C116"/>
      <c r="D116"/>
      <c r="E116"/>
      <c r="F116"/>
      <c r="G116"/>
      <c r="H116"/>
      <c r="I116"/>
      <c r="J116"/>
      <c r="K116"/>
      <c r="L116"/>
      <c r="M116"/>
      <c r="N116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2022-11-17T23:26:01Z</dcterms:created>
  <dcterms:modified xsi:type="dcterms:W3CDTF">2023-01-16T13:56:20Z</dcterms:modified>
  <cp:category/>
  <cp:version/>
  <cp:contentType/>
  <cp:contentStatus/>
</cp:coreProperties>
</file>