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<sst xmlns="http://schemas.openxmlformats.org/spreadsheetml/2006/main" count="88" uniqueCount="85">
  <si>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</si>
  <si>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</si>
  <si>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</si>
  <si>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</si>
  <si>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</si>
  <si>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</si>
  <si>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</si>
  <si>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</si>
  <si>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</si>
  <si>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</si>
  <si>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</si>
  <si>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</si>
  <si>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</si>
  <si>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</si>
  <si>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</si>
  <si>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</si>
  <si>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</si>
  <si>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</si>
  <si>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</si>
  <si>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</si>
  <si>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</si>
  <si>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</si>
  <si>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</si>
  <si>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</si>
  <si>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</si>
  <si>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</si>
  <si>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</si>
  <si>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</si>
  <si>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</si>
  <si>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</si>
  <si>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</si>
  <si>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</si>
  <si>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</si>
  <si>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</si>
  <si>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</si>
  <si>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</si>
  <si>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</si>
  <si>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</si>
  <si>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</si>
  <si>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</si>
  <si>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</si>
  <si>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</si>
  <si>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</si>
  <si>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</si>
  <si>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</si>
  <si>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</si>
  <si>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</si>
  <si>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</si>
  <si>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</si>
  <si>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</si>
  <si>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</si>
  <si>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</si>
  <si>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</si>
  <si>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</si>
  <si>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</si>
  <si>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</si>
  <si>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</si>
  <si>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</si>
  <si>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</si>
  <si>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</si>
  <si>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</si>
  <si>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</si>
  <si>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</si>
  <si>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</si>
  <si>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</si>
  <si>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</si>
  <si>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</si>
  <si>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</si>
  <si>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</si>
  <si>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</si>
  <si>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</si>
  <si>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</si>
  <si>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</si>
  <si>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</si>
  <si>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</si>
  <si>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</si>
  <si>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</si>
  <si>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</si>
  <si>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</si>
  <si>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</si>
  <si>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</si>
  <si>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</si>
  <si>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</si>
  <si>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</si>
  <si>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08/05/23 - VENCIMENTO 15/05/23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</si>
</sst>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387966</v>
      </c>
      <c r="C7" s="9">
        <f t="shared" si="0"/>
        <v>275898</v>
      </c>
      <c r="D7" s="9">
        <f t="shared" si="0"/>
        <v>249642</v>
      </c>
      <c r="E7" s="9">
        <f t="shared" si="0"/>
        <v>72685</v>
      </c>
      <c r="F7" s="9">
        <f t="shared" si="0"/>
        <v>217270</v>
      </c>
      <c r="G7" s="9">
        <f t="shared" si="0"/>
        <v>382715</v>
      </c>
      <c r="H7" s="9">
        <f t="shared" si="0"/>
        <v>42887</v>
      </c>
      <c r="I7" s="9">
        <f t="shared" si="0"/>
        <v>279055</v>
      </c>
      <c r="J7" s="9">
        <f t="shared" si="0"/>
        <v>220660</v>
      </c>
      <c r="K7" s="9">
        <f t="shared" si="0"/>
        <v>347652</v>
      </c>
      <c r="L7" s="9">
        <f t="shared" si="0"/>
        <v>260330</v>
      </c>
      <c r="M7" s="9">
        <f t="shared" si="0"/>
        <v>133544</v>
      </c>
      <c r="N7" s="9">
        <f t="shared" si="0"/>
        <v>84669</v>
      </c>
      <c r="O7" s="9">
        <f t="shared" si="0"/>
        <v>2954973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11888</v>
      </c>
      <c r="C8" s="11">
        <f t="shared" si="1"/>
        <v>12686</v>
      </c>
      <c r="D8" s="11">
        <f t="shared" si="1"/>
        <v>7844</v>
      </c>
      <c r="E8" s="11">
        <f t="shared" si="1"/>
        <v>2244</v>
      </c>
      <c r="F8" s="11">
        <f t="shared" si="1"/>
        <v>6634</v>
      </c>
      <c r="G8" s="11">
        <f t="shared" si="1"/>
        <v>11134</v>
      </c>
      <c r="H8" s="11">
        <f t="shared" si="1"/>
        <v>1779</v>
      </c>
      <c r="I8" s="11">
        <f t="shared" si="1"/>
        <v>14315</v>
      </c>
      <c r="J8" s="11">
        <f t="shared" si="1"/>
        <v>9434</v>
      </c>
      <c r="K8" s="11">
        <f t="shared" si="1"/>
        <v>6774</v>
      </c>
      <c r="L8" s="11">
        <f t="shared" si="1"/>
        <v>5225</v>
      </c>
      <c r="M8" s="11">
        <f t="shared" si="1"/>
        <v>4748</v>
      </c>
      <c r="N8" s="11">
        <f t="shared" si="1"/>
        <v>3956</v>
      </c>
      <c r="O8" s="11">
        <f t="shared" si="1"/>
        <v>98661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11888</v>
      </c>
      <c r="C9" s="11">
        <v>12686</v>
      </c>
      <c r="D9" s="11">
        <v>7844</v>
      </c>
      <c r="E9" s="11">
        <v>2244</v>
      </c>
      <c r="F9" s="11">
        <v>6634</v>
      </c>
      <c r="G9" s="11">
        <v>11134</v>
      </c>
      <c r="H9" s="11">
        <v>1779</v>
      </c>
      <c r="I9" s="11">
        <v>14315</v>
      </c>
      <c r="J9" s="11">
        <v>9434</v>
      </c>
      <c r="K9" s="11">
        <v>6773</v>
      </c>
      <c r="L9" s="11">
        <v>5225</v>
      </c>
      <c r="M9" s="11">
        <v>4748</v>
      </c>
      <c r="N9" s="11">
        <v>3944</v>
      </c>
      <c r="O9" s="11">
        <f>SUM(B9:N9)</f>
        <v>98648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12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376078</v>
      </c>
      <c r="C11" s="13">
        <v>263212</v>
      </c>
      <c r="D11" s="13">
        <v>241798</v>
      </c>
      <c r="E11" s="13">
        <v>70441</v>
      </c>
      <c r="F11" s="13">
        <v>210636</v>
      </c>
      <c r="G11" s="13">
        <v>371581</v>
      </c>
      <c r="H11" s="13">
        <v>41108</v>
      </c>
      <c r="I11" s="13">
        <v>264740</v>
      </c>
      <c r="J11" s="13">
        <v>211226</v>
      </c>
      <c r="K11" s="13">
        <v>340878</v>
      </c>
      <c r="L11" s="13">
        <v>255105</v>
      </c>
      <c r="M11" s="13">
        <v>128796</v>
      </c>
      <c r="N11" s="13">
        <v>80713</v>
      </c>
      <c r="O11" s="11">
        <f>SUM(B11:N11)</f>
        <v>2856312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28618</v>
      </c>
      <c r="C12" s="13">
        <v>25226</v>
      </c>
      <c r="D12" s="13">
        <v>19761</v>
      </c>
      <c r="E12" s="13">
        <v>8299</v>
      </c>
      <c r="F12" s="13">
        <v>20338</v>
      </c>
      <c r="G12" s="13">
        <v>38305</v>
      </c>
      <c r="H12" s="13">
        <v>4617</v>
      </c>
      <c r="I12" s="13">
        <v>27184</v>
      </c>
      <c r="J12" s="13">
        <v>19302</v>
      </c>
      <c r="K12" s="13">
        <v>24916</v>
      </c>
      <c r="L12" s="13">
        <v>18800</v>
      </c>
      <c r="M12" s="13">
        <v>7063</v>
      </c>
      <c r="N12" s="13">
        <v>3673</v>
      </c>
      <c r="O12" s="11">
        <f>SUM(B12:N12)</f>
        <v>246102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347460</v>
      </c>
      <c r="C13" s="15">
        <f t="shared" si="2"/>
        <v>237986</v>
      </c>
      <c r="D13" s="15">
        <f t="shared" si="2"/>
        <v>222037</v>
      </c>
      <c r="E13" s="15">
        <f t="shared" si="2"/>
        <v>62142</v>
      </c>
      <c r="F13" s="15">
        <f t="shared" si="2"/>
        <v>190298</v>
      </c>
      <c r="G13" s="15">
        <f t="shared" si="2"/>
        <v>333276</v>
      </c>
      <c r="H13" s="15">
        <f t="shared" si="2"/>
        <v>36491</v>
      </c>
      <c r="I13" s="15">
        <f t="shared" si="2"/>
        <v>237556</v>
      </c>
      <c r="J13" s="15">
        <f t="shared" si="2"/>
        <v>191924</v>
      </c>
      <c r="K13" s="15">
        <f t="shared" si="2"/>
        <v>315962</v>
      </c>
      <c r="L13" s="15">
        <f t="shared" si="2"/>
        <v>236305</v>
      </c>
      <c r="M13" s="15">
        <f t="shared" si="2"/>
        <v>121733</v>
      </c>
      <c r="N13" s="15">
        <f t="shared" si="2"/>
        <v>77040</v>
      </c>
      <c r="O13" s="11">
        <f>SUM(B13:N13)</f>
        <v>2610210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1.179433284800384</v>
      </c>
      <c r="C18" s="19">
        <v>1.224585944109251</v>
      </c>
      <c r="D18" s="19">
        <v>1.280817475400247</v>
      </c>
      <c r="E18" s="19">
        <v>0.826903630919075</v>
      </c>
      <c r="F18" s="19">
        <v>1.411439023146804</v>
      </c>
      <c r="G18" s="19">
        <v>1.391900556115133</v>
      </c>
      <c r="H18" s="19">
        <v>1.616798989543364</v>
      </c>
      <c r="I18" s="19">
        <v>1.21261408073069</v>
      </c>
      <c r="J18" s="19">
        <v>1.319613360917589</v>
      </c>
      <c r="K18" s="19">
        <v>1.151882577878824</v>
      </c>
      <c r="L18" s="19">
        <v>1.229902628936529</v>
      </c>
      <c r="M18" s="19">
        <v>1.204007910451111</v>
      </c>
      <c r="N18" s="19">
        <v>1.089129400364784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1457423.7400000002</v>
      </c>
      <c r="C20" s="24">
        <f t="shared" si="3"/>
        <v>1086494.8000000005</v>
      </c>
      <c r="D20" s="24">
        <f t="shared" si="3"/>
        <v>901312.1100000002</v>
      </c>
      <c r="E20" s="24">
        <f t="shared" si="3"/>
        <v>292611.61999999994</v>
      </c>
      <c r="F20" s="24">
        <f t="shared" si="3"/>
        <v>1000794.76</v>
      </c>
      <c r="G20" s="24">
        <f t="shared" si="3"/>
        <v>1443449.5999999999</v>
      </c>
      <c r="H20" s="24">
        <f t="shared" si="3"/>
        <v>248119.99000000002</v>
      </c>
      <c r="I20" s="24">
        <f t="shared" si="3"/>
        <v>1099485.93</v>
      </c>
      <c r="J20" s="24">
        <f t="shared" si="3"/>
        <v>932845.6</v>
      </c>
      <c r="K20" s="24">
        <f t="shared" si="3"/>
        <v>1233803.8900000001</v>
      </c>
      <c r="L20" s="24">
        <f t="shared" si="3"/>
        <v>1128565.5999999999</v>
      </c>
      <c r="M20" s="24">
        <f t="shared" si="3"/>
        <v>655468.68</v>
      </c>
      <c r="N20" s="24">
        <f t="shared" si="3"/>
        <v>336328.98000000004</v>
      </c>
      <c r="O20" s="24">
        <f>O21+O22+O23+O24+O25+O26+O27+O28+O29</f>
        <v>11816705.3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1123937.5</v>
      </c>
      <c r="C21" s="28">
        <f aca="true" t="shared" si="4" ref="C21:N21">ROUND((C15+C16)*C7,2)</f>
        <v>825707.53</v>
      </c>
      <c r="D21" s="28">
        <f t="shared" si="4"/>
        <v>655235.36</v>
      </c>
      <c r="E21" s="28">
        <f t="shared" si="4"/>
        <v>325919.54</v>
      </c>
      <c r="F21" s="28">
        <f t="shared" si="4"/>
        <v>661000.52</v>
      </c>
      <c r="G21" s="28">
        <f t="shared" si="4"/>
        <v>958012.19</v>
      </c>
      <c r="H21" s="28">
        <f t="shared" si="4"/>
        <v>144134.63</v>
      </c>
      <c r="I21" s="28">
        <f t="shared" si="4"/>
        <v>829267.74</v>
      </c>
      <c r="J21" s="28">
        <f t="shared" si="4"/>
        <v>659552.74</v>
      </c>
      <c r="K21" s="28">
        <f t="shared" si="4"/>
        <v>982221.2</v>
      </c>
      <c r="L21" s="28">
        <f t="shared" si="4"/>
        <v>837481.61</v>
      </c>
      <c r="M21" s="28">
        <f t="shared" si="4"/>
        <v>495742.04</v>
      </c>
      <c r="N21" s="28">
        <f t="shared" si="4"/>
        <v>283903.62</v>
      </c>
      <c r="O21" s="28">
        <f aca="true" t="shared" si="5" ref="O21:O29">SUM(B21:N21)</f>
        <v>8782116.22</v>
      </c>
    </row>
    <row r="22" spans="1:23" ht="18.75" customHeight="1">
      <c r="A22" s="26" t="s">
        <v>33</v>
      </c>
      <c r="B22" s="28">
        <f>IF(B18&lt;&gt;0,ROUND((B18-1)*B21,2),0)</f>
        <v>201671.8</v>
      </c>
      <c r="C22" s="28">
        <f aca="true" t="shared" si="6" ref="C22:N22">IF(C18&lt;&gt;0,ROUND((C18-1)*C21,2),0)</f>
        <v>185442.31</v>
      </c>
      <c r="D22" s="28">
        <f t="shared" si="6"/>
        <v>184001.54</v>
      </c>
      <c r="E22" s="28">
        <f t="shared" si="6"/>
        <v>-56415.49</v>
      </c>
      <c r="F22" s="28">
        <f t="shared" si="6"/>
        <v>271961.41</v>
      </c>
      <c r="G22" s="28">
        <f t="shared" si="6"/>
        <v>375445.51</v>
      </c>
      <c r="H22" s="28">
        <f t="shared" si="6"/>
        <v>88902.09</v>
      </c>
      <c r="I22" s="28">
        <f t="shared" si="6"/>
        <v>176314</v>
      </c>
      <c r="J22" s="28">
        <f t="shared" si="6"/>
        <v>210801.87</v>
      </c>
      <c r="K22" s="28">
        <f t="shared" si="6"/>
        <v>149182.29</v>
      </c>
      <c r="L22" s="28">
        <f t="shared" si="6"/>
        <v>192539.22</v>
      </c>
      <c r="M22" s="28">
        <f t="shared" si="6"/>
        <v>101135.3</v>
      </c>
      <c r="N22" s="28">
        <f t="shared" si="6"/>
        <v>25304.16</v>
      </c>
      <c r="O22" s="28">
        <f t="shared" si="5"/>
        <v>2106286.0100000002</v>
      </c>
      <c r="W22" s="51"/>
    </row>
    <row r="23" spans="1:15" ht="18.75" customHeight="1">
      <c r="A23" s="26" t="s">
        <v>34</v>
      </c>
      <c r="B23" s="28">
        <v>66705.32</v>
      </c>
      <c r="C23" s="28">
        <v>46434.78</v>
      </c>
      <c r="D23" s="28">
        <v>29086.92</v>
      </c>
      <c r="E23" s="28">
        <v>12217.95</v>
      </c>
      <c r="F23" s="28">
        <v>40150.53</v>
      </c>
      <c r="G23" s="28">
        <v>64651.36</v>
      </c>
      <c r="H23" s="28">
        <v>6711.39</v>
      </c>
      <c r="I23" s="28">
        <v>47893.7</v>
      </c>
      <c r="J23" s="28">
        <v>38489.65</v>
      </c>
      <c r="K23" s="28">
        <v>58254.95</v>
      </c>
      <c r="L23" s="28">
        <v>54713.24</v>
      </c>
      <c r="M23" s="28">
        <v>27192.15</v>
      </c>
      <c r="N23" s="28">
        <v>16409.01</v>
      </c>
      <c r="O23" s="28">
        <f t="shared" si="5"/>
        <v>508910.9500000001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-2486.74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-11853.039999999999</v>
      </c>
    </row>
    <row r="26" spans="1:26" ht="18.75" customHeight="1">
      <c r="A26" s="26" t="s">
        <v>68</v>
      </c>
      <c r="B26" s="28">
        <v>1070.74</v>
      </c>
      <c r="C26" s="28">
        <v>812.83</v>
      </c>
      <c r="D26" s="28">
        <v>664.33</v>
      </c>
      <c r="E26" s="28">
        <v>216.23</v>
      </c>
      <c r="F26" s="28">
        <v>745.09</v>
      </c>
      <c r="G26" s="28">
        <v>1073.35</v>
      </c>
      <c r="H26" s="28">
        <v>182.36</v>
      </c>
      <c r="I26" s="28">
        <v>810.22</v>
      </c>
      <c r="J26" s="28">
        <v>692.99</v>
      </c>
      <c r="K26" s="28">
        <v>911.82</v>
      </c>
      <c r="L26" s="28">
        <v>833.67</v>
      </c>
      <c r="M26" s="28">
        <v>479.36</v>
      </c>
      <c r="N26" s="28">
        <v>255.28</v>
      </c>
      <c r="O26" s="28">
        <f t="shared" si="5"/>
        <v>8748.27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710.8</v>
      </c>
      <c r="D27" s="28">
        <v>623.39</v>
      </c>
      <c r="E27" s="28">
        <v>190.42</v>
      </c>
      <c r="F27" s="28">
        <v>627.35</v>
      </c>
      <c r="G27" s="28">
        <v>845.13</v>
      </c>
      <c r="H27" s="28">
        <v>156.5</v>
      </c>
      <c r="I27" s="28">
        <v>661.25</v>
      </c>
      <c r="J27" s="28">
        <v>632.56</v>
      </c>
      <c r="K27" s="28">
        <v>812.55</v>
      </c>
      <c r="L27" s="28">
        <v>721.24</v>
      </c>
      <c r="M27" s="28">
        <v>408.22</v>
      </c>
      <c r="N27" s="28">
        <v>213.89</v>
      </c>
      <c r="O27" s="28">
        <f t="shared" si="5"/>
        <v>7557.95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41298.4</v>
      </c>
      <c r="H29" s="28">
        <v>8334.76</v>
      </c>
      <c r="I29" s="28">
        <v>40773.53</v>
      </c>
      <c r="J29" s="28">
        <v>26267.96</v>
      </c>
      <c r="K29" s="28">
        <v>40318.1</v>
      </c>
      <c r="L29" s="28">
        <v>40210.75</v>
      </c>
      <c r="M29" s="28">
        <v>28591.75</v>
      </c>
      <c r="N29" s="28">
        <v>8413.81</v>
      </c>
      <c r="O29" s="28">
        <f t="shared" si="5"/>
        <v>383749.75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-52307.2</v>
      </c>
      <c r="C31" s="28">
        <f aca="true" t="shared" si="7" ref="C31:O31">+C32+C34+C47+C48+C49+C54-C55</f>
        <v>-55818.4</v>
      </c>
      <c r="D31" s="28">
        <f t="shared" si="7"/>
        <v>-34513.6</v>
      </c>
      <c r="E31" s="28">
        <f t="shared" si="7"/>
        <v>-9873.6</v>
      </c>
      <c r="F31" s="28">
        <f t="shared" si="7"/>
        <v>-29189.6</v>
      </c>
      <c r="G31" s="28">
        <f t="shared" si="7"/>
        <v>-48989.6</v>
      </c>
      <c r="H31" s="28">
        <f t="shared" si="7"/>
        <v>-7827.6</v>
      </c>
      <c r="I31" s="28">
        <f t="shared" si="7"/>
        <v>-62986</v>
      </c>
      <c r="J31" s="28">
        <f t="shared" si="7"/>
        <v>-41509.6</v>
      </c>
      <c r="K31" s="28">
        <f t="shared" si="7"/>
        <v>-29801.2</v>
      </c>
      <c r="L31" s="28">
        <f t="shared" si="7"/>
        <v>-22990</v>
      </c>
      <c r="M31" s="28">
        <f t="shared" si="7"/>
        <v>-20891.2</v>
      </c>
      <c r="N31" s="28">
        <f t="shared" si="7"/>
        <v>-17353.6</v>
      </c>
      <c r="O31" s="28">
        <f t="shared" si="7"/>
        <v>-434051.2</v>
      </c>
    </row>
    <row r="32" spans="1:15" ht="18.75" customHeight="1">
      <c r="A32" s="26" t="s">
        <v>38</v>
      </c>
      <c r="B32" s="29">
        <f>+B33</f>
        <v>-52307.2</v>
      </c>
      <c r="C32" s="29">
        <f>+C33</f>
        <v>-55818.4</v>
      </c>
      <c r="D32" s="29">
        <f aca="true" t="shared" si="8" ref="D32:O32">+D33</f>
        <v>-34513.6</v>
      </c>
      <c r="E32" s="29">
        <f t="shared" si="8"/>
        <v>-9873.6</v>
      </c>
      <c r="F32" s="29">
        <f t="shared" si="8"/>
        <v>-29189.6</v>
      </c>
      <c r="G32" s="29">
        <f t="shared" si="8"/>
        <v>-48989.6</v>
      </c>
      <c r="H32" s="29">
        <f t="shared" si="8"/>
        <v>-7827.6</v>
      </c>
      <c r="I32" s="29">
        <f t="shared" si="8"/>
        <v>-62986</v>
      </c>
      <c r="J32" s="29">
        <f t="shared" si="8"/>
        <v>-41509.6</v>
      </c>
      <c r="K32" s="29">
        <f t="shared" si="8"/>
        <v>-29801.2</v>
      </c>
      <c r="L32" s="29">
        <f t="shared" si="8"/>
        <v>-22990</v>
      </c>
      <c r="M32" s="29">
        <f t="shared" si="8"/>
        <v>-20891.2</v>
      </c>
      <c r="N32" s="29">
        <f t="shared" si="8"/>
        <v>-17353.6</v>
      </c>
      <c r="O32" s="29">
        <f t="shared" si="8"/>
        <v>-434051.2</v>
      </c>
    </row>
    <row r="33" spans="1:26" ht="18.75" customHeight="1">
      <c r="A33" s="27" t="s">
        <v>39</v>
      </c>
      <c r="B33" s="16">
        <f>ROUND((-B9)*$G$3,2)</f>
        <v>-52307.2</v>
      </c>
      <c r="C33" s="16">
        <f aca="true" t="shared" si="9" ref="C33:N33">ROUND((-C9)*$G$3,2)</f>
        <v>-55818.4</v>
      </c>
      <c r="D33" s="16">
        <f t="shared" si="9"/>
        <v>-34513.6</v>
      </c>
      <c r="E33" s="16">
        <f t="shared" si="9"/>
        <v>-9873.6</v>
      </c>
      <c r="F33" s="16">
        <f t="shared" si="9"/>
        <v>-29189.6</v>
      </c>
      <c r="G33" s="16">
        <f t="shared" si="9"/>
        <v>-48989.6</v>
      </c>
      <c r="H33" s="16">
        <f t="shared" si="9"/>
        <v>-7827.6</v>
      </c>
      <c r="I33" s="16">
        <f t="shared" si="9"/>
        <v>-62986</v>
      </c>
      <c r="J33" s="16">
        <f t="shared" si="9"/>
        <v>-41509.6</v>
      </c>
      <c r="K33" s="16">
        <f t="shared" si="9"/>
        <v>-29801.2</v>
      </c>
      <c r="L33" s="16">
        <f t="shared" si="9"/>
        <v>-22990</v>
      </c>
      <c r="M33" s="16">
        <f t="shared" si="9"/>
        <v>-20891.2</v>
      </c>
      <c r="N33" s="16">
        <f t="shared" si="9"/>
        <v>-17353.6</v>
      </c>
      <c r="O33" s="30">
        <f aca="true" t="shared" si="10" ref="O33:O55">SUM(B33:N33)</f>
        <v>-434051.2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1405116.5400000003</v>
      </c>
      <c r="C53" s="34">
        <f aca="true" t="shared" si="13" ref="C53:N53">+C20+C31</f>
        <v>1030676.4000000005</v>
      </c>
      <c r="D53" s="34">
        <f t="shared" si="13"/>
        <v>866798.5100000002</v>
      </c>
      <c r="E53" s="34">
        <f t="shared" si="13"/>
        <v>282738.01999999996</v>
      </c>
      <c r="F53" s="34">
        <f t="shared" si="13"/>
        <v>971605.16</v>
      </c>
      <c r="G53" s="34">
        <f t="shared" si="13"/>
        <v>1394459.9999999998</v>
      </c>
      <c r="H53" s="34">
        <f t="shared" si="13"/>
        <v>240292.39</v>
      </c>
      <c r="I53" s="34">
        <f t="shared" si="13"/>
        <v>1036499.9299999999</v>
      </c>
      <c r="J53" s="34">
        <f t="shared" si="13"/>
        <v>891336</v>
      </c>
      <c r="K53" s="34">
        <f t="shared" si="13"/>
        <v>1204002.6900000002</v>
      </c>
      <c r="L53" s="34">
        <f t="shared" si="13"/>
        <v>1105575.5999999999</v>
      </c>
      <c r="M53" s="34">
        <f t="shared" si="13"/>
        <v>634577.4800000001</v>
      </c>
      <c r="N53" s="34">
        <f t="shared" si="13"/>
        <v>318975.38000000006</v>
      </c>
      <c r="O53" s="34">
        <f>SUM(B53:N53)</f>
        <v>11382654.100000001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1405116.54</v>
      </c>
      <c r="C59" s="42">
        <f t="shared" si="14"/>
        <v>1030676.39</v>
      </c>
      <c r="D59" s="42">
        <f t="shared" si="14"/>
        <v>866798.5</v>
      </c>
      <c r="E59" s="42">
        <f t="shared" si="14"/>
        <v>282738.02</v>
      </c>
      <c r="F59" s="42">
        <f t="shared" si="14"/>
        <v>971605.16</v>
      </c>
      <c r="G59" s="42">
        <f t="shared" si="14"/>
        <v>1394460</v>
      </c>
      <c r="H59" s="42">
        <f t="shared" si="14"/>
        <v>240292.4</v>
      </c>
      <c r="I59" s="42">
        <f t="shared" si="14"/>
        <v>1036499.93</v>
      </c>
      <c r="J59" s="42">
        <f t="shared" si="14"/>
        <v>891335.99</v>
      </c>
      <c r="K59" s="42">
        <f t="shared" si="14"/>
        <v>1204002.68</v>
      </c>
      <c r="L59" s="42">
        <f t="shared" si="14"/>
        <v>1105575.6</v>
      </c>
      <c r="M59" s="42">
        <f t="shared" si="14"/>
        <v>634577.47</v>
      </c>
      <c r="N59" s="42">
        <f t="shared" si="14"/>
        <v>318975.38</v>
      </c>
      <c r="O59" s="34">
        <f t="shared" si="14"/>
        <v>11382654.060000002</v>
      </c>
      <c r="Q59"/>
    </row>
    <row r="60" spans="1:18" ht="18.75" customHeight="1">
      <c r="A60" s="26" t="s">
        <v>54</v>
      </c>
      <c r="B60" s="42">
        <v>1149388.51</v>
      </c>
      <c r="C60" s="42">
        <v>738623.11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1888011.62</v>
      </c>
      <c r="P60"/>
      <c r="Q60"/>
      <c r="R60" s="41"/>
    </row>
    <row r="61" spans="1:16" ht="18.75" customHeight="1">
      <c r="A61" s="26" t="s">
        <v>55</v>
      </c>
      <c r="B61" s="42">
        <v>255728.03</v>
      </c>
      <c r="C61" s="42">
        <v>292053.28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547781.31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866798.5</v>
      </c>
      <c r="E62" s="43">
        <v>0</v>
      </c>
      <c r="F62" s="43">
        <v>0</v>
      </c>
      <c r="G62" s="43">
        <v>0</v>
      </c>
      <c r="H62" s="42">
        <v>240292.4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1107090.9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282738.02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282738.02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971605.16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971605.16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1394460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1394460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1036499.93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1036499.93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891335.99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891335.99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1204002.68</v>
      </c>
      <c r="L68" s="29">
        <v>1105575.6</v>
      </c>
      <c r="M68" s="43">
        <v>0</v>
      </c>
      <c r="N68" s="43">
        <v>0</v>
      </c>
      <c r="O68" s="34">
        <f t="shared" si="15"/>
        <v>2309578.2800000003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634577.47</v>
      </c>
      <c r="N69" s="43">
        <v>0</v>
      </c>
      <c r="O69" s="34">
        <f t="shared" si="15"/>
        <v>634577.47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318975.38</v>
      </c>
      <c r="O70" s="46">
        <f t="shared" si="15"/>
        <v>318975.38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2023-05-12T16:36:53Z</dcterms:modified>
  <cp:category/>
  <cp:version/>
  <cp:contentType/>
  <cp:contentStatus/>
</cp:coreProperties>
</file>