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<sst xmlns="http://schemas.openxmlformats.org/spreadsheetml/2006/main" count="88" uniqueCount="85">
  <si>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</si>
  <si>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</si>
  <si>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</si>
  <si>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</si>
  <si>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</si>
  <si>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</si>
  <si>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</si>
  <si>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</si>
  <si>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</si>
  <si>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</si>
  <si>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</si>
  <si>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</si>
  <si>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</si>
  <si>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</si>
  <si>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</si>
  <si>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</si>
  <si>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</si>
  <si>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</si>
  <si>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</si>
  <si>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</si>
  <si>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</si>
  <si>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</si>
  <si>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</si>
  <si>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</si>
  <si>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</si>
  <si>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</si>
  <si>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</si>
  <si>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</si>
  <si>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</si>
  <si>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</si>
  <si>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</si>
  <si>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</si>
  <si>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</si>
  <si>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</si>
  <si>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</si>
  <si>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</si>
  <si>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</si>
  <si>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</si>
  <si>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</si>
  <si>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</si>
  <si>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</si>
  <si>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</si>
  <si>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</si>
  <si>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</si>
  <si>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</si>
  <si>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</si>
  <si>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</si>
  <si>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</si>
  <si>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</si>
  <si>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</si>
  <si>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</si>
  <si>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</si>
  <si>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</si>
  <si>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</si>
  <si>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</si>
  <si>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</si>
  <si>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</si>
  <si>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</si>
  <si>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</si>
  <si>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</si>
  <si>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</si>
  <si>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</si>
  <si>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</si>
  <si>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</si>
  <si>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</si>
  <si>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</si>
  <si>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</si>
  <si>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</si>
  <si>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</si>
  <si>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</si>
  <si>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</si>
  <si>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</si>
  <si>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</si>
  <si>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</si>
  <si>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</si>
  <si>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</si>
  <si>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</si>
  <si>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</si>
  <si>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</si>
  <si>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</si>
  <si>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</si>
  <si>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</si>
  <si>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</si>
  <si>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</si>
  <si>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09/05/23 - VENCIMENTO 16/05/23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</si>
</sst>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401445</v>
      </c>
      <c r="C7" s="9">
        <f t="shared" si="0"/>
        <v>282983</v>
      </c>
      <c r="D7" s="9">
        <f t="shared" si="0"/>
        <v>257054</v>
      </c>
      <c r="E7" s="9">
        <f t="shared" si="0"/>
        <v>74577</v>
      </c>
      <c r="F7" s="9">
        <f t="shared" si="0"/>
        <v>247130</v>
      </c>
      <c r="G7" s="9">
        <f t="shared" si="0"/>
        <v>394090</v>
      </c>
      <c r="H7" s="9">
        <f t="shared" si="0"/>
        <v>45072</v>
      </c>
      <c r="I7" s="9">
        <f t="shared" si="0"/>
        <v>307289</v>
      </c>
      <c r="J7" s="9">
        <f t="shared" si="0"/>
        <v>227180</v>
      </c>
      <c r="K7" s="9">
        <f t="shared" si="0"/>
        <v>355715</v>
      </c>
      <c r="L7" s="9">
        <f t="shared" si="0"/>
        <v>272071</v>
      </c>
      <c r="M7" s="9">
        <f t="shared" si="0"/>
        <v>138057</v>
      </c>
      <c r="N7" s="9">
        <f t="shared" si="0"/>
        <v>88057</v>
      </c>
      <c r="O7" s="9">
        <f t="shared" si="0"/>
        <v>3090720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10986</v>
      </c>
      <c r="C8" s="11">
        <f t="shared" si="1"/>
        <v>11627</v>
      </c>
      <c r="D8" s="11">
        <f t="shared" si="1"/>
        <v>6793</v>
      </c>
      <c r="E8" s="11">
        <f t="shared" si="1"/>
        <v>1962</v>
      </c>
      <c r="F8" s="11">
        <f t="shared" si="1"/>
        <v>6538</v>
      </c>
      <c r="G8" s="11">
        <f t="shared" si="1"/>
        <v>9964</v>
      </c>
      <c r="H8" s="11">
        <f t="shared" si="1"/>
        <v>1741</v>
      </c>
      <c r="I8" s="11">
        <f t="shared" si="1"/>
        <v>14262</v>
      </c>
      <c r="J8" s="11">
        <f t="shared" si="1"/>
        <v>8789</v>
      </c>
      <c r="K8" s="11">
        <f t="shared" si="1"/>
        <v>5660</v>
      </c>
      <c r="L8" s="11">
        <f t="shared" si="1"/>
        <v>4734</v>
      </c>
      <c r="M8" s="11">
        <f t="shared" si="1"/>
        <v>4537</v>
      </c>
      <c r="N8" s="11">
        <f t="shared" si="1"/>
        <v>4048</v>
      </c>
      <c r="O8" s="11">
        <f t="shared" si="1"/>
        <v>91641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10986</v>
      </c>
      <c r="C9" s="11">
        <v>11627</v>
      </c>
      <c r="D9" s="11">
        <v>6793</v>
      </c>
      <c r="E9" s="11">
        <v>1962</v>
      </c>
      <c r="F9" s="11">
        <v>6538</v>
      </c>
      <c r="G9" s="11">
        <v>9964</v>
      </c>
      <c r="H9" s="11">
        <v>1741</v>
      </c>
      <c r="I9" s="11">
        <v>14262</v>
      </c>
      <c r="J9" s="11">
        <v>8789</v>
      </c>
      <c r="K9" s="11">
        <v>5658</v>
      </c>
      <c r="L9" s="11">
        <v>4734</v>
      </c>
      <c r="M9" s="11">
        <v>4537</v>
      </c>
      <c r="N9" s="11">
        <v>4038</v>
      </c>
      <c r="O9" s="11">
        <f>SUM(B9:N9)</f>
        <v>91629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0</v>
      </c>
      <c r="N10" s="13">
        <v>10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390459</v>
      </c>
      <c r="C11" s="13">
        <v>271356</v>
      </c>
      <c r="D11" s="13">
        <v>250261</v>
      </c>
      <c r="E11" s="13">
        <v>72615</v>
      </c>
      <c r="F11" s="13">
        <v>240592</v>
      </c>
      <c r="G11" s="13">
        <v>384126</v>
      </c>
      <c r="H11" s="13">
        <v>43331</v>
      </c>
      <c r="I11" s="13">
        <v>293027</v>
      </c>
      <c r="J11" s="13">
        <v>218391</v>
      </c>
      <c r="K11" s="13">
        <v>350055</v>
      </c>
      <c r="L11" s="13">
        <v>267337</v>
      </c>
      <c r="M11" s="13">
        <v>133520</v>
      </c>
      <c r="N11" s="13">
        <v>84009</v>
      </c>
      <c r="O11" s="11">
        <f>SUM(B11:N11)</f>
        <v>2999079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28725</v>
      </c>
      <c r="C12" s="13">
        <v>25138</v>
      </c>
      <c r="D12" s="13">
        <v>19407</v>
      </c>
      <c r="E12" s="13">
        <v>7915</v>
      </c>
      <c r="F12" s="13">
        <v>22431</v>
      </c>
      <c r="G12" s="13">
        <v>37426</v>
      </c>
      <c r="H12" s="13">
        <v>4544</v>
      </c>
      <c r="I12" s="13">
        <v>29338</v>
      </c>
      <c r="J12" s="13">
        <v>19456</v>
      </c>
      <c r="K12" s="13">
        <v>23894</v>
      </c>
      <c r="L12" s="13">
        <v>18852</v>
      </c>
      <c r="M12" s="13">
        <v>6914</v>
      </c>
      <c r="N12" s="13">
        <v>3767</v>
      </c>
      <c r="O12" s="11">
        <f>SUM(B12:N12)</f>
        <v>247807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361734</v>
      </c>
      <c r="C13" s="15">
        <f t="shared" si="2"/>
        <v>246218</v>
      </c>
      <c r="D13" s="15">
        <f t="shared" si="2"/>
        <v>230854</v>
      </c>
      <c r="E13" s="15">
        <f t="shared" si="2"/>
        <v>64700</v>
      </c>
      <c r="F13" s="15">
        <f t="shared" si="2"/>
        <v>218161</v>
      </c>
      <c r="G13" s="15">
        <f t="shared" si="2"/>
        <v>346700</v>
      </c>
      <c r="H13" s="15">
        <f t="shared" si="2"/>
        <v>38787</v>
      </c>
      <c r="I13" s="15">
        <f t="shared" si="2"/>
        <v>263689</v>
      </c>
      <c r="J13" s="15">
        <f t="shared" si="2"/>
        <v>198935</v>
      </c>
      <c r="K13" s="15">
        <f t="shared" si="2"/>
        <v>326161</v>
      </c>
      <c r="L13" s="15">
        <f t="shared" si="2"/>
        <v>248485</v>
      </c>
      <c r="M13" s="15">
        <f t="shared" si="2"/>
        <v>126606</v>
      </c>
      <c r="N13" s="15">
        <f t="shared" si="2"/>
        <v>80242</v>
      </c>
      <c r="O13" s="11">
        <f>SUM(B13:N13)</f>
        <v>2751272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1.148379946001743</v>
      </c>
      <c r="C18" s="19">
        <v>1.203890640051223</v>
      </c>
      <c r="D18" s="19">
        <v>1.261695502630368</v>
      </c>
      <c r="E18" s="19">
        <v>0.804784131089994</v>
      </c>
      <c r="F18" s="19">
        <v>1.272244644331654</v>
      </c>
      <c r="G18" s="19">
        <v>1.363031995496509</v>
      </c>
      <c r="H18" s="19">
        <v>1.565932923892047</v>
      </c>
      <c r="I18" s="19">
        <v>1.117119445451593</v>
      </c>
      <c r="J18" s="19">
        <v>1.320511787733945</v>
      </c>
      <c r="K18" s="19">
        <v>1.131338114647405</v>
      </c>
      <c r="L18" s="19">
        <v>1.191543512920652</v>
      </c>
      <c r="M18" s="19">
        <v>1.175762509524218</v>
      </c>
      <c r="N18" s="19">
        <v>1.053558885076789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1466695.51</v>
      </c>
      <c r="C20" s="24">
        <f t="shared" si="3"/>
        <v>1095848.0700000003</v>
      </c>
      <c r="D20" s="24">
        <f t="shared" si="3"/>
        <v>913626.3800000002</v>
      </c>
      <c r="E20" s="24">
        <f t="shared" si="3"/>
        <v>292231.63999999996</v>
      </c>
      <c r="F20" s="24">
        <f t="shared" si="3"/>
        <v>1024300.05</v>
      </c>
      <c r="G20" s="24">
        <f t="shared" si="3"/>
        <v>1455372.0999999999</v>
      </c>
      <c r="H20" s="24">
        <f t="shared" si="3"/>
        <v>252280.22000000003</v>
      </c>
      <c r="I20" s="24">
        <f t="shared" si="3"/>
        <v>1113978.91</v>
      </c>
      <c r="J20" s="24">
        <f t="shared" si="3"/>
        <v>960981.64</v>
      </c>
      <c r="K20" s="24">
        <f t="shared" si="3"/>
        <v>1239672.3200000003</v>
      </c>
      <c r="L20" s="24">
        <f t="shared" si="3"/>
        <v>1141912.51</v>
      </c>
      <c r="M20" s="24">
        <f t="shared" si="3"/>
        <v>661278.2200000001</v>
      </c>
      <c r="N20" s="24">
        <f t="shared" si="3"/>
        <v>338243.5800000001</v>
      </c>
      <c r="O20" s="24">
        <f>O21+O22+O23+O24+O25+O26+O27+O28+O29</f>
        <v>11956421.15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1162986.17</v>
      </c>
      <c r="C21" s="28">
        <f aca="true" t="shared" si="4" ref="C21:N21">ROUND((C15+C16)*C7,2)</f>
        <v>846911.52</v>
      </c>
      <c r="D21" s="28">
        <f t="shared" si="4"/>
        <v>674689.63</v>
      </c>
      <c r="E21" s="28">
        <f t="shared" si="4"/>
        <v>334403.27</v>
      </c>
      <c r="F21" s="28">
        <f t="shared" si="4"/>
        <v>751843.6</v>
      </c>
      <c r="G21" s="28">
        <f t="shared" si="4"/>
        <v>986486.09</v>
      </c>
      <c r="H21" s="28">
        <f t="shared" si="4"/>
        <v>151477.98</v>
      </c>
      <c r="I21" s="28">
        <f t="shared" si="4"/>
        <v>913170.72</v>
      </c>
      <c r="J21" s="28">
        <f t="shared" si="4"/>
        <v>679041.02</v>
      </c>
      <c r="K21" s="28">
        <f t="shared" si="4"/>
        <v>1005001.59</v>
      </c>
      <c r="L21" s="28">
        <f t="shared" si="4"/>
        <v>875252.41</v>
      </c>
      <c r="M21" s="28">
        <f t="shared" si="4"/>
        <v>512495.2</v>
      </c>
      <c r="N21" s="28">
        <f t="shared" si="4"/>
        <v>295263.93</v>
      </c>
      <c r="O21" s="28">
        <f aca="true" t="shared" si="5" ref="O21:O29">SUM(B21:N21)</f>
        <v>9189023.129999999</v>
      </c>
    </row>
    <row r="22" spans="1:23" ht="18.75" customHeight="1">
      <c r="A22" s="26" t="s">
        <v>33</v>
      </c>
      <c r="B22" s="28">
        <f>IF(B18&lt;&gt;0,ROUND((B18-1)*B21,2),0)</f>
        <v>172563.83</v>
      </c>
      <c r="C22" s="28">
        <f aca="true" t="shared" si="6" ref="C22:N22">IF(C18&lt;&gt;0,ROUND((C18-1)*C21,2),0)</f>
        <v>172677.33</v>
      </c>
      <c r="D22" s="28">
        <f t="shared" si="6"/>
        <v>176563.24</v>
      </c>
      <c r="E22" s="28">
        <f t="shared" si="6"/>
        <v>-65280.82</v>
      </c>
      <c r="F22" s="28">
        <f t="shared" si="6"/>
        <v>204685.39</v>
      </c>
      <c r="G22" s="28">
        <f t="shared" si="6"/>
        <v>358126.01</v>
      </c>
      <c r="H22" s="28">
        <f t="shared" si="6"/>
        <v>85726.38</v>
      </c>
      <c r="I22" s="28">
        <f t="shared" si="6"/>
        <v>106950.05</v>
      </c>
      <c r="J22" s="28">
        <f t="shared" si="6"/>
        <v>217640.65</v>
      </c>
      <c r="K22" s="28">
        <f t="shared" si="6"/>
        <v>131995.01</v>
      </c>
      <c r="L22" s="28">
        <f t="shared" si="6"/>
        <v>167648.92</v>
      </c>
      <c r="M22" s="28">
        <f t="shared" si="6"/>
        <v>90077.44</v>
      </c>
      <c r="N22" s="28">
        <f t="shared" si="6"/>
        <v>15814.01</v>
      </c>
      <c r="O22" s="28">
        <f t="shared" si="5"/>
        <v>1835187.4399999997</v>
      </c>
      <c r="W22" s="51"/>
    </row>
    <row r="23" spans="1:15" ht="18.75" customHeight="1">
      <c r="A23" s="26" t="s">
        <v>34</v>
      </c>
      <c r="B23" s="28">
        <v>66038.99</v>
      </c>
      <c r="C23" s="28">
        <v>47349.04</v>
      </c>
      <c r="D23" s="28">
        <v>29380.01</v>
      </c>
      <c r="E23" s="28">
        <v>12219.57</v>
      </c>
      <c r="F23" s="28">
        <v>40075.73</v>
      </c>
      <c r="G23" s="28">
        <v>65419.46</v>
      </c>
      <c r="H23" s="28">
        <v>6701.37</v>
      </c>
      <c r="I23" s="28">
        <v>47842.44</v>
      </c>
      <c r="J23" s="28">
        <v>40283</v>
      </c>
      <c r="K23" s="28">
        <v>58532.87</v>
      </c>
      <c r="L23" s="28">
        <v>55177.05</v>
      </c>
      <c r="M23" s="28">
        <v>27306.39</v>
      </c>
      <c r="N23" s="28">
        <v>16458.64</v>
      </c>
      <c r="O23" s="28">
        <f t="shared" si="5"/>
        <v>512784.56000000006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-2486.74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-11853.039999999999</v>
      </c>
    </row>
    <row r="26" spans="1:26" ht="18.75" customHeight="1">
      <c r="A26" s="26" t="s">
        <v>68</v>
      </c>
      <c r="B26" s="28">
        <v>1068.14</v>
      </c>
      <c r="C26" s="28">
        <v>812.83</v>
      </c>
      <c r="D26" s="28">
        <v>669.54</v>
      </c>
      <c r="E26" s="28">
        <v>216.23</v>
      </c>
      <c r="F26" s="28">
        <v>758.12</v>
      </c>
      <c r="G26" s="28">
        <v>1073.35</v>
      </c>
      <c r="H26" s="28">
        <v>184.97</v>
      </c>
      <c r="I26" s="28">
        <v>815.43</v>
      </c>
      <c r="J26" s="28">
        <v>708.62</v>
      </c>
      <c r="K26" s="28">
        <v>909.22</v>
      </c>
      <c r="L26" s="28">
        <v>836.27</v>
      </c>
      <c r="M26" s="28">
        <v>479.36</v>
      </c>
      <c r="N26" s="28">
        <v>250.09</v>
      </c>
      <c r="O26" s="28">
        <f t="shared" si="5"/>
        <v>8782.170000000002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710.8</v>
      </c>
      <c r="D27" s="28">
        <v>623.39</v>
      </c>
      <c r="E27" s="28">
        <v>190.42</v>
      </c>
      <c r="F27" s="28">
        <v>627.35</v>
      </c>
      <c r="G27" s="28">
        <v>845.13</v>
      </c>
      <c r="H27" s="28">
        <v>156.5</v>
      </c>
      <c r="I27" s="28">
        <v>661.25</v>
      </c>
      <c r="J27" s="28">
        <v>632.56</v>
      </c>
      <c r="K27" s="28">
        <v>812.55</v>
      </c>
      <c r="L27" s="28">
        <v>721.24</v>
      </c>
      <c r="M27" s="28">
        <v>408.22</v>
      </c>
      <c r="N27" s="28">
        <v>213.89</v>
      </c>
      <c r="O27" s="28">
        <f t="shared" si="5"/>
        <v>7557.95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41298.4</v>
      </c>
      <c r="H29" s="28">
        <v>8334.76</v>
      </c>
      <c r="I29" s="28">
        <v>40773.53</v>
      </c>
      <c r="J29" s="28">
        <v>26267.96</v>
      </c>
      <c r="K29" s="28">
        <v>40318.1</v>
      </c>
      <c r="L29" s="28">
        <v>40210.75</v>
      </c>
      <c r="M29" s="28">
        <v>28591.75</v>
      </c>
      <c r="N29" s="28">
        <v>8413.81</v>
      </c>
      <c r="O29" s="28">
        <f t="shared" si="5"/>
        <v>383749.75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-48338.4</v>
      </c>
      <c r="C31" s="28">
        <f aca="true" t="shared" si="7" ref="C31:O31">+C32+C34+C47+C48+C49+C54-C55</f>
        <v>-51158.8</v>
      </c>
      <c r="D31" s="28">
        <f t="shared" si="7"/>
        <v>-29889.2</v>
      </c>
      <c r="E31" s="28">
        <f t="shared" si="7"/>
        <v>-8632.8</v>
      </c>
      <c r="F31" s="28">
        <f t="shared" si="7"/>
        <v>-28767.2</v>
      </c>
      <c r="G31" s="28">
        <f t="shared" si="7"/>
        <v>-43841.6</v>
      </c>
      <c r="H31" s="28">
        <f t="shared" si="7"/>
        <v>-7660.4</v>
      </c>
      <c r="I31" s="28">
        <f t="shared" si="7"/>
        <v>-62752.8</v>
      </c>
      <c r="J31" s="28">
        <f t="shared" si="7"/>
        <v>-38671.6</v>
      </c>
      <c r="K31" s="28">
        <f t="shared" si="7"/>
        <v>1100104.8</v>
      </c>
      <c r="L31" s="28">
        <f t="shared" si="7"/>
        <v>1014170.4</v>
      </c>
      <c r="M31" s="28">
        <f t="shared" si="7"/>
        <v>-19962.8</v>
      </c>
      <c r="N31" s="28">
        <f t="shared" si="7"/>
        <v>-17767.2</v>
      </c>
      <c r="O31" s="28">
        <f t="shared" si="7"/>
        <v>1756832.4</v>
      </c>
    </row>
    <row r="32" spans="1:15" ht="18.75" customHeight="1">
      <c r="A32" s="26" t="s">
        <v>38</v>
      </c>
      <c r="B32" s="29">
        <f>+B33</f>
        <v>-48338.4</v>
      </c>
      <c r="C32" s="29">
        <f>+C33</f>
        <v>-51158.8</v>
      </c>
      <c r="D32" s="29">
        <f aca="true" t="shared" si="8" ref="D32:O32">+D33</f>
        <v>-29889.2</v>
      </c>
      <c r="E32" s="29">
        <f t="shared" si="8"/>
        <v>-8632.8</v>
      </c>
      <c r="F32" s="29">
        <f t="shared" si="8"/>
        <v>-28767.2</v>
      </c>
      <c r="G32" s="29">
        <f t="shared" si="8"/>
        <v>-43841.6</v>
      </c>
      <c r="H32" s="29">
        <f t="shared" si="8"/>
        <v>-7660.4</v>
      </c>
      <c r="I32" s="29">
        <f t="shared" si="8"/>
        <v>-62752.8</v>
      </c>
      <c r="J32" s="29">
        <f t="shared" si="8"/>
        <v>-38671.6</v>
      </c>
      <c r="K32" s="29">
        <f t="shared" si="8"/>
        <v>-24895.2</v>
      </c>
      <c r="L32" s="29">
        <f t="shared" si="8"/>
        <v>-20829.6</v>
      </c>
      <c r="M32" s="29">
        <f t="shared" si="8"/>
        <v>-19962.8</v>
      </c>
      <c r="N32" s="29">
        <f t="shared" si="8"/>
        <v>-17767.2</v>
      </c>
      <c r="O32" s="29">
        <f t="shared" si="8"/>
        <v>-403167.6</v>
      </c>
    </row>
    <row r="33" spans="1:26" ht="18.75" customHeight="1">
      <c r="A33" s="27" t="s">
        <v>39</v>
      </c>
      <c r="B33" s="16">
        <f>ROUND((-B9)*$G$3,2)</f>
        <v>-48338.4</v>
      </c>
      <c r="C33" s="16">
        <f aca="true" t="shared" si="9" ref="C33:N33">ROUND((-C9)*$G$3,2)</f>
        <v>-51158.8</v>
      </c>
      <c r="D33" s="16">
        <f t="shared" si="9"/>
        <v>-29889.2</v>
      </c>
      <c r="E33" s="16">
        <f t="shared" si="9"/>
        <v>-8632.8</v>
      </c>
      <c r="F33" s="16">
        <f t="shared" si="9"/>
        <v>-28767.2</v>
      </c>
      <c r="G33" s="16">
        <f t="shared" si="9"/>
        <v>-43841.6</v>
      </c>
      <c r="H33" s="16">
        <f t="shared" si="9"/>
        <v>-7660.4</v>
      </c>
      <c r="I33" s="16">
        <f t="shared" si="9"/>
        <v>-62752.8</v>
      </c>
      <c r="J33" s="16">
        <f t="shared" si="9"/>
        <v>-38671.6</v>
      </c>
      <c r="K33" s="16">
        <f t="shared" si="9"/>
        <v>-24895.2</v>
      </c>
      <c r="L33" s="16">
        <f t="shared" si="9"/>
        <v>-20829.6</v>
      </c>
      <c r="M33" s="16">
        <f t="shared" si="9"/>
        <v>-19962.8</v>
      </c>
      <c r="N33" s="16">
        <f t="shared" si="9"/>
        <v>-17767.2</v>
      </c>
      <c r="O33" s="30">
        <f aca="true" t="shared" si="10" ref="O33:O55">SUM(B33:N33)</f>
        <v>-403167.6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1418357.11</v>
      </c>
      <c r="C53" s="34">
        <f aca="true" t="shared" si="13" ref="C53:N53">+C20+C31</f>
        <v>1044689.2700000003</v>
      </c>
      <c r="D53" s="34">
        <f t="shared" si="13"/>
        <v>883737.1800000003</v>
      </c>
      <c r="E53" s="34">
        <f t="shared" si="13"/>
        <v>283598.83999999997</v>
      </c>
      <c r="F53" s="34">
        <f t="shared" si="13"/>
        <v>995532.8500000001</v>
      </c>
      <c r="G53" s="34">
        <f t="shared" si="13"/>
        <v>1411530.4999999998</v>
      </c>
      <c r="H53" s="34">
        <f t="shared" si="13"/>
        <v>244619.82000000004</v>
      </c>
      <c r="I53" s="34">
        <f t="shared" si="13"/>
        <v>1051226.1099999999</v>
      </c>
      <c r="J53" s="34">
        <f t="shared" si="13"/>
        <v>922310.04</v>
      </c>
      <c r="K53" s="34">
        <f t="shared" si="13"/>
        <v>2339777.12</v>
      </c>
      <c r="L53" s="34">
        <f t="shared" si="13"/>
        <v>2156082.91</v>
      </c>
      <c r="M53" s="34">
        <f t="shared" si="13"/>
        <v>641315.42</v>
      </c>
      <c r="N53" s="34">
        <f t="shared" si="13"/>
        <v>320476.38000000006</v>
      </c>
      <c r="O53" s="34">
        <f>SUM(B53:N53)</f>
        <v>13713253.55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1418357.1</v>
      </c>
      <c r="C59" s="42">
        <f t="shared" si="14"/>
        <v>1044689.28</v>
      </c>
      <c r="D59" s="42">
        <f t="shared" si="14"/>
        <v>883737.19</v>
      </c>
      <c r="E59" s="42">
        <f t="shared" si="14"/>
        <v>283598.83</v>
      </c>
      <c r="F59" s="42">
        <f t="shared" si="14"/>
        <v>995532.85</v>
      </c>
      <c r="G59" s="42">
        <f t="shared" si="14"/>
        <v>1411530.5</v>
      </c>
      <c r="H59" s="42">
        <f t="shared" si="14"/>
        <v>244619.82</v>
      </c>
      <c r="I59" s="42">
        <f t="shared" si="14"/>
        <v>1051226.11</v>
      </c>
      <c r="J59" s="42">
        <f t="shared" si="14"/>
        <v>922310.04</v>
      </c>
      <c r="K59" s="42">
        <f t="shared" si="14"/>
        <v>2339777.13</v>
      </c>
      <c r="L59" s="42">
        <f t="shared" si="14"/>
        <v>2156082.91</v>
      </c>
      <c r="M59" s="42">
        <f t="shared" si="14"/>
        <v>641315.42</v>
      </c>
      <c r="N59" s="42">
        <f t="shared" si="14"/>
        <v>320476.37</v>
      </c>
      <c r="O59" s="34">
        <f t="shared" si="14"/>
        <v>13713253.549999999</v>
      </c>
      <c r="Q59"/>
    </row>
    <row r="60" spans="1:18" ht="18.75" customHeight="1">
      <c r="A60" s="26" t="s">
        <v>54</v>
      </c>
      <c r="B60" s="42">
        <v>1160113.36</v>
      </c>
      <c r="C60" s="42">
        <v>748572.26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1908685.62</v>
      </c>
      <c r="P60"/>
      <c r="Q60"/>
      <c r="R60" s="41"/>
    </row>
    <row r="61" spans="1:16" ht="18.75" customHeight="1">
      <c r="A61" s="26" t="s">
        <v>55</v>
      </c>
      <c r="B61" s="42">
        <v>258243.74</v>
      </c>
      <c r="C61" s="42">
        <v>296117.02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554360.76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883737.19</v>
      </c>
      <c r="E62" s="43">
        <v>0</v>
      </c>
      <c r="F62" s="43">
        <v>0</v>
      </c>
      <c r="G62" s="43">
        <v>0</v>
      </c>
      <c r="H62" s="42">
        <v>244619.82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1128357.01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283598.83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283598.83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995532.85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995532.85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1411530.5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1411530.5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1051226.11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1051226.11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922310.04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922310.04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2339777.13</v>
      </c>
      <c r="L68" s="29">
        <v>2156082.91</v>
      </c>
      <c r="M68" s="43">
        <v>0</v>
      </c>
      <c r="N68" s="43">
        <v>0</v>
      </c>
      <c r="O68" s="34">
        <f t="shared" si="15"/>
        <v>4495860.04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641315.42</v>
      </c>
      <c r="N69" s="43">
        <v>0</v>
      </c>
      <c r="O69" s="34">
        <f t="shared" si="15"/>
        <v>641315.42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320476.37</v>
      </c>
      <c r="O70" s="46">
        <f t="shared" si="15"/>
        <v>320476.37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2023-05-15T16:49:41Z</dcterms:modified>
  <cp:category/>
  <cp:version/>
  <cp:contentType/>
  <cp:contentStatus/>
</cp:coreProperties>
</file>