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<sst xmlns="http://schemas.openxmlformats.org/spreadsheetml/2006/main" count="88" uniqueCount="85">
  <si>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</si>
  <si>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</si>
  <si>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</si>
  <si>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</si>
  <si>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</si>
  <si>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</si>
  <si>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</si>
  <si>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</si>
  <si>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</si>
  <si>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</si>
  <si>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</si>
  <si>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</si>
  <si>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</si>
  <si>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</si>
  <si>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</si>
  <si>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</si>
  <si>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</si>
  <si>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</si>
  <si>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</si>
  <si>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</si>
  <si>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</si>
  <si>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</si>
  <si>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</si>
  <si>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</si>
  <si>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</si>
  <si>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</si>
  <si>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</si>
  <si>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</si>
  <si>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</si>
  <si>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</si>
  <si>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</si>
  <si>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</si>
  <si>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</si>
  <si>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</si>
  <si>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</si>
  <si>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</si>
  <si>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</si>
  <si>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</si>
  <si>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</si>
  <si>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</si>
  <si>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</si>
  <si>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</si>
  <si>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</si>
  <si>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</si>
  <si>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</si>
  <si>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</si>
  <si>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</si>
  <si>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</si>
  <si>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</si>
  <si>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</si>
  <si>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</si>
  <si>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</si>
  <si>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</si>
  <si>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</si>
  <si>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</si>
  <si>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</si>
  <si>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</si>
  <si>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</si>
  <si>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</si>
  <si>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</si>
  <si>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</si>
  <si>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</si>
  <si>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</si>
  <si>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</si>
  <si>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</si>
  <si>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</si>
  <si>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</si>
  <si>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</si>
  <si>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</si>
  <si>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</si>
  <si>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</si>
  <si>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</si>
  <si>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</si>
  <si>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</si>
  <si>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</si>
  <si>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</si>
  <si>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</si>
  <si>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</si>
  <si>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</si>
  <si>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</si>
  <si>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</si>
  <si>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</si>
  <si>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</si>
  <si>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</si>
  <si>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11/05/23 - VENCIMENTO 18/05/23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</si>
</sst>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403842</v>
      </c>
      <c r="C7" s="9">
        <f t="shared" si="0"/>
        <v>282568</v>
      </c>
      <c r="D7" s="9">
        <f t="shared" si="0"/>
        <v>257350</v>
      </c>
      <c r="E7" s="9">
        <f t="shared" si="0"/>
        <v>73748</v>
      </c>
      <c r="F7" s="9">
        <f t="shared" si="0"/>
        <v>251523</v>
      </c>
      <c r="G7" s="9">
        <f t="shared" si="0"/>
        <v>396243</v>
      </c>
      <c r="H7" s="9">
        <f t="shared" si="0"/>
        <v>45012</v>
      </c>
      <c r="I7" s="9">
        <f t="shared" si="0"/>
        <v>300322</v>
      </c>
      <c r="J7" s="9">
        <f t="shared" si="0"/>
        <v>229719</v>
      </c>
      <c r="K7" s="9">
        <f t="shared" si="0"/>
        <v>359550</v>
      </c>
      <c r="L7" s="9">
        <f t="shared" si="0"/>
        <v>269287</v>
      </c>
      <c r="M7" s="9">
        <f t="shared" si="0"/>
        <v>139792</v>
      </c>
      <c r="N7" s="9">
        <f t="shared" si="0"/>
        <v>89476</v>
      </c>
      <c r="O7" s="9">
        <f t="shared" si="0"/>
        <v>3098432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10857</v>
      </c>
      <c r="C8" s="11">
        <f t="shared" si="1"/>
        <v>11142</v>
      </c>
      <c r="D8" s="11">
        <f t="shared" si="1"/>
        <v>6361</v>
      </c>
      <c r="E8" s="11">
        <f t="shared" si="1"/>
        <v>1892</v>
      </c>
      <c r="F8" s="11">
        <f t="shared" si="1"/>
        <v>6057</v>
      </c>
      <c r="G8" s="11">
        <f t="shared" si="1"/>
        <v>9758</v>
      </c>
      <c r="H8" s="11">
        <f t="shared" si="1"/>
        <v>1675</v>
      </c>
      <c r="I8" s="11">
        <f t="shared" si="1"/>
        <v>13282</v>
      </c>
      <c r="J8" s="11">
        <f t="shared" si="1"/>
        <v>8608</v>
      </c>
      <c r="K8" s="11">
        <f t="shared" si="1"/>
        <v>5567</v>
      </c>
      <c r="L8" s="11">
        <f t="shared" si="1"/>
        <v>4264</v>
      </c>
      <c r="M8" s="11">
        <f t="shared" si="1"/>
        <v>4497</v>
      </c>
      <c r="N8" s="11">
        <f t="shared" si="1"/>
        <v>4014</v>
      </c>
      <c r="O8" s="11">
        <f t="shared" si="1"/>
        <v>87974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10857</v>
      </c>
      <c r="C9" s="11">
        <v>11142</v>
      </c>
      <c r="D9" s="11">
        <v>6361</v>
      </c>
      <c r="E9" s="11">
        <v>1892</v>
      </c>
      <c r="F9" s="11">
        <v>6057</v>
      </c>
      <c r="G9" s="11">
        <v>9758</v>
      </c>
      <c r="H9" s="11">
        <v>1675</v>
      </c>
      <c r="I9" s="11">
        <v>13282</v>
      </c>
      <c r="J9" s="11">
        <v>8608</v>
      </c>
      <c r="K9" s="11">
        <v>5566</v>
      </c>
      <c r="L9" s="11">
        <v>4264</v>
      </c>
      <c r="M9" s="11">
        <v>4497</v>
      </c>
      <c r="N9" s="11">
        <v>4000</v>
      </c>
      <c r="O9" s="11">
        <f>SUM(B9:N9)</f>
        <v>87959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14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392985</v>
      </c>
      <c r="C11" s="13">
        <v>271426</v>
      </c>
      <c r="D11" s="13">
        <v>250989</v>
      </c>
      <c r="E11" s="13">
        <v>71856</v>
      </c>
      <c r="F11" s="13">
        <v>245466</v>
      </c>
      <c r="G11" s="13">
        <v>386485</v>
      </c>
      <c r="H11" s="13">
        <v>43337</v>
      </c>
      <c r="I11" s="13">
        <v>287040</v>
      </c>
      <c r="J11" s="13">
        <v>221111</v>
      </c>
      <c r="K11" s="13">
        <v>353983</v>
      </c>
      <c r="L11" s="13">
        <v>265023</v>
      </c>
      <c r="M11" s="13">
        <v>135295</v>
      </c>
      <c r="N11" s="13">
        <v>85462</v>
      </c>
      <c r="O11" s="11">
        <f>SUM(B11:N11)</f>
        <v>3010458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28252</v>
      </c>
      <c r="C12" s="13">
        <v>24973</v>
      </c>
      <c r="D12" s="13">
        <v>18894</v>
      </c>
      <c r="E12" s="13">
        <v>7743</v>
      </c>
      <c r="F12" s="13">
        <v>22283</v>
      </c>
      <c r="G12" s="13">
        <v>37205</v>
      </c>
      <c r="H12" s="13">
        <v>4602</v>
      </c>
      <c r="I12" s="13">
        <v>27600</v>
      </c>
      <c r="J12" s="13">
        <v>19385</v>
      </c>
      <c r="K12" s="13">
        <v>23364</v>
      </c>
      <c r="L12" s="13">
        <v>17886</v>
      </c>
      <c r="M12" s="13">
        <v>6757</v>
      </c>
      <c r="N12" s="13">
        <v>3718</v>
      </c>
      <c r="O12" s="11">
        <f>SUM(B12:N12)</f>
        <v>242662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364733</v>
      </c>
      <c r="C13" s="15">
        <f t="shared" si="2"/>
        <v>246453</v>
      </c>
      <c r="D13" s="15">
        <f t="shared" si="2"/>
        <v>232095</v>
      </c>
      <c r="E13" s="15">
        <f t="shared" si="2"/>
        <v>64113</v>
      </c>
      <c r="F13" s="15">
        <f t="shared" si="2"/>
        <v>223183</v>
      </c>
      <c r="G13" s="15">
        <f t="shared" si="2"/>
        <v>349280</v>
      </c>
      <c r="H13" s="15">
        <f t="shared" si="2"/>
        <v>38735</v>
      </c>
      <c r="I13" s="15">
        <f t="shared" si="2"/>
        <v>259440</v>
      </c>
      <c r="J13" s="15">
        <f t="shared" si="2"/>
        <v>201726</v>
      </c>
      <c r="K13" s="15">
        <f t="shared" si="2"/>
        <v>330619</v>
      </c>
      <c r="L13" s="15">
        <f t="shared" si="2"/>
        <v>247137</v>
      </c>
      <c r="M13" s="15">
        <f t="shared" si="2"/>
        <v>128538</v>
      </c>
      <c r="N13" s="15">
        <f t="shared" si="2"/>
        <v>81744</v>
      </c>
      <c r="O13" s="11">
        <f>SUM(B13:N13)</f>
        <v>2767796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1.156861789071442</v>
      </c>
      <c r="C18" s="19">
        <v>1.206428196044148</v>
      </c>
      <c r="D18" s="19">
        <v>1.26627120459875</v>
      </c>
      <c r="E18" s="19">
        <v>0.818002897079479</v>
      </c>
      <c r="F18" s="19">
        <v>1.259820274913904</v>
      </c>
      <c r="G18" s="19">
        <v>1.354782786071671</v>
      </c>
      <c r="H18" s="19">
        <v>1.570713398336836</v>
      </c>
      <c r="I18" s="19">
        <v>1.145459620741978</v>
      </c>
      <c r="J18" s="19">
        <v>1.316292757849912</v>
      </c>
      <c r="K18" s="19">
        <v>1.133862269882552</v>
      </c>
      <c r="L18" s="19">
        <v>1.206410255831795</v>
      </c>
      <c r="M18" s="19">
        <v>1.167580128936128</v>
      </c>
      <c r="N18" s="19">
        <v>1.039591553468846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1487475.66</v>
      </c>
      <c r="C20" s="24">
        <f t="shared" si="3"/>
        <v>1096028.2000000004</v>
      </c>
      <c r="D20" s="24">
        <f t="shared" si="3"/>
        <v>918478.7400000003</v>
      </c>
      <c r="E20" s="24">
        <f t="shared" si="3"/>
        <v>293667.54999999993</v>
      </c>
      <c r="F20" s="24">
        <f t="shared" si="3"/>
        <v>1032702.9500000002</v>
      </c>
      <c r="G20" s="24">
        <f t="shared" si="3"/>
        <v>1454033.9599999997</v>
      </c>
      <c r="H20" s="24">
        <f t="shared" si="3"/>
        <v>252571.67</v>
      </c>
      <c r="I20" s="24">
        <f t="shared" si="3"/>
        <v>1116951.33</v>
      </c>
      <c r="J20" s="24">
        <f t="shared" si="3"/>
        <v>968666.7299999999</v>
      </c>
      <c r="K20" s="24">
        <f t="shared" si="3"/>
        <v>1256310.1900000002</v>
      </c>
      <c r="L20" s="24">
        <f t="shared" si="3"/>
        <v>1145183.5899999999</v>
      </c>
      <c r="M20" s="24">
        <f t="shared" si="3"/>
        <v>664789.74</v>
      </c>
      <c r="N20" s="24">
        <f t="shared" si="3"/>
        <v>339353.44000000006</v>
      </c>
      <c r="O20" s="24">
        <f>O21+O22+O23+O24+O25+O26+O27+O28+O29</f>
        <v>12026213.750000002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1169930.27</v>
      </c>
      <c r="C21" s="28">
        <f aca="true" t="shared" si="4" ref="C21:N21">ROUND((C15+C16)*C7,2)</f>
        <v>845669.51</v>
      </c>
      <c r="D21" s="28">
        <f t="shared" si="4"/>
        <v>675466.55</v>
      </c>
      <c r="E21" s="28">
        <f t="shared" si="4"/>
        <v>330686.03</v>
      </c>
      <c r="F21" s="28">
        <f t="shared" si="4"/>
        <v>765208.42</v>
      </c>
      <c r="G21" s="28">
        <f t="shared" si="4"/>
        <v>991875.48</v>
      </c>
      <c r="H21" s="28">
        <f t="shared" si="4"/>
        <v>151276.33</v>
      </c>
      <c r="I21" s="28">
        <f t="shared" si="4"/>
        <v>892466.89</v>
      </c>
      <c r="J21" s="28">
        <f t="shared" si="4"/>
        <v>686630.09</v>
      </c>
      <c r="K21" s="28">
        <f t="shared" si="4"/>
        <v>1015836.62</v>
      </c>
      <c r="L21" s="28">
        <f t="shared" si="4"/>
        <v>866296.28</v>
      </c>
      <c r="M21" s="28">
        <f t="shared" si="4"/>
        <v>518935.86</v>
      </c>
      <c r="N21" s="28">
        <f t="shared" si="4"/>
        <v>300021.98</v>
      </c>
      <c r="O21" s="28">
        <f aca="true" t="shared" si="5" ref="O21:O29">SUM(B21:N21)</f>
        <v>9210300.309999999</v>
      </c>
    </row>
    <row r="22" spans="1:23" ht="18.75" customHeight="1">
      <c r="A22" s="26" t="s">
        <v>33</v>
      </c>
      <c r="B22" s="28">
        <f>IF(B18&lt;&gt;0,ROUND((B18-1)*B21,2),0)</f>
        <v>183517.36</v>
      </c>
      <c r="C22" s="28">
        <f aca="true" t="shared" si="6" ref="C22:N22">IF(C18&lt;&gt;0,ROUND((C18-1)*C21,2),0)</f>
        <v>174570.03</v>
      </c>
      <c r="D22" s="28">
        <f t="shared" si="6"/>
        <v>179857.29</v>
      </c>
      <c r="E22" s="28">
        <f t="shared" si="6"/>
        <v>-60183.9</v>
      </c>
      <c r="F22" s="28">
        <f t="shared" si="6"/>
        <v>198816.66</v>
      </c>
      <c r="G22" s="28">
        <f t="shared" si="6"/>
        <v>351900.35</v>
      </c>
      <c r="H22" s="28">
        <f t="shared" si="6"/>
        <v>86335.43</v>
      </c>
      <c r="I22" s="28">
        <f t="shared" si="6"/>
        <v>129817.9</v>
      </c>
      <c r="J22" s="28">
        <f t="shared" si="6"/>
        <v>217176.12</v>
      </c>
      <c r="K22" s="28">
        <f t="shared" si="6"/>
        <v>135982.2</v>
      </c>
      <c r="L22" s="28">
        <f t="shared" si="6"/>
        <v>178812.44</v>
      </c>
      <c r="M22" s="28">
        <f t="shared" si="6"/>
        <v>86963.34</v>
      </c>
      <c r="N22" s="28">
        <f t="shared" si="6"/>
        <v>11878.34</v>
      </c>
      <c r="O22" s="28">
        <f t="shared" si="5"/>
        <v>1875443.5599999998</v>
      </c>
      <c r="W22" s="51"/>
    </row>
    <row r="23" spans="1:15" ht="18.75" customHeight="1">
      <c r="A23" s="26" t="s">
        <v>34</v>
      </c>
      <c r="B23" s="28">
        <v>68908.49</v>
      </c>
      <c r="C23" s="28">
        <v>46878.48</v>
      </c>
      <c r="D23" s="28">
        <v>30158.8</v>
      </c>
      <c r="E23" s="28">
        <v>12275.8</v>
      </c>
      <c r="F23" s="28">
        <v>40979.98</v>
      </c>
      <c r="G23" s="28">
        <v>64922.8</v>
      </c>
      <c r="H23" s="28">
        <v>6585.42</v>
      </c>
      <c r="I23" s="28">
        <v>48650.84</v>
      </c>
      <c r="J23" s="28">
        <v>40838.37</v>
      </c>
      <c r="K23" s="28">
        <v>60338.1</v>
      </c>
      <c r="L23" s="28">
        <v>56240.74</v>
      </c>
      <c r="M23" s="28">
        <v>27488.75</v>
      </c>
      <c r="N23" s="28">
        <v>16743.51</v>
      </c>
      <c r="O23" s="28">
        <f t="shared" si="5"/>
        <v>521010.07999999996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1081.16</v>
      </c>
      <c r="C26" s="28">
        <v>812.83</v>
      </c>
      <c r="D26" s="28">
        <v>672.14</v>
      </c>
      <c r="E26" s="28">
        <v>216.23</v>
      </c>
      <c r="F26" s="28">
        <v>760.72</v>
      </c>
      <c r="G26" s="28">
        <v>1068.14</v>
      </c>
      <c r="H26" s="28">
        <v>184.97</v>
      </c>
      <c r="I26" s="28">
        <v>815.43</v>
      </c>
      <c r="J26" s="28">
        <v>713.83</v>
      </c>
      <c r="K26" s="28">
        <v>919.64</v>
      </c>
      <c r="L26" s="28">
        <v>836.27</v>
      </c>
      <c r="M26" s="28">
        <v>481.96</v>
      </c>
      <c r="N26" s="28">
        <v>252.7</v>
      </c>
      <c r="O26" s="28">
        <f t="shared" si="5"/>
        <v>8816.02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710.8</v>
      </c>
      <c r="D27" s="28">
        <v>623.39</v>
      </c>
      <c r="E27" s="28">
        <v>190.42</v>
      </c>
      <c r="F27" s="28">
        <v>627.31</v>
      </c>
      <c r="G27" s="28">
        <v>845.13</v>
      </c>
      <c r="H27" s="28">
        <v>156.5</v>
      </c>
      <c r="I27" s="28">
        <v>661.25</v>
      </c>
      <c r="J27" s="28">
        <v>632.53</v>
      </c>
      <c r="K27" s="28">
        <v>812.55</v>
      </c>
      <c r="L27" s="28">
        <v>721.24</v>
      </c>
      <c r="M27" s="28">
        <v>408.22</v>
      </c>
      <c r="N27" s="28">
        <v>213.89</v>
      </c>
      <c r="O27" s="28">
        <f t="shared" si="5"/>
        <v>7557.88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-47770.8</v>
      </c>
      <c r="C31" s="28">
        <f aca="true" t="shared" si="7" ref="C31:O31">+C32+C34+C47+C48+C49+C54-C55</f>
        <v>-49024.8</v>
      </c>
      <c r="D31" s="28">
        <f t="shared" si="7"/>
        <v>-27988.4</v>
      </c>
      <c r="E31" s="28">
        <f t="shared" si="7"/>
        <v>-8324.8</v>
      </c>
      <c r="F31" s="28">
        <f t="shared" si="7"/>
        <v>-26650.8</v>
      </c>
      <c r="G31" s="28">
        <f t="shared" si="7"/>
        <v>-42935.2</v>
      </c>
      <c r="H31" s="28">
        <f t="shared" si="7"/>
        <v>-7370</v>
      </c>
      <c r="I31" s="28">
        <f t="shared" si="7"/>
        <v>-58440.8</v>
      </c>
      <c r="J31" s="28">
        <f t="shared" si="7"/>
        <v>-37875.2</v>
      </c>
      <c r="K31" s="28">
        <f t="shared" si="7"/>
        <v>-24490.4</v>
      </c>
      <c r="L31" s="28">
        <f t="shared" si="7"/>
        <v>-18761.6</v>
      </c>
      <c r="M31" s="28">
        <f t="shared" si="7"/>
        <v>-19786.8</v>
      </c>
      <c r="N31" s="28">
        <f t="shared" si="7"/>
        <v>-22484.17</v>
      </c>
      <c r="O31" s="28">
        <f t="shared" si="7"/>
        <v>-391903.76999999996</v>
      </c>
    </row>
    <row r="32" spans="1:15" ht="18.75" customHeight="1">
      <c r="A32" s="26" t="s">
        <v>38</v>
      </c>
      <c r="B32" s="29">
        <f>+B33</f>
        <v>-47770.8</v>
      </c>
      <c r="C32" s="29">
        <f>+C33</f>
        <v>-49024.8</v>
      </c>
      <c r="D32" s="29">
        <f aca="true" t="shared" si="8" ref="D32:O32">+D33</f>
        <v>-27988.4</v>
      </c>
      <c r="E32" s="29">
        <f t="shared" si="8"/>
        <v>-8324.8</v>
      </c>
      <c r="F32" s="29">
        <f t="shared" si="8"/>
        <v>-26650.8</v>
      </c>
      <c r="G32" s="29">
        <f t="shared" si="8"/>
        <v>-42935.2</v>
      </c>
      <c r="H32" s="29">
        <f t="shared" si="8"/>
        <v>-7370</v>
      </c>
      <c r="I32" s="29">
        <f t="shared" si="8"/>
        <v>-58440.8</v>
      </c>
      <c r="J32" s="29">
        <f t="shared" si="8"/>
        <v>-37875.2</v>
      </c>
      <c r="K32" s="29">
        <f t="shared" si="8"/>
        <v>-24490.4</v>
      </c>
      <c r="L32" s="29">
        <f t="shared" si="8"/>
        <v>-18761.6</v>
      </c>
      <c r="M32" s="29">
        <f t="shared" si="8"/>
        <v>-19786.8</v>
      </c>
      <c r="N32" s="29">
        <f t="shared" si="8"/>
        <v>-17600</v>
      </c>
      <c r="O32" s="29">
        <f t="shared" si="8"/>
        <v>-387019.6</v>
      </c>
    </row>
    <row r="33" spans="1:26" ht="18.75" customHeight="1">
      <c r="A33" s="27" t="s">
        <v>39</v>
      </c>
      <c r="B33" s="16">
        <f>ROUND((-B9)*$G$3,2)</f>
        <v>-47770.8</v>
      </c>
      <c r="C33" s="16">
        <f aca="true" t="shared" si="9" ref="C33:N33">ROUND((-C9)*$G$3,2)</f>
        <v>-49024.8</v>
      </c>
      <c r="D33" s="16">
        <f t="shared" si="9"/>
        <v>-27988.4</v>
      </c>
      <c r="E33" s="16">
        <f t="shared" si="9"/>
        <v>-8324.8</v>
      </c>
      <c r="F33" s="16">
        <f t="shared" si="9"/>
        <v>-26650.8</v>
      </c>
      <c r="G33" s="16">
        <f t="shared" si="9"/>
        <v>-42935.2</v>
      </c>
      <c r="H33" s="16">
        <f t="shared" si="9"/>
        <v>-7370</v>
      </c>
      <c r="I33" s="16">
        <f t="shared" si="9"/>
        <v>-58440.8</v>
      </c>
      <c r="J33" s="16">
        <f t="shared" si="9"/>
        <v>-37875.2</v>
      </c>
      <c r="K33" s="16">
        <f t="shared" si="9"/>
        <v>-24490.4</v>
      </c>
      <c r="L33" s="16">
        <f t="shared" si="9"/>
        <v>-18761.6</v>
      </c>
      <c r="M33" s="16">
        <f t="shared" si="9"/>
        <v>-19786.8</v>
      </c>
      <c r="N33" s="16">
        <f t="shared" si="9"/>
        <v>-17600</v>
      </c>
      <c r="O33" s="30">
        <f aca="true" t="shared" si="10" ref="O33:O55">SUM(B33:N33)</f>
        <v>-387019.6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1439704.8599999999</v>
      </c>
      <c r="C53" s="34">
        <f aca="true" t="shared" si="13" ref="C53:N53">+C20+C31</f>
        <v>1047003.4000000004</v>
      </c>
      <c r="D53" s="34">
        <f t="shared" si="13"/>
        <v>890490.3400000003</v>
      </c>
      <c r="E53" s="34">
        <f t="shared" si="13"/>
        <v>285342.74999999994</v>
      </c>
      <c r="F53" s="34">
        <f t="shared" si="13"/>
        <v>1006052.1500000001</v>
      </c>
      <c r="G53" s="34">
        <f t="shared" si="13"/>
        <v>1411098.7599999998</v>
      </c>
      <c r="H53" s="34">
        <f t="shared" si="13"/>
        <v>245201.67</v>
      </c>
      <c r="I53" s="34">
        <f t="shared" si="13"/>
        <v>1058510.53</v>
      </c>
      <c r="J53" s="34">
        <f t="shared" si="13"/>
        <v>930791.5299999999</v>
      </c>
      <c r="K53" s="34">
        <f t="shared" si="13"/>
        <v>1231819.7900000003</v>
      </c>
      <c r="L53" s="34">
        <f t="shared" si="13"/>
        <v>1126421.9899999998</v>
      </c>
      <c r="M53" s="34">
        <f t="shared" si="13"/>
        <v>645002.94</v>
      </c>
      <c r="N53" s="34">
        <f t="shared" si="13"/>
        <v>316869.2700000001</v>
      </c>
      <c r="O53" s="34">
        <f>SUM(B53:N53)</f>
        <v>11634309.98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-4884.17</v>
      </c>
      <c r="O54" s="16">
        <f t="shared" si="10"/>
        <v>-4884.17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1439704.8599999999</v>
      </c>
      <c r="C59" s="42">
        <f t="shared" si="14"/>
        <v>1047003.3999999999</v>
      </c>
      <c r="D59" s="42">
        <f t="shared" si="14"/>
        <v>890490.34</v>
      </c>
      <c r="E59" s="42">
        <f t="shared" si="14"/>
        <v>285342.75</v>
      </c>
      <c r="F59" s="42">
        <f t="shared" si="14"/>
        <v>1006052.15</v>
      </c>
      <c r="G59" s="42">
        <f t="shared" si="14"/>
        <v>1411098.75</v>
      </c>
      <c r="H59" s="42">
        <f t="shared" si="14"/>
        <v>245201.67</v>
      </c>
      <c r="I59" s="42">
        <f t="shared" si="14"/>
        <v>1058510.53</v>
      </c>
      <c r="J59" s="42">
        <f t="shared" si="14"/>
        <v>930791.54</v>
      </c>
      <c r="K59" s="42">
        <f t="shared" si="14"/>
        <v>1231819.78</v>
      </c>
      <c r="L59" s="42">
        <f t="shared" si="14"/>
        <v>1126421.98</v>
      </c>
      <c r="M59" s="42">
        <f t="shared" si="14"/>
        <v>645002.94</v>
      </c>
      <c r="N59" s="42">
        <f t="shared" si="14"/>
        <v>316869.26</v>
      </c>
      <c r="O59" s="34">
        <f t="shared" si="14"/>
        <v>11634309.95</v>
      </c>
      <c r="Q59"/>
    </row>
    <row r="60" spans="1:18" ht="18.75" customHeight="1">
      <c r="A60" s="26" t="s">
        <v>54</v>
      </c>
      <c r="B60" s="42">
        <v>1170502.42</v>
      </c>
      <c r="C60" s="42">
        <v>743051.44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1913553.8599999999</v>
      </c>
      <c r="P60"/>
      <c r="Q60"/>
      <c r="R60" s="41"/>
    </row>
    <row r="61" spans="1:16" ht="18.75" customHeight="1">
      <c r="A61" s="26" t="s">
        <v>55</v>
      </c>
      <c r="B61" s="42">
        <v>269202.44</v>
      </c>
      <c r="C61" s="42">
        <v>303951.96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573154.4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890490.34</v>
      </c>
      <c r="E62" s="43">
        <v>0</v>
      </c>
      <c r="F62" s="43">
        <v>0</v>
      </c>
      <c r="G62" s="43">
        <v>0</v>
      </c>
      <c r="H62" s="42">
        <v>245201.67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1135692.01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285342.75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285342.75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1006052.15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1006052.15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1411098.75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1411098.75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1058510.53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1058510.53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930791.54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930791.54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1231819.78</v>
      </c>
      <c r="L68" s="29">
        <v>1126421.98</v>
      </c>
      <c r="M68" s="43">
        <v>0</v>
      </c>
      <c r="N68" s="43">
        <v>0</v>
      </c>
      <c r="O68" s="34">
        <f t="shared" si="15"/>
        <v>2358241.76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645002.94</v>
      </c>
      <c r="N69" s="43">
        <v>0</v>
      </c>
      <c r="O69" s="34">
        <f t="shared" si="15"/>
        <v>645002.94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316869.26</v>
      </c>
      <c r="O70" s="46">
        <f t="shared" si="15"/>
        <v>316869.26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2023-05-17T20:37:22Z</dcterms:modified>
  <cp:category/>
  <cp:version/>
  <cp:contentType/>
  <cp:contentStatus/>
</cp:coreProperties>
</file>