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<sst xmlns="http://schemas.openxmlformats.org/spreadsheetml/2006/main" count="88" uniqueCount="85">
  <si>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</si>
  <si>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</si>
  <si>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</si>
  <si>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</si>
  <si>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</si>
  <si>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</si>
  <si>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</si>
  <si>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</si>
  <si>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</si>
  <si>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</si>
  <si>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</si>
  <si>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</si>
  <si>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</si>
  <si>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</si>
  <si>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</si>
  <si>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</si>
  <si>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</si>
  <si>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</si>
  <si>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</si>
  <si>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</si>
  <si>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</si>
  <si>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</si>
  <si>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</si>
  <si>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</si>
  <si>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</si>
  <si>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</si>
  <si>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</si>
  <si>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</si>
  <si>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</si>
  <si>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</si>
  <si>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</si>
  <si>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</si>
  <si>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</si>
  <si>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</si>
  <si>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</si>
  <si>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</si>
  <si>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</si>
  <si>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</si>
  <si>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</si>
  <si>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</si>
  <si>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</si>
  <si>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</si>
  <si>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</si>
  <si>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</si>
  <si>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</si>
  <si>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</si>
  <si>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</si>
  <si>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</si>
  <si>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</si>
  <si>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</si>
  <si>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</si>
  <si>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</si>
  <si>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</si>
  <si>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</si>
  <si>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</si>
  <si>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</si>
  <si>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</si>
  <si>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</si>
  <si>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</si>
  <si>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</si>
  <si>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</si>
  <si>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</si>
  <si>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</si>
  <si>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</si>
  <si>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</si>
  <si>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</si>
  <si>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</si>
  <si>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</si>
  <si>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</si>
  <si>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</si>
  <si>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</si>
  <si>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</si>
  <si>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</si>
  <si>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</si>
  <si>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</si>
  <si>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</si>
  <si>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</si>
  <si>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</si>
  <si>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</si>
  <si>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</si>
  <si>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</si>
  <si>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</si>
  <si>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</si>
  <si>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</si>
  <si>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15/05/23 - VENCIMENTO 22/05/23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</si>
</sst>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380793</v>
      </c>
      <c r="C7" s="9">
        <f t="shared" si="0"/>
        <v>269480</v>
      </c>
      <c r="D7" s="9">
        <f t="shared" si="0"/>
        <v>242732</v>
      </c>
      <c r="E7" s="9">
        <f t="shared" si="0"/>
        <v>70354</v>
      </c>
      <c r="F7" s="9">
        <f t="shared" si="0"/>
        <v>234559</v>
      </c>
      <c r="G7" s="9">
        <f t="shared" si="0"/>
        <v>373648</v>
      </c>
      <c r="H7" s="9">
        <f t="shared" si="0"/>
        <v>41799</v>
      </c>
      <c r="I7" s="9">
        <f t="shared" si="0"/>
        <v>210711</v>
      </c>
      <c r="J7" s="9">
        <f t="shared" si="0"/>
        <v>214376</v>
      </c>
      <c r="K7" s="9">
        <f t="shared" si="0"/>
        <v>336106</v>
      </c>
      <c r="L7" s="9">
        <f t="shared" si="0"/>
        <v>248905</v>
      </c>
      <c r="M7" s="9">
        <f t="shared" si="0"/>
        <v>131896</v>
      </c>
      <c r="N7" s="9">
        <f t="shared" si="0"/>
        <v>83623</v>
      </c>
      <c r="O7" s="9">
        <f t="shared" si="0"/>
        <v>2838982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11154</v>
      </c>
      <c r="C8" s="11">
        <f t="shared" si="1"/>
        <v>11609</v>
      </c>
      <c r="D8" s="11">
        <f t="shared" si="1"/>
        <v>6864</v>
      </c>
      <c r="E8" s="11">
        <f t="shared" si="1"/>
        <v>1917</v>
      </c>
      <c r="F8" s="11">
        <f t="shared" si="1"/>
        <v>6366</v>
      </c>
      <c r="G8" s="11">
        <f t="shared" si="1"/>
        <v>10069</v>
      </c>
      <c r="H8" s="11">
        <f t="shared" si="1"/>
        <v>1575</v>
      </c>
      <c r="I8" s="11">
        <f t="shared" si="1"/>
        <v>9764</v>
      </c>
      <c r="J8" s="11">
        <f t="shared" si="1"/>
        <v>8650</v>
      </c>
      <c r="K8" s="11">
        <f t="shared" si="1"/>
        <v>5815</v>
      </c>
      <c r="L8" s="11">
        <f t="shared" si="1"/>
        <v>4564</v>
      </c>
      <c r="M8" s="11">
        <f t="shared" si="1"/>
        <v>4729</v>
      </c>
      <c r="N8" s="11">
        <f t="shared" si="1"/>
        <v>4064</v>
      </c>
      <c r="O8" s="11">
        <f t="shared" si="1"/>
        <v>87140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11154</v>
      </c>
      <c r="C9" s="11">
        <v>11609</v>
      </c>
      <c r="D9" s="11">
        <v>6864</v>
      </c>
      <c r="E9" s="11">
        <v>1917</v>
      </c>
      <c r="F9" s="11">
        <v>6366</v>
      </c>
      <c r="G9" s="11">
        <v>10069</v>
      </c>
      <c r="H9" s="11">
        <v>1575</v>
      </c>
      <c r="I9" s="11">
        <v>9764</v>
      </c>
      <c r="J9" s="11">
        <v>8650</v>
      </c>
      <c r="K9" s="11">
        <v>5813</v>
      </c>
      <c r="L9" s="11">
        <v>4564</v>
      </c>
      <c r="M9" s="11">
        <v>4729</v>
      </c>
      <c r="N9" s="11">
        <v>4049</v>
      </c>
      <c r="O9" s="11">
        <f>SUM(B9:N9)</f>
        <v>87123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15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369639</v>
      </c>
      <c r="C11" s="13">
        <v>257871</v>
      </c>
      <c r="D11" s="13">
        <v>235868</v>
      </c>
      <c r="E11" s="13">
        <v>68437</v>
      </c>
      <c r="F11" s="13">
        <v>228193</v>
      </c>
      <c r="G11" s="13">
        <v>363579</v>
      </c>
      <c r="H11" s="13">
        <v>40224</v>
      </c>
      <c r="I11" s="13">
        <v>200947</v>
      </c>
      <c r="J11" s="13">
        <v>205726</v>
      </c>
      <c r="K11" s="13">
        <v>330291</v>
      </c>
      <c r="L11" s="13">
        <v>244341</v>
      </c>
      <c r="M11" s="13">
        <v>127167</v>
      </c>
      <c r="N11" s="13">
        <v>79559</v>
      </c>
      <c r="O11" s="11">
        <f>SUM(B11:N11)</f>
        <v>2751842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25304</v>
      </c>
      <c r="C12" s="13">
        <v>22907</v>
      </c>
      <c r="D12" s="13">
        <v>16990</v>
      </c>
      <c r="E12" s="13">
        <v>6998</v>
      </c>
      <c r="F12" s="13">
        <v>19732</v>
      </c>
      <c r="G12" s="13">
        <v>34185</v>
      </c>
      <c r="H12" s="13">
        <v>4111</v>
      </c>
      <c r="I12" s="13">
        <v>18352</v>
      </c>
      <c r="J12" s="13">
        <v>17420</v>
      </c>
      <c r="K12" s="13">
        <v>21452</v>
      </c>
      <c r="L12" s="13">
        <v>15861</v>
      </c>
      <c r="M12" s="13">
        <v>6245</v>
      </c>
      <c r="N12" s="13">
        <v>3471</v>
      </c>
      <c r="O12" s="11">
        <f>SUM(B12:N12)</f>
        <v>213028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344335</v>
      </c>
      <c r="C13" s="15">
        <f t="shared" si="2"/>
        <v>234964</v>
      </c>
      <c r="D13" s="15">
        <f t="shared" si="2"/>
        <v>218878</v>
      </c>
      <c r="E13" s="15">
        <f t="shared" si="2"/>
        <v>61439</v>
      </c>
      <c r="F13" s="15">
        <f t="shared" si="2"/>
        <v>208461</v>
      </c>
      <c r="G13" s="15">
        <f t="shared" si="2"/>
        <v>329394</v>
      </c>
      <c r="H13" s="15">
        <f t="shared" si="2"/>
        <v>36113</v>
      </c>
      <c r="I13" s="15">
        <f t="shared" si="2"/>
        <v>182595</v>
      </c>
      <c r="J13" s="15">
        <f t="shared" si="2"/>
        <v>188306</v>
      </c>
      <c r="K13" s="15">
        <f t="shared" si="2"/>
        <v>308839</v>
      </c>
      <c r="L13" s="15">
        <f t="shared" si="2"/>
        <v>228480</v>
      </c>
      <c r="M13" s="15">
        <f t="shared" si="2"/>
        <v>120922</v>
      </c>
      <c r="N13" s="15">
        <f t="shared" si="2"/>
        <v>76088</v>
      </c>
      <c r="O13" s="11">
        <f>SUM(B13:N13)</f>
        <v>2538814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1.217698125584128</v>
      </c>
      <c r="C18" s="19">
        <v>1.258024835570786</v>
      </c>
      <c r="D18" s="19">
        <v>1.320569907928071</v>
      </c>
      <c r="E18" s="19">
        <v>0.890762489688261</v>
      </c>
      <c r="F18" s="19">
        <v>1.333278175633232</v>
      </c>
      <c r="G18" s="19">
        <v>1.433230223832476</v>
      </c>
      <c r="H18" s="19">
        <v>1.666833969196384</v>
      </c>
      <c r="I18" s="19">
        <v>1.604157026955584</v>
      </c>
      <c r="J18" s="19">
        <v>1.389510234582433</v>
      </c>
      <c r="K18" s="19">
        <v>1.193400290000963</v>
      </c>
      <c r="L18" s="19">
        <v>1.303626511696618</v>
      </c>
      <c r="M18" s="19">
        <v>1.228971369847127</v>
      </c>
      <c r="N18" s="19">
        <v>1.105410553505437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1476970.9000000004</v>
      </c>
      <c r="C20" s="24">
        <f t="shared" si="3"/>
        <v>1089619.9100000004</v>
      </c>
      <c r="D20" s="24">
        <f t="shared" si="3"/>
        <v>904473.7600000002</v>
      </c>
      <c r="E20" s="24">
        <f t="shared" si="3"/>
        <v>304156.25</v>
      </c>
      <c r="F20" s="24">
        <f t="shared" si="3"/>
        <v>1019443.06</v>
      </c>
      <c r="G20" s="24">
        <f t="shared" si="3"/>
        <v>1450801.9399999997</v>
      </c>
      <c r="H20" s="24">
        <f t="shared" si="3"/>
        <v>249047.96</v>
      </c>
      <c r="I20" s="24">
        <f t="shared" si="3"/>
        <v>1098840.9300000002</v>
      </c>
      <c r="J20" s="24">
        <f t="shared" si="3"/>
        <v>954848.54</v>
      </c>
      <c r="K20" s="24">
        <f t="shared" si="3"/>
        <v>1236157.9500000002</v>
      </c>
      <c r="L20" s="24">
        <f t="shared" si="3"/>
        <v>1144191.0299999998</v>
      </c>
      <c r="M20" s="24">
        <f t="shared" si="3"/>
        <v>660710.64</v>
      </c>
      <c r="N20" s="24">
        <f t="shared" si="3"/>
        <v>337066.82000000007</v>
      </c>
      <c r="O20" s="24">
        <f>O21+O22+O23+O24+O25+O26+O27+O28+O29</f>
        <v>11926329.690000003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1103157.32</v>
      </c>
      <c r="C21" s="28">
        <f aca="true" t="shared" si="4" ref="C21:N21">ROUND((C15+C16)*C7,2)</f>
        <v>806499.74</v>
      </c>
      <c r="D21" s="28">
        <f t="shared" si="4"/>
        <v>637098.68</v>
      </c>
      <c r="E21" s="28">
        <f t="shared" si="4"/>
        <v>315467.34</v>
      </c>
      <c r="F21" s="28">
        <f t="shared" si="4"/>
        <v>713598.85</v>
      </c>
      <c r="G21" s="28">
        <f t="shared" si="4"/>
        <v>935315.67</v>
      </c>
      <c r="H21" s="28">
        <f t="shared" si="4"/>
        <v>140478.08</v>
      </c>
      <c r="I21" s="28">
        <f t="shared" si="4"/>
        <v>626169.88</v>
      </c>
      <c r="J21" s="28">
        <f t="shared" si="4"/>
        <v>640769.86</v>
      </c>
      <c r="K21" s="28">
        <f t="shared" si="4"/>
        <v>949600.28</v>
      </c>
      <c r="L21" s="28">
        <f t="shared" si="4"/>
        <v>800727.39</v>
      </c>
      <c r="M21" s="28">
        <f t="shared" si="4"/>
        <v>489624.33</v>
      </c>
      <c r="N21" s="28">
        <f t="shared" si="4"/>
        <v>280396.28</v>
      </c>
      <c r="O21" s="28">
        <f aca="true" t="shared" si="5" ref="O21:O29">SUM(B21:N21)</f>
        <v>8438903.700000001</v>
      </c>
    </row>
    <row r="22" spans="1:23" ht="18.75" customHeight="1">
      <c r="A22" s="26" t="s">
        <v>33</v>
      </c>
      <c r="B22" s="28">
        <f>IF(B18&lt;&gt;0,ROUND((B18-1)*B21,2),0)</f>
        <v>240155.28</v>
      </c>
      <c r="C22" s="28">
        <f aca="true" t="shared" si="6" ref="C22:N22">IF(C18&lt;&gt;0,ROUND((C18-1)*C21,2),0)</f>
        <v>208096.96</v>
      </c>
      <c r="D22" s="28">
        <f t="shared" si="6"/>
        <v>204234.67</v>
      </c>
      <c r="E22" s="28">
        <f t="shared" si="6"/>
        <v>-34460.87</v>
      </c>
      <c r="F22" s="28">
        <f t="shared" si="6"/>
        <v>237826.92</v>
      </c>
      <c r="G22" s="28">
        <f t="shared" si="6"/>
        <v>405207.02</v>
      </c>
      <c r="H22" s="28">
        <f t="shared" si="6"/>
        <v>93675.56</v>
      </c>
      <c r="I22" s="28">
        <f t="shared" si="6"/>
        <v>378304.93</v>
      </c>
      <c r="J22" s="28">
        <f t="shared" si="6"/>
        <v>249586.42</v>
      </c>
      <c r="K22" s="28">
        <f t="shared" si="6"/>
        <v>183652.97</v>
      </c>
      <c r="L22" s="28">
        <f t="shared" si="6"/>
        <v>243122.06</v>
      </c>
      <c r="M22" s="28">
        <f t="shared" si="6"/>
        <v>112109.95</v>
      </c>
      <c r="N22" s="28">
        <f t="shared" si="6"/>
        <v>29556.73</v>
      </c>
      <c r="O22" s="28">
        <f t="shared" si="5"/>
        <v>2551068.6</v>
      </c>
      <c r="W22" s="51"/>
    </row>
    <row r="23" spans="1:15" ht="18.75" customHeight="1">
      <c r="A23" s="26" t="s">
        <v>34</v>
      </c>
      <c r="B23" s="28">
        <v>68541.3</v>
      </c>
      <c r="C23" s="28">
        <v>46113.03</v>
      </c>
      <c r="D23" s="28">
        <v>30152.12</v>
      </c>
      <c r="E23" s="28">
        <v>12252.34</v>
      </c>
      <c r="F23" s="28">
        <v>40324.57</v>
      </c>
      <c r="G23" s="28">
        <v>64938.71</v>
      </c>
      <c r="H23" s="28">
        <v>6522.44</v>
      </c>
      <c r="I23" s="28">
        <v>48360.84</v>
      </c>
      <c r="J23" s="28">
        <v>40477.93</v>
      </c>
      <c r="K23" s="28">
        <v>58759.31</v>
      </c>
      <c r="L23" s="28">
        <v>56502.24</v>
      </c>
      <c r="M23" s="28">
        <v>27574.57</v>
      </c>
      <c r="N23" s="28">
        <v>16399</v>
      </c>
      <c r="O23" s="28">
        <f t="shared" si="5"/>
        <v>516918.39999999997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-2486.74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-11853.039999999999</v>
      </c>
    </row>
    <row r="26" spans="1:26" ht="18.75" customHeight="1">
      <c r="A26" s="26" t="s">
        <v>68</v>
      </c>
      <c r="B26" s="28">
        <v>1078.56</v>
      </c>
      <c r="C26" s="28">
        <v>812.83</v>
      </c>
      <c r="D26" s="28">
        <v>664.33</v>
      </c>
      <c r="E26" s="28">
        <v>224.05</v>
      </c>
      <c r="F26" s="28">
        <v>755.51</v>
      </c>
      <c r="G26" s="28">
        <v>1073.35</v>
      </c>
      <c r="H26" s="28">
        <v>182.36</v>
      </c>
      <c r="I26" s="28">
        <v>805.01</v>
      </c>
      <c r="J26" s="28">
        <v>706.01</v>
      </c>
      <c r="K26" s="28">
        <v>911.82</v>
      </c>
      <c r="L26" s="28">
        <v>841.48</v>
      </c>
      <c r="M26" s="28">
        <v>481.96</v>
      </c>
      <c r="N26" s="28">
        <v>257.9</v>
      </c>
      <c r="O26" s="28">
        <f t="shared" si="5"/>
        <v>8795.169999999998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710.8</v>
      </c>
      <c r="D27" s="28">
        <v>623.39</v>
      </c>
      <c r="E27" s="28">
        <v>190.42</v>
      </c>
      <c r="F27" s="28">
        <v>627.35</v>
      </c>
      <c r="G27" s="28">
        <v>845.13</v>
      </c>
      <c r="H27" s="28">
        <v>156.5</v>
      </c>
      <c r="I27" s="28">
        <v>661.25</v>
      </c>
      <c r="J27" s="28">
        <v>632.53</v>
      </c>
      <c r="K27" s="28">
        <v>812.49</v>
      </c>
      <c r="L27" s="28">
        <v>721.24</v>
      </c>
      <c r="M27" s="28">
        <v>408.22</v>
      </c>
      <c r="N27" s="28">
        <v>213.89</v>
      </c>
      <c r="O27" s="28">
        <f t="shared" si="5"/>
        <v>7557.92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41298.4</v>
      </c>
      <c r="H29" s="28">
        <v>8334.76</v>
      </c>
      <c r="I29" s="28">
        <v>40773.53</v>
      </c>
      <c r="J29" s="28">
        <v>26267.96</v>
      </c>
      <c r="K29" s="28">
        <v>40318.1</v>
      </c>
      <c r="L29" s="28">
        <v>40210.75</v>
      </c>
      <c r="M29" s="28">
        <v>28591.75</v>
      </c>
      <c r="N29" s="28">
        <v>8413.81</v>
      </c>
      <c r="O29" s="28">
        <f t="shared" si="5"/>
        <v>383749.75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-49077.6</v>
      </c>
      <c r="C31" s="28">
        <f aca="true" t="shared" si="7" ref="C31:O31">+C32+C34+C47+C48+C49+C54-C55</f>
        <v>-51079.6</v>
      </c>
      <c r="D31" s="28">
        <f t="shared" si="7"/>
        <v>-30201.6</v>
      </c>
      <c r="E31" s="28">
        <f t="shared" si="7"/>
        <v>-8434.8</v>
      </c>
      <c r="F31" s="28">
        <f t="shared" si="7"/>
        <v>-28010.4</v>
      </c>
      <c r="G31" s="28">
        <f t="shared" si="7"/>
        <v>-44303.6</v>
      </c>
      <c r="H31" s="28">
        <f t="shared" si="7"/>
        <v>-6930</v>
      </c>
      <c r="I31" s="28">
        <f t="shared" si="7"/>
        <v>-42961.6</v>
      </c>
      <c r="J31" s="28">
        <f t="shared" si="7"/>
        <v>-38060</v>
      </c>
      <c r="K31" s="28">
        <f t="shared" si="7"/>
        <v>-25577.2</v>
      </c>
      <c r="L31" s="28">
        <f t="shared" si="7"/>
        <v>-20081.6</v>
      </c>
      <c r="M31" s="28">
        <f t="shared" si="7"/>
        <v>-20807.6</v>
      </c>
      <c r="N31" s="28">
        <f t="shared" si="7"/>
        <v>-17815.6</v>
      </c>
      <c r="O31" s="28">
        <f t="shared" si="7"/>
        <v>-383341.1999999999</v>
      </c>
    </row>
    <row r="32" spans="1:15" ht="18.75" customHeight="1">
      <c r="A32" s="26" t="s">
        <v>38</v>
      </c>
      <c r="B32" s="29">
        <f>+B33</f>
        <v>-49077.6</v>
      </c>
      <c r="C32" s="29">
        <f>+C33</f>
        <v>-51079.6</v>
      </c>
      <c r="D32" s="29">
        <f aca="true" t="shared" si="8" ref="D32:O32">+D33</f>
        <v>-30201.6</v>
      </c>
      <c r="E32" s="29">
        <f t="shared" si="8"/>
        <v>-8434.8</v>
      </c>
      <c r="F32" s="29">
        <f t="shared" si="8"/>
        <v>-28010.4</v>
      </c>
      <c r="G32" s="29">
        <f t="shared" si="8"/>
        <v>-44303.6</v>
      </c>
      <c r="H32" s="29">
        <f t="shared" si="8"/>
        <v>-6930</v>
      </c>
      <c r="I32" s="29">
        <f t="shared" si="8"/>
        <v>-42961.6</v>
      </c>
      <c r="J32" s="29">
        <f t="shared" si="8"/>
        <v>-38060</v>
      </c>
      <c r="K32" s="29">
        <f t="shared" si="8"/>
        <v>-25577.2</v>
      </c>
      <c r="L32" s="29">
        <f t="shared" si="8"/>
        <v>-20081.6</v>
      </c>
      <c r="M32" s="29">
        <f t="shared" si="8"/>
        <v>-20807.6</v>
      </c>
      <c r="N32" s="29">
        <f t="shared" si="8"/>
        <v>-17815.6</v>
      </c>
      <c r="O32" s="29">
        <f t="shared" si="8"/>
        <v>-383341.1999999999</v>
      </c>
    </row>
    <row r="33" spans="1:26" ht="18.75" customHeight="1">
      <c r="A33" s="27" t="s">
        <v>39</v>
      </c>
      <c r="B33" s="16">
        <f>ROUND((-B9)*$G$3,2)</f>
        <v>-49077.6</v>
      </c>
      <c r="C33" s="16">
        <f aca="true" t="shared" si="9" ref="C33:N33">ROUND((-C9)*$G$3,2)</f>
        <v>-51079.6</v>
      </c>
      <c r="D33" s="16">
        <f t="shared" si="9"/>
        <v>-30201.6</v>
      </c>
      <c r="E33" s="16">
        <f t="shared" si="9"/>
        <v>-8434.8</v>
      </c>
      <c r="F33" s="16">
        <f t="shared" si="9"/>
        <v>-28010.4</v>
      </c>
      <c r="G33" s="16">
        <f t="shared" si="9"/>
        <v>-44303.6</v>
      </c>
      <c r="H33" s="16">
        <f t="shared" si="9"/>
        <v>-6930</v>
      </c>
      <c r="I33" s="16">
        <f t="shared" si="9"/>
        <v>-42961.6</v>
      </c>
      <c r="J33" s="16">
        <f t="shared" si="9"/>
        <v>-38060</v>
      </c>
      <c r="K33" s="16">
        <f t="shared" si="9"/>
        <v>-25577.2</v>
      </c>
      <c r="L33" s="16">
        <f t="shared" si="9"/>
        <v>-20081.6</v>
      </c>
      <c r="M33" s="16">
        <f t="shared" si="9"/>
        <v>-20807.6</v>
      </c>
      <c r="N33" s="16">
        <f t="shared" si="9"/>
        <v>-17815.6</v>
      </c>
      <c r="O33" s="30">
        <f aca="true" t="shared" si="10" ref="O33:O55">SUM(B33:N33)</f>
        <v>-383341.1999999999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1427893.3000000003</v>
      </c>
      <c r="C53" s="34">
        <f aca="true" t="shared" si="13" ref="C53:N53">+C20+C31</f>
        <v>1038540.3100000004</v>
      </c>
      <c r="D53" s="34">
        <f t="shared" si="13"/>
        <v>874272.1600000003</v>
      </c>
      <c r="E53" s="34">
        <f t="shared" si="13"/>
        <v>295721.45</v>
      </c>
      <c r="F53" s="34">
        <f t="shared" si="13"/>
        <v>991432.66</v>
      </c>
      <c r="G53" s="34">
        <f t="shared" si="13"/>
        <v>1406498.3399999996</v>
      </c>
      <c r="H53" s="34">
        <f t="shared" si="13"/>
        <v>242117.96</v>
      </c>
      <c r="I53" s="34">
        <f t="shared" si="13"/>
        <v>1055879.33</v>
      </c>
      <c r="J53" s="34">
        <f t="shared" si="13"/>
        <v>916788.54</v>
      </c>
      <c r="K53" s="34">
        <f t="shared" si="13"/>
        <v>1210580.7500000002</v>
      </c>
      <c r="L53" s="34">
        <f t="shared" si="13"/>
        <v>1124109.4299999997</v>
      </c>
      <c r="M53" s="34">
        <f t="shared" si="13"/>
        <v>639903.04</v>
      </c>
      <c r="N53" s="34">
        <f t="shared" si="13"/>
        <v>319251.2200000001</v>
      </c>
      <c r="O53" s="34">
        <f>SUM(B53:N53)</f>
        <v>11542988.49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1427893.3</v>
      </c>
      <c r="C59" s="42">
        <f t="shared" si="14"/>
        <v>1038540.3200000001</v>
      </c>
      <c r="D59" s="42">
        <f t="shared" si="14"/>
        <v>874272.16</v>
      </c>
      <c r="E59" s="42">
        <f t="shared" si="14"/>
        <v>295721.45</v>
      </c>
      <c r="F59" s="42">
        <f t="shared" si="14"/>
        <v>991432.66</v>
      </c>
      <c r="G59" s="42">
        <f t="shared" si="14"/>
        <v>1406498.34</v>
      </c>
      <c r="H59" s="42">
        <f t="shared" si="14"/>
        <v>242117.95</v>
      </c>
      <c r="I59" s="42">
        <f t="shared" si="14"/>
        <v>1055879.33</v>
      </c>
      <c r="J59" s="42">
        <f t="shared" si="14"/>
        <v>916788.55</v>
      </c>
      <c r="K59" s="42">
        <f t="shared" si="14"/>
        <v>1210580.75</v>
      </c>
      <c r="L59" s="42">
        <f t="shared" si="14"/>
        <v>1124109.43</v>
      </c>
      <c r="M59" s="42">
        <f t="shared" si="14"/>
        <v>639903.04</v>
      </c>
      <c r="N59" s="42">
        <f t="shared" si="14"/>
        <v>319251.22</v>
      </c>
      <c r="O59" s="34">
        <f t="shared" si="14"/>
        <v>11542988.500000002</v>
      </c>
      <c r="Q59"/>
    </row>
    <row r="60" spans="1:18" ht="18.75" customHeight="1">
      <c r="A60" s="26" t="s">
        <v>54</v>
      </c>
      <c r="B60" s="42">
        <v>1160994.11</v>
      </c>
      <c r="C60" s="42">
        <v>737101.89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1898096</v>
      </c>
      <c r="P60"/>
      <c r="Q60"/>
      <c r="R60" s="41"/>
    </row>
    <row r="61" spans="1:16" ht="18.75" customHeight="1">
      <c r="A61" s="26" t="s">
        <v>55</v>
      </c>
      <c r="B61" s="42">
        <v>266899.19</v>
      </c>
      <c r="C61" s="42">
        <v>301438.43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568337.62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874272.16</v>
      </c>
      <c r="E62" s="43">
        <v>0</v>
      </c>
      <c r="F62" s="43">
        <v>0</v>
      </c>
      <c r="G62" s="43">
        <v>0</v>
      </c>
      <c r="H62" s="42">
        <v>242117.95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1116390.11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295721.45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295721.45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991432.66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991432.66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1406498.34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1406498.34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1055879.33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1055879.33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916788.55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916788.55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1210580.75</v>
      </c>
      <c r="L68" s="29">
        <v>1124109.43</v>
      </c>
      <c r="M68" s="43">
        <v>0</v>
      </c>
      <c r="N68" s="43">
        <v>0</v>
      </c>
      <c r="O68" s="34">
        <f t="shared" si="15"/>
        <v>2334690.1799999997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639903.04</v>
      </c>
      <c r="N69" s="43">
        <v>0</v>
      </c>
      <c r="O69" s="34">
        <f t="shared" si="15"/>
        <v>639903.04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319251.22</v>
      </c>
      <c r="O70" s="46">
        <f t="shared" si="15"/>
        <v>319251.22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2023-05-19T18:45:10Z</dcterms:modified>
  <cp:category/>
  <cp:version/>
  <cp:contentType/>
  <cp:contentStatus/>
</cp:coreProperties>
</file>