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485" windowHeight="9210" activeTab="0"/>
  </bookViews>
  <sheets>
    <sheet name="TOTAL" sheetId="1" r:id="rId1"/>
  </sheets>
  <definedNames>
    <definedName name="_xlnm.Print_Area" localSheetId="0">'TOTAL'!$A$1:$L$76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<sst xmlns="http://schemas.openxmlformats.org/spreadsheetml/2006/main" count="91" uniqueCount="90">
  <si>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</si>
  <si>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</si>
  <si>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</si>
  <si>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</si>
  <si>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</si>
  <si>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</si>
  <si>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</si>
  <si>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</si>
  <si>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</si>
  <si>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</si>
  <si>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</si>
  <si>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</si>
  <si>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</si>
  <si>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</si>
  <si>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</si>
  <si>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</si>
  <si>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</si>
  <si>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</si>
  <si>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</si>
  <si>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</si>
  <si>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</si>
  <si>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</si>
  <si>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</si>
  <si>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</si>
  <si>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</si>
  <si>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</si>
  <si>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</si>
  <si>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</si>
  <si>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</si>
  <si>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</si>
  <si>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</si>
  <si>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</si>
  <si>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</si>
  <si>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</si>
  <si>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</si>
  <si>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</si>
  <si>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</si>
  <si>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</si>
  <si>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</si>
  <si>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</si>
  <si>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</si>
  <si>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</si>
  <si>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</si>
  <si>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</si>
  <si>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</si>
  <si>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</si>
  <si>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</si>
  <si>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</si>
  <si>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</si>
  <si>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</si>
  <si>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</si>
  <si>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</si>
  <si>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</si>
  <si>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</si>
  <si>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</si>
  <si>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</si>
  <si>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</si>
  <si>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</si>
  <si>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</si>
  <si>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</si>
  <si>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</si>
  <si>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</si>
  <si>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</si>
  <si>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</si>
  <si>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</si>
  <si>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</si>
  <si>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</si>
  <si>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</si>
  <si>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</si>
  <si>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</si>
  <si>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</si>
  <si>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</si>
  <si>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</si>
  <si>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</si>
  <si>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</si>
  <si>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</si>
  <si>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</si>
  <si>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</si>
  <si>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</si>
  <si>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</si>
  <si>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</si>
  <si>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</si>
  <si>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</si>
  <si>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4.9. Remuneração Veículos Elétricos</t>
  </si>
  <si>
    <t>¹ Energia para tração de janeiro a março.</t>
  </si>
  <si>
    <t>PERÓDO DE OPERAÇÃO DE 01 A 30/04/24 - VENCIMENTO DE 08/04 A 08/05/24</t>
  </si>
  <si>
    <t>3. Fator de Transição na Remuneração (Cálculo diário - VER NOTA **)</t>
  </si>
  <si>
    <t xml:space="preserve">  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</si>
  <si>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t xml:space="preserve">  Revisões de passageiros transportados, ar condicionado, fator de transição e elétrico de março/24. Total de  19.542 passageiros da revisão.</t>
  </si>
  <si>
    <t xml:space="preserve">  Rede da madrugada de dez/23, jan e mar/24, Arla 32 e equipamentos embarcados de mar.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</si>
</sst>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3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6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indent="1"/>
    </xf>
    <xf numFmtId="165" fontId="31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1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1" fillId="0" borderId="4" xfId="53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 indent="1"/>
    </xf>
    <xf numFmtId="164" fontId="31" fillId="0" borderId="4" xfId="53" applyFont="1" applyFill="1" applyBorder="1" applyAlignment="1">
      <alignment horizontal="center" vertical="center"/>
    </xf>
    <xf numFmtId="164" fontId="31" fillId="0" borderId="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1"/>
    </xf>
    <xf numFmtId="166" fontId="31" fillId="0" borderId="4" xfId="46" applyNumberFormat="1" applyFont="1" applyFill="1" applyBorder="1" applyAlignment="1">
      <alignment horizontal="center" vertical="center"/>
    </xf>
    <xf numFmtId="167" fontId="31" fillId="0" borderId="4" xfId="46" applyNumberFormat="1" applyFont="1" applyFill="1" applyBorder="1" applyAlignment="1">
      <alignment horizontal="center" vertical="center"/>
    </xf>
    <xf numFmtId="167" fontId="31" fillId="0" borderId="4" xfId="53" applyNumberFormat="1" applyFont="1" applyFill="1" applyBorder="1" applyAlignment="1">
      <alignment horizontal="center" vertical="center"/>
    </xf>
    <xf numFmtId="164" fontId="31" fillId="0" borderId="4" xfId="46" applyNumberFormat="1" applyFont="1" applyFill="1" applyBorder="1" applyAlignment="1">
      <alignment vertical="center"/>
    </xf>
    <xf numFmtId="0" fontId="31" fillId="34" borderId="4" xfId="0" applyFont="1" applyFill="1" applyBorder="1" applyAlignment="1">
      <alignment horizontal="left" vertical="center" indent="1"/>
    </xf>
    <xf numFmtId="44" fontId="31" fillId="34" borderId="4" xfId="46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 indent="2"/>
    </xf>
    <xf numFmtId="0" fontId="31" fillId="0" borderId="4" xfId="0" applyFont="1" applyFill="1" applyBorder="1" applyAlignment="1">
      <alignment horizontal="left" vertical="center" indent="2"/>
    </xf>
    <xf numFmtId="164" fontId="31" fillId="0" borderId="4" xfId="53" applyFont="1" applyFill="1" applyBorder="1" applyAlignment="1">
      <alignment vertical="center"/>
    </xf>
    <xf numFmtId="164" fontId="31" fillId="0" borderId="4" xfId="53" applyFont="1" applyFill="1" applyBorder="1" applyAlignment="1">
      <alignment vertical="center"/>
    </xf>
    <xf numFmtId="164" fontId="31" fillId="35" borderId="4" xfId="53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center" indent="2"/>
    </xf>
    <xf numFmtId="164" fontId="31" fillId="0" borderId="14" xfId="46" applyNumberFormat="1" applyFont="1" applyFill="1" applyBorder="1" applyAlignment="1">
      <alignment horizontal="center" vertical="center"/>
    </xf>
    <xf numFmtId="168" fontId="31" fillId="0" borderId="4" xfId="46" applyNumberFormat="1" applyFont="1" applyFill="1" applyBorder="1" applyAlignment="1">
      <alignment vertical="center"/>
    </xf>
    <xf numFmtId="0" fontId="31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1" fillId="0" borderId="4" xfId="0" applyFont="1" applyFill="1" applyBorder="1" applyAlignment="1">
      <alignment horizontal="left" vertical="center" indent="3"/>
    </xf>
    <xf numFmtId="168" fontId="31" fillId="35" borderId="4" xfId="46" applyNumberFormat="1" applyFont="1" applyFill="1" applyBorder="1" applyAlignment="1">
      <alignment vertical="center"/>
    </xf>
    <xf numFmtId="164" fontId="31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1" fillId="0" borderId="4" xfId="46" applyFont="1" applyFill="1" applyBorder="1" applyAlignment="1">
      <alignment vertical="center"/>
    </xf>
    <xf numFmtId="168" fontId="31" fillId="0" borderId="4" xfId="46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indent="1"/>
    </xf>
    <xf numFmtId="164" fontId="31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164" fontId="31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1" fontId="31" fillId="0" borderId="4" xfId="46" applyNumberFormat="1" applyFont="1" applyFill="1" applyBorder="1" applyAlignment="1">
      <alignment horizontal="center" vertical="center"/>
    </xf>
    <xf numFmtId="164" fontId="31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4" fontId="31" fillId="0" borderId="14" xfId="46" applyFont="1" applyFill="1" applyBorder="1" applyAlignment="1">
      <alignment vertical="center"/>
    </xf>
    <xf numFmtId="0" fontId="31" fillId="0" borderId="0" xfId="0" applyFont="1" applyFill="1" applyAlignment="1">
      <alignment vertical="center" wrapText="1"/>
    </xf>
    <xf numFmtId="165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4" ht="17.25" customHeight="1">
      <c r="A7" s="9" t="s">
        <v>17</v>
      </c>
      <c r="B7" s="10">
        <f>B8+B11</f>
        <v>2225723</v>
      </c>
      <c r="C7" s="10">
        <f aca="true" t="shared" si="0" ref="C7:K7">C8+C11</f>
        <v>2886849</v>
      </c>
      <c r="D7" s="10">
        <f t="shared" si="0"/>
        <v>8709121</v>
      </c>
      <c r="E7" s="10">
        <f t="shared" si="0"/>
        <v>6606329</v>
      </c>
      <c r="F7" s="10">
        <f t="shared" si="0"/>
        <v>7317147</v>
      </c>
      <c r="G7" s="10">
        <f t="shared" si="0"/>
        <v>4020859</v>
      </c>
      <c r="H7" s="10">
        <f t="shared" si="0"/>
        <v>2880316</v>
      </c>
      <c r="I7" s="10">
        <f t="shared" si="0"/>
        <v>3219338</v>
      </c>
      <c r="J7" s="10">
        <f t="shared" si="0"/>
        <v>3150963</v>
      </c>
      <c r="K7" s="10">
        <f t="shared" si="0"/>
        <v>5809540</v>
      </c>
      <c r="L7" s="10">
        <f aca="true" t="shared" si="1" ref="L7:L13">SUM(B7:K7)</f>
        <v>46826185</v>
      </c>
      <c r="M7" s="11"/>
      <c r="N7" s="64"/>
    </row>
    <row r="8" spans="1:13" ht="17.25" customHeight="1">
      <c r="A8" s="12" t="s">
        <v>80</v>
      </c>
      <c r="B8" s="13">
        <f>B9+B10</f>
        <v>116285</v>
      </c>
      <c r="C8" s="13">
        <f aca="true" t="shared" si="2" ref="C8:K8">C9+C10</f>
        <v>124556</v>
      </c>
      <c r="D8" s="13">
        <f t="shared" si="2"/>
        <v>393724</v>
      </c>
      <c r="E8" s="13">
        <f t="shared" si="2"/>
        <v>265586</v>
      </c>
      <c r="F8" s="13">
        <f t="shared" si="2"/>
        <v>254918</v>
      </c>
      <c r="G8" s="13">
        <f t="shared" si="2"/>
        <v>195350</v>
      </c>
      <c r="H8" s="13">
        <f t="shared" si="2"/>
        <v>114511</v>
      </c>
      <c r="I8" s="13">
        <f t="shared" si="2"/>
        <v>109902</v>
      </c>
      <c r="J8" s="13">
        <f t="shared" si="2"/>
        <v>147367</v>
      </c>
      <c r="K8" s="13">
        <f t="shared" si="2"/>
        <v>236706</v>
      </c>
      <c r="L8" s="13">
        <f t="shared" si="1"/>
        <v>1958905</v>
      </c>
      <c r="M8"/>
    </row>
    <row r="9" spans="1:13" ht="17.25" customHeight="1">
      <c r="A9" s="14" t="s">
        <v>18</v>
      </c>
      <c r="B9" s="15">
        <v>116258</v>
      </c>
      <c r="C9" s="15">
        <v>124556</v>
      </c>
      <c r="D9" s="15">
        <v>393724</v>
      </c>
      <c r="E9" s="15">
        <v>265571</v>
      </c>
      <c r="F9" s="15">
        <v>254918</v>
      </c>
      <c r="G9" s="15">
        <v>195350</v>
      </c>
      <c r="H9" s="15">
        <v>112165</v>
      </c>
      <c r="I9" s="15">
        <v>109902</v>
      </c>
      <c r="J9" s="15">
        <v>147367</v>
      </c>
      <c r="K9" s="15">
        <v>236706</v>
      </c>
      <c r="L9" s="13">
        <f t="shared" si="1"/>
        <v>1956517</v>
      </c>
      <c r="M9"/>
    </row>
    <row r="10" spans="1:13" ht="17.25" customHeight="1">
      <c r="A10" s="14" t="s">
        <v>19</v>
      </c>
      <c r="B10" s="15">
        <v>27</v>
      </c>
      <c r="C10" s="15">
        <v>0</v>
      </c>
      <c r="D10" s="15">
        <v>0</v>
      </c>
      <c r="E10" s="15">
        <v>15</v>
      </c>
      <c r="F10" s="15">
        <v>0</v>
      </c>
      <c r="G10" s="15">
        <v>0</v>
      </c>
      <c r="H10" s="15">
        <v>2346</v>
      </c>
      <c r="I10" s="15">
        <v>0</v>
      </c>
      <c r="J10" s="15">
        <v>0</v>
      </c>
      <c r="K10" s="15">
        <v>0</v>
      </c>
      <c r="L10" s="13">
        <f t="shared" si="1"/>
        <v>2388</v>
      </c>
      <c r="M10"/>
    </row>
    <row r="11" spans="1:13" ht="17.25" customHeight="1">
      <c r="A11" s="12" t="s">
        <v>69</v>
      </c>
      <c r="B11" s="15">
        <v>2109438</v>
      </c>
      <c r="C11" s="15">
        <v>2762293</v>
      </c>
      <c r="D11" s="15">
        <v>8315397</v>
      </c>
      <c r="E11" s="15">
        <v>6340743</v>
      </c>
      <c r="F11" s="15">
        <v>7062229</v>
      </c>
      <c r="G11" s="15">
        <v>3825509</v>
      </c>
      <c r="H11" s="15">
        <v>2765805</v>
      </c>
      <c r="I11" s="15">
        <v>3109436</v>
      </c>
      <c r="J11" s="15">
        <v>3003596</v>
      </c>
      <c r="K11" s="15">
        <v>5572834</v>
      </c>
      <c r="L11" s="13">
        <f t="shared" si="1"/>
        <v>44867280</v>
      </c>
      <c r="M11" s="54"/>
    </row>
    <row r="12" spans="1:13" ht="17.25" customHeight="1">
      <c r="A12" s="14" t="s">
        <v>82</v>
      </c>
      <c r="B12" s="15">
        <v>239532</v>
      </c>
      <c r="C12" s="15">
        <v>205738</v>
      </c>
      <c r="D12" s="15">
        <v>714109</v>
      </c>
      <c r="E12" s="15">
        <v>617403</v>
      </c>
      <c r="F12" s="15">
        <v>599711</v>
      </c>
      <c r="G12" s="15">
        <v>349430</v>
      </c>
      <c r="H12" s="15">
        <v>250833</v>
      </c>
      <c r="I12" s="15">
        <v>176316</v>
      </c>
      <c r="J12" s="15">
        <v>209055</v>
      </c>
      <c r="K12" s="15">
        <v>360927</v>
      </c>
      <c r="L12" s="13">
        <f t="shared" si="1"/>
        <v>3723054</v>
      </c>
      <c r="M12" s="54"/>
    </row>
    <row r="13" spans="1:13" ht="17.25" customHeight="1">
      <c r="A13" s="14" t="s">
        <v>70</v>
      </c>
      <c r="B13" s="15">
        <f>+B11-B12</f>
        <v>1869906</v>
      </c>
      <c r="C13" s="15">
        <f aca="true" t="shared" si="3" ref="C13:K13">+C11-C12</f>
        <v>2556555</v>
      </c>
      <c r="D13" s="15">
        <f t="shared" si="3"/>
        <v>7601288</v>
      </c>
      <c r="E13" s="15">
        <f t="shared" si="3"/>
        <v>5723340</v>
      </c>
      <c r="F13" s="15">
        <f t="shared" si="3"/>
        <v>6462518</v>
      </c>
      <c r="G13" s="15">
        <f t="shared" si="3"/>
        <v>3476079</v>
      </c>
      <c r="H13" s="15">
        <f t="shared" si="3"/>
        <v>2514972</v>
      </c>
      <c r="I13" s="15">
        <f t="shared" si="3"/>
        <v>2933120</v>
      </c>
      <c r="J13" s="15">
        <f t="shared" si="3"/>
        <v>2794541</v>
      </c>
      <c r="K13" s="15">
        <f t="shared" si="3"/>
        <v>5211907</v>
      </c>
      <c r="L13" s="13">
        <f t="shared" si="1"/>
        <v>41144226</v>
      </c>
      <c r="M13" s="49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4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86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4" ht="17.25" customHeight="1">
      <c r="A20" s="24" t="s">
        <v>81</v>
      </c>
      <c r="B20" s="25">
        <f>SUM(B21:B30)</f>
        <v>20915743.39</v>
      </c>
      <c r="C20" s="25">
        <f aca="true" t="shared" si="4" ref="C20:K20">SUM(C21:C30)</f>
        <v>14154988.390000002</v>
      </c>
      <c r="D20" s="25">
        <f t="shared" si="4"/>
        <v>46351044.249999985</v>
      </c>
      <c r="E20" s="25">
        <f t="shared" si="4"/>
        <v>37700606.00999998</v>
      </c>
      <c r="F20" s="25">
        <f t="shared" si="4"/>
        <v>39183872.419999994</v>
      </c>
      <c r="G20" s="25">
        <f t="shared" si="4"/>
        <v>22557151.959999997</v>
      </c>
      <c r="H20" s="25">
        <f t="shared" si="4"/>
        <v>16385918.129999999</v>
      </c>
      <c r="I20" s="25">
        <f t="shared" si="4"/>
        <v>16391645.669999998</v>
      </c>
      <c r="J20" s="25">
        <f t="shared" si="4"/>
        <v>19190823.07</v>
      </c>
      <c r="K20" s="25">
        <f t="shared" si="4"/>
        <v>25466982.139999993</v>
      </c>
      <c r="L20" s="25">
        <f>SUM(B20:K20)</f>
        <v>258298775.42999992</v>
      </c>
      <c r="M20" s="11"/>
      <c r="N20" s="64"/>
    </row>
    <row r="21" spans="1:13" ht="17.25" customHeight="1">
      <c r="A21" s="26" t="s">
        <v>21</v>
      </c>
      <c r="B21" s="50">
        <v>16307649.85</v>
      </c>
      <c r="C21" s="50">
        <v>11909118.210000003</v>
      </c>
      <c r="D21" s="50">
        <v>42760913.21999999</v>
      </c>
      <c r="E21" s="50">
        <v>32855916.62999999</v>
      </c>
      <c r="F21" s="50">
        <v>32154470.799999997</v>
      </c>
      <c r="G21" s="50">
        <v>19428388.629999995</v>
      </c>
      <c r="H21" s="50">
        <v>15330481.919999998</v>
      </c>
      <c r="I21" s="50">
        <v>14206616.669999996</v>
      </c>
      <c r="J21" s="50">
        <v>14975266.75</v>
      </c>
      <c r="K21" s="50">
        <v>22546824.759999994</v>
      </c>
      <c r="L21" s="33">
        <f aca="true" t="shared" si="5" ref="L21:L29">SUM(B21:K21)</f>
        <v>222475647.43999994</v>
      </c>
      <c r="M21"/>
    </row>
    <row r="22" spans="1:13" ht="17.25" customHeight="1">
      <c r="A22" s="27" t="s">
        <v>22</v>
      </c>
      <c r="B22" s="33">
        <v>2846886.3199999994</v>
      </c>
      <c r="C22" s="33">
        <v>1762440.32</v>
      </c>
      <c r="D22" s="33">
        <v>1556875.04</v>
      </c>
      <c r="E22" s="33">
        <v>3608875.539999999</v>
      </c>
      <c r="F22" s="33">
        <v>5215274.679999999</v>
      </c>
      <c r="G22" s="33">
        <v>2210961.3000000003</v>
      </c>
      <c r="H22" s="33">
        <v>-255318.56</v>
      </c>
      <c r="I22" s="33">
        <v>1707846.9700000004</v>
      </c>
      <c r="J22" s="33">
        <v>3493276.860000001</v>
      </c>
      <c r="K22" s="33">
        <v>2005961.0200000005</v>
      </c>
      <c r="L22" s="33">
        <f t="shared" si="5"/>
        <v>24153079.49</v>
      </c>
      <c r="M22"/>
    </row>
    <row r="23" spans="1:13" ht="17.25" customHeight="1">
      <c r="A23" s="27" t="s">
        <v>23</v>
      </c>
      <c r="B23" s="33">
        <v>28601.749999999996</v>
      </c>
      <c r="C23" s="33">
        <v>404541.68000000005</v>
      </c>
      <c r="D23" s="33">
        <v>1844166.6199999996</v>
      </c>
      <c r="E23" s="33">
        <v>1063038.27</v>
      </c>
      <c r="F23" s="33">
        <v>1507262.9899999998</v>
      </c>
      <c r="G23" s="33">
        <v>880590.7799999999</v>
      </c>
      <c r="H23" s="33">
        <v>623377.13</v>
      </c>
      <c r="I23" s="33">
        <v>394229.3599999999</v>
      </c>
      <c r="J23" s="33">
        <v>579977.88</v>
      </c>
      <c r="K23" s="33">
        <v>759685.7900000003</v>
      </c>
      <c r="L23" s="33">
        <f t="shared" si="5"/>
        <v>8085472.25</v>
      </c>
      <c r="M23"/>
    </row>
    <row r="24" spans="1:13" ht="17.25" customHeight="1">
      <c r="A24" s="27" t="s">
        <v>24</v>
      </c>
      <c r="B24" s="33">
        <v>54871.56000000003</v>
      </c>
      <c r="C24" s="29">
        <v>54871.56000000003</v>
      </c>
      <c r="D24" s="29">
        <v>109743.12000000005</v>
      </c>
      <c r="E24" s="29">
        <v>109743.12000000005</v>
      </c>
      <c r="F24" s="33">
        <v>109743.12000000005</v>
      </c>
      <c r="G24" s="29">
        <v>0</v>
      </c>
      <c r="H24" s="33">
        <v>54871.56000000003</v>
      </c>
      <c r="I24" s="29">
        <v>54871.56000000003</v>
      </c>
      <c r="J24" s="29">
        <v>109743.12000000005</v>
      </c>
      <c r="K24" s="29">
        <v>109743.12000000005</v>
      </c>
      <c r="L24" s="33">
        <f t="shared" si="5"/>
        <v>768201.8400000005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72</v>
      </c>
      <c r="B26" s="33">
        <v>19330.439999999995</v>
      </c>
      <c r="C26" s="33">
        <v>12982.619999999999</v>
      </c>
      <c r="D26" s="33">
        <v>42721.05</v>
      </c>
      <c r="E26" s="33">
        <v>35022.65</v>
      </c>
      <c r="F26" s="33">
        <v>36831.89000000001</v>
      </c>
      <c r="G26" s="33">
        <v>20495.250000000004</v>
      </c>
      <c r="H26" s="33">
        <v>15126.680000000004</v>
      </c>
      <c r="I26" s="33">
        <v>15191.390000000003</v>
      </c>
      <c r="J26" s="33">
        <v>17115.959999999995</v>
      </c>
      <c r="K26" s="33">
        <v>23666.379999999997</v>
      </c>
      <c r="L26" s="33">
        <f t="shared" si="5"/>
        <v>238484.31000000003</v>
      </c>
      <c r="M26" s="54"/>
    </row>
    <row r="27" spans="1:13" ht="17.25" customHeight="1">
      <c r="A27" s="27" t="s">
        <v>73</v>
      </c>
      <c r="B27" s="33">
        <v>10088.599999999999</v>
      </c>
      <c r="C27" s="33">
        <v>7663.499999999996</v>
      </c>
      <c r="D27" s="33">
        <v>24976.499999999985</v>
      </c>
      <c r="E27" s="33">
        <v>19101.00000000001</v>
      </c>
      <c r="F27" s="33">
        <v>20834.39999999999</v>
      </c>
      <c r="G27" s="33">
        <v>11650.500000000005</v>
      </c>
      <c r="H27" s="33">
        <v>8536.61</v>
      </c>
      <c r="I27" s="33">
        <v>8789.92</v>
      </c>
      <c r="J27" s="33">
        <v>10593.899999999996</v>
      </c>
      <c r="K27" s="33">
        <v>14517.870000000003</v>
      </c>
      <c r="L27" s="33">
        <f t="shared" si="5"/>
        <v>136752.8</v>
      </c>
      <c r="M27" s="54"/>
    </row>
    <row r="28" spans="1:13" ht="17.25" customHeight="1">
      <c r="A28" s="27" t="s">
        <v>74</v>
      </c>
      <c r="B28" s="33">
        <v>4553.100000000001</v>
      </c>
      <c r="C28" s="33">
        <v>3370.499999999998</v>
      </c>
      <c r="D28" s="33">
        <v>11648.700000000008</v>
      </c>
      <c r="E28" s="33">
        <v>8908.799999999997</v>
      </c>
      <c r="F28" s="33">
        <v>9638.100000000008</v>
      </c>
      <c r="G28" s="33">
        <v>5065.500000000001</v>
      </c>
      <c r="H28" s="33">
        <v>3981.3000000000006</v>
      </c>
      <c r="I28" s="33">
        <v>4099.799999999998</v>
      </c>
      <c r="J28" s="33">
        <v>4848.599999999998</v>
      </c>
      <c r="K28" s="33">
        <v>6583.199999999996</v>
      </c>
      <c r="L28" s="33">
        <f t="shared" si="5"/>
        <v>62697.600000000006</v>
      </c>
      <c r="M28" s="54"/>
    </row>
    <row r="29" spans="1:13" ht="17.25" customHeight="1">
      <c r="A29" s="27" t="s">
        <v>83</v>
      </c>
      <c r="B29" s="33">
        <v>1643761.7700000005</v>
      </c>
      <c r="C29" s="33">
        <v>0</v>
      </c>
      <c r="D29" s="33">
        <v>0</v>
      </c>
      <c r="E29" s="33">
        <v>0</v>
      </c>
      <c r="F29" s="33">
        <v>129816.44000000002</v>
      </c>
      <c r="G29" s="33">
        <v>0</v>
      </c>
      <c r="H29" s="33">
        <v>604861.49</v>
      </c>
      <c r="I29" s="33">
        <v>0</v>
      </c>
      <c r="J29" s="33">
        <v>0</v>
      </c>
      <c r="K29" s="33">
        <v>0</v>
      </c>
      <c r="L29" s="33">
        <f t="shared" si="5"/>
        <v>2378439.7</v>
      </c>
      <c r="M29" s="54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26</v>
      </c>
      <c r="B32" s="33">
        <f aca="true" t="shared" si="6" ref="B32:K32">+B33+B38+B51</f>
        <v>-5311787.459999999</v>
      </c>
      <c r="C32" s="33">
        <f t="shared" si="6"/>
        <v>-365063.29000000004</v>
      </c>
      <c r="D32" s="33">
        <f t="shared" si="6"/>
        <v>-1124713.33</v>
      </c>
      <c r="E32" s="33">
        <f t="shared" si="6"/>
        <v>220613.7099999992</v>
      </c>
      <c r="F32" s="33">
        <f t="shared" si="6"/>
        <v>938042.9800000009</v>
      </c>
      <c r="G32" s="33">
        <f t="shared" si="6"/>
        <v>-586476.98</v>
      </c>
      <c r="H32" s="33">
        <f t="shared" si="6"/>
        <v>-419661.69000000006</v>
      </c>
      <c r="I32" s="33">
        <f t="shared" si="6"/>
        <v>93250.39999999948</v>
      </c>
      <c r="J32" s="33">
        <f t="shared" si="6"/>
        <v>-457446.1100000001</v>
      </c>
      <c r="K32" s="33">
        <f t="shared" si="6"/>
        <v>-588705.75</v>
      </c>
      <c r="L32" s="33">
        <f aca="true" t="shared" si="7" ref="L32:L39">SUM(B32:K32)</f>
        <v>-7601947.5200000005</v>
      </c>
      <c r="M32"/>
    </row>
    <row r="33" spans="1:13" ht="18.75" customHeight="1">
      <c r="A33" s="27" t="s">
        <v>27</v>
      </c>
      <c r="B33" s="33">
        <f>B34+B35+B36+B37</f>
        <v>-511535.2</v>
      </c>
      <c r="C33" s="33">
        <f aca="true" t="shared" si="8" ref="C33:K33">C34+C35+C36+C37</f>
        <v>-548046.4</v>
      </c>
      <c r="D33" s="33">
        <f t="shared" si="8"/>
        <v>-1732385.6</v>
      </c>
      <c r="E33" s="33">
        <f t="shared" si="8"/>
        <v>-1168512.4</v>
      </c>
      <c r="F33" s="33">
        <f t="shared" si="8"/>
        <v>-1121639.2</v>
      </c>
      <c r="G33" s="33">
        <f t="shared" si="8"/>
        <v>-859540</v>
      </c>
      <c r="H33" s="33">
        <f t="shared" si="8"/>
        <v>-493526</v>
      </c>
      <c r="I33" s="33">
        <f t="shared" si="8"/>
        <v>-661804</v>
      </c>
      <c r="J33" s="33">
        <f t="shared" si="8"/>
        <v>-648414.8</v>
      </c>
      <c r="K33" s="33">
        <f t="shared" si="8"/>
        <v>-1041506.4</v>
      </c>
      <c r="L33" s="33">
        <f t="shared" si="7"/>
        <v>-8786910</v>
      </c>
      <c r="M33"/>
    </row>
    <row r="34" spans="1:13" s="36" customFormat="1" ht="18.75" customHeight="1">
      <c r="A34" s="34" t="s">
        <v>51</v>
      </c>
      <c r="B34" s="33">
        <f aca="true" t="shared" si="9" ref="B34:K34">-ROUND((B9)*$E$3,2)</f>
        <v>-511535.2</v>
      </c>
      <c r="C34" s="33">
        <f t="shared" si="9"/>
        <v>-548046.4</v>
      </c>
      <c r="D34" s="33">
        <f t="shared" si="9"/>
        <v>-1732385.6</v>
      </c>
      <c r="E34" s="33">
        <f t="shared" si="9"/>
        <v>-1168512.4</v>
      </c>
      <c r="F34" s="33">
        <f t="shared" si="9"/>
        <v>-1121639.2</v>
      </c>
      <c r="G34" s="33">
        <f t="shared" si="9"/>
        <v>-859540</v>
      </c>
      <c r="H34" s="33">
        <f t="shared" si="9"/>
        <v>-493526</v>
      </c>
      <c r="I34" s="33">
        <f t="shared" si="9"/>
        <v>-483568.8</v>
      </c>
      <c r="J34" s="33">
        <f t="shared" si="9"/>
        <v>-648414.8</v>
      </c>
      <c r="K34" s="33">
        <f t="shared" si="9"/>
        <v>-1041506.4</v>
      </c>
      <c r="L34" s="33">
        <f t="shared" si="7"/>
        <v>-8608674.799999999</v>
      </c>
      <c r="M34" s="35"/>
    </row>
    <row r="35" spans="1:13" ht="18.75" customHeight="1">
      <c r="A35" s="37" t="s">
        <v>28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7"/>
        <v>0</v>
      </c>
      <c r="M35"/>
    </row>
    <row r="36" spans="1:13" ht="18.75" customHeight="1">
      <c r="A36" s="37" t="s">
        <v>29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30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-178235.19999999998</v>
      </c>
      <c r="J37" s="17">
        <v>0</v>
      </c>
      <c r="K37" s="17">
        <v>0</v>
      </c>
      <c r="L37" s="33">
        <f t="shared" si="7"/>
        <v>-178235.19999999998</v>
      </c>
      <c r="M37"/>
    </row>
    <row r="38" spans="1:13" s="36" customFormat="1" ht="18.75" customHeight="1">
      <c r="A38" s="27" t="s">
        <v>31</v>
      </c>
      <c r="B38" s="38">
        <f>SUM(B39:B50)</f>
        <v>-3235182.8399999994</v>
      </c>
      <c r="C38" s="38">
        <f aca="true" t="shared" si="10" ref="C38:K38">SUM(C39:C50)</f>
        <v>-48484.65</v>
      </c>
      <c r="D38" s="38">
        <f t="shared" si="10"/>
        <v>-110518.75</v>
      </c>
      <c r="E38" s="38">
        <f t="shared" si="10"/>
        <v>1003673.5399999991</v>
      </c>
      <c r="F38" s="38">
        <f t="shared" si="10"/>
        <v>1691024.960000001</v>
      </c>
      <c r="G38" s="38">
        <f t="shared" si="10"/>
        <v>-13477.19</v>
      </c>
      <c r="H38" s="38">
        <f t="shared" si="10"/>
        <v>-67336.56</v>
      </c>
      <c r="I38" s="38">
        <f t="shared" si="10"/>
        <v>635771.9399999995</v>
      </c>
      <c r="J38" s="38">
        <f t="shared" si="10"/>
        <v>-103537.28</v>
      </c>
      <c r="K38" s="38">
        <f t="shared" si="10"/>
        <v>-48248.84</v>
      </c>
      <c r="L38" s="33">
        <f t="shared" si="7"/>
        <v>-296315.6699999998</v>
      </c>
      <c r="M38"/>
    </row>
    <row r="39" spans="1:13" ht="18.75" customHeight="1">
      <c r="A39" s="37" t="s">
        <v>32</v>
      </c>
      <c r="B39" s="38">
        <v>-2447421.2999999993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7"/>
        <v>-2447421.2999999993</v>
      </c>
      <c r="M39"/>
    </row>
    <row r="40" spans="1:13" ht="18.75" customHeight="1">
      <c r="A40" s="37" t="s">
        <v>33</v>
      </c>
      <c r="B40" s="33">
        <v>-783986.34</v>
      </c>
      <c r="C40" s="17">
        <v>0</v>
      </c>
      <c r="D40" s="17">
        <v>0</v>
      </c>
      <c r="E40" s="33">
        <v>-178811.73000000013</v>
      </c>
      <c r="F40" s="28">
        <v>0</v>
      </c>
      <c r="G40" s="28">
        <v>0</v>
      </c>
      <c r="H40" s="33">
        <v>-52500.009999999995</v>
      </c>
      <c r="I40" s="17">
        <v>0</v>
      </c>
      <c r="J40" s="28">
        <v>0</v>
      </c>
      <c r="K40" s="17">
        <v>0</v>
      </c>
      <c r="L40" s="33">
        <f>SUM(B40:K40)</f>
        <v>-1015298.0800000001</v>
      </c>
      <c r="M40"/>
    </row>
    <row r="41" spans="1:13" ht="18.75" customHeight="1">
      <c r="A41" s="37" t="s">
        <v>34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aca="true" t="shared" si="11" ref="L41:L48">SUM(B41:K41)</f>
        <v>0</v>
      </c>
      <c r="M41"/>
    </row>
    <row r="42" spans="1:13" ht="18.75" customHeight="1">
      <c r="A42" s="37" t="s">
        <v>35</v>
      </c>
      <c r="B42" s="17">
        <v>0</v>
      </c>
      <c r="C42" s="33">
        <v>-44335.450000000004</v>
      </c>
      <c r="D42" s="33">
        <v>-85205.55</v>
      </c>
      <c r="E42" s="33">
        <v>-315845.52999999997</v>
      </c>
      <c r="F42" s="33">
        <v>-137595.04</v>
      </c>
      <c r="G42" s="17">
        <v>0.010000000000218279</v>
      </c>
      <c r="H42" s="33">
        <v>-13296.55</v>
      </c>
      <c r="I42" s="33">
        <v>-12912.06</v>
      </c>
      <c r="J42" s="33">
        <v>-102226.08</v>
      </c>
      <c r="K42" s="33">
        <v>-48028.84</v>
      </c>
      <c r="L42" s="33">
        <f t="shared" si="11"/>
        <v>-759445.09</v>
      </c>
      <c r="M42"/>
    </row>
    <row r="43" spans="1:13" ht="18.75" customHeight="1">
      <c r="A43" s="37" t="s">
        <v>36</v>
      </c>
      <c r="B43" s="33">
        <v>-475.2</v>
      </c>
      <c r="C43" s="33">
        <v>-79.2</v>
      </c>
      <c r="D43" s="33">
        <v>-1663.2</v>
      </c>
      <c r="E43" s="33">
        <v>-1069.2000000000003</v>
      </c>
      <c r="F43" s="17">
        <v>0</v>
      </c>
      <c r="G43" s="33">
        <v>-277.2</v>
      </c>
      <c r="H43" s="17">
        <v>0</v>
      </c>
      <c r="I43" s="33">
        <v>-396</v>
      </c>
      <c r="J43" s="33">
        <v>-871.2</v>
      </c>
      <c r="K43" s="17">
        <v>0</v>
      </c>
      <c r="L43" s="33">
        <f t="shared" si="11"/>
        <v>-4831.2</v>
      </c>
      <c r="M43"/>
    </row>
    <row r="44" spans="1:13" ht="18.75" customHeight="1">
      <c r="A44" s="37" t="s">
        <v>37</v>
      </c>
      <c r="B44" s="33">
        <v>-3300</v>
      </c>
      <c r="C44" s="33">
        <v>-3300</v>
      </c>
      <c r="D44" s="33">
        <v>-23100</v>
      </c>
      <c r="E44" s="33">
        <v>-19800</v>
      </c>
      <c r="F44" s="33">
        <v>-16500</v>
      </c>
      <c r="G44" s="33">
        <v>-13200</v>
      </c>
      <c r="H44" s="17">
        <v>0</v>
      </c>
      <c r="I44" s="33">
        <v>-6600</v>
      </c>
      <c r="J44" s="17">
        <v>0</v>
      </c>
      <c r="K44" s="17">
        <v>0</v>
      </c>
      <c r="L44" s="33">
        <f t="shared" si="11"/>
        <v>-85800</v>
      </c>
      <c r="M44"/>
    </row>
    <row r="45" spans="1:13" ht="18.75" customHeight="1">
      <c r="A45" s="37" t="s">
        <v>38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 t="shared" si="11"/>
        <v>0</v>
      </c>
      <c r="M45"/>
    </row>
    <row r="46" spans="1:13" ht="18.75" customHeight="1">
      <c r="A46" s="37" t="s">
        <v>39</v>
      </c>
      <c r="B46" s="17">
        <v>0</v>
      </c>
      <c r="C46" s="33">
        <v>-770</v>
      </c>
      <c r="D46" s="33">
        <v>-550</v>
      </c>
      <c r="E46" s="33">
        <v>0</v>
      </c>
      <c r="F46" s="33">
        <v>-880</v>
      </c>
      <c r="G46" s="17">
        <v>0</v>
      </c>
      <c r="H46" s="33">
        <v>-1540</v>
      </c>
      <c r="I46" s="33">
        <v>-1320</v>
      </c>
      <c r="J46" s="33">
        <v>-440</v>
      </c>
      <c r="K46" s="33">
        <v>-220</v>
      </c>
      <c r="L46" s="33">
        <f t="shared" si="11"/>
        <v>-5720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33">
        <v>32007600</v>
      </c>
      <c r="F47" s="33">
        <v>34282000</v>
      </c>
      <c r="G47" s="17">
        <v>0</v>
      </c>
      <c r="H47" s="17">
        <v>0</v>
      </c>
      <c r="I47" s="33">
        <v>14382000</v>
      </c>
      <c r="J47" s="17">
        <v>0</v>
      </c>
      <c r="K47" s="17">
        <v>0</v>
      </c>
      <c r="L47" s="33">
        <f t="shared" si="11"/>
        <v>80671600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33">
        <v>-30488400</v>
      </c>
      <c r="F48" s="33">
        <v>-32436000</v>
      </c>
      <c r="G48" s="17">
        <v>0</v>
      </c>
      <c r="H48" s="17">
        <v>0</v>
      </c>
      <c r="I48" s="33">
        <v>-13725000</v>
      </c>
      <c r="J48" s="17">
        <v>0</v>
      </c>
      <c r="K48" s="17">
        <v>0</v>
      </c>
      <c r="L48" s="33">
        <f t="shared" si="11"/>
        <v>-76649400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>SUM(B49:K49)</f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40</v>
      </c>
      <c r="B51" s="33">
        <v>-1565069.42</v>
      </c>
      <c r="C51" s="33">
        <v>231467.76</v>
      </c>
      <c r="D51" s="33">
        <v>718191.02</v>
      </c>
      <c r="E51" s="33">
        <v>385452.57</v>
      </c>
      <c r="F51" s="33">
        <v>368657.22000000003</v>
      </c>
      <c r="G51" s="33">
        <v>286540.21</v>
      </c>
      <c r="H51" s="33">
        <v>141200.87</v>
      </c>
      <c r="I51" s="33">
        <v>119282.46</v>
      </c>
      <c r="J51" s="33">
        <v>294505.97</v>
      </c>
      <c r="K51" s="33">
        <v>501049.49</v>
      </c>
      <c r="L51" s="33">
        <f aca="true" t="shared" si="12" ref="L51:L56">SUM(B51:K51)</f>
        <v>1481278.1500000001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3" ref="C52:K52">+C53+C54</f>
        <v>0</v>
      </c>
      <c r="D52" s="17">
        <f t="shared" si="13"/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17">
        <f t="shared" si="13"/>
        <v>0</v>
      </c>
      <c r="J52" s="17">
        <f t="shared" si="13"/>
        <v>0</v>
      </c>
      <c r="K52" s="17">
        <f t="shared" si="13"/>
        <v>0</v>
      </c>
      <c r="L52" s="33">
        <f t="shared" si="12"/>
        <v>0</v>
      </c>
      <c r="M52" s="51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2"/>
        <v>0</v>
      </c>
      <c r="M53" s="51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2"/>
        <v>0</v>
      </c>
      <c r="M54" s="54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4" ht="18.75" customHeight="1">
      <c r="A56" s="19" t="s">
        <v>41</v>
      </c>
      <c r="B56" s="41">
        <f aca="true" t="shared" si="14" ref="B56:K56">IF(B20+B32+B45+B57&lt;0,0,B20+B32+B57)</f>
        <v>15603955.930000002</v>
      </c>
      <c r="C56" s="41">
        <f t="shared" si="14"/>
        <v>13789925.100000001</v>
      </c>
      <c r="D56" s="41">
        <f t="shared" si="14"/>
        <v>45226330.91999999</v>
      </c>
      <c r="E56" s="41">
        <f t="shared" si="14"/>
        <v>37921219.719999984</v>
      </c>
      <c r="F56" s="41">
        <f t="shared" si="14"/>
        <v>40121915.4</v>
      </c>
      <c r="G56" s="41">
        <f t="shared" si="14"/>
        <v>21970674.979999997</v>
      </c>
      <c r="H56" s="41">
        <f t="shared" si="14"/>
        <v>15966256.44</v>
      </c>
      <c r="I56" s="41">
        <f t="shared" si="14"/>
        <v>16484896.069999998</v>
      </c>
      <c r="J56" s="41">
        <f t="shared" si="14"/>
        <v>18733376.96</v>
      </c>
      <c r="K56" s="41">
        <f t="shared" si="14"/>
        <v>24878276.389999993</v>
      </c>
      <c r="L56" s="42">
        <f t="shared" si="12"/>
        <v>250696827.90999994</v>
      </c>
      <c r="M56" s="11"/>
      <c r="N56" s="64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 s="55"/>
    </row>
    <row r="58" spans="1:13" ht="18.75" customHeight="1">
      <c r="A58" s="27" t="s">
        <v>43</v>
      </c>
      <c r="B58" s="33">
        <f aca="true" t="shared" si="15" ref="B58:K58">IF(B20+B32+B45+B57&gt;0,0,B20+B32+B57)</f>
        <v>0</v>
      </c>
      <c r="C58" s="33">
        <f t="shared" si="15"/>
        <v>0</v>
      </c>
      <c r="D58" s="33">
        <f t="shared" si="15"/>
        <v>0</v>
      </c>
      <c r="E58" s="33">
        <f t="shared" si="15"/>
        <v>0</v>
      </c>
      <c r="F58" s="33">
        <f t="shared" si="15"/>
        <v>0</v>
      </c>
      <c r="G58" s="33">
        <f t="shared" si="15"/>
        <v>0</v>
      </c>
      <c r="H58" s="33">
        <f t="shared" si="15"/>
        <v>0</v>
      </c>
      <c r="I58" s="33">
        <f t="shared" si="15"/>
        <v>0</v>
      </c>
      <c r="J58" s="33">
        <f t="shared" si="15"/>
        <v>0</v>
      </c>
      <c r="K58" s="33">
        <f t="shared" si="15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4" ht="18.75" customHeight="1">
      <c r="A62" s="45" t="s">
        <v>44</v>
      </c>
      <c r="B62" s="41">
        <f>SUM(B63:B76)</f>
        <v>15603955.929999998</v>
      </c>
      <c r="C62" s="41">
        <f aca="true" t="shared" si="16" ref="C62:J62">SUM(C63:C74)</f>
        <v>13789925.12</v>
      </c>
      <c r="D62" s="41">
        <f t="shared" si="16"/>
        <v>45226330.91511213</v>
      </c>
      <c r="E62" s="41">
        <f t="shared" si="16"/>
        <v>37921219.72450004</v>
      </c>
      <c r="F62" s="41">
        <f t="shared" si="16"/>
        <v>40121915.38646861</v>
      </c>
      <c r="G62" s="41">
        <f t="shared" si="16"/>
        <v>21970674.983020227</v>
      </c>
      <c r="H62" s="41">
        <f t="shared" si="16"/>
        <v>15966256.422840584</v>
      </c>
      <c r="I62" s="41">
        <f>SUM(I63:I79)</f>
        <v>16484896.061388906</v>
      </c>
      <c r="J62" s="41">
        <f t="shared" si="16"/>
        <v>18733376.979135256</v>
      </c>
      <c r="K62" s="41">
        <f>SUM(K63:K76)</f>
        <v>24878276.380000003</v>
      </c>
      <c r="L62" s="41">
        <f>SUM(B62:K62)</f>
        <v>250696827.90246573</v>
      </c>
      <c r="M62" s="11"/>
      <c r="N62" s="64"/>
    </row>
    <row r="63" spans="1:13" ht="18.75" customHeight="1">
      <c r="A63" s="46" t="s">
        <v>45</v>
      </c>
      <c r="B63" s="33">
        <v>15603955.929999998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7" ref="L63:L74">SUM(B63:K63)</f>
        <v>15603955.929999998</v>
      </c>
      <c r="M63"/>
    </row>
    <row r="64" spans="1:13" ht="18.75" customHeight="1">
      <c r="A64" s="46" t="s">
        <v>54</v>
      </c>
      <c r="B64" s="17">
        <v>0</v>
      </c>
      <c r="C64" s="33">
        <v>12077098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7"/>
        <v>12077098</v>
      </c>
      <c r="M64"/>
    </row>
    <row r="65" spans="1:13" ht="18.75" customHeight="1">
      <c r="A65" s="46" t="s">
        <v>55</v>
      </c>
      <c r="B65" s="17">
        <v>0</v>
      </c>
      <c r="C65" s="33">
        <v>1712827.1199999999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7"/>
        <v>1712827.1199999999</v>
      </c>
      <c r="M65" s="52"/>
    </row>
    <row r="66" spans="1:12" ht="18.75" customHeight="1">
      <c r="A66" s="46" t="s">
        <v>46</v>
      </c>
      <c r="B66" s="17">
        <v>0</v>
      </c>
      <c r="C66" s="17">
        <v>0</v>
      </c>
      <c r="D66" s="33">
        <v>45226330.91511213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7"/>
        <v>45226330.91511213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33">
        <v>37921219.72450004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7"/>
        <v>37921219.72450004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33">
        <v>40121915.38646861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7"/>
        <v>40121915.38646861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3">
        <v>21970674.983020227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7"/>
        <v>21970674.983020227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33">
        <v>15966256.422840584</v>
      </c>
      <c r="I70" s="17">
        <v>0</v>
      </c>
      <c r="J70" s="17">
        <v>0</v>
      </c>
      <c r="K70" s="17">
        <v>0</v>
      </c>
      <c r="L70" s="41">
        <f t="shared" si="17"/>
        <v>15966256.422840584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33">
        <v>16484896.061388906</v>
      </c>
      <c r="J71" s="17">
        <v>0</v>
      </c>
      <c r="K71" s="17">
        <v>0</v>
      </c>
      <c r="L71" s="41">
        <f t="shared" si="17"/>
        <v>16484896.061388906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33">
        <v>18733376.979135256</v>
      </c>
      <c r="K72" s="17">
        <v>0</v>
      </c>
      <c r="L72" s="41">
        <f t="shared" si="17"/>
        <v>18733376.979135256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14386664.59</v>
      </c>
      <c r="L73" s="41">
        <f t="shared" si="17"/>
        <v>14386664.59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3">
        <v>10491611.790000003</v>
      </c>
      <c r="L74" s="41">
        <f t="shared" si="17"/>
        <v>10491611.790000003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62">
        <f>SUM(B76:K76)</f>
        <v>0</v>
      </c>
    </row>
    <row r="77" spans="1:11" ht="18" customHeight="1">
      <c r="A77" s="53" t="s">
        <v>79</v>
      </c>
      <c r="H77"/>
      <c r="I77"/>
      <c r="J77"/>
      <c r="K77"/>
    </row>
    <row r="78" spans="1:11" ht="53.25" customHeight="1">
      <c r="A78" s="63" t="s">
        <v>87</v>
      </c>
      <c r="B78" s="63"/>
      <c r="C78" s="63"/>
      <c r="I78"/>
      <c r="J78"/>
      <c r="K78"/>
    </row>
    <row r="79" spans="1:11" ht="18" customHeight="1">
      <c r="A79" s="53" t="s">
        <v>84</v>
      </c>
      <c r="I79"/>
      <c r="K79"/>
    </row>
    <row r="80" spans="1:11" ht="18" customHeight="1">
      <c r="A80" s="53" t="s">
        <v>88</v>
      </c>
      <c r="J80"/>
      <c r="K80"/>
    </row>
    <row r="81" spans="1:11" ht="18" customHeight="1">
      <c r="A81" s="53" t="s">
        <v>89</v>
      </c>
      <c r="K81"/>
    </row>
    <row r="82" ht="14.25">
      <c r="K82"/>
    </row>
    <row r="83" ht="14.25">
      <c r="K83"/>
    </row>
  </sheetData>
  <sheetProtection/>
  <mergeCells count="6">
    <mergeCell ref="A1:L1"/>
    <mergeCell ref="A2:L2"/>
    <mergeCell ref="A4:A6"/>
    <mergeCell ref="B4:K4"/>
    <mergeCell ref="L4:L6"/>
    <mergeCell ref="A78:C78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2024-05-26T20:50:10Z</dcterms:modified>
  <cp:category/>
  <cp:version/>
  <cp:contentType/>
  <cp:contentStatus/>
</cp:coreProperties>
</file>