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<sst xmlns="http://schemas.openxmlformats.org/spreadsheetml/2006/main" count="90" uniqueCount="87">
  <si>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</si>
  <si>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</si>
  <si>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</si>
  <si>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</si>
  <si>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</si>
  <si>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</si>
  <si>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</si>
  <si>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</si>
  <si>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</si>
  <si>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</si>
  <si>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</si>
  <si>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</si>
  <si>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</si>
  <si>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</si>
  <si>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</si>
  <si>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</si>
  <si>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</si>
  <si>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</si>
  <si>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</si>
  <si>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</si>
  <si>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</si>
  <si>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</si>
  <si>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</si>
  <si>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</si>
  <si>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</si>
  <si>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</si>
  <si>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</si>
  <si>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</si>
  <si>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</si>
  <si>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</si>
  <si>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</si>
  <si>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</si>
  <si>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</si>
  <si>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</si>
  <si>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</si>
  <si>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</si>
  <si>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</si>
  <si>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</si>
  <si>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</si>
  <si>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</si>
  <si>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</si>
  <si>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</si>
  <si>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</si>
  <si>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</si>
  <si>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</si>
  <si>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</si>
  <si>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</si>
  <si>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</si>
  <si>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</si>
  <si>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</si>
  <si>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</si>
  <si>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</si>
  <si>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</si>
  <si>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</si>
  <si>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</si>
  <si>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</si>
  <si>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</si>
  <si>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</si>
  <si>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</si>
  <si>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</si>
  <si>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</si>
  <si>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</si>
  <si>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</si>
  <si>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</si>
  <si>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</si>
  <si>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</si>
  <si>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</si>
  <si>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</si>
  <si>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</si>
  <si>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</si>
  <si>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</si>
  <si>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</si>
  <si>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</si>
  <si>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</si>
  <si>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</si>
  <si>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</si>
  <si>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</si>
  <si>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</si>
  <si>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</si>
  <si>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</si>
  <si>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</si>
  <si>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</si>
  <si>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</si>
  <si>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</si>
  <si>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26/04/24 - VENCIMENTO 06/05/24</t>
  </si>
  <si>
    <t>4.10. Remuneração Veículos Elétricos</t>
  </si>
  <si>
    <t>4.11.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</si>
</sst>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402702</v>
      </c>
      <c r="C7" s="9">
        <f t="shared" si="0"/>
        <v>264552</v>
      </c>
      <c r="D7" s="9">
        <f t="shared" si="0"/>
        <v>242442</v>
      </c>
      <c r="E7" s="9">
        <f t="shared" si="0"/>
        <v>70762</v>
      </c>
      <c r="F7" s="9">
        <f t="shared" si="0"/>
        <v>240658</v>
      </c>
      <c r="G7" s="9">
        <f t="shared" si="0"/>
        <v>396780</v>
      </c>
      <c r="H7" s="9">
        <f t="shared" si="0"/>
        <v>49464</v>
      </c>
      <c r="I7" s="9">
        <f t="shared" si="0"/>
        <v>309649</v>
      </c>
      <c r="J7" s="9">
        <f t="shared" si="0"/>
        <v>215303</v>
      </c>
      <c r="K7" s="9">
        <f t="shared" si="0"/>
        <v>313661</v>
      </c>
      <c r="L7" s="9">
        <f t="shared" si="0"/>
        <v>245714</v>
      </c>
      <c r="M7" s="9">
        <f t="shared" si="0"/>
        <v>137895</v>
      </c>
      <c r="N7" s="9">
        <f t="shared" si="0"/>
        <v>83642</v>
      </c>
      <c r="O7" s="9">
        <f t="shared" si="0"/>
        <v>2973224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9568</v>
      </c>
      <c r="C8" s="11">
        <f t="shared" si="1"/>
        <v>9218</v>
      </c>
      <c r="D8" s="11">
        <f t="shared" si="1"/>
        <v>5091</v>
      </c>
      <c r="E8" s="11">
        <f t="shared" si="1"/>
        <v>1873</v>
      </c>
      <c r="F8" s="11">
        <f t="shared" si="1"/>
        <v>6553</v>
      </c>
      <c r="G8" s="11">
        <f t="shared" si="1"/>
        <v>12486</v>
      </c>
      <c r="H8" s="11">
        <f t="shared" si="1"/>
        <v>1671</v>
      </c>
      <c r="I8" s="11">
        <f t="shared" si="1"/>
        <v>13541</v>
      </c>
      <c r="J8" s="11">
        <f t="shared" si="1"/>
        <v>7164</v>
      </c>
      <c r="K8" s="11">
        <f t="shared" si="1"/>
        <v>4038</v>
      </c>
      <c r="L8" s="11">
        <f t="shared" si="1"/>
        <v>3066</v>
      </c>
      <c r="M8" s="11">
        <f t="shared" si="1"/>
        <v>5289</v>
      </c>
      <c r="N8" s="11">
        <f t="shared" si="1"/>
        <v>3234</v>
      </c>
      <c r="O8" s="11">
        <f t="shared" si="1"/>
        <v>82792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9568</v>
      </c>
      <c r="C9" s="11">
        <v>9218</v>
      </c>
      <c r="D9" s="11">
        <v>5091</v>
      </c>
      <c r="E9" s="11">
        <v>1873</v>
      </c>
      <c r="F9" s="11">
        <v>6553</v>
      </c>
      <c r="G9" s="11">
        <v>12486</v>
      </c>
      <c r="H9" s="11">
        <v>1671</v>
      </c>
      <c r="I9" s="11">
        <v>13541</v>
      </c>
      <c r="J9" s="11">
        <v>7164</v>
      </c>
      <c r="K9" s="11">
        <v>4038</v>
      </c>
      <c r="L9" s="11">
        <v>3065</v>
      </c>
      <c r="M9" s="11">
        <v>5289</v>
      </c>
      <c r="N9" s="11">
        <v>3222</v>
      </c>
      <c r="O9" s="11">
        <f>SUM(B9:N9)</f>
        <v>82779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</v>
      </c>
      <c r="M10" s="13">
        <v>0</v>
      </c>
      <c r="N10" s="13">
        <v>12</v>
      </c>
      <c r="O10" s="11">
        <f>SUM(B10:N10)</f>
        <v>13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393134</v>
      </c>
      <c r="C11" s="13">
        <v>255334</v>
      </c>
      <c r="D11" s="13">
        <v>237351</v>
      </c>
      <c r="E11" s="13">
        <v>68889</v>
      </c>
      <c r="F11" s="13">
        <v>234105</v>
      </c>
      <c r="G11" s="13">
        <v>384294</v>
      </c>
      <c r="H11" s="13">
        <v>47793</v>
      </c>
      <c r="I11" s="13">
        <v>296108</v>
      </c>
      <c r="J11" s="13">
        <v>208139</v>
      </c>
      <c r="K11" s="13">
        <v>309623</v>
      </c>
      <c r="L11" s="13">
        <v>242648</v>
      </c>
      <c r="M11" s="13">
        <v>132606</v>
      </c>
      <c r="N11" s="13">
        <v>80408</v>
      </c>
      <c r="O11" s="11">
        <f>SUM(B11:N11)</f>
        <v>2890432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29531</v>
      </c>
      <c r="C12" s="13">
        <v>24280</v>
      </c>
      <c r="D12" s="13">
        <v>18624</v>
      </c>
      <c r="E12" s="13">
        <v>7582</v>
      </c>
      <c r="F12" s="13">
        <v>21812</v>
      </c>
      <c r="G12" s="13">
        <v>37956</v>
      </c>
      <c r="H12" s="13">
        <v>5009</v>
      </c>
      <c r="I12" s="13">
        <v>28865</v>
      </c>
      <c r="J12" s="13">
        <v>18987</v>
      </c>
      <c r="K12" s="13">
        <v>21277</v>
      </c>
      <c r="L12" s="13">
        <v>17127</v>
      </c>
      <c r="M12" s="13">
        <v>7096</v>
      </c>
      <c r="N12" s="13">
        <v>3666</v>
      </c>
      <c r="O12" s="11">
        <f>SUM(B12:N12)</f>
        <v>241812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363603</v>
      </c>
      <c r="C13" s="15">
        <f t="shared" si="2"/>
        <v>231054</v>
      </c>
      <c r="D13" s="15">
        <f t="shared" si="2"/>
        <v>218727</v>
      </c>
      <c r="E13" s="15">
        <f t="shared" si="2"/>
        <v>61307</v>
      </c>
      <c r="F13" s="15">
        <f t="shared" si="2"/>
        <v>212293</v>
      </c>
      <c r="G13" s="15">
        <f t="shared" si="2"/>
        <v>346338</v>
      </c>
      <c r="H13" s="15">
        <f t="shared" si="2"/>
        <v>42784</v>
      </c>
      <c r="I13" s="15">
        <f t="shared" si="2"/>
        <v>267243</v>
      </c>
      <c r="J13" s="15">
        <f t="shared" si="2"/>
        <v>189152</v>
      </c>
      <c r="K13" s="15">
        <f t="shared" si="2"/>
        <v>288346</v>
      </c>
      <c r="L13" s="15">
        <f t="shared" si="2"/>
        <v>225521</v>
      </c>
      <c r="M13" s="15">
        <f t="shared" si="2"/>
        <v>125510</v>
      </c>
      <c r="N13" s="15">
        <f t="shared" si="2"/>
        <v>76742</v>
      </c>
      <c r="O13" s="11">
        <f>SUM(B13:N13)</f>
        <v>2648620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1.168400319261802</v>
      </c>
      <c r="C18" s="19">
        <v>1.26675543878305</v>
      </c>
      <c r="D18" s="19">
        <v>1.427973224781403</v>
      </c>
      <c r="E18" s="19">
        <v>0.838139528024742</v>
      </c>
      <c r="F18" s="19">
        <v>1.305696425757536</v>
      </c>
      <c r="G18" s="19">
        <v>1.355815231040518</v>
      </c>
      <c r="H18" s="19">
        <v>1.518485612529348</v>
      </c>
      <c r="I18" s="19">
        <v>1.115529675816957</v>
      </c>
      <c r="J18" s="19">
        <v>1.325875497491966</v>
      </c>
      <c r="K18" s="19">
        <v>1.199393256649877</v>
      </c>
      <c r="L18" s="19">
        <v>1.249495955179732</v>
      </c>
      <c r="M18" s="19">
        <v>1.150232536584128</v>
      </c>
      <c r="N18" s="19">
        <v>1.088079933452425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1520800.09</v>
      </c>
      <c r="C20" s="24">
        <f aca="true" t="shared" si="3" ref="C20:O20">SUM(C21:C32)</f>
        <v>1095648.3800000001</v>
      </c>
      <c r="D20" s="24">
        <f t="shared" si="3"/>
        <v>980401.95</v>
      </c>
      <c r="E20" s="24">
        <f t="shared" si="3"/>
        <v>294502.1</v>
      </c>
      <c r="F20" s="24">
        <f t="shared" si="3"/>
        <v>1044917.07</v>
      </c>
      <c r="G20" s="24">
        <f t="shared" si="3"/>
        <v>1483757.98</v>
      </c>
      <c r="H20" s="24">
        <f t="shared" si="3"/>
        <v>291918.89999999997</v>
      </c>
      <c r="I20" s="24">
        <f t="shared" si="3"/>
        <v>1153051.68</v>
      </c>
      <c r="J20" s="24">
        <f t="shared" si="3"/>
        <v>935252.2899999999</v>
      </c>
      <c r="K20" s="24">
        <f t="shared" si="3"/>
        <v>1273091.9</v>
      </c>
      <c r="L20" s="24">
        <f t="shared" si="3"/>
        <v>1129561.7299999997</v>
      </c>
      <c r="M20" s="24">
        <f t="shared" si="3"/>
        <v>657166.7200000001</v>
      </c>
      <c r="N20" s="24">
        <f t="shared" si="3"/>
        <v>339109.31</v>
      </c>
      <c r="O20" s="24">
        <f t="shared" si="3"/>
        <v>12199180.100000003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1188776.3</v>
      </c>
      <c r="C21" s="28">
        <f aca="true" t="shared" si="4" ref="C21:N21">ROUND((C15+C16)*C7,2)</f>
        <v>806777.78</v>
      </c>
      <c r="D21" s="28">
        <f t="shared" si="4"/>
        <v>648411.13</v>
      </c>
      <c r="E21" s="28">
        <f t="shared" si="4"/>
        <v>323311.58</v>
      </c>
      <c r="F21" s="28">
        <f t="shared" si="4"/>
        <v>746015.73</v>
      </c>
      <c r="G21" s="28">
        <f t="shared" si="4"/>
        <v>1012027.07</v>
      </c>
      <c r="H21" s="28">
        <f t="shared" si="4"/>
        <v>169394.41</v>
      </c>
      <c r="I21" s="28">
        <f t="shared" si="4"/>
        <v>937648.14</v>
      </c>
      <c r="J21" s="28">
        <f t="shared" si="4"/>
        <v>655748.35</v>
      </c>
      <c r="K21" s="28">
        <f t="shared" si="4"/>
        <v>902998.65</v>
      </c>
      <c r="L21" s="28">
        <f t="shared" si="4"/>
        <v>805450.49</v>
      </c>
      <c r="M21" s="28">
        <f t="shared" si="4"/>
        <v>521587.84</v>
      </c>
      <c r="N21" s="28">
        <f t="shared" si="4"/>
        <v>285779.62</v>
      </c>
      <c r="O21" s="28">
        <f aca="true" t="shared" si="5" ref="O21:O29">SUM(B21:N21)</f>
        <v>9003927.09</v>
      </c>
    </row>
    <row r="22" spans="1:23" ht="18.75" customHeight="1">
      <c r="A22" s="26" t="s">
        <v>33</v>
      </c>
      <c r="B22" s="28">
        <f>IF(B18&lt;&gt;0,ROUND((B18-1)*B21,2),0)</f>
        <v>200190.31</v>
      </c>
      <c r="C22" s="28">
        <f aca="true" t="shared" si="6" ref="C22:N22">IF(C18&lt;&gt;0,ROUND((C18-1)*C21,2),0)</f>
        <v>215212.36</v>
      </c>
      <c r="D22" s="28">
        <f t="shared" si="6"/>
        <v>277502.6</v>
      </c>
      <c r="E22" s="28">
        <f t="shared" si="6"/>
        <v>-52331.36</v>
      </c>
      <c r="F22" s="28">
        <f t="shared" si="6"/>
        <v>228054.34</v>
      </c>
      <c r="G22" s="28">
        <f t="shared" si="6"/>
        <v>360094.65</v>
      </c>
      <c r="H22" s="28">
        <f t="shared" si="6"/>
        <v>87828.56</v>
      </c>
      <c r="I22" s="28">
        <f t="shared" si="6"/>
        <v>108326.19</v>
      </c>
      <c r="J22" s="28">
        <f t="shared" si="6"/>
        <v>213692.32</v>
      </c>
      <c r="K22" s="28">
        <f t="shared" si="6"/>
        <v>180051.84</v>
      </c>
      <c r="L22" s="28">
        <f t="shared" si="6"/>
        <v>200956.64</v>
      </c>
      <c r="M22" s="28">
        <f t="shared" si="6"/>
        <v>78359.46</v>
      </c>
      <c r="N22" s="28">
        <f t="shared" si="6"/>
        <v>25171.45</v>
      </c>
      <c r="O22" s="28">
        <f t="shared" si="5"/>
        <v>2123109.3600000003</v>
      </c>
      <c r="W22" s="51"/>
    </row>
    <row r="23" spans="1:15" ht="18.75" customHeight="1">
      <c r="A23" s="26" t="s">
        <v>34</v>
      </c>
      <c r="B23" s="28">
        <v>67578.57</v>
      </c>
      <c r="C23" s="28">
        <v>44228.34</v>
      </c>
      <c r="D23" s="28">
        <v>31670.44</v>
      </c>
      <c r="E23" s="28">
        <v>11614.61</v>
      </c>
      <c r="F23" s="28">
        <v>40816.49</v>
      </c>
      <c r="G23" s="28">
        <v>65757.55</v>
      </c>
      <c r="H23" s="28">
        <v>8490</v>
      </c>
      <c r="I23" s="28">
        <v>46864.17</v>
      </c>
      <c r="J23" s="28">
        <v>36522.34</v>
      </c>
      <c r="K23" s="28">
        <v>53769.97</v>
      </c>
      <c r="L23" s="28">
        <v>49505.02</v>
      </c>
      <c r="M23" s="28">
        <v>25309.46</v>
      </c>
      <c r="N23" s="28">
        <v>15549.13</v>
      </c>
      <c r="O23" s="28">
        <f t="shared" si="5"/>
        <v>497676.09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1178.96</v>
      </c>
      <c r="C26" s="28">
        <v>863.82</v>
      </c>
      <c r="D26" s="28">
        <v>776.59</v>
      </c>
      <c r="E26" s="28">
        <v>230.73</v>
      </c>
      <c r="F26" s="28">
        <v>821.61</v>
      </c>
      <c r="G26" s="28">
        <v>1162.08</v>
      </c>
      <c r="H26" s="28">
        <v>216.66</v>
      </c>
      <c r="I26" s="28">
        <v>886.33</v>
      </c>
      <c r="J26" s="28">
        <v>734.39</v>
      </c>
      <c r="K26" s="28">
        <v>993.25</v>
      </c>
      <c r="L26" s="28">
        <v>877.89</v>
      </c>
      <c r="M26" s="28">
        <v>506.47</v>
      </c>
      <c r="N26" s="28">
        <v>270.11</v>
      </c>
      <c r="O26" s="28">
        <f t="shared" si="5"/>
        <v>9518.890000000001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1031.13</v>
      </c>
      <c r="C27" s="28">
        <v>767.71</v>
      </c>
      <c r="D27" s="28">
        <v>673.34</v>
      </c>
      <c r="E27" s="28">
        <v>205.67</v>
      </c>
      <c r="F27" s="28">
        <v>677.58</v>
      </c>
      <c r="G27" s="28">
        <v>921.24</v>
      </c>
      <c r="H27" s="28">
        <v>169.03</v>
      </c>
      <c r="I27" s="28">
        <v>714.22</v>
      </c>
      <c r="J27" s="28">
        <v>673.34</v>
      </c>
      <c r="K27" s="28">
        <v>891.65</v>
      </c>
      <c r="L27" s="28">
        <v>778.96</v>
      </c>
      <c r="M27" s="28">
        <v>439.5</v>
      </c>
      <c r="N27" s="28">
        <v>231.02</v>
      </c>
      <c r="O27" s="28">
        <f t="shared" si="5"/>
        <v>8174.39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429.68</v>
      </c>
      <c r="H28" s="28">
        <v>78.84</v>
      </c>
      <c r="I28" s="28">
        <v>331.13</v>
      </c>
      <c r="J28" s="28">
        <v>318.65</v>
      </c>
      <c r="K28" s="28">
        <v>409.97</v>
      </c>
      <c r="L28" s="28">
        <v>363.32</v>
      </c>
      <c r="M28" s="28">
        <v>205.64</v>
      </c>
      <c r="N28" s="28">
        <v>107.75</v>
      </c>
      <c r="O28" s="28">
        <f t="shared" si="5"/>
        <v>3809.96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57905.8</v>
      </c>
      <c r="C29" s="28">
        <v>23782.2</v>
      </c>
      <c r="D29" s="28">
        <v>19224.75</v>
      </c>
      <c r="E29" s="28">
        <v>9545.9</v>
      </c>
      <c r="F29" s="28">
        <v>26386.25</v>
      </c>
      <c r="G29" s="28">
        <v>41536.66</v>
      </c>
      <c r="H29" s="28">
        <v>23912.35</v>
      </c>
      <c r="I29" s="28">
        <v>54623.4</v>
      </c>
      <c r="J29" s="28">
        <v>25733.85</v>
      </c>
      <c r="K29" s="28">
        <v>40604.03</v>
      </c>
      <c r="L29" s="28">
        <v>40502.23</v>
      </c>
      <c r="M29" s="28">
        <v>28929.3</v>
      </c>
      <c r="N29" s="28">
        <v>10171.18</v>
      </c>
      <c r="O29" s="28">
        <f t="shared" si="5"/>
        <v>402857.8999999999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87474.68</v>
      </c>
      <c r="L30" s="28">
        <v>29298.13</v>
      </c>
      <c r="M30" s="28">
        <v>0</v>
      </c>
      <c r="N30" s="28">
        <v>0</v>
      </c>
      <c r="O30" s="28">
        <f>SUM(B30:N30)</f>
        <v>116772.81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4068.81</v>
      </c>
      <c r="L31" s="28">
        <v>0</v>
      </c>
      <c r="M31" s="28">
        <v>0</v>
      </c>
      <c r="N31" s="28">
        <v>0</v>
      </c>
      <c r="O31" s="28">
        <f>SUM(B31:N31)</f>
        <v>4068.81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26230.790000000008</v>
      </c>
      <c r="C33" s="28">
        <f aca="true" t="shared" si="7" ref="C33:O33">+C34+C36+C49+C50+C51+C56-C57</f>
        <v>-37179.31</v>
      </c>
      <c r="D33" s="28">
        <f t="shared" si="7"/>
        <v>-78409.93</v>
      </c>
      <c r="E33" s="28">
        <f t="shared" si="7"/>
        <v>-6795.2300000000005</v>
      </c>
      <c r="F33" s="28">
        <f t="shared" si="7"/>
        <v>-25975.32</v>
      </c>
      <c r="G33" s="28">
        <f t="shared" si="7"/>
        <v>-79067.96</v>
      </c>
      <c r="H33" s="28">
        <f t="shared" si="7"/>
        <v>-8785.85</v>
      </c>
      <c r="I33" s="28">
        <f t="shared" si="7"/>
        <v>-42272.47999999996</v>
      </c>
      <c r="J33" s="28">
        <f t="shared" si="7"/>
        <v>17963.090000000004</v>
      </c>
      <c r="K33" s="28">
        <f t="shared" si="7"/>
        <v>48399.28999999999</v>
      </c>
      <c r="L33" s="28">
        <f t="shared" si="7"/>
        <v>50742.64999999991</v>
      </c>
      <c r="M33" s="28">
        <f t="shared" si="7"/>
        <v>-58575.82</v>
      </c>
      <c r="N33" s="28">
        <f t="shared" si="7"/>
        <v>-15594.169999999998</v>
      </c>
      <c r="O33" s="28">
        <f t="shared" si="7"/>
        <v>-209320.24999999983</v>
      </c>
    </row>
    <row r="34" spans="1:15" ht="18.75" customHeight="1">
      <c r="A34" s="26" t="s">
        <v>38</v>
      </c>
      <c r="B34" s="29">
        <f>+B35</f>
        <v>-42099.2</v>
      </c>
      <c r="C34" s="29">
        <f>+C35</f>
        <v>-40559.2</v>
      </c>
      <c r="D34" s="29">
        <f aca="true" t="shared" si="8" ref="D34:O34">+D35</f>
        <v>-22400.4</v>
      </c>
      <c r="E34" s="29">
        <f t="shared" si="8"/>
        <v>-8241.2</v>
      </c>
      <c r="F34" s="29">
        <f t="shared" si="8"/>
        <v>-28833.2</v>
      </c>
      <c r="G34" s="29">
        <f t="shared" si="8"/>
        <v>-54938.4</v>
      </c>
      <c r="H34" s="29">
        <f t="shared" si="8"/>
        <v>-7352.4</v>
      </c>
      <c r="I34" s="29">
        <f t="shared" si="8"/>
        <v>-59580.4</v>
      </c>
      <c r="J34" s="29">
        <f t="shared" si="8"/>
        <v>-31521.6</v>
      </c>
      <c r="K34" s="29">
        <f t="shared" si="8"/>
        <v>-17767.2</v>
      </c>
      <c r="L34" s="29">
        <f t="shared" si="8"/>
        <v>-13486</v>
      </c>
      <c r="M34" s="29">
        <f t="shared" si="8"/>
        <v>-23271.6</v>
      </c>
      <c r="N34" s="29">
        <f t="shared" si="8"/>
        <v>-14176.8</v>
      </c>
      <c r="O34" s="29">
        <f t="shared" si="8"/>
        <v>-364227.5999999999</v>
      </c>
    </row>
    <row r="35" spans="1:26" ht="18.75" customHeight="1">
      <c r="A35" s="27" t="s">
        <v>39</v>
      </c>
      <c r="B35" s="16">
        <f>ROUND((-B9)*$G$3,2)</f>
        <v>-42099.2</v>
      </c>
      <c r="C35" s="16">
        <f aca="true" t="shared" si="9" ref="C35:N35">ROUND((-C9)*$G$3,2)</f>
        <v>-40559.2</v>
      </c>
      <c r="D35" s="16">
        <f t="shared" si="9"/>
        <v>-22400.4</v>
      </c>
      <c r="E35" s="16">
        <f t="shared" si="9"/>
        <v>-8241.2</v>
      </c>
      <c r="F35" s="16">
        <f t="shared" si="9"/>
        <v>-28833.2</v>
      </c>
      <c r="G35" s="16">
        <f t="shared" si="9"/>
        <v>-54938.4</v>
      </c>
      <c r="H35" s="16">
        <f t="shared" si="9"/>
        <v>-7352.4</v>
      </c>
      <c r="I35" s="16">
        <f t="shared" si="9"/>
        <v>-59580.4</v>
      </c>
      <c r="J35" s="16">
        <f t="shared" si="9"/>
        <v>-31521.6</v>
      </c>
      <c r="K35" s="16">
        <f t="shared" si="9"/>
        <v>-17767.2</v>
      </c>
      <c r="L35" s="16">
        <f t="shared" si="9"/>
        <v>-13486</v>
      </c>
      <c r="M35" s="16">
        <f t="shared" si="9"/>
        <v>-23271.6</v>
      </c>
      <c r="N35" s="16">
        <f t="shared" si="9"/>
        <v>-14176.8</v>
      </c>
      <c r="O35" s="30">
        <f aca="true" t="shared" si="10" ref="O35:O57">SUM(B35:N35)</f>
        <v>-364227.5999999999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68329.99</v>
      </c>
      <c r="C36" s="29">
        <f aca="true" t="shared" si="11" ref="C36:O36">SUM(C37:C47)</f>
        <v>3379.89</v>
      </c>
      <c r="D36" s="29">
        <f t="shared" si="11"/>
        <v>-56009.53</v>
      </c>
      <c r="E36" s="29">
        <f t="shared" si="11"/>
        <v>1445.97</v>
      </c>
      <c r="F36" s="29">
        <f t="shared" si="11"/>
        <v>2857.88</v>
      </c>
      <c r="G36" s="29">
        <f t="shared" si="11"/>
        <v>-24129.56</v>
      </c>
      <c r="H36" s="29">
        <f t="shared" si="11"/>
        <v>-1433.45</v>
      </c>
      <c r="I36" s="29">
        <f t="shared" si="11"/>
        <v>17307.920000000042</v>
      </c>
      <c r="J36" s="29">
        <f t="shared" si="11"/>
        <v>49484.69</v>
      </c>
      <c r="K36" s="29">
        <f t="shared" si="11"/>
        <v>66166.48999999999</v>
      </c>
      <c r="L36" s="29">
        <f t="shared" si="11"/>
        <v>64228.64999999991</v>
      </c>
      <c r="M36" s="29">
        <f t="shared" si="11"/>
        <v>-35304.22</v>
      </c>
      <c r="N36" s="29">
        <f t="shared" si="11"/>
        <v>-1417.37</v>
      </c>
      <c r="O36" s="29">
        <f t="shared" si="11"/>
        <v>154907.3500000001</v>
      </c>
    </row>
    <row r="37" spans="1:26" ht="18.75" customHeight="1">
      <c r="A37" s="27" t="s">
        <v>41</v>
      </c>
      <c r="B37" s="31">
        <v>68329.99</v>
      </c>
      <c r="C37" s="31">
        <v>3379.89</v>
      </c>
      <c r="D37" s="31">
        <v>-56009.53</v>
      </c>
      <c r="E37" s="31">
        <v>1445.97</v>
      </c>
      <c r="F37" s="31">
        <v>2857.88</v>
      </c>
      <c r="G37" s="31">
        <v>-24129.56</v>
      </c>
      <c r="H37" s="31">
        <v>-1433.45</v>
      </c>
      <c r="I37" s="31">
        <v>17307.92</v>
      </c>
      <c r="J37" s="31">
        <v>49484.69</v>
      </c>
      <c r="K37" s="31">
        <v>66166.49</v>
      </c>
      <c r="L37" s="31">
        <v>64228.65</v>
      </c>
      <c r="M37" s="31">
        <v>-35304.22</v>
      </c>
      <c r="N37" s="31">
        <v>-1417.37</v>
      </c>
      <c r="O37" s="31">
        <f t="shared" si="10"/>
        <v>154907.35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909000</v>
      </c>
      <c r="J42" s="31">
        <v>0</v>
      </c>
      <c r="K42" s="31">
        <v>1089000</v>
      </c>
      <c r="L42" s="31">
        <v>990000</v>
      </c>
      <c r="M42" s="31">
        <v>0</v>
      </c>
      <c r="N42" s="31">
        <v>0</v>
      </c>
      <c r="O42" s="31">
        <f t="shared" si="10"/>
        <v>2988000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-2988000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1547030.8800000001</v>
      </c>
      <c r="C55" s="34">
        <f aca="true" t="shared" si="13" ref="C55:N55">+C20+C33</f>
        <v>1058469.07</v>
      </c>
      <c r="D55" s="34">
        <f t="shared" si="13"/>
        <v>901992.02</v>
      </c>
      <c r="E55" s="34">
        <f t="shared" si="13"/>
        <v>287706.87</v>
      </c>
      <c r="F55" s="34">
        <f t="shared" si="13"/>
        <v>1018941.75</v>
      </c>
      <c r="G55" s="34">
        <f t="shared" si="13"/>
        <v>1404690.02</v>
      </c>
      <c r="H55" s="34">
        <f t="shared" si="13"/>
        <v>283133.05</v>
      </c>
      <c r="I55" s="34">
        <f t="shared" si="13"/>
        <v>1110779.2</v>
      </c>
      <c r="J55" s="34">
        <f t="shared" si="13"/>
        <v>953215.3799999999</v>
      </c>
      <c r="K55" s="34">
        <f t="shared" si="13"/>
        <v>1321491.19</v>
      </c>
      <c r="L55" s="34">
        <f t="shared" si="13"/>
        <v>1180304.3799999997</v>
      </c>
      <c r="M55" s="34">
        <f t="shared" si="13"/>
        <v>598590.9000000001</v>
      </c>
      <c r="N55" s="34">
        <f t="shared" si="13"/>
        <v>323515.14</v>
      </c>
      <c r="O55" s="34">
        <f>SUM(B55:N55)</f>
        <v>11989859.849999998</v>
      </c>
      <c r="P55"/>
      <c r="Q55" s="41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1547030.8900000001</v>
      </c>
      <c r="C61" s="42">
        <f t="shared" si="14"/>
        <v>1058469.07</v>
      </c>
      <c r="D61" s="42">
        <f t="shared" si="14"/>
        <v>901992.02</v>
      </c>
      <c r="E61" s="42">
        <f t="shared" si="14"/>
        <v>287706.86</v>
      </c>
      <c r="F61" s="42">
        <f t="shared" si="14"/>
        <v>1018941.76</v>
      </c>
      <c r="G61" s="42">
        <f t="shared" si="14"/>
        <v>1404690.01</v>
      </c>
      <c r="H61" s="42">
        <f t="shared" si="14"/>
        <v>283133.06</v>
      </c>
      <c r="I61" s="42">
        <f t="shared" si="14"/>
        <v>1110779.19</v>
      </c>
      <c r="J61" s="42">
        <f t="shared" si="14"/>
        <v>953215.38</v>
      </c>
      <c r="K61" s="42">
        <f t="shared" si="14"/>
        <v>1321491.19</v>
      </c>
      <c r="L61" s="42">
        <f t="shared" si="14"/>
        <v>1180304.38</v>
      </c>
      <c r="M61" s="42">
        <f t="shared" si="14"/>
        <v>598590.9</v>
      </c>
      <c r="N61" s="42">
        <f t="shared" si="14"/>
        <v>323515.14</v>
      </c>
      <c r="O61" s="34">
        <f t="shared" si="14"/>
        <v>11989859.850000001</v>
      </c>
      <c r="Q61"/>
    </row>
    <row r="62" spans="1:18" ht="18.75" customHeight="1">
      <c r="A62" s="26" t="s">
        <v>54</v>
      </c>
      <c r="B62" s="42">
        <v>1271542.75</v>
      </c>
      <c r="C62" s="42">
        <v>758409.88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2029952.63</v>
      </c>
      <c r="P62"/>
      <c r="Q62"/>
      <c r="R62" s="41"/>
    </row>
    <row r="63" spans="1:16" ht="18.75" customHeight="1">
      <c r="A63" s="26" t="s">
        <v>55</v>
      </c>
      <c r="B63" s="42">
        <v>275488.14</v>
      </c>
      <c r="C63" s="42">
        <v>300059.19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575547.3300000001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901992.02</v>
      </c>
      <c r="E64" s="43">
        <v>0</v>
      </c>
      <c r="F64" s="43">
        <v>0</v>
      </c>
      <c r="G64" s="43">
        <v>0</v>
      </c>
      <c r="H64" s="42">
        <v>283133.06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1185125.08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287706.86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287706.86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1018941.76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1018941.76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1404690.01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1404690.01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1110779.19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1110779.19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953215.38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953215.38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1321491.19</v>
      </c>
      <c r="L70" s="29">
        <v>1180304.38</v>
      </c>
      <c r="M70" s="43">
        <v>0</v>
      </c>
      <c r="N70" s="43">
        <v>0</v>
      </c>
      <c r="O70" s="34">
        <f t="shared" si="15"/>
        <v>2501795.57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598590.9</v>
      </c>
      <c r="N71" s="43">
        <v>0</v>
      </c>
      <c r="O71" s="34">
        <f t="shared" si="15"/>
        <v>598590.9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323515.14</v>
      </c>
      <c r="O72" s="46">
        <f t="shared" si="15"/>
        <v>323515.14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2024-05-03T20:54:22Z</dcterms:modified>
  <cp:category/>
  <cp:version/>
  <cp:contentType/>
  <cp:contentStatus/>
</cp:coreProperties>
</file>