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TOTAL" sheetId="1" r:id="rId1"/>
  </sheets>
  <definedNames>
    <definedName name="_xlnm.Print_Area" localSheetId="0">'TOTAL'!$A$1:$L$76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<sst xmlns="http://schemas.openxmlformats.org/spreadsheetml/2006/main" count="92" uniqueCount="91">
  <si>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</si>
  <si>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</si>
  <si>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</si>
  <si>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</si>
  <si>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</si>
  <si>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</si>
  <si>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</si>
  <si>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</si>
  <si>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</si>
  <si>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</si>
  <si>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</si>
  <si>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</si>
  <si>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</si>
  <si>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</si>
  <si>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</si>
  <si>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</si>
  <si>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</si>
  <si>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</si>
  <si>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</si>
  <si>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</si>
  <si>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</si>
  <si>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</si>
  <si>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</si>
  <si>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</si>
  <si>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</si>
  <si>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</si>
  <si>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</si>
  <si>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</si>
  <si>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</si>
  <si>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</si>
  <si>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</si>
  <si>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</si>
  <si>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</si>
  <si>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</si>
  <si>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</si>
  <si>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</si>
  <si>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</si>
  <si>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</si>
  <si>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</si>
  <si>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</si>
  <si>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</si>
  <si>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</si>
  <si>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</si>
  <si>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</si>
  <si>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</si>
  <si>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</si>
  <si>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</si>
  <si>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</si>
  <si>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</si>
  <si>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</si>
  <si>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</si>
  <si>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</si>
  <si>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</si>
  <si>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</si>
  <si>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</si>
  <si>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</si>
  <si>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</si>
  <si>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</si>
  <si>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</si>
  <si>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</si>
  <si>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</si>
  <si>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</si>
  <si>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</si>
  <si>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</si>
  <si>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</si>
  <si>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</si>
  <si>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</si>
  <si>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</si>
  <si>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</si>
  <si>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</si>
  <si>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</si>
  <si>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</si>
  <si>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</si>
  <si>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</si>
  <si>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</si>
  <si>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</si>
  <si>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</si>
  <si>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</si>
  <si>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</si>
  <si>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</si>
  <si>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</si>
  <si>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</si>
  <si>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</si>
  <si>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4.9. Remuneração Veículos Elétricos</t>
  </si>
  <si>
    <t>5.3. Revisão de Remuneração pelo Transporte Coletivo ¹</t>
  </si>
  <si>
    <t>PERÍODO DE OPERAÇÃO DE 01/06/24 A 30/06/24 - VENCIMENTO 07/06/24 A 05/07/24</t>
  </si>
  <si>
    <t xml:space="preserve">            (**)  Conforme previsto contratualmente, o cálculo do fator de transição é realizado diariamente, considerando as informações de passageiros e frota operacional em cada dia, não havendo cálculo mensal consolidado para o fator de transição. Os dados diários estão disponíveis nas planilhas respectivas para cada dia de operação.</t>
  </si>
  <si>
    <t>¹ Energia para tração abril a maio.</t>
  </si>
  <si>
    <t xml:space="preserve">  Fator de transição de set e out/23.</t>
  </si>
  <si>
    <t xml:space="preserve">  Revisões de passageiros transportados, ar condicionado, fator de transição e elétrico de maio/24. Total de 18.083 passageiros da revisão.</t>
  </si>
  <si>
    <t xml:space="preserve">  Rede da madrugada, Arla 32 e equipamentos embarcados de maio/24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</si>
</sst>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4" fontId="32" fillId="0" borderId="1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4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selection activeCell="A8" sqref="A8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8.75390625" style="1" bestFit="1" customWidth="1"/>
    <col min="14" max="16384" width="9.00390625" style="1" customWidth="1"/>
  </cols>
  <sheetData>
    <row r="1" spans="1:12" ht="25.5" customHeight="1">
      <c r="A1" s="57" t="s">
        <v>53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85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 aca="true" t="shared" si="0" ref="B7:K7">B8+B11</f>
        <v>2093888</v>
      </c>
      <c r="C7" s="10">
        <f t="shared" si="0"/>
        <v>2763657</v>
      </c>
      <c r="D7" s="10">
        <f t="shared" si="0"/>
        <v>8324953</v>
      </c>
      <c r="E7" s="10">
        <f t="shared" si="0"/>
        <v>6465636</v>
      </c>
      <c r="F7" s="10">
        <f t="shared" si="0"/>
        <v>6969102</v>
      </c>
      <c r="G7" s="10">
        <f t="shared" si="0"/>
        <v>3811824</v>
      </c>
      <c r="H7" s="10">
        <f t="shared" si="0"/>
        <v>2687691</v>
      </c>
      <c r="I7" s="10">
        <f t="shared" si="0"/>
        <v>3098214</v>
      </c>
      <c r="J7" s="10">
        <f t="shared" si="0"/>
        <v>2934853</v>
      </c>
      <c r="K7" s="10">
        <f t="shared" si="0"/>
        <v>5530258</v>
      </c>
      <c r="L7" s="10">
        <f aca="true" t="shared" si="1" ref="L7:L13">SUM(B7:K7)</f>
        <v>44680076</v>
      </c>
      <c r="M7" s="11"/>
    </row>
    <row r="8" spans="1:13" ht="17.25" customHeight="1">
      <c r="A8" s="12" t="s">
        <v>80</v>
      </c>
      <c r="B8" s="13">
        <f>B9+B10</f>
        <v>105574</v>
      </c>
      <c r="C8" s="13">
        <f>C9+C10</f>
        <v>112273</v>
      </c>
      <c r="D8" s="13">
        <f>D9+D10</f>
        <v>356472</v>
      </c>
      <c r="E8" s="13">
        <f>E9+E10</f>
        <v>244825</v>
      </c>
      <c r="F8" s="13">
        <f>F9+F10</f>
        <v>228848</v>
      </c>
      <c r="G8" s="13">
        <f>G9+G10</f>
        <v>174095</v>
      </c>
      <c r="H8" s="13">
        <f>H9+H10</f>
        <v>99117</v>
      </c>
      <c r="I8" s="13">
        <f>I9+I10</f>
        <v>99267</v>
      </c>
      <c r="J8" s="13">
        <f>J9+J10</f>
        <v>128552</v>
      </c>
      <c r="K8" s="13">
        <f>K9+K10</f>
        <v>210396</v>
      </c>
      <c r="L8" s="13">
        <f t="shared" si="1"/>
        <v>1759419</v>
      </c>
      <c r="M8"/>
    </row>
    <row r="9" spans="1:13" ht="17.25" customHeight="1">
      <c r="A9" s="14" t="s">
        <v>18</v>
      </c>
      <c r="B9" s="15">
        <v>105530</v>
      </c>
      <c r="C9" s="15">
        <v>112273</v>
      </c>
      <c r="D9" s="15">
        <v>356471</v>
      </c>
      <c r="E9" s="15">
        <v>244809</v>
      </c>
      <c r="F9" s="15">
        <v>228848</v>
      </c>
      <c r="G9" s="15">
        <v>174095</v>
      </c>
      <c r="H9" s="15">
        <v>96744</v>
      </c>
      <c r="I9" s="15">
        <v>99267</v>
      </c>
      <c r="J9" s="15">
        <v>128552</v>
      </c>
      <c r="K9" s="15">
        <v>210396</v>
      </c>
      <c r="L9" s="13">
        <f t="shared" si="1"/>
        <v>1756985</v>
      </c>
      <c r="M9"/>
    </row>
    <row r="10" spans="1:13" ht="17.25" customHeight="1">
      <c r="A10" s="14" t="s">
        <v>19</v>
      </c>
      <c r="B10" s="15">
        <v>44</v>
      </c>
      <c r="C10" s="15">
        <v>0</v>
      </c>
      <c r="D10" s="15">
        <v>1</v>
      </c>
      <c r="E10" s="15">
        <v>16</v>
      </c>
      <c r="F10" s="15">
        <v>0</v>
      </c>
      <c r="G10" s="15">
        <v>0</v>
      </c>
      <c r="H10" s="15">
        <v>2373</v>
      </c>
      <c r="I10" s="15">
        <v>0</v>
      </c>
      <c r="J10" s="15">
        <v>0</v>
      </c>
      <c r="K10" s="15">
        <v>0</v>
      </c>
      <c r="L10" s="13">
        <f t="shared" si="1"/>
        <v>2434</v>
      </c>
      <c r="M10"/>
    </row>
    <row r="11" spans="1:13" ht="17.25" customHeight="1">
      <c r="A11" s="12" t="s">
        <v>69</v>
      </c>
      <c r="B11" s="15">
        <v>1988314</v>
      </c>
      <c r="C11" s="15">
        <v>2651384</v>
      </c>
      <c r="D11" s="15">
        <v>7968481</v>
      </c>
      <c r="E11" s="15">
        <v>6220811</v>
      </c>
      <c r="F11" s="15">
        <v>6740254</v>
      </c>
      <c r="G11" s="15">
        <v>3637729</v>
      </c>
      <c r="H11" s="15">
        <v>2588574</v>
      </c>
      <c r="I11" s="15">
        <v>2998947</v>
      </c>
      <c r="J11" s="15">
        <v>2806301</v>
      </c>
      <c r="K11" s="15">
        <v>5319862</v>
      </c>
      <c r="L11" s="13">
        <f t="shared" si="1"/>
        <v>42920657</v>
      </c>
      <c r="M11" s="55"/>
    </row>
    <row r="12" spans="1:13" ht="17.25" customHeight="1">
      <c r="A12" s="14" t="s">
        <v>82</v>
      </c>
      <c r="B12" s="15">
        <v>232360</v>
      </c>
      <c r="C12" s="15">
        <v>200645</v>
      </c>
      <c r="D12" s="15">
        <v>693640</v>
      </c>
      <c r="E12" s="15">
        <v>611796</v>
      </c>
      <c r="F12" s="15">
        <v>580378</v>
      </c>
      <c r="G12" s="15">
        <v>338748</v>
      </c>
      <c r="H12" s="15">
        <v>239944</v>
      </c>
      <c r="I12" s="15">
        <v>172533</v>
      </c>
      <c r="J12" s="15">
        <v>202348</v>
      </c>
      <c r="K12" s="15">
        <v>347124</v>
      </c>
      <c r="L12" s="13">
        <f t="shared" si="1"/>
        <v>3619516</v>
      </c>
      <c r="M12" s="55"/>
    </row>
    <row r="13" spans="1:13" ht="17.25" customHeight="1">
      <c r="A13" s="14" t="s">
        <v>70</v>
      </c>
      <c r="B13" s="15">
        <f>+B11-B12</f>
        <v>1755954</v>
      </c>
      <c r="C13" s="15">
        <f>+C11-C12</f>
        <v>2450739</v>
      </c>
      <c r="D13" s="15">
        <f>+D11-D12</f>
        <v>7274841</v>
      </c>
      <c r="E13" s="15">
        <f>+E11-E12</f>
        <v>5609015</v>
      </c>
      <c r="F13" s="15">
        <f>+F11-F12</f>
        <v>6159876</v>
      </c>
      <c r="G13" s="15">
        <f>+G11-G12</f>
        <v>3298981</v>
      </c>
      <c r="H13" s="15">
        <f>+H11-H12</f>
        <v>2348630</v>
      </c>
      <c r="I13" s="15">
        <f>+I11-I12</f>
        <v>2826414</v>
      </c>
      <c r="J13" s="15">
        <f>+J11-J12</f>
        <v>2603953</v>
      </c>
      <c r="K13" s="15">
        <f>+K11-K12</f>
        <v>4972738</v>
      </c>
      <c r="L13" s="13">
        <f t="shared" si="1"/>
        <v>39301141</v>
      </c>
      <c r="M13" s="49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5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 aca="true" t="shared" si="2" ref="B20:K20">SUM(B21:B30)</f>
        <v>20109066.409999996</v>
      </c>
      <c r="C20" s="25">
        <f t="shared" si="2"/>
        <v>13649774.810000002</v>
      </c>
      <c r="D20" s="25">
        <f t="shared" si="2"/>
        <v>44898553.05999999</v>
      </c>
      <c r="E20" s="25">
        <f t="shared" si="2"/>
        <v>36725797.169999994</v>
      </c>
      <c r="F20" s="25">
        <f t="shared" si="2"/>
        <v>38077296.90999999</v>
      </c>
      <c r="G20" s="25">
        <f t="shared" si="2"/>
        <v>21656608.62999999</v>
      </c>
      <c r="H20" s="25">
        <f t="shared" si="2"/>
        <v>15715088.770000005</v>
      </c>
      <c r="I20" s="25">
        <f t="shared" si="2"/>
        <v>15951302.590000004</v>
      </c>
      <c r="J20" s="25">
        <f t="shared" si="2"/>
        <v>18281606.909999996</v>
      </c>
      <c r="K20" s="25">
        <f t="shared" si="2"/>
        <v>24921716.69000001</v>
      </c>
      <c r="L20" s="25">
        <f aca="true" t="shared" si="3" ref="L20:L29">SUM(B20:K20)</f>
        <v>249986811.95</v>
      </c>
      <c r="M20" s="64"/>
    </row>
    <row r="21" spans="1:13" ht="17.25" customHeight="1">
      <c r="A21" s="26" t="s">
        <v>22</v>
      </c>
      <c r="B21" s="51">
        <v>15341708</v>
      </c>
      <c r="C21" s="51">
        <v>11400914.23</v>
      </c>
      <c r="D21" s="51">
        <v>40874686.739999995</v>
      </c>
      <c r="E21" s="51">
        <v>32156194.08</v>
      </c>
      <c r="F21" s="51">
        <v>30625021.86</v>
      </c>
      <c r="G21" s="51">
        <v>18418352.369999997</v>
      </c>
      <c r="H21" s="51">
        <v>14305235.390000002</v>
      </c>
      <c r="I21" s="51">
        <v>13672108.570000002</v>
      </c>
      <c r="J21" s="51">
        <v>13948182.379999999</v>
      </c>
      <c r="K21" s="51">
        <v>21462931.320000008</v>
      </c>
      <c r="L21" s="33">
        <f t="shared" si="3"/>
        <v>212205334.94</v>
      </c>
      <c r="M21"/>
    </row>
    <row r="22" spans="1:13" ht="17.25" customHeight="1">
      <c r="A22" s="27" t="s">
        <v>23</v>
      </c>
      <c r="B22" s="33">
        <v>1610642.8399999999</v>
      </c>
      <c r="C22" s="33">
        <v>1774675.7100000004</v>
      </c>
      <c r="D22" s="33">
        <v>2069142.6100000006</v>
      </c>
      <c r="E22" s="33">
        <v>3070343.2399999998</v>
      </c>
      <c r="F22" s="33">
        <v>5269422.510000001</v>
      </c>
      <c r="G22" s="33">
        <v>2357264.56</v>
      </c>
      <c r="H22" s="33">
        <v>198341.82000000004</v>
      </c>
      <c r="I22" s="33">
        <v>1798824.9799999997</v>
      </c>
      <c r="J22" s="33">
        <v>3634006.789999999</v>
      </c>
      <c r="K22" s="33">
        <v>2508544.1799999997</v>
      </c>
      <c r="L22" s="33">
        <f t="shared" si="3"/>
        <v>24291209.24</v>
      </c>
      <c r="M22"/>
    </row>
    <row r="23" spans="1:13" ht="17.25" customHeight="1">
      <c r="A23" s="27" t="s">
        <v>24</v>
      </c>
      <c r="B23" s="33">
        <v>0</v>
      </c>
      <c r="C23" s="33">
        <v>395420.4700000001</v>
      </c>
      <c r="D23" s="33">
        <v>1765772.2899999998</v>
      </c>
      <c r="E23" s="33">
        <v>1046074.9100000001</v>
      </c>
      <c r="F23" s="33">
        <v>1444476.4000000001</v>
      </c>
      <c r="G23" s="33">
        <v>844054.31</v>
      </c>
      <c r="H23" s="33">
        <v>594398.3999999999</v>
      </c>
      <c r="I23" s="33">
        <v>397388.42999999993</v>
      </c>
      <c r="J23" s="33">
        <v>557555.08</v>
      </c>
      <c r="K23" s="33">
        <v>795580.79</v>
      </c>
      <c r="L23" s="33">
        <f t="shared" si="3"/>
        <v>7840721.080000001</v>
      </c>
      <c r="M23"/>
    </row>
    <row r="24" spans="1:13" ht="17.25" customHeight="1">
      <c r="A24" s="27" t="s">
        <v>25</v>
      </c>
      <c r="B24" s="33">
        <v>54871.56000000003</v>
      </c>
      <c r="C24" s="29">
        <v>54871.56000000003</v>
      </c>
      <c r="D24" s="29">
        <v>109743.12000000005</v>
      </c>
      <c r="E24" s="29">
        <v>109743.12000000005</v>
      </c>
      <c r="F24" s="33">
        <v>109743.12000000005</v>
      </c>
      <c r="G24" s="29">
        <v>0</v>
      </c>
      <c r="H24" s="33">
        <v>54871.56000000003</v>
      </c>
      <c r="I24" s="29">
        <v>54871.56000000003</v>
      </c>
      <c r="J24" s="29">
        <v>109743.12000000005</v>
      </c>
      <c r="K24" s="29">
        <v>109743.12000000005</v>
      </c>
      <c r="L24" s="33">
        <f t="shared" si="3"/>
        <v>768201.8400000005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3"/>
        <v>0</v>
      </c>
      <c r="M25"/>
    </row>
    <row r="26" spans="1:13" ht="17.25" customHeight="1">
      <c r="A26" s="27" t="s">
        <v>72</v>
      </c>
      <c r="B26" s="33">
        <v>19299.5</v>
      </c>
      <c r="C26" s="33">
        <v>12858.840000000002</v>
      </c>
      <c r="D26" s="33">
        <v>42583.18999999999</v>
      </c>
      <c r="E26" s="33">
        <v>35073.329999999994</v>
      </c>
      <c r="F26" s="33">
        <v>36803.759999999995</v>
      </c>
      <c r="G26" s="33">
        <v>20205.489999999994</v>
      </c>
      <c r="H26" s="33">
        <v>14938.139999999996</v>
      </c>
      <c r="I26" s="33">
        <v>15219.550000000007</v>
      </c>
      <c r="J26" s="33">
        <v>16677.04</v>
      </c>
      <c r="K26" s="33">
        <v>23815.550000000003</v>
      </c>
      <c r="L26" s="33">
        <f t="shared" si="3"/>
        <v>237474.39</v>
      </c>
      <c r="M26" s="55"/>
    </row>
    <row r="27" spans="1:13" ht="17.25" customHeight="1">
      <c r="A27" s="27" t="s">
        <v>73</v>
      </c>
      <c r="B27" s="33">
        <v>9846.000000000002</v>
      </c>
      <c r="C27" s="33">
        <v>7663.499999999996</v>
      </c>
      <c r="D27" s="33">
        <v>24976.40999999999</v>
      </c>
      <c r="E27" s="33">
        <v>19101.299999999985</v>
      </c>
      <c r="F27" s="33">
        <v>20834.39999999999</v>
      </c>
      <c r="G27" s="33">
        <v>11666.399999999994</v>
      </c>
      <c r="H27" s="33">
        <v>8536.500000000002</v>
      </c>
      <c r="I27" s="33">
        <v>8789.699999999995</v>
      </c>
      <c r="J27" s="33">
        <v>10593.899999999996</v>
      </c>
      <c r="K27" s="33">
        <v>14518.530000000002</v>
      </c>
      <c r="L27" s="33">
        <f t="shared" si="3"/>
        <v>136526.63999999996</v>
      </c>
      <c r="M27" s="55"/>
    </row>
    <row r="28" spans="1:13" ht="17.25" customHeight="1">
      <c r="A28" s="27" t="s">
        <v>74</v>
      </c>
      <c r="B28" s="33">
        <v>4592.399999999999</v>
      </c>
      <c r="C28" s="33">
        <v>3370.499999999998</v>
      </c>
      <c r="D28" s="33">
        <v>11648.700000000008</v>
      </c>
      <c r="E28" s="33">
        <v>8908.799999999997</v>
      </c>
      <c r="F28" s="33">
        <v>9638.100000000008</v>
      </c>
      <c r="G28" s="33">
        <v>5065.500000000001</v>
      </c>
      <c r="H28" s="33">
        <v>3981.3000000000006</v>
      </c>
      <c r="I28" s="33">
        <v>4099.799999999998</v>
      </c>
      <c r="J28" s="33">
        <v>4848.599999999998</v>
      </c>
      <c r="K28" s="33">
        <v>6583.199999999996</v>
      </c>
      <c r="L28" s="33">
        <f t="shared" si="3"/>
        <v>62736.9</v>
      </c>
      <c r="M28" s="55"/>
    </row>
    <row r="29" spans="1:13" ht="17.25" customHeight="1">
      <c r="A29" s="27" t="s">
        <v>83</v>
      </c>
      <c r="B29" s="33">
        <v>3068106.1100000003</v>
      </c>
      <c r="C29" s="33">
        <v>0</v>
      </c>
      <c r="D29" s="33">
        <v>0</v>
      </c>
      <c r="E29" s="33">
        <v>280358.39</v>
      </c>
      <c r="F29" s="33">
        <v>561356.7600000001</v>
      </c>
      <c r="G29" s="33">
        <v>0</v>
      </c>
      <c r="H29" s="33">
        <v>534785.6600000001</v>
      </c>
      <c r="I29" s="33">
        <v>0</v>
      </c>
      <c r="J29" s="33">
        <v>0</v>
      </c>
      <c r="K29" s="33">
        <v>0</v>
      </c>
      <c r="L29" s="33">
        <f t="shared" si="3"/>
        <v>4444606.920000001</v>
      </c>
      <c r="M29" s="55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4" ref="B32:K32">+B33+B38+B51</f>
        <v>-5608520.889999999</v>
      </c>
      <c r="C32" s="33">
        <f t="shared" si="4"/>
        <v>-302449.31000000006</v>
      </c>
      <c r="D32" s="33">
        <f t="shared" si="4"/>
        <v>-1036070.8999999999</v>
      </c>
      <c r="E32" s="33">
        <f t="shared" si="4"/>
        <v>-2167791.6400000015</v>
      </c>
      <c r="F32" s="33">
        <f t="shared" si="4"/>
        <v>-2000302.4899999988</v>
      </c>
      <c r="G32" s="33">
        <f t="shared" si="4"/>
        <v>-640862.92</v>
      </c>
      <c r="H32" s="33">
        <f t="shared" si="4"/>
        <v>-481503.4</v>
      </c>
      <c r="I32" s="33">
        <f t="shared" si="4"/>
        <v>-978517.0000000001</v>
      </c>
      <c r="J32" s="33">
        <f t="shared" si="4"/>
        <v>-361878.14000000013</v>
      </c>
      <c r="K32" s="33">
        <f t="shared" si="4"/>
        <v>-498953.13</v>
      </c>
      <c r="L32" s="33">
        <f aca="true" t="shared" si="5" ref="L32:L49">SUM(B32:K32)</f>
        <v>-14076849.820000002</v>
      </c>
      <c r="M32"/>
    </row>
    <row r="33" spans="1:13" ht="18.75" customHeight="1">
      <c r="A33" s="27" t="s">
        <v>28</v>
      </c>
      <c r="B33" s="33">
        <f aca="true" t="shared" si="6" ref="B33:K33">B34+B35+B36+B37</f>
        <v>-464332</v>
      </c>
      <c r="C33" s="33">
        <f t="shared" si="6"/>
        <v>-494001.2</v>
      </c>
      <c r="D33" s="33">
        <f t="shared" si="6"/>
        <v>-1568472.4</v>
      </c>
      <c r="E33" s="33">
        <f t="shared" si="6"/>
        <v>-1077159.6</v>
      </c>
      <c r="F33" s="33">
        <f t="shared" si="6"/>
        <v>-1006931.2</v>
      </c>
      <c r="G33" s="33">
        <f t="shared" si="6"/>
        <v>-766018</v>
      </c>
      <c r="H33" s="33">
        <f t="shared" si="6"/>
        <v>-425673.6</v>
      </c>
      <c r="I33" s="33">
        <f t="shared" si="6"/>
        <v>-510956.05</v>
      </c>
      <c r="J33" s="33">
        <f t="shared" si="6"/>
        <v>-565628.8</v>
      </c>
      <c r="K33" s="33">
        <f t="shared" si="6"/>
        <v>-925742.4</v>
      </c>
      <c r="L33" s="33">
        <f t="shared" si="5"/>
        <v>-7804915.249999999</v>
      </c>
      <c r="M33"/>
    </row>
    <row r="34" spans="1:13" s="36" customFormat="1" ht="18.75" customHeight="1">
      <c r="A34" s="34" t="s">
        <v>51</v>
      </c>
      <c r="B34" s="33">
        <f aca="true" t="shared" si="7" ref="B34:K34">-ROUND((B9)*$E$3,2)</f>
        <v>-464332</v>
      </c>
      <c r="C34" s="33">
        <f t="shared" si="7"/>
        <v>-494001.2</v>
      </c>
      <c r="D34" s="33">
        <f t="shared" si="7"/>
        <v>-1568472.4</v>
      </c>
      <c r="E34" s="33">
        <f t="shared" si="7"/>
        <v>-1077159.6</v>
      </c>
      <c r="F34" s="33">
        <f t="shared" si="7"/>
        <v>-1006931.2</v>
      </c>
      <c r="G34" s="33">
        <f t="shared" si="7"/>
        <v>-766018</v>
      </c>
      <c r="H34" s="33">
        <f t="shared" si="7"/>
        <v>-425673.6</v>
      </c>
      <c r="I34" s="33">
        <f t="shared" si="7"/>
        <v>-436774.8</v>
      </c>
      <c r="J34" s="33">
        <f t="shared" si="7"/>
        <v>-565628.8</v>
      </c>
      <c r="K34" s="33">
        <f t="shared" si="7"/>
        <v>-925742.4</v>
      </c>
      <c r="L34" s="33">
        <f t="shared" si="5"/>
        <v>-7730733.999999999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5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5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-74181.25</v>
      </c>
      <c r="J37" s="17">
        <v>0</v>
      </c>
      <c r="K37" s="17">
        <v>0</v>
      </c>
      <c r="L37" s="33">
        <f t="shared" si="5"/>
        <v>-74181.25</v>
      </c>
      <c r="M37"/>
    </row>
    <row r="38" spans="1:13" s="36" customFormat="1" ht="18.75" customHeight="1">
      <c r="A38" s="27" t="s">
        <v>32</v>
      </c>
      <c r="B38" s="38">
        <f aca="true" t="shared" si="8" ref="B38:K38">SUM(B39:B50)</f>
        <v>-3357840.6099999994</v>
      </c>
      <c r="C38" s="38">
        <f t="shared" si="8"/>
        <v>-51891.189999999995</v>
      </c>
      <c r="D38" s="38">
        <f t="shared" si="8"/>
        <v>-255956.23999999996</v>
      </c>
      <c r="E38" s="38">
        <f t="shared" si="8"/>
        <v>-1613830.4400000013</v>
      </c>
      <c r="F38" s="38">
        <f t="shared" si="8"/>
        <v>-1424509.5599999987</v>
      </c>
      <c r="G38" s="38">
        <f t="shared" si="8"/>
        <v>-173260.56</v>
      </c>
      <c r="H38" s="38">
        <f t="shared" si="8"/>
        <v>-239603.8200000001</v>
      </c>
      <c r="I38" s="38">
        <f t="shared" si="8"/>
        <v>-596857.0800000001</v>
      </c>
      <c r="J38" s="38">
        <f t="shared" si="8"/>
        <v>-116764.66</v>
      </c>
      <c r="K38" s="38">
        <f t="shared" si="8"/>
        <v>-87350.26</v>
      </c>
      <c r="L38" s="33">
        <f t="shared" si="5"/>
        <v>-7917864.419999999</v>
      </c>
      <c r="M38"/>
    </row>
    <row r="39" spans="1:13" ht="18.75" customHeight="1">
      <c r="A39" s="37" t="s">
        <v>33</v>
      </c>
      <c r="B39" s="38">
        <v>-2447421.2999999993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5"/>
        <v>-2447421.2999999993</v>
      </c>
      <c r="M39"/>
    </row>
    <row r="40" spans="1:13" ht="18.75" customHeight="1">
      <c r="A40" s="37" t="s">
        <v>34</v>
      </c>
      <c r="B40" s="33">
        <v>-783986.34</v>
      </c>
      <c r="C40" s="17">
        <v>0</v>
      </c>
      <c r="D40" s="17">
        <v>0</v>
      </c>
      <c r="E40" s="33">
        <v>-178811.73000000013</v>
      </c>
      <c r="F40" s="28">
        <v>0</v>
      </c>
      <c r="G40" s="28">
        <v>0</v>
      </c>
      <c r="H40" s="33">
        <v>-204514.81000000008</v>
      </c>
      <c r="I40" s="17">
        <v>0</v>
      </c>
      <c r="J40" s="28">
        <v>0</v>
      </c>
      <c r="K40" s="17">
        <v>0</v>
      </c>
      <c r="L40" s="33">
        <f t="shared" si="5"/>
        <v>-1167312.8800000001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5"/>
        <v>0</v>
      </c>
      <c r="M41"/>
    </row>
    <row r="42" spans="1:13" ht="18.75" customHeight="1">
      <c r="A42" s="37" t="s">
        <v>36</v>
      </c>
      <c r="B42" s="17">
        <v>-124452.97</v>
      </c>
      <c r="C42" s="17">
        <v>-50802.189999999995</v>
      </c>
      <c r="D42" s="17">
        <v>-252806.93999999997</v>
      </c>
      <c r="E42" s="17">
        <v>-296824.70999999996</v>
      </c>
      <c r="F42" s="17">
        <v>-80069.56</v>
      </c>
      <c r="G42" s="17">
        <v>-160170.56</v>
      </c>
      <c r="H42" s="17">
        <v>-34192.51</v>
      </c>
      <c r="I42" s="17">
        <v>-106237.08</v>
      </c>
      <c r="J42" s="17">
        <v>-116071.66</v>
      </c>
      <c r="K42" s="17">
        <v>-87102.76</v>
      </c>
      <c r="L42" s="33">
        <f t="shared" si="5"/>
        <v>-1308730.94</v>
      </c>
      <c r="M42"/>
    </row>
    <row r="43" spans="1:13" ht="18.75" customHeight="1">
      <c r="A43" s="37" t="s">
        <v>37</v>
      </c>
      <c r="B43" s="17">
        <v>-1980</v>
      </c>
      <c r="C43" s="17">
        <v>-1089</v>
      </c>
      <c r="D43" s="17">
        <v>-1059.3</v>
      </c>
      <c r="E43" s="17">
        <v>-594</v>
      </c>
      <c r="F43" s="17">
        <v>0</v>
      </c>
      <c r="G43" s="17">
        <v>-990</v>
      </c>
      <c r="H43" s="17">
        <v>-346.5</v>
      </c>
      <c r="I43" s="17">
        <v>0</v>
      </c>
      <c r="J43" s="17">
        <v>-693</v>
      </c>
      <c r="K43" s="17">
        <v>-247.5</v>
      </c>
      <c r="L43" s="33">
        <f t="shared" si="5"/>
        <v>-6999.3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5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3">
        <f t="shared" si="5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-2090</v>
      </c>
      <c r="E46" s="17">
        <v>0</v>
      </c>
      <c r="F46" s="17">
        <v>-440</v>
      </c>
      <c r="G46" s="17">
        <v>-12100</v>
      </c>
      <c r="H46" s="17">
        <v>-550</v>
      </c>
      <c r="I46" s="17">
        <v>-4620</v>
      </c>
      <c r="J46" s="17">
        <v>0</v>
      </c>
      <c r="K46" s="17">
        <v>0</v>
      </c>
      <c r="L46" s="33">
        <f t="shared" si="5"/>
        <v>-19800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28130400</v>
      </c>
      <c r="F47" s="17">
        <v>29976000</v>
      </c>
      <c r="G47" s="17">
        <v>0</v>
      </c>
      <c r="H47" s="17">
        <v>0</v>
      </c>
      <c r="I47" s="17">
        <v>12654000</v>
      </c>
      <c r="J47" s="17">
        <v>0</v>
      </c>
      <c r="K47" s="17">
        <v>0</v>
      </c>
      <c r="L47" s="33">
        <f t="shared" si="5"/>
        <v>70760400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-29268000</v>
      </c>
      <c r="F48" s="17">
        <v>-31320000</v>
      </c>
      <c r="G48" s="17">
        <v>0</v>
      </c>
      <c r="H48" s="17">
        <v>0</v>
      </c>
      <c r="I48" s="17">
        <v>-13140000</v>
      </c>
      <c r="J48" s="17">
        <v>0</v>
      </c>
      <c r="K48" s="17">
        <v>0</v>
      </c>
      <c r="L48" s="33">
        <f t="shared" si="5"/>
        <v>-73728000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5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84</v>
      </c>
      <c r="B51" s="33">
        <v>-1786348.2799999998</v>
      </c>
      <c r="C51" s="33">
        <v>243443.08</v>
      </c>
      <c r="D51" s="33">
        <v>788357.74</v>
      </c>
      <c r="E51" s="33">
        <v>523198.4</v>
      </c>
      <c r="F51" s="33">
        <v>431138.27</v>
      </c>
      <c r="G51" s="33">
        <v>298415.64</v>
      </c>
      <c r="H51" s="33">
        <v>183774.02</v>
      </c>
      <c r="I51" s="33">
        <v>129296.13</v>
      </c>
      <c r="J51" s="33">
        <v>320515.31999999995</v>
      </c>
      <c r="K51" s="33">
        <v>514139.53</v>
      </c>
      <c r="L51" s="33">
        <f>SUM(B51:K51)</f>
        <v>1645929.8500000003</v>
      </c>
      <c r="M51"/>
    </row>
    <row r="52" spans="1:13" ht="18.75" customHeight="1">
      <c r="A52" s="27" t="s">
        <v>75</v>
      </c>
      <c r="B52" s="17">
        <f aca="true" t="shared" si="9" ref="B52:K52">+B53+B54</f>
        <v>0</v>
      </c>
      <c r="C52" s="17">
        <f t="shared" si="9"/>
        <v>0</v>
      </c>
      <c r="D52" s="17">
        <f t="shared" si="9"/>
        <v>0</v>
      </c>
      <c r="E52" s="17">
        <f t="shared" si="9"/>
        <v>0</v>
      </c>
      <c r="F52" s="17">
        <f t="shared" si="9"/>
        <v>0</v>
      </c>
      <c r="G52" s="17">
        <f t="shared" si="9"/>
        <v>0</v>
      </c>
      <c r="H52" s="17">
        <f t="shared" si="9"/>
        <v>0</v>
      </c>
      <c r="I52" s="17">
        <f t="shared" si="9"/>
        <v>0</v>
      </c>
      <c r="J52" s="17">
        <f t="shared" si="9"/>
        <v>0</v>
      </c>
      <c r="K52" s="17">
        <f t="shared" si="9"/>
        <v>0</v>
      </c>
      <c r="L52" s="33">
        <f>SUM(B52:K52)</f>
        <v>0</v>
      </c>
      <c r="M52" s="52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>SUM(B53:K53)</f>
        <v>0</v>
      </c>
      <c r="M53" s="52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>SUM(B54:K54)</f>
        <v>0</v>
      </c>
      <c r="M54" s="55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41</v>
      </c>
      <c r="B56" s="41">
        <f aca="true" t="shared" si="10" ref="B56:K56">IF(B20+B32+B45+B57&lt;0,0,B20+B32+B57)</f>
        <v>14500545.519999998</v>
      </c>
      <c r="C56" s="41">
        <f t="shared" si="10"/>
        <v>13347325.500000002</v>
      </c>
      <c r="D56" s="41">
        <f t="shared" si="10"/>
        <v>43862482.15999999</v>
      </c>
      <c r="E56" s="41">
        <f t="shared" si="10"/>
        <v>34558005.529999994</v>
      </c>
      <c r="F56" s="41">
        <f t="shared" si="10"/>
        <v>36076994.41999999</v>
      </c>
      <c r="G56" s="41">
        <f t="shared" si="10"/>
        <v>21015745.70999999</v>
      </c>
      <c r="H56" s="41">
        <f t="shared" si="10"/>
        <v>15233585.370000005</v>
      </c>
      <c r="I56" s="41">
        <f t="shared" si="10"/>
        <v>14972785.590000004</v>
      </c>
      <c r="J56" s="41">
        <f t="shared" si="10"/>
        <v>17919728.769999996</v>
      </c>
      <c r="K56" s="41">
        <f t="shared" si="10"/>
        <v>24422763.56000001</v>
      </c>
      <c r="L56" s="42">
        <f>SUM(B56:K56)</f>
        <v>235909962.12999994</v>
      </c>
      <c r="M56" s="50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 s="64"/>
    </row>
    <row r="58" spans="1:13" ht="18.75" customHeight="1">
      <c r="A58" s="27" t="s">
        <v>43</v>
      </c>
      <c r="B58" s="33">
        <f aca="true" t="shared" si="11" ref="B58:K58">IF(B20+B32+B45+B57&gt;0,0,B20+B32+B57)</f>
        <v>0</v>
      </c>
      <c r="C58" s="33">
        <f t="shared" si="11"/>
        <v>0</v>
      </c>
      <c r="D58" s="33">
        <f t="shared" si="11"/>
        <v>0</v>
      </c>
      <c r="E58" s="33">
        <f t="shared" si="11"/>
        <v>0</v>
      </c>
      <c r="F58" s="33">
        <f t="shared" si="11"/>
        <v>0</v>
      </c>
      <c r="G58" s="33">
        <f t="shared" si="11"/>
        <v>0</v>
      </c>
      <c r="H58" s="33">
        <f t="shared" si="11"/>
        <v>0</v>
      </c>
      <c r="I58" s="33">
        <f t="shared" si="11"/>
        <v>0</v>
      </c>
      <c r="J58" s="33">
        <f t="shared" si="11"/>
        <v>0</v>
      </c>
      <c r="K58" s="33">
        <f t="shared" si="11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14500545.52</v>
      </c>
      <c r="C62" s="41">
        <f aca="true" t="shared" si="12" ref="C62:H62">SUM(C63:C74)</f>
        <v>13347325.490000002</v>
      </c>
      <c r="D62" s="41">
        <f t="shared" si="12"/>
        <v>43862482.14999999</v>
      </c>
      <c r="E62" s="41">
        <f t="shared" si="12"/>
        <v>34558005.529999994</v>
      </c>
      <c r="F62" s="41">
        <f t="shared" si="12"/>
        <v>36076994.42</v>
      </c>
      <c r="G62" s="41">
        <f t="shared" si="12"/>
        <v>21015745.709999997</v>
      </c>
      <c r="H62" s="41">
        <f t="shared" si="12"/>
        <v>15233585.37</v>
      </c>
      <c r="I62" s="41">
        <f>SUM(I63:I79)</f>
        <v>14972785.589999998</v>
      </c>
      <c r="J62" s="41">
        <f>SUM(J63:J74)</f>
        <v>17919728.770000003</v>
      </c>
      <c r="K62" s="41">
        <f>SUM(K63:K76)</f>
        <v>24422763.559999995</v>
      </c>
      <c r="L62" s="41">
        <f aca="true" t="shared" si="13" ref="L62:L76">SUM(B62:K62)</f>
        <v>235909962.11000004</v>
      </c>
      <c r="M62" s="40"/>
    </row>
    <row r="63" spans="1:13" ht="18.75" customHeight="1">
      <c r="A63" s="46" t="s">
        <v>45</v>
      </c>
      <c r="B63" s="33">
        <v>14500545.52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t="shared" si="13"/>
        <v>14500545.52</v>
      </c>
      <c r="M63"/>
    </row>
    <row r="64" spans="1:13" ht="18.75" customHeight="1">
      <c r="A64" s="46" t="s">
        <v>54</v>
      </c>
      <c r="B64" s="17">
        <v>0</v>
      </c>
      <c r="C64" s="33">
        <v>11687083.490000002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3"/>
        <v>11687083.490000002</v>
      </c>
      <c r="M64"/>
    </row>
    <row r="65" spans="1:13" ht="18.75" customHeight="1">
      <c r="A65" s="46" t="s">
        <v>55</v>
      </c>
      <c r="B65" s="17">
        <v>0</v>
      </c>
      <c r="C65" s="33">
        <v>1660242.0000000002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3"/>
        <v>1660242.0000000002</v>
      </c>
      <c r="M65" s="53"/>
    </row>
    <row r="66" spans="1:12" ht="18.75" customHeight="1">
      <c r="A66" s="46" t="s">
        <v>46</v>
      </c>
      <c r="B66" s="17">
        <v>0</v>
      </c>
      <c r="C66" s="17">
        <v>0</v>
      </c>
      <c r="D66" s="33">
        <v>43862482.14999999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3"/>
        <v>43862482.14999999</v>
      </c>
    </row>
    <row r="67" spans="1:12" ht="18.75" customHeight="1">
      <c r="A67" s="46" t="s">
        <v>47</v>
      </c>
      <c r="B67" s="17">
        <v>0</v>
      </c>
      <c r="C67" s="17">
        <v>0</v>
      </c>
      <c r="D67" s="17">
        <v>0</v>
      </c>
      <c r="E67" s="33">
        <v>34558005.529999994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3"/>
        <v>34558005.529999994</v>
      </c>
    </row>
    <row r="68" spans="1:12" ht="18.75" customHeight="1">
      <c r="A68" s="46" t="s">
        <v>48</v>
      </c>
      <c r="B68" s="17">
        <v>0</v>
      </c>
      <c r="C68" s="17">
        <v>0</v>
      </c>
      <c r="D68" s="17">
        <v>0</v>
      </c>
      <c r="E68" s="17">
        <v>0</v>
      </c>
      <c r="F68" s="33">
        <v>36076994.42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3"/>
        <v>36076994.42</v>
      </c>
    </row>
    <row r="69" spans="1:12" ht="18.75" customHeight="1">
      <c r="A69" s="46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33">
        <v>21015745.709999997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3"/>
        <v>21015745.709999997</v>
      </c>
    </row>
    <row r="70" spans="1:12" ht="18.75" customHeight="1">
      <c r="A70" s="46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33">
        <v>15233585.37</v>
      </c>
      <c r="I70" s="17">
        <v>0</v>
      </c>
      <c r="J70" s="17">
        <v>0</v>
      </c>
      <c r="K70" s="17">
        <v>0</v>
      </c>
      <c r="L70" s="41">
        <f t="shared" si="13"/>
        <v>15233585.37</v>
      </c>
    </row>
    <row r="71" spans="1:12" ht="18.75" customHeight="1">
      <c r="A71" s="46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33">
        <v>14972785.589999998</v>
      </c>
      <c r="J71" s="17">
        <v>0</v>
      </c>
      <c r="K71" s="17">
        <v>0</v>
      </c>
      <c r="L71" s="41">
        <f t="shared" si="13"/>
        <v>14972785.589999998</v>
      </c>
    </row>
    <row r="72" spans="1:12" ht="18.75" customHeight="1">
      <c r="A72" s="46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33">
        <v>17919728.770000003</v>
      </c>
      <c r="K72" s="17">
        <v>0</v>
      </c>
      <c r="L72" s="41">
        <f t="shared" si="13"/>
        <v>17919728.770000003</v>
      </c>
    </row>
    <row r="73" spans="1:12" ht="18.75" customHeight="1">
      <c r="A73" s="46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33">
        <v>14145653.149999997</v>
      </c>
      <c r="L73" s="41">
        <f t="shared" si="13"/>
        <v>14145653.149999997</v>
      </c>
    </row>
    <row r="74" spans="1:12" ht="18.75" customHeight="1">
      <c r="A74" s="46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33">
        <v>10277110.41</v>
      </c>
      <c r="L74" s="41">
        <f t="shared" si="13"/>
        <v>10277110.41</v>
      </c>
    </row>
    <row r="75" spans="1:12" ht="18.75" customHeight="1">
      <c r="A75" s="46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 t="shared" si="13"/>
        <v>0</v>
      </c>
    </row>
    <row r="76" spans="1:12" ht="18" customHeight="1">
      <c r="A76" s="47" t="s">
        <v>65</v>
      </c>
      <c r="B76" s="48">
        <v>0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56">
        <f t="shared" si="13"/>
        <v>0</v>
      </c>
    </row>
    <row r="77" spans="1:11" ht="18" customHeight="1">
      <c r="A77" s="54" t="s">
        <v>79</v>
      </c>
      <c r="H77"/>
      <c r="I77"/>
      <c r="J77"/>
      <c r="K77"/>
    </row>
    <row r="78" spans="1:11" ht="51" customHeight="1">
      <c r="A78" s="63" t="s">
        <v>86</v>
      </c>
      <c r="B78" s="63"/>
      <c r="C78" s="63"/>
      <c r="I78"/>
      <c r="J78"/>
      <c r="K78"/>
    </row>
    <row r="79" spans="1:11" ht="18" customHeight="1">
      <c r="A79" s="54" t="s">
        <v>87</v>
      </c>
      <c r="I79"/>
      <c r="K79"/>
    </row>
    <row r="80" spans="1:11" ht="15.75">
      <c r="A80" s="54" t="s">
        <v>88</v>
      </c>
      <c r="J80"/>
      <c r="K80"/>
    </row>
    <row r="81" spans="1:11" ht="15.75">
      <c r="A81" s="54" t="s">
        <v>89</v>
      </c>
      <c r="K81"/>
    </row>
    <row r="82" spans="1:11" ht="15.75">
      <c r="A82" s="54" t="s">
        <v>90</v>
      </c>
      <c r="K82"/>
    </row>
    <row r="83" ht="14.25">
      <c r="K83"/>
    </row>
  </sheetData>
  <sheetProtection/>
  <mergeCells count="6">
    <mergeCell ref="A1:L1"/>
    <mergeCell ref="A2:L2"/>
    <mergeCell ref="A4:A6"/>
    <mergeCell ref="B4:K4"/>
    <mergeCell ref="L4:L6"/>
    <mergeCell ref="A78:C78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2024-07-05T00:47:12Z</dcterms:modified>
  <cp:category/>
  <cp:version/>
  <cp:contentType/>
  <cp:contentStatus/>
</cp:coreProperties>
</file>