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<sst xmlns="http://schemas.openxmlformats.org/spreadsheetml/2006/main" count="83" uniqueCount="82">
  <si>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</si>
  <si>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</si>
  <si>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</si>
  <si>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</si>
  <si>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</si>
  <si>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</si>
  <si>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</si>
  <si>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</si>
  <si>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</si>
  <si>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</si>
  <si>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</si>
  <si>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</si>
  <si>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</si>
  <si>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</si>
  <si>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</si>
  <si>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</si>
  <si>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</si>
  <si>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</si>
  <si>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</si>
  <si>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</si>
  <si>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</si>
  <si>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</si>
  <si>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</si>
  <si>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</si>
  <si>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</si>
  <si>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</si>
  <si>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</si>
  <si>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</si>
  <si>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</si>
  <si>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</si>
  <si>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</si>
  <si>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</si>
  <si>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</si>
  <si>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</si>
  <si>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</si>
  <si>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</si>
  <si>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</si>
  <si>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</si>
  <si>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</si>
  <si>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</si>
  <si>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</si>
  <si>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</si>
  <si>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</si>
  <si>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</si>
  <si>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</si>
  <si>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</si>
  <si>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</si>
  <si>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</si>
  <si>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</si>
  <si>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</si>
  <si>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</si>
  <si>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</si>
  <si>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</si>
  <si>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</si>
  <si>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</si>
  <si>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</si>
  <si>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</si>
  <si>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</si>
  <si>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</si>
  <si>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</si>
  <si>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</si>
  <si>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</si>
  <si>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</si>
  <si>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</si>
  <si>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</si>
  <si>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</si>
  <si>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</si>
  <si>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</si>
  <si>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</si>
  <si>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</si>
  <si>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</si>
  <si>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</si>
  <si>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</si>
  <si>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</si>
  <si>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</si>
  <si>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</si>
  <si>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</si>
  <si>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</si>
  <si>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</si>
  <si>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</si>
  <si>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13/06/24 - VENCIMENTO 20/06/24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</si>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</sst>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48</v>
      </c>
      <c r="E3" s="47">
        <v>4.4</v>
      </c>
      <c r="F3" s="47"/>
      <c r="G3" s="46"/>
      <c r="H3" s="46"/>
      <c r="I3" s="46"/>
      <c r="J3" s="46"/>
      <c r="K3" s="45"/>
    </row>
    <row r="4" spans="1:11" ht="15.75">
      <c r="A4" s="62" t="s">
        <v>47</v>
      </c>
      <c r="B4" s="63" t="s">
        <v>46</v>
      </c>
      <c r="C4" s="64"/>
      <c r="D4" s="64"/>
      <c r="E4" s="64"/>
      <c r="F4" s="64"/>
      <c r="G4" s="64"/>
      <c r="H4" s="64"/>
      <c r="I4" s="64"/>
      <c r="J4" s="64"/>
      <c r="K4" s="62" t="s">
        <v>45</v>
      </c>
    </row>
    <row r="5" spans="1:11" ht="43.5" customHeight="1">
      <c r="A5" s="62"/>
      <c r="B5" s="43" t="s">
        <v>58</v>
      </c>
      <c r="C5" s="43" t="s">
        <v>44</v>
      </c>
      <c r="D5" s="44" t="s">
        <v>59</v>
      </c>
      <c r="E5" s="44" t="s">
        <v>60</v>
      </c>
      <c r="F5" s="44" t="s">
        <v>61</v>
      </c>
      <c r="G5" s="43" t="s">
        <v>62</v>
      </c>
      <c r="H5" s="44" t="s">
        <v>59</v>
      </c>
      <c r="I5" s="43" t="s">
        <v>43</v>
      </c>
      <c r="J5" s="43" t="s">
        <v>63</v>
      </c>
      <c r="K5" s="62"/>
    </row>
    <row r="6" spans="1:11" ht="18.75" customHeight="1">
      <c r="A6" s="62"/>
      <c r="B6" s="42" t="s">
        <v>42</v>
      </c>
      <c r="C6" s="42" t="s">
        <v>41</v>
      </c>
      <c r="D6" s="42" t="s">
        <v>40</v>
      </c>
      <c r="E6" s="42" t="s">
        <v>39</v>
      </c>
      <c r="F6" s="42" t="s">
        <v>38</v>
      </c>
      <c r="G6" s="42" t="s">
        <v>37</v>
      </c>
      <c r="H6" s="42" t="s">
        <v>36</v>
      </c>
      <c r="I6" s="42" t="s">
        <v>35</v>
      </c>
      <c r="J6" s="42" t="s">
        <v>34</v>
      </c>
      <c r="K6" s="62"/>
    </row>
    <row r="7" spans="1:14" ht="16.5" customHeight="1">
      <c r="A7" s="8" t="s">
        <v>33</v>
      </c>
      <c r="B7" s="41">
        <f>+B8+B11</f>
        <v>348379</v>
      </c>
      <c r="C7" s="41">
        <f aca="true" t="shared" si="0" ref="C7:J7">+C8+C11</f>
        <v>289661</v>
      </c>
      <c r="D7" s="41">
        <f t="shared" si="0"/>
        <v>333620</v>
      </c>
      <c r="E7" s="41">
        <f t="shared" si="0"/>
        <v>191434</v>
      </c>
      <c r="F7" s="41">
        <f t="shared" si="0"/>
        <v>256753</v>
      </c>
      <c r="G7" s="41">
        <f t="shared" si="0"/>
        <v>242552</v>
      </c>
      <c r="H7" s="41">
        <f t="shared" si="0"/>
        <v>269376</v>
      </c>
      <c r="I7" s="41">
        <f t="shared" si="0"/>
        <v>378627</v>
      </c>
      <c r="J7" s="41">
        <f t="shared" si="0"/>
        <v>124642</v>
      </c>
      <c r="K7" s="33">
        <f aca="true" t="shared" si="1" ref="K7:K13">SUM(B7:J7)</f>
        <v>2435044</v>
      </c>
      <c r="L7" s="40"/>
      <c r="M7"/>
      <c r="N7"/>
    </row>
    <row r="8" spans="1:14" ht="16.5" customHeight="1">
      <c r="A8" s="38" t="s">
        <v>75</v>
      </c>
      <c r="B8" s="39">
        <f aca="true" t="shared" si="2" ref="B8:J8">+B9+B10</f>
        <v>14176</v>
      </c>
      <c r="C8" s="39">
        <f t="shared" si="2"/>
        <v>15087</v>
      </c>
      <c r="D8" s="39">
        <f t="shared" si="2"/>
        <v>13256</v>
      </c>
      <c r="E8" s="39">
        <f t="shared" si="2"/>
        <v>9584</v>
      </c>
      <c r="F8" s="39">
        <f t="shared" si="2"/>
        <v>10498</v>
      </c>
      <c r="G8" s="39">
        <f t="shared" si="2"/>
        <v>5388</v>
      </c>
      <c r="H8" s="39">
        <f t="shared" si="2"/>
        <v>4832</v>
      </c>
      <c r="I8" s="39">
        <f t="shared" si="2"/>
        <v>14779</v>
      </c>
      <c r="J8" s="39">
        <f t="shared" si="2"/>
        <v>3226</v>
      </c>
      <c r="K8" s="33">
        <f t="shared" si="1"/>
        <v>90826</v>
      </c>
      <c r="L8"/>
      <c r="M8"/>
      <c r="N8"/>
    </row>
    <row r="9" spans="1:14" ht="16.5" customHeight="1">
      <c r="A9" s="17" t="s">
        <v>32</v>
      </c>
      <c r="B9" s="39">
        <v>14121</v>
      </c>
      <c r="C9" s="39">
        <v>15086</v>
      </c>
      <c r="D9" s="39">
        <v>13256</v>
      </c>
      <c r="E9" s="39">
        <v>9358</v>
      </c>
      <c r="F9" s="39">
        <v>10483</v>
      </c>
      <c r="G9" s="39">
        <v>5384</v>
      </c>
      <c r="H9" s="39">
        <v>4832</v>
      </c>
      <c r="I9" s="39">
        <v>14738</v>
      </c>
      <c r="J9" s="39">
        <v>3226</v>
      </c>
      <c r="K9" s="33">
        <f t="shared" si="1"/>
        <v>90484</v>
      </c>
      <c r="L9"/>
      <c r="M9"/>
      <c r="N9"/>
    </row>
    <row r="10" spans="1:14" ht="16.5" customHeight="1">
      <c r="A10" s="17" t="s">
        <v>31</v>
      </c>
      <c r="B10" s="39">
        <v>55</v>
      </c>
      <c r="C10" s="39">
        <v>1</v>
      </c>
      <c r="D10" s="39">
        <v>0</v>
      </c>
      <c r="E10" s="39">
        <v>226</v>
      </c>
      <c r="F10" s="39">
        <v>15</v>
      </c>
      <c r="G10" s="39">
        <v>4</v>
      </c>
      <c r="H10" s="39">
        <v>0</v>
      </c>
      <c r="I10" s="39">
        <v>41</v>
      </c>
      <c r="J10" s="39">
        <v>0</v>
      </c>
      <c r="K10" s="33">
        <f t="shared" si="1"/>
        <v>342</v>
      </c>
      <c r="L10"/>
      <c r="M10"/>
      <c r="N10"/>
    </row>
    <row r="11" spans="1:14" ht="16.5" customHeight="1">
      <c r="A11" s="38" t="s">
        <v>67</v>
      </c>
      <c r="B11" s="37">
        <v>334203</v>
      </c>
      <c r="C11" s="37">
        <v>274574</v>
      </c>
      <c r="D11" s="37">
        <v>320364</v>
      </c>
      <c r="E11" s="37">
        <v>181850</v>
      </c>
      <c r="F11" s="37">
        <v>246255</v>
      </c>
      <c r="G11" s="37">
        <v>237164</v>
      </c>
      <c r="H11" s="37">
        <v>264544</v>
      </c>
      <c r="I11" s="37">
        <v>363848</v>
      </c>
      <c r="J11" s="37">
        <v>121416</v>
      </c>
      <c r="K11" s="33">
        <f t="shared" si="1"/>
        <v>2344218</v>
      </c>
      <c r="L11" s="54"/>
      <c r="M11" s="54"/>
      <c r="N11" s="54"/>
    </row>
    <row r="12" spans="1:14" ht="16.5" customHeight="1">
      <c r="A12" s="17" t="s">
        <v>79</v>
      </c>
      <c r="B12" s="37">
        <v>24155</v>
      </c>
      <c r="C12" s="37">
        <v>21902</v>
      </c>
      <c r="D12" s="37">
        <v>25491</v>
      </c>
      <c r="E12" s="37">
        <v>17651</v>
      </c>
      <c r="F12" s="37">
        <v>15593</v>
      </c>
      <c r="G12" s="37">
        <v>14331</v>
      </c>
      <c r="H12" s="37">
        <v>14441</v>
      </c>
      <c r="I12" s="37">
        <v>20219</v>
      </c>
      <c r="J12" s="37">
        <v>5596</v>
      </c>
      <c r="K12" s="33">
        <f t="shared" si="1"/>
        <v>159379</v>
      </c>
      <c r="L12" s="54"/>
      <c r="M12" s="54"/>
      <c r="N12" s="54"/>
    </row>
    <row r="13" spans="1:14" ht="16.5" customHeight="1">
      <c r="A13" s="17" t="s">
        <v>68</v>
      </c>
      <c r="B13" s="37">
        <f>+B11-B12</f>
        <v>310048</v>
      </c>
      <c r="C13" s="37">
        <f>+C11-C12</f>
        <v>252672</v>
      </c>
      <c r="D13" s="37">
        <f>+D11-D12</f>
        <v>294873</v>
      </c>
      <c r="E13" s="37">
        <f aca="true" t="shared" si="3" ref="E13:J13">+E11-E12</f>
        <v>164199</v>
      </c>
      <c r="F13" s="37">
        <f t="shared" si="3"/>
        <v>230662</v>
      </c>
      <c r="G13" s="37">
        <f t="shared" si="3"/>
        <v>222833</v>
      </c>
      <c r="H13" s="37">
        <f t="shared" si="3"/>
        <v>250103</v>
      </c>
      <c r="I13" s="37">
        <f t="shared" si="3"/>
        <v>343629</v>
      </c>
      <c r="J13" s="37">
        <f t="shared" si="3"/>
        <v>115820</v>
      </c>
      <c r="K13" s="33">
        <f t="shared" si="1"/>
        <v>2184839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30</v>
      </c>
      <c r="B15" s="36">
        <v>4.5149</v>
      </c>
      <c r="C15" s="36">
        <v>4.96</v>
      </c>
      <c r="D15" s="36">
        <v>5.4985</v>
      </c>
      <c r="E15" s="36">
        <v>4.7806</v>
      </c>
      <c r="F15" s="36">
        <v>5.0591</v>
      </c>
      <c r="G15" s="36">
        <v>5.1103</v>
      </c>
      <c r="H15" s="36">
        <v>4.069</v>
      </c>
      <c r="I15" s="36">
        <v>4.1102</v>
      </c>
      <c r="J15" s="36">
        <v>4.6508</v>
      </c>
      <c r="K15" s="26"/>
      <c r="L15"/>
      <c r="M15"/>
      <c r="N15"/>
    </row>
    <row r="16" spans="1:12" ht="15" customHeight="1">
      <c r="A16" s="11" t="s">
        <v>69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26"/>
    </row>
    <row r="18" spans="1:11" ht="16.5" customHeight="1">
      <c r="A18" s="11" t="s">
        <v>29</v>
      </c>
      <c r="B18" s="34">
        <v>1.07400085247198</v>
      </c>
      <c r="C18" s="34">
        <v>1.105343854465151</v>
      </c>
      <c r="D18" s="34">
        <v>1.075889110644646</v>
      </c>
      <c r="E18" s="34">
        <v>1.346494087270472</v>
      </c>
      <c r="F18" s="34">
        <v>1.00745066982108</v>
      </c>
      <c r="G18" s="34">
        <v>1.123711408483185</v>
      </c>
      <c r="H18" s="34">
        <v>1.101865582742016</v>
      </c>
      <c r="I18" s="34">
        <v>1.010935520469516</v>
      </c>
      <c r="J18" s="34">
        <v>1.035006549836144</v>
      </c>
      <c r="K18" s="26"/>
    </row>
    <row r="19" spans="1:11" ht="12" customHeight="1">
      <c r="A19" s="11"/>
      <c r="B19" s="26">
        <v>0</v>
      </c>
      <c r="C19" s="26">
        <v>0</v>
      </c>
      <c r="D19" s="26">
        <v>0</v>
      </c>
      <c r="E19" s="33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10"/>
    </row>
    <row r="20" spans="1:14" ht="16.5" customHeight="1">
      <c r="A20" s="32" t="s">
        <v>78</v>
      </c>
      <c r="B20" s="31">
        <f>SUM(B21:B30)</f>
        <v>1754666.7500000002</v>
      </c>
      <c r="C20" s="31">
        <f aca="true" t="shared" si="4" ref="C20:J20">SUM(C21:C30)</f>
        <v>1658253</v>
      </c>
      <c r="D20" s="31">
        <f t="shared" si="4"/>
        <v>2053573.72</v>
      </c>
      <c r="E20" s="31">
        <f t="shared" si="4"/>
        <v>1282250.7899999998</v>
      </c>
      <c r="F20" s="31">
        <f t="shared" si="4"/>
        <v>1357770.0400000003</v>
      </c>
      <c r="G20" s="31">
        <f t="shared" si="4"/>
        <v>1440633.37</v>
      </c>
      <c r="H20" s="31">
        <f t="shared" si="4"/>
        <v>1256961.5799999998</v>
      </c>
      <c r="I20" s="31">
        <f t="shared" si="4"/>
        <v>1746190.96</v>
      </c>
      <c r="J20" s="31">
        <f t="shared" si="4"/>
        <v>623630.5900000001</v>
      </c>
      <c r="K20" s="31">
        <f aca="true" t="shared" si="5" ref="K20:K29">SUM(B20:J20)</f>
        <v>13173930.8</v>
      </c>
      <c r="L20"/>
      <c r="M20"/>
      <c r="N20"/>
    </row>
    <row r="21" spans="1:14" ht="16.5" customHeight="1">
      <c r="A21" s="30" t="s">
        <v>28</v>
      </c>
      <c r="B21" s="53">
        <f>ROUND((B15+B16)*B7,2)</f>
        <v>1572896.35</v>
      </c>
      <c r="C21" s="53">
        <f>ROUND((C15+C16)*C7,2)</f>
        <v>1436718.56</v>
      </c>
      <c r="D21" s="53">
        <f aca="true" t="shared" si="6" ref="D21:J21">ROUND((D15+D16)*D7,2)</f>
        <v>1834409.57</v>
      </c>
      <c r="E21" s="53">
        <f t="shared" si="6"/>
        <v>915169.38</v>
      </c>
      <c r="F21" s="53">
        <f t="shared" si="6"/>
        <v>1298939.1</v>
      </c>
      <c r="G21" s="53">
        <f t="shared" si="6"/>
        <v>1239513.49</v>
      </c>
      <c r="H21" s="53">
        <f t="shared" si="6"/>
        <v>1096090.94</v>
      </c>
      <c r="I21" s="53">
        <f t="shared" si="6"/>
        <v>1556232.7</v>
      </c>
      <c r="J21" s="53">
        <f t="shared" si="6"/>
        <v>579685.01</v>
      </c>
      <c r="K21" s="25">
        <f t="shared" si="5"/>
        <v>11529655.1</v>
      </c>
      <c r="L21"/>
      <c r="M21"/>
      <c r="N21"/>
    </row>
    <row r="22" spans="1:14" ht="16.5" customHeight="1">
      <c r="A22" s="13" t="s">
        <v>27</v>
      </c>
      <c r="B22" s="25">
        <f aca="true" t="shared" si="7" ref="B22:J22">IF(B18&lt;&gt;0,ROUND((B18-1)*B21,2),0)</f>
        <v>116395.67</v>
      </c>
      <c r="C22" s="25">
        <f t="shared" si="7"/>
        <v>151349.47</v>
      </c>
      <c r="D22" s="25">
        <f t="shared" si="7"/>
        <v>139211.71</v>
      </c>
      <c r="E22" s="25">
        <f t="shared" si="7"/>
        <v>317100.78</v>
      </c>
      <c r="F22" s="25">
        <f t="shared" si="7"/>
        <v>9677.97</v>
      </c>
      <c r="G22" s="25">
        <f t="shared" si="7"/>
        <v>153341.96</v>
      </c>
      <c r="H22" s="25">
        <f t="shared" si="7"/>
        <v>111653.94</v>
      </c>
      <c r="I22" s="25">
        <f t="shared" si="7"/>
        <v>17018.21</v>
      </c>
      <c r="J22" s="25">
        <f t="shared" si="7"/>
        <v>20292.77</v>
      </c>
      <c r="K22" s="25">
        <f t="shared" si="5"/>
        <v>1036042.48</v>
      </c>
      <c r="L22"/>
      <c r="M22"/>
      <c r="N22"/>
    </row>
    <row r="23" spans="1:14" ht="16.5" customHeight="1">
      <c r="A23" s="13" t="s">
        <v>26</v>
      </c>
      <c r="B23" s="25">
        <v>60834.33</v>
      </c>
      <c r="C23" s="25">
        <v>64098.48</v>
      </c>
      <c r="D23" s="25">
        <v>62283.61</v>
      </c>
      <c r="E23" s="25">
        <v>42644.43</v>
      </c>
      <c r="F23" s="25">
        <v>45330.09</v>
      </c>
      <c r="G23" s="25">
        <v>43780.59</v>
      </c>
      <c r="H23" s="25">
        <v>43580.45</v>
      </c>
      <c r="I23" s="25">
        <v>70878.86</v>
      </c>
      <c r="J23" s="25">
        <v>20861.37</v>
      </c>
      <c r="K23" s="25">
        <f t="shared" si="5"/>
        <v>454292.2099999999</v>
      </c>
      <c r="L23"/>
      <c r="M23"/>
      <c r="N23"/>
    </row>
    <row r="24" spans="1:14" ht="16.5" customHeight="1">
      <c r="A24" s="13" t="s">
        <v>25</v>
      </c>
      <c r="B24" s="25">
        <v>1829.05</v>
      </c>
      <c r="C24" s="29">
        <v>3658.1</v>
      </c>
      <c r="D24" s="29">
        <v>5487.15</v>
      </c>
      <c r="E24" s="25">
        <v>5487.15</v>
      </c>
      <c r="F24" s="25">
        <v>1829.05</v>
      </c>
      <c r="G24" s="29">
        <v>1829.05</v>
      </c>
      <c r="H24" s="29">
        <v>3658.1</v>
      </c>
      <c r="I24" s="29">
        <v>3658.1</v>
      </c>
      <c r="J24" s="29">
        <v>1829.05</v>
      </c>
      <c r="K24" s="25">
        <f t="shared" si="5"/>
        <v>29264.799999999992</v>
      </c>
      <c r="L24"/>
      <c r="M24"/>
      <c r="N24"/>
    </row>
    <row r="25" spans="1:14" ht="16.5" customHeight="1">
      <c r="A25" s="13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70</v>
      </c>
      <c r="B26" s="25">
        <v>1415.31</v>
      </c>
      <c r="C26" s="25">
        <v>1336.53</v>
      </c>
      <c r="D26" s="25">
        <v>1654.48</v>
      </c>
      <c r="E26" s="25">
        <v>1032.64</v>
      </c>
      <c r="F26" s="25">
        <v>1094.55</v>
      </c>
      <c r="G26" s="25">
        <v>1162.08</v>
      </c>
      <c r="H26" s="25">
        <v>1012.95</v>
      </c>
      <c r="I26" s="25">
        <v>1406.87</v>
      </c>
      <c r="J26" s="25">
        <v>503.66</v>
      </c>
      <c r="K26" s="25">
        <f t="shared" si="5"/>
        <v>10619.07</v>
      </c>
      <c r="L26" s="54"/>
      <c r="M26" s="54"/>
      <c r="N26" s="54"/>
    </row>
    <row r="27" spans="1:14" ht="16.5" customHeight="1">
      <c r="A27" s="13" t="s">
        <v>76</v>
      </c>
      <c r="B27" s="25">
        <v>367.26</v>
      </c>
      <c r="C27" s="25">
        <v>313.39</v>
      </c>
      <c r="D27" s="25">
        <v>370.55</v>
      </c>
      <c r="E27" s="25">
        <v>215.5</v>
      </c>
      <c r="F27" s="25">
        <v>254.92</v>
      </c>
      <c r="G27" s="25">
        <v>262.14</v>
      </c>
      <c r="H27" s="25">
        <v>246.38</v>
      </c>
      <c r="I27" s="25">
        <v>318.65</v>
      </c>
      <c r="J27" s="25">
        <v>122.2</v>
      </c>
      <c r="K27" s="25">
        <f t="shared" si="5"/>
        <v>2470.9900000000002</v>
      </c>
      <c r="L27" s="54"/>
      <c r="M27" s="54"/>
      <c r="N27" s="54"/>
    </row>
    <row r="28" spans="1:14" ht="16.5" customHeight="1">
      <c r="A28" s="13" t="s">
        <v>77</v>
      </c>
      <c r="B28" s="25">
        <v>928.78</v>
      </c>
      <c r="C28" s="25">
        <v>778.47</v>
      </c>
      <c r="D28" s="25">
        <v>1035.95</v>
      </c>
      <c r="E28" s="25">
        <v>600.91</v>
      </c>
      <c r="F28" s="25">
        <v>644.36</v>
      </c>
      <c r="G28" s="25">
        <v>744.06</v>
      </c>
      <c r="H28" s="25">
        <v>718.82</v>
      </c>
      <c r="I28" s="25">
        <v>1034.18</v>
      </c>
      <c r="J28" s="25">
        <v>336.53</v>
      </c>
      <c r="K28" s="25">
        <f t="shared" si="5"/>
        <v>6822.0599999999995</v>
      </c>
      <c r="L28" s="54"/>
      <c r="M28" s="54"/>
      <c r="N28" s="54"/>
    </row>
    <row r="29" spans="1:14" ht="16.5" customHeight="1">
      <c r="A29" s="13" t="s">
        <v>81</v>
      </c>
      <c r="B29" s="25">
        <v>0</v>
      </c>
      <c r="C29" s="25">
        <v>0</v>
      </c>
      <c r="D29" s="25">
        <v>9120.7</v>
      </c>
      <c r="E29" s="25"/>
      <c r="F29" s="25"/>
      <c r="G29" s="25"/>
      <c r="H29" s="25"/>
      <c r="I29" s="25">
        <v>95643.39</v>
      </c>
      <c r="J29" s="25">
        <v>0</v>
      </c>
      <c r="K29" s="25">
        <f t="shared" si="5"/>
        <v>104764.09</v>
      </c>
      <c r="L29" s="54"/>
      <c r="M29" s="54"/>
      <c r="N29" s="54"/>
    </row>
    <row r="30" spans="1:11" ht="12" customHeight="1">
      <c r="A30" s="28"/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/>
    </row>
    <row r="31" spans="1:11" ht="12" customHeight="1">
      <c r="A31" s="13"/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/>
    </row>
    <row r="32" spans="1:14" ht="16.5" customHeight="1">
      <c r="A32" s="11" t="s">
        <v>23</v>
      </c>
      <c r="B32" s="25">
        <f aca="true" t="shared" si="8" ref="B32:J32">+B33+B38+B50</f>
        <v>-93787.79000000001</v>
      </c>
      <c r="C32" s="25">
        <f t="shared" si="8"/>
        <v>-72398.75</v>
      </c>
      <c r="D32" s="25">
        <f t="shared" si="8"/>
        <v>-95721.54000000004</v>
      </c>
      <c r="E32" s="25">
        <f t="shared" si="8"/>
        <v>-81384.15</v>
      </c>
      <c r="F32" s="25">
        <f t="shared" si="8"/>
        <v>-46125.2</v>
      </c>
      <c r="G32" s="25">
        <f t="shared" si="8"/>
        <v>-75921.45</v>
      </c>
      <c r="H32" s="25">
        <f t="shared" si="8"/>
        <v>-25580.64</v>
      </c>
      <c r="I32" s="25">
        <f t="shared" si="8"/>
        <v>-71588.56</v>
      </c>
      <c r="J32" s="25">
        <f t="shared" si="8"/>
        <v>-23272.40000000001</v>
      </c>
      <c r="K32" s="25">
        <f aca="true" t="shared" si="9" ref="K32:K40">SUM(B32:J32)</f>
        <v>-585780.4800000001</v>
      </c>
      <c r="L32"/>
      <c r="M32"/>
      <c r="N32"/>
    </row>
    <row r="33" spans="1:14" ht="16.5" customHeight="1">
      <c r="A33" s="13" t="s">
        <v>22</v>
      </c>
      <c r="B33" s="25">
        <f aca="true" t="shared" si="10" ref="B33:J33">B34+B35+B36+B37</f>
        <v>-93787.79000000001</v>
      </c>
      <c r="C33" s="25">
        <f t="shared" si="10"/>
        <v>-72398.75</v>
      </c>
      <c r="D33" s="25">
        <f t="shared" si="10"/>
        <v>-71547.5</v>
      </c>
      <c r="E33" s="25">
        <f t="shared" si="10"/>
        <v>-81384.15</v>
      </c>
      <c r="F33" s="25">
        <f t="shared" si="10"/>
        <v>-46125.2</v>
      </c>
      <c r="G33" s="25">
        <f t="shared" si="10"/>
        <v>-75921.45</v>
      </c>
      <c r="H33" s="25">
        <f t="shared" si="10"/>
        <v>-25580.64</v>
      </c>
      <c r="I33" s="25">
        <f t="shared" si="10"/>
        <v>-71588.56</v>
      </c>
      <c r="J33" s="25">
        <f t="shared" si="10"/>
        <v>-16274.14</v>
      </c>
      <c r="K33" s="25">
        <f t="shared" si="9"/>
        <v>-554608.18</v>
      </c>
      <c r="L33"/>
      <c r="M33"/>
      <c r="N33"/>
    </row>
    <row r="34" spans="1:14" s="18" customFormat="1" ht="16.5" customHeight="1">
      <c r="A34" s="24" t="s">
        <v>55</v>
      </c>
      <c r="B34" s="25">
        <f aca="true" t="shared" si="11" ref="B34:J34">-ROUND((B9)*$E$3,2)</f>
        <v>-62132.4</v>
      </c>
      <c r="C34" s="25">
        <f t="shared" si="11"/>
        <v>-66378.4</v>
      </c>
      <c r="D34" s="25">
        <f t="shared" si="11"/>
        <v>-58326.4</v>
      </c>
      <c r="E34" s="25">
        <f t="shared" si="11"/>
        <v>-41175.2</v>
      </c>
      <c r="F34" s="25">
        <f t="shared" si="11"/>
        <v>-46125.2</v>
      </c>
      <c r="G34" s="25">
        <f t="shared" si="11"/>
        <v>-23689.6</v>
      </c>
      <c r="H34" s="25">
        <f t="shared" si="11"/>
        <v>-21260.8</v>
      </c>
      <c r="I34" s="25">
        <f t="shared" si="11"/>
        <v>-64847.2</v>
      </c>
      <c r="J34" s="25">
        <f t="shared" si="11"/>
        <v>-14194.4</v>
      </c>
      <c r="K34" s="25">
        <f t="shared" si="9"/>
        <v>-398129.6</v>
      </c>
      <c r="L34" s="23"/>
      <c r="M34"/>
      <c r="N34"/>
    </row>
    <row r="35" spans="1:14" ht="16.5" customHeight="1">
      <c r="A35" s="20" t="s">
        <v>21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20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19</v>
      </c>
      <c r="B37" s="25">
        <v>-31655.39</v>
      </c>
      <c r="C37" s="25">
        <v>-6020.35</v>
      </c>
      <c r="D37" s="25">
        <v>-13221.1</v>
      </c>
      <c r="E37" s="25">
        <v>-40208.95</v>
      </c>
      <c r="F37" s="21">
        <v>0</v>
      </c>
      <c r="G37" s="25">
        <v>-52231.85</v>
      </c>
      <c r="H37" s="25">
        <v>-4319.84</v>
      </c>
      <c r="I37" s="25">
        <v>-6741.36</v>
      </c>
      <c r="J37" s="25">
        <v>-2079.74</v>
      </c>
      <c r="K37" s="25">
        <f t="shared" si="9"/>
        <v>-156478.57999999996</v>
      </c>
      <c r="L37"/>
      <c r="M37"/>
      <c r="N37"/>
    </row>
    <row r="38" spans="1:14" s="18" customFormat="1" ht="16.5" customHeight="1">
      <c r="A38" s="13" t="s">
        <v>18</v>
      </c>
      <c r="B38" s="22">
        <f aca="true" t="shared" si="12" ref="B38:J38">SUM(B39:B48)</f>
        <v>0</v>
      </c>
      <c r="C38" s="22">
        <f t="shared" si="12"/>
        <v>0</v>
      </c>
      <c r="D38" s="22">
        <f t="shared" si="12"/>
        <v>-24174.040000000037</v>
      </c>
      <c r="E38" s="22">
        <f t="shared" si="12"/>
        <v>0</v>
      </c>
      <c r="F38" s="22">
        <f t="shared" si="12"/>
        <v>0</v>
      </c>
      <c r="G38" s="22">
        <f t="shared" si="12"/>
        <v>0</v>
      </c>
      <c r="H38" s="22">
        <f t="shared" si="12"/>
        <v>0</v>
      </c>
      <c r="I38" s="22">
        <f t="shared" si="12"/>
        <v>0</v>
      </c>
      <c r="J38" s="22">
        <f t="shared" si="12"/>
        <v>-6998.260000000009</v>
      </c>
      <c r="K38" s="25">
        <f t="shared" si="9"/>
        <v>-31172.300000000047</v>
      </c>
      <c r="L38"/>
      <c r="M38"/>
      <c r="N38"/>
    </row>
    <row r="39" spans="1:14" ht="16.5" customHeight="1">
      <c r="A39" s="20" t="s">
        <v>17</v>
      </c>
      <c r="B39" s="12">
        <v>0</v>
      </c>
      <c r="C39" s="12">
        <v>0</v>
      </c>
      <c r="D39" s="22">
        <v>-24174.04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-6998.26</v>
      </c>
      <c r="K39" s="25">
        <f t="shared" si="9"/>
        <v>-31172.300000000003</v>
      </c>
      <c r="L39"/>
      <c r="M39"/>
      <c r="N39"/>
    </row>
    <row r="40" spans="1:14" ht="16.5" customHeight="1">
      <c r="A40" s="20" t="s">
        <v>16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5">
        <f t="shared" si="9"/>
        <v>0</v>
      </c>
      <c r="L40"/>
      <c r="M40"/>
      <c r="N40"/>
    </row>
    <row r="41" spans="1:14" ht="16.5" customHeight="1">
      <c r="A41" s="20" t="s">
        <v>15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/>
      <c r="M41"/>
      <c r="N41"/>
    </row>
    <row r="42" spans="1:14" ht="16.5" customHeight="1">
      <c r="A42" s="20" t="s">
        <v>14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/>
      <c r="M42"/>
      <c r="N42"/>
    </row>
    <row r="43" spans="1:14" ht="16.5" customHeight="1">
      <c r="A43" s="20" t="s">
        <v>13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65</v>
      </c>
      <c r="B46" s="12">
        <v>0</v>
      </c>
      <c r="C46" s="12">
        <v>0</v>
      </c>
      <c r="D46" s="12">
        <v>1701000</v>
      </c>
      <c r="E46" s="12">
        <v>0</v>
      </c>
      <c r="F46" s="12">
        <v>0</v>
      </c>
      <c r="G46" s="12">
        <v>0</v>
      </c>
      <c r="H46" s="12">
        <v>1098000</v>
      </c>
      <c r="I46" s="12">
        <v>0</v>
      </c>
      <c r="J46" s="12">
        <v>517500</v>
      </c>
      <c r="K46" s="25">
        <f aca="true" t="shared" si="13" ref="K46:K53">SUM(B46:J46)</f>
        <v>3316500</v>
      </c>
      <c r="L46" s="19"/>
      <c r="M46"/>
      <c r="N46"/>
    </row>
    <row r="47" spans="1:14" s="18" customFormat="1" ht="16.5" customHeight="1">
      <c r="A47" s="20" t="s">
        <v>66</v>
      </c>
      <c r="B47" s="12">
        <v>0</v>
      </c>
      <c r="C47" s="12">
        <v>0</v>
      </c>
      <c r="D47" s="12">
        <v>-1701000</v>
      </c>
      <c r="E47" s="12">
        <v>0</v>
      </c>
      <c r="F47" s="12">
        <v>0</v>
      </c>
      <c r="G47" s="12">
        <v>0</v>
      </c>
      <c r="H47" s="12">
        <v>-1098000</v>
      </c>
      <c r="I47" s="12">
        <v>0</v>
      </c>
      <c r="J47" s="12">
        <v>-517500</v>
      </c>
      <c r="K47" s="25">
        <f t="shared" si="13"/>
        <v>-3316500</v>
      </c>
      <c r="L47" s="19"/>
      <c r="M47"/>
      <c r="N47"/>
    </row>
    <row r="48" spans="1:14" s="18" customFormat="1" ht="16.5" customHeight="1">
      <c r="A48" s="20" t="s">
        <v>10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5">
        <f t="shared" si="13"/>
        <v>0</v>
      </c>
      <c r="L50"/>
      <c r="M50"/>
      <c r="N50"/>
    </row>
    <row r="51" spans="1:14" ht="16.5" customHeight="1">
      <c r="A51" s="13" t="s">
        <v>71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5"/>
      <c r="L54" s="4"/>
    </row>
    <row r="55" spans="1:12" ht="16.5" customHeight="1">
      <c r="A55" s="11" t="s">
        <v>8</v>
      </c>
      <c r="B55" s="22">
        <f aca="true" t="shared" si="15" ref="B55:J55">IF(B20+B32+B56&lt;0,0,B20+B32+B56)</f>
        <v>1660878.9600000002</v>
      </c>
      <c r="C55" s="22">
        <f t="shared" si="15"/>
        <v>1585854.25</v>
      </c>
      <c r="D55" s="22">
        <f t="shared" si="15"/>
        <v>1957852.18</v>
      </c>
      <c r="E55" s="22">
        <f t="shared" si="15"/>
        <v>1200866.64</v>
      </c>
      <c r="F55" s="22">
        <f t="shared" si="15"/>
        <v>1311644.8400000003</v>
      </c>
      <c r="G55" s="22">
        <f t="shared" si="15"/>
        <v>1364711.9200000002</v>
      </c>
      <c r="H55" s="22">
        <f t="shared" si="15"/>
        <v>1231380.94</v>
      </c>
      <c r="I55" s="22">
        <f t="shared" si="15"/>
        <v>1674602.4</v>
      </c>
      <c r="J55" s="22">
        <f t="shared" si="15"/>
        <v>600358.1900000001</v>
      </c>
      <c r="K55" s="15">
        <f>SUM(B55:J55)</f>
        <v>12588150.319999998</v>
      </c>
      <c r="L55" s="49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/>
    </row>
    <row r="61" spans="1:12" ht="16.5" customHeight="1">
      <c r="A61" s="6" t="s">
        <v>5</v>
      </c>
      <c r="B61" s="5">
        <f aca="true" t="shared" si="17" ref="B61:J61">SUM(B62:B73)</f>
        <v>1660878.96</v>
      </c>
      <c r="C61" s="5">
        <f t="shared" si="17"/>
        <v>1585854.25</v>
      </c>
      <c r="D61" s="5">
        <f t="shared" si="17"/>
        <v>1957852.18</v>
      </c>
      <c r="E61" s="5">
        <f t="shared" si="17"/>
        <v>1200866.64</v>
      </c>
      <c r="F61" s="5">
        <f t="shared" si="17"/>
        <v>1311644.84</v>
      </c>
      <c r="G61" s="5">
        <f t="shared" si="17"/>
        <v>1364711.92</v>
      </c>
      <c r="H61" s="5">
        <f t="shared" si="17"/>
        <v>1231380.94</v>
      </c>
      <c r="I61" s="5">
        <f>SUM(I62:I74)</f>
        <v>1674602.4</v>
      </c>
      <c r="J61" s="5">
        <f t="shared" si="17"/>
        <v>600358.19</v>
      </c>
      <c r="K61" s="5">
        <f>SUM(K62:K74)</f>
        <v>12588150.319999998</v>
      </c>
      <c r="L61" s="4"/>
    </row>
    <row r="62" spans="1:12" ht="16.5" customHeight="1">
      <c r="A62" s="3" t="s">
        <v>56</v>
      </c>
      <c r="B62" s="56">
        <v>1454763.88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1454763.88</v>
      </c>
      <c r="L62"/>
    </row>
    <row r="63" spans="1:12" ht="16.5" customHeight="1">
      <c r="A63" s="3" t="s">
        <v>57</v>
      </c>
      <c r="B63" s="56">
        <v>206115.08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206115.08</v>
      </c>
      <c r="L63"/>
    </row>
    <row r="64" spans="1:12" ht="16.5" customHeight="1">
      <c r="A64" s="3" t="s">
        <v>4</v>
      </c>
      <c r="B64" s="57">
        <v>0</v>
      </c>
      <c r="C64" s="56">
        <v>1585854.25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/>
      <c r="J64" s="57">
        <v>0</v>
      </c>
      <c r="K64" s="5">
        <f t="shared" si="18"/>
        <v>1585854.25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1957852.18</v>
      </c>
      <c r="E65" s="57">
        <v>0</v>
      </c>
      <c r="F65" s="57">
        <v>0</v>
      </c>
      <c r="G65" s="57">
        <v>0</v>
      </c>
      <c r="H65" s="57">
        <v>0</v>
      </c>
      <c r="I65" s="57"/>
      <c r="J65" s="57">
        <v>0</v>
      </c>
      <c r="K65" s="5">
        <f t="shared" si="18"/>
        <v>1957852.18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1200866.64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1200866.64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1311644.84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1311644.84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1364711.92</v>
      </c>
      <c r="H68" s="57">
        <v>0</v>
      </c>
      <c r="I68" s="57">
        <v>0</v>
      </c>
      <c r="J68" s="57">
        <v>0</v>
      </c>
      <c r="K68" s="5">
        <f t="shared" si="18"/>
        <v>1364711.92</v>
      </c>
    </row>
    <row r="69" spans="1:11" ht="16.5" customHeight="1">
      <c r="A69" s="3" t="s">
        <v>49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1231380.94</v>
      </c>
      <c r="I69" s="57">
        <v>0</v>
      </c>
      <c r="J69" s="57">
        <v>0</v>
      </c>
      <c r="K69" s="5">
        <f t="shared" si="18"/>
        <v>1231380.94</v>
      </c>
    </row>
    <row r="70" spans="1:11" ht="16.5" customHeight="1">
      <c r="A70" s="3" t="s">
        <v>50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51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627640.98</v>
      </c>
      <c r="J71" s="57">
        <v>0</v>
      </c>
      <c r="K71" s="5">
        <f t="shared" si="18"/>
        <v>627640.98</v>
      </c>
    </row>
    <row r="72" spans="1:11" ht="16.5" customHeight="1">
      <c r="A72" s="3" t="s">
        <v>52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1046961.42</v>
      </c>
      <c r="J72" s="57">
        <v>0</v>
      </c>
      <c r="K72" s="5">
        <f t="shared" si="18"/>
        <v>1046961.42</v>
      </c>
    </row>
    <row r="73" spans="1:11" ht="16.5" customHeight="1">
      <c r="A73" s="3" t="s">
        <v>53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v>600358.19</v>
      </c>
      <c r="K73" s="5">
        <f t="shared" si="18"/>
        <v>600358.19</v>
      </c>
    </row>
    <row r="74" spans="1:11" ht="18" customHeight="1">
      <c r="A74" s="2" t="s">
        <v>64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2024-06-20T18:43:25Z</dcterms:modified>
  <cp:category/>
  <cp:version/>
  <cp:contentType/>
  <cp:contentStatus/>
</cp:coreProperties>
</file>