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total" sheetId="1" r:id="rId1"/>
  </sheets>
  <definedNames>
    <definedName name="_xlnm.Print_Area" localSheetId="0">'total'!$A$1:$K$74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<sst xmlns="http://schemas.openxmlformats.org/spreadsheetml/2006/main" count="87" uniqueCount="86">
  <si>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</si>
  <si>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</si>
  <si>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</si>
  <si>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</si>
  <si>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</si>
  <si>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</si>
  <si>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</si>
  <si>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</si>
  <si>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</si>
  <si>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</si>
  <si>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</si>
  <si>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</si>
  <si>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</si>
  <si>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</si>
  <si>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</si>
  <si>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</si>
  <si>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</si>
  <si>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</si>
  <si>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</si>
  <si>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</si>
  <si>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</si>
  <si>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</si>
  <si>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</si>
  <si>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</si>
  <si>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</si>
  <si>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</si>
  <si>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</si>
  <si>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</si>
  <si>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</si>
  <si>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</si>
  <si>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</si>
  <si>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</si>
  <si>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</si>
  <si>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</si>
  <si>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</si>
  <si>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</si>
  <si>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</si>
  <si>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</si>
  <si>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</si>
  <si>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</si>
  <si>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</si>
  <si>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</si>
  <si>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</si>
  <si>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</si>
  <si>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</si>
  <si>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</si>
  <si>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</si>
  <si>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</si>
  <si>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</si>
  <si>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</si>
  <si>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</si>
  <si>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</si>
  <si>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</si>
  <si>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</si>
  <si>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</si>
  <si>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</si>
  <si>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</si>
  <si>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</si>
  <si>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</si>
  <si>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</si>
  <si>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</si>
  <si>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</si>
  <si>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</si>
  <si>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</si>
  <si>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</si>
  <si>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</si>
  <si>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</si>
  <si>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</si>
  <si>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</si>
  <si>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</si>
  <si>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</si>
  <si>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</si>
  <si>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</si>
  <si>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</si>
  <si>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</si>
  <si>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</si>
  <si>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</si>
  <si>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</si>
  <si>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</si>
  <si>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4.9. Remuneração Veículos Elétricos</t>
  </si>
  <si>
    <t>5.3. Revisão de Remuneração pelo Transporte Coletivo ¹</t>
  </si>
  <si>
    <t>¹ Fator de transição de jan e fev/24.</t>
  </si>
  <si>
    <t>PERÍODO DE OPERAÇÃO DE 01/06/24 A 30/06/24 - VENCIMENTO 07/06/24 A 05/07/24</t>
  </si>
  <si>
    <t xml:space="preserve">  Revisões de passageiros transportados, ar condicionado, fator de transição e elétrico de maio/24. Total de 243.922 passageiros da revisão.</t>
  </si>
  <si>
    <t xml:space="preserve">  Rede da madrugada, Arla 32 e equipamentos embarcados de maio/24</t>
  </si>
  <si>
    <t xml:space="preserve">            (**)  Conforme previsto contratualmente, o cálculo do fator de transição é realizado diariamente, considerando as informações de passageiros e frota operacional em cada dia, não havendo cálculo mensal consolidado para o fator de transição. Os dados diários estão disponíveis nas planilhas respectivas para cada dia de operação.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</si>
</sst>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3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69" fontId="31" fillId="0" borderId="4" applyAlignment="0">
      <protection/>
    </xf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4" fillId="21" borderId="6" applyNumberFormat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1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1" fillId="0" borderId="12" xfId="46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horizontal="left" vertical="center" indent="1"/>
    </xf>
    <xf numFmtId="0" fontId="31" fillId="0" borderId="13" xfId="0" applyFont="1" applyFill="1" applyBorder="1" applyAlignment="1">
      <alignment horizontal="left" vertical="center" indent="1"/>
    </xf>
    <xf numFmtId="164" fontId="31" fillId="0" borderId="4" xfId="46" applyNumberFormat="1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indent="1"/>
    </xf>
    <xf numFmtId="164" fontId="31" fillId="0" borderId="4" xfId="53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1" fillId="0" borderId="4" xfId="46" applyNumberFormat="1" applyFont="1" applyFill="1" applyBorder="1" applyAlignment="1">
      <alignment horizontal="center" vertical="center"/>
    </xf>
    <xf numFmtId="164" fontId="31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1" fillId="33" borderId="14" xfId="46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indent="3"/>
    </xf>
    <xf numFmtId="164" fontId="31" fillId="0" borderId="4" xfId="53" applyFont="1" applyFill="1" applyBorder="1" applyAlignment="1">
      <alignment vertical="center"/>
    </xf>
    <xf numFmtId="165" fontId="31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1" fillId="33" borderId="4" xfId="0" applyFont="1" applyFill="1" applyBorder="1" applyAlignment="1">
      <alignment horizontal="left" vertical="center" indent="3"/>
    </xf>
    <xf numFmtId="165" fontId="31" fillId="0" borderId="4" xfId="46" applyNumberFormat="1" applyFont="1" applyFill="1" applyBorder="1" applyAlignment="1">
      <alignment vertical="center"/>
    </xf>
    <xf numFmtId="164" fontId="31" fillId="0" borderId="4" xfId="46" applyNumberFormat="1" applyFont="1" applyFill="1" applyBorder="1" applyAlignment="1">
      <alignment horizontal="center" vertical="center"/>
    </xf>
    <xf numFmtId="164" fontId="31" fillId="0" borderId="11" xfId="46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indent="2"/>
    </xf>
    <xf numFmtId="164" fontId="31" fillId="0" borderId="4" xfId="53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 wrapText="1" indent="2"/>
    </xf>
    <xf numFmtId="44" fontId="31" fillId="34" borderId="4" xfId="46" applyFont="1" applyFill="1" applyBorder="1" applyAlignment="1">
      <alignment horizontal="center" vertical="center"/>
    </xf>
    <xf numFmtId="0" fontId="31" fillId="34" borderId="4" xfId="0" applyFont="1" applyFill="1" applyBorder="1" applyAlignment="1">
      <alignment horizontal="left" vertical="center" indent="1"/>
    </xf>
    <xf numFmtId="166" fontId="31" fillId="0" borderId="4" xfId="53" applyNumberFormat="1" applyFont="1" applyFill="1" applyBorder="1" applyAlignment="1">
      <alignment horizontal="center" vertical="center"/>
    </xf>
    <xf numFmtId="167" fontId="31" fillId="0" borderId="4" xfId="53" applyNumberFormat="1" applyFont="1" applyFill="1" applyBorder="1" applyAlignment="1">
      <alignment horizontal="center" vertical="center"/>
    </xf>
    <xf numFmtId="167" fontId="31" fillId="0" borderId="4" xfId="46" applyNumberFormat="1" applyFont="1" applyFill="1" applyBorder="1" applyAlignment="1">
      <alignment horizontal="center" vertical="center"/>
    </xf>
    <xf numFmtId="169" fontId="31" fillId="0" borderId="4" xfId="46" applyNumberFormat="1" applyFont="1" applyFill="1" applyBorder="1" applyAlignment="1">
      <alignment horizontal="center" vertical="center"/>
    </xf>
    <xf numFmtId="166" fontId="31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1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1" fillId="0" borderId="12" xfId="53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1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164" fontId="31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horizontal="left" vertical="center"/>
    </xf>
    <xf numFmtId="171" fontId="31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64" fontId="31" fillId="0" borderId="4" xfId="46" applyNumberFormat="1" applyFont="1" applyBorder="1" applyAlignment="1">
      <alignment vertical="center"/>
    </xf>
    <xf numFmtId="164" fontId="31" fillId="0" borderId="11" xfId="46" applyNumberFormat="1" applyFont="1" applyBorder="1" applyAlignment="1">
      <alignment vertical="center"/>
    </xf>
    <xf numFmtId="44" fontId="31" fillId="0" borderId="11" xfId="46" applyFont="1" applyFill="1" applyBorder="1" applyAlignment="1">
      <alignment vertical="center"/>
    </xf>
    <xf numFmtId="166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9.00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82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47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46</v>
      </c>
      <c r="B4" s="63" t="s">
        <v>45</v>
      </c>
      <c r="C4" s="64"/>
      <c r="D4" s="64"/>
      <c r="E4" s="64"/>
      <c r="F4" s="64"/>
      <c r="G4" s="64"/>
      <c r="H4" s="64"/>
      <c r="I4" s="64"/>
      <c r="J4" s="64"/>
      <c r="K4" s="62" t="s">
        <v>44</v>
      </c>
    </row>
    <row r="5" spans="1:11" ht="43.5" customHeight="1">
      <c r="A5" s="62"/>
      <c r="B5" s="43" t="s">
        <v>57</v>
      </c>
      <c r="C5" s="43" t="s">
        <v>43</v>
      </c>
      <c r="D5" s="44" t="s">
        <v>58</v>
      </c>
      <c r="E5" s="44" t="s">
        <v>59</v>
      </c>
      <c r="F5" s="44" t="s">
        <v>60</v>
      </c>
      <c r="G5" s="43" t="s">
        <v>61</v>
      </c>
      <c r="H5" s="44" t="s">
        <v>58</v>
      </c>
      <c r="I5" s="43" t="s">
        <v>42</v>
      </c>
      <c r="J5" s="43" t="s">
        <v>62</v>
      </c>
      <c r="K5" s="62"/>
    </row>
    <row r="6" spans="1:11" ht="18.75" customHeight="1">
      <c r="A6" s="62"/>
      <c r="B6" s="42" t="s">
        <v>41</v>
      </c>
      <c r="C6" s="42" t="s">
        <v>40</v>
      </c>
      <c r="D6" s="42" t="s">
        <v>39</v>
      </c>
      <c r="E6" s="42" t="s">
        <v>38</v>
      </c>
      <c r="F6" s="42" t="s">
        <v>37</v>
      </c>
      <c r="G6" s="42" t="s">
        <v>36</v>
      </c>
      <c r="H6" s="42" t="s">
        <v>35</v>
      </c>
      <c r="I6" s="42" t="s">
        <v>34</v>
      </c>
      <c r="J6" s="42" t="s">
        <v>33</v>
      </c>
      <c r="K6" s="62"/>
    </row>
    <row r="7" spans="1:14" ht="16.5" customHeight="1">
      <c r="A7" s="8" t="s">
        <v>32</v>
      </c>
      <c r="B7" s="41">
        <f aca="true" t="shared" si="0" ref="B7:J7">+B8+B11</f>
        <v>8419497</v>
      </c>
      <c r="C7" s="41">
        <f t="shared" si="0"/>
        <v>6835757</v>
      </c>
      <c r="D7" s="41">
        <f t="shared" si="0"/>
        <v>8326004</v>
      </c>
      <c r="E7" s="41">
        <f t="shared" si="0"/>
        <v>4628866</v>
      </c>
      <c r="F7" s="41">
        <f t="shared" si="0"/>
        <v>6259484</v>
      </c>
      <c r="G7" s="41">
        <f t="shared" si="0"/>
        <v>5945090</v>
      </c>
      <c r="H7" s="41">
        <f t="shared" si="0"/>
        <v>6661989</v>
      </c>
      <c r="I7" s="41">
        <f t="shared" si="0"/>
        <v>9257877</v>
      </c>
      <c r="J7" s="41">
        <f t="shared" si="0"/>
        <v>2886985</v>
      </c>
      <c r="K7" s="33">
        <f aca="true" t="shared" si="1" ref="K7:K13">SUM(B7:J7)</f>
        <v>59221549</v>
      </c>
      <c r="L7" s="40"/>
      <c r="M7" s="58"/>
      <c r="N7"/>
    </row>
    <row r="8" spans="1:14" ht="16.5" customHeight="1">
      <c r="A8" s="38" t="s">
        <v>74</v>
      </c>
      <c r="B8" s="39">
        <f>+B9+B10</f>
        <v>334604</v>
      </c>
      <c r="C8" s="39">
        <f aca="true" t="shared" si="2" ref="C8:J8">+C9+C10</f>
        <v>355452</v>
      </c>
      <c r="D8" s="39">
        <f t="shared" si="2"/>
        <v>330096</v>
      </c>
      <c r="E8" s="39">
        <f t="shared" si="2"/>
        <v>231107</v>
      </c>
      <c r="F8" s="39">
        <f t="shared" si="2"/>
        <v>247061</v>
      </c>
      <c r="G8" s="39">
        <f t="shared" si="2"/>
        <v>136412</v>
      </c>
      <c r="H8" s="39">
        <f t="shared" si="2"/>
        <v>117301</v>
      </c>
      <c r="I8" s="39">
        <f t="shared" si="2"/>
        <v>342939</v>
      </c>
      <c r="J8" s="39">
        <f t="shared" si="2"/>
        <v>69702</v>
      </c>
      <c r="K8" s="33">
        <f t="shared" si="1"/>
        <v>2164674</v>
      </c>
      <c r="L8"/>
      <c r="M8"/>
      <c r="N8"/>
    </row>
    <row r="9" spans="1:14" ht="16.5" customHeight="1">
      <c r="A9" s="17" t="s">
        <v>31</v>
      </c>
      <c r="B9" s="39">
        <v>333384</v>
      </c>
      <c r="C9" s="39">
        <v>355398</v>
      </c>
      <c r="D9" s="39">
        <v>330078</v>
      </c>
      <c r="E9" s="39">
        <v>224186</v>
      </c>
      <c r="F9" s="39">
        <v>246690</v>
      </c>
      <c r="G9" s="39">
        <v>136337</v>
      </c>
      <c r="H9" s="39">
        <v>117301</v>
      </c>
      <c r="I9" s="39">
        <v>341876</v>
      </c>
      <c r="J9" s="39">
        <v>69702</v>
      </c>
      <c r="K9" s="33">
        <f t="shared" si="1"/>
        <v>2154952</v>
      </c>
      <c r="L9"/>
      <c r="M9"/>
      <c r="N9"/>
    </row>
    <row r="10" spans="1:14" ht="16.5" customHeight="1">
      <c r="A10" s="17" t="s">
        <v>30</v>
      </c>
      <c r="B10" s="39">
        <v>1220</v>
      </c>
      <c r="C10" s="39">
        <v>54</v>
      </c>
      <c r="D10" s="39">
        <v>18</v>
      </c>
      <c r="E10" s="39">
        <v>6921</v>
      </c>
      <c r="F10" s="39">
        <v>371</v>
      </c>
      <c r="G10" s="39">
        <v>75</v>
      </c>
      <c r="H10" s="39">
        <v>0</v>
      </c>
      <c r="I10" s="39">
        <v>1063</v>
      </c>
      <c r="J10" s="39">
        <v>0</v>
      </c>
      <c r="K10" s="33">
        <f t="shared" si="1"/>
        <v>9722</v>
      </c>
      <c r="L10"/>
      <c r="M10"/>
      <c r="N10"/>
    </row>
    <row r="11" spans="1:14" ht="16.5" customHeight="1">
      <c r="A11" s="38" t="s">
        <v>66</v>
      </c>
      <c r="B11" s="39">
        <v>8084893</v>
      </c>
      <c r="C11" s="39">
        <v>6480305</v>
      </c>
      <c r="D11" s="39">
        <v>7995908</v>
      </c>
      <c r="E11" s="39">
        <v>4397759</v>
      </c>
      <c r="F11" s="39">
        <v>6012423</v>
      </c>
      <c r="G11" s="39">
        <v>5808678</v>
      </c>
      <c r="H11" s="39">
        <v>6544688</v>
      </c>
      <c r="I11" s="39">
        <v>8914938</v>
      </c>
      <c r="J11" s="39">
        <v>2817283</v>
      </c>
      <c r="K11" s="33">
        <f t="shared" si="1"/>
        <v>57056875</v>
      </c>
      <c r="L11" s="53"/>
      <c r="M11" s="53"/>
      <c r="N11" s="53"/>
    </row>
    <row r="12" spans="1:14" ht="16.5" customHeight="1">
      <c r="A12" s="17" t="s">
        <v>78</v>
      </c>
      <c r="B12" s="39">
        <v>584495</v>
      </c>
      <c r="C12" s="39">
        <v>501388</v>
      </c>
      <c r="D12" s="39">
        <v>640545</v>
      </c>
      <c r="E12" s="39">
        <v>424236</v>
      </c>
      <c r="F12" s="39">
        <v>386782</v>
      </c>
      <c r="G12" s="39">
        <v>354401</v>
      </c>
      <c r="H12" s="39">
        <v>351376</v>
      </c>
      <c r="I12" s="39">
        <v>493241</v>
      </c>
      <c r="J12" s="39">
        <v>127659</v>
      </c>
      <c r="K12" s="33">
        <f t="shared" si="1"/>
        <v>3864123</v>
      </c>
      <c r="L12" s="53"/>
      <c r="M12" s="53"/>
      <c r="N12" s="53"/>
    </row>
    <row r="13" spans="1:14" ht="16.5" customHeight="1">
      <c r="A13" s="17" t="s">
        <v>67</v>
      </c>
      <c r="B13" s="37">
        <f>+B11-B12</f>
        <v>7500398</v>
      </c>
      <c r="C13" s="37">
        <f aca="true" t="shared" si="3" ref="C13:J13">+C11-C12</f>
        <v>5978917</v>
      </c>
      <c r="D13" s="37">
        <f t="shared" si="3"/>
        <v>7355363</v>
      </c>
      <c r="E13" s="37">
        <f t="shared" si="3"/>
        <v>3973523</v>
      </c>
      <c r="F13" s="37">
        <f t="shared" si="3"/>
        <v>5625641</v>
      </c>
      <c r="G13" s="37">
        <f t="shared" si="3"/>
        <v>5454277</v>
      </c>
      <c r="H13" s="37">
        <f t="shared" si="3"/>
        <v>6193312</v>
      </c>
      <c r="I13" s="37">
        <f t="shared" si="3"/>
        <v>8421697</v>
      </c>
      <c r="J13" s="37">
        <f t="shared" si="3"/>
        <v>2689624</v>
      </c>
      <c r="K13" s="33">
        <f t="shared" si="1"/>
        <v>53192752</v>
      </c>
      <c r="L13" s="54"/>
      <c r="M13" s="53"/>
      <c r="N13" s="53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29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68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3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28</v>
      </c>
      <c r="B18" s="34"/>
      <c r="C18" s="34"/>
      <c r="D18" s="34"/>
      <c r="E18" s="34"/>
      <c r="F18" s="34"/>
      <c r="G18" s="34"/>
      <c r="H18" s="34"/>
      <c r="I18" s="34"/>
      <c r="J18" s="34"/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77</v>
      </c>
      <c r="B20" s="31">
        <f aca="true" t="shared" si="4" ref="B20:J20">SUM(B21:B30)</f>
        <v>43509844.73</v>
      </c>
      <c r="C20" s="31">
        <f t="shared" si="4"/>
        <v>41184310.87</v>
      </c>
      <c r="D20" s="31">
        <f t="shared" si="4"/>
        <v>52416532.06999999</v>
      </c>
      <c r="E20" s="31">
        <f t="shared" si="4"/>
        <v>31668764.83</v>
      </c>
      <c r="F20" s="31">
        <f t="shared" si="4"/>
        <v>34154562.24</v>
      </c>
      <c r="G20" s="31">
        <f t="shared" si="4"/>
        <v>36800964.63999999</v>
      </c>
      <c r="H20" s="31">
        <f t="shared" si="4"/>
        <v>32339046.4</v>
      </c>
      <c r="I20" s="31">
        <f t="shared" si="4"/>
        <v>44414381.61999999</v>
      </c>
      <c r="J20" s="31">
        <f t="shared" si="4"/>
        <v>14876671.37</v>
      </c>
      <c r="K20" s="31">
        <f aca="true" t="shared" si="5" ref="K20:K29">SUM(B20:J20)</f>
        <v>331365078.77</v>
      </c>
      <c r="L20" s="59"/>
      <c r="M20" s="58"/>
      <c r="N20"/>
    </row>
    <row r="21" spans="1:14" ht="16.5" customHeight="1">
      <c r="A21" s="30" t="s">
        <v>27</v>
      </c>
      <c r="B21" s="52">
        <v>38013187.01</v>
      </c>
      <c r="C21" s="52">
        <v>33905354.72</v>
      </c>
      <c r="D21" s="52">
        <v>45780533.01</v>
      </c>
      <c r="E21" s="52">
        <v>22128756.82</v>
      </c>
      <c r="F21" s="52">
        <v>31667355.51</v>
      </c>
      <c r="G21" s="52">
        <v>30381193.42999999</v>
      </c>
      <c r="H21" s="52">
        <v>27107633.229999997</v>
      </c>
      <c r="I21" s="52">
        <v>38051726.04999999</v>
      </c>
      <c r="J21" s="52">
        <v>13426789.829999998</v>
      </c>
      <c r="K21" s="25">
        <f t="shared" si="5"/>
        <v>280462529.6099999</v>
      </c>
      <c r="L21"/>
      <c r="M21"/>
      <c r="N21"/>
    </row>
    <row r="22" spans="1:14" ht="16.5" customHeight="1">
      <c r="A22" s="13" t="s">
        <v>26</v>
      </c>
      <c r="B22" s="25">
        <v>3876312.4899999998</v>
      </c>
      <c r="C22" s="25">
        <v>5460768.87</v>
      </c>
      <c r="D22" s="25">
        <v>4478153.860000001</v>
      </c>
      <c r="E22" s="25">
        <v>8252090.669999999</v>
      </c>
      <c r="F22" s="25">
        <v>1218571.7500000002</v>
      </c>
      <c r="G22" s="25">
        <v>5191117.58</v>
      </c>
      <c r="H22" s="25">
        <v>3901426.659999999</v>
      </c>
      <c r="I22" s="25">
        <v>1546203.9299999997</v>
      </c>
      <c r="J22" s="25">
        <v>854470.64</v>
      </c>
      <c r="K22" s="25">
        <f t="shared" si="5"/>
        <v>34779116.45</v>
      </c>
      <c r="L22"/>
      <c r="M22"/>
      <c r="N22"/>
    </row>
    <row r="23" spans="1:14" ht="16.5" customHeight="1">
      <c r="A23" s="13" t="s">
        <v>25</v>
      </c>
      <c r="B23" s="25">
        <v>1485679.1099999999</v>
      </c>
      <c r="C23" s="25">
        <v>1636948.2099999997</v>
      </c>
      <c r="D23" s="25">
        <v>1627283.0499999998</v>
      </c>
      <c r="E23" s="25">
        <v>1068995.96</v>
      </c>
      <c r="F23" s="25">
        <v>1154137.17</v>
      </c>
      <c r="G23" s="25">
        <v>1108185.11</v>
      </c>
      <c r="H23" s="25">
        <v>1160125.21</v>
      </c>
      <c r="I23" s="25">
        <v>1773858.87</v>
      </c>
      <c r="J23" s="25">
        <v>513066.03000000014</v>
      </c>
      <c r="K23" s="25">
        <f t="shared" si="5"/>
        <v>11528278.72</v>
      </c>
      <c r="L23"/>
      <c r="M23"/>
      <c r="N23"/>
    </row>
    <row r="24" spans="1:14" ht="16.5" customHeight="1">
      <c r="A24" s="13" t="s">
        <v>24</v>
      </c>
      <c r="B24" s="25">
        <v>54871.56000000003</v>
      </c>
      <c r="C24" s="29">
        <v>109743.12000000005</v>
      </c>
      <c r="D24" s="29">
        <v>164614.6799999999</v>
      </c>
      <c r="E24" s="25">
        <v>164614.6799999999</v>
      </c>
      <c r="F24" s="25">
        <v>54871.56000000003</v>
      </c>
      <c r="G24" s="29">
        <v>54871.56000000003</v>
      </c>
      <c r="H24" s="29">
        <v>109743.12000000005</v>
      </c>
      <c r="I24" s="29">
        <v>109743.12000000005</v>
      </c>
      <c r="J24" s="29">
        <v>54871.56000000003</v>
      </c>
      <c r="K24" s="25">
        <f t="shared" si="5"/>
        <v>877944.9600000002</v>
      </c>
      <c r="L24"/>
      <c r="M24"/>
      <c r="N24"/>
    </row>
    <row r="25" spans="1:14" ht="16.5" customHeight="1">
      <c r="A25" s="13" t="s">
        <v>23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69</v>
      </c>
      <c r="B26" s="25">
        <v>40914.66000000001</v>
      </c>
      <c r="C26" s="25">
        <v>38748.06</v>
      </c>
      <c r="D26" s="25">
        <v>50380.060000000005</v>
      </c>
      <c r="E26" s="25">
        <v>29814.399999999994</v>
      </c>
      <c r="F26" s="25">
        <v>32647.84999999999</v>
      </c>
      <c r="G26" s="25">
        <v>35410.96</v>
      </c>
      <c r="H26" s="25">
        <v>31162.179999999997</v>
      </c>
      <c r="I26" s="25">
        <v>42653.52999999999</v>
      </c>
      <c r="J26" s="25">
        <v>13711.41</v>
      </c>
      <c r="K26" s="25">
        <f t="shared" si="5"/>
        <v>315443.1099999999</v>
      </c>
      <c r="L26" s="53"/>
      <c r="M26" s="53"/>
      <c r="N26" s="53"/>
    </row>
    <row r="27" spans="1:14" ht="16.5" customHeight="1">
      <c r="A27" s="13" t="s">
        <v>75</v>
      </c>
      <c r="B27" s="25">
        <v>11017.800000000005</v>
      </c>
      <c r="C27" s="25">
        <v>9401.7</v>
      </c>
      <c r="D27" s="25">
        <v>11116.499999999998</v>
      </c>
      <c r="E27" s="25">
        <v>6465</v>
      </c>
      <c r="F27" s="25">
        <v>7647.600000000001</v>
      </c>
      <c r="G27" s="25">
        <v>7864.2000000000035</v>
      </c>
      <c r="H27" s="25">
        <v>7391.400000000002</v>
      </c>
      <c r="I27" s="25">
        <v>9559.499999999995</v>
      </c>
      <c r="J27" s="25">
        <v>3665.999999999998</v>
      </c>
      <c r="K27" s="25">
        <f t="shared" si="5"/>
        <v>74129.70000000001</v>
      </c>
      <c r="L27" s="53"/>
      <c r="M27" s="53"/>
      <c r="N27" s="53"/>
    </row>
    <row r="28" spans="1:14" ht="16.5" customHeight="1">
      <c r="A28" s="13" t="s">
        <v>76</v>
      </c>
      <c r="B28" s="25">
        <v>27862.1</v>
      </c>
      <c r="C28" s="25">
        <v>23346.19</v>
      </c>
      <c r="D28" s="25">
        <v>31078.500000000015</v>
      </c>
      <c r="E28" s="25">
        <v>18027.3</v>
      </c>
      <c r="F28" s="25">
        <v>19330.800000000007</v>
      </c>
      <c r="G28" s="25">
        <v>22321.800000000003</v>
      </c>
      <c r="H28" s="25">
        <v>21564.599999999995</v>
      </c>
      <c r="I28" s="25">
        <v>31051.27</v>
      </c>
      <c r="J28" s="25">
        <v>10095.9</v>
      </c>
      <c r="K28" s="25">
        <f t="shared" si="5"/>
        <v>204678.46</v>
      </c>
      <c r="L28" s="53"/>
      <c r="M28" s="53"/>
      <c r="N28" s="53"/>
    </row>
    <row r="29" spans="1:14" ht="16.5" customHeight="1">
      <c r="A29" s="13" t="s">
        <v>79</v>
      </c>
      <c r="B29" s="25">
        <v>0</v>
      </c>
      <c r="C29" s="25">
        <v>0</v>
      </c>
      <c r="D29" s="25">
        <v>273372.41000000015</v>
      </c>
      <c r="E29" s="25">
        <v>0</v>
      </c>
      <c r="F29" s="25">
        <v>0</v>
      </c>
      <c r="G29" s="25">
        <v>0</v>
      </c>
      <c r="H29" s="25">
        <v>0</v>
      </c>
      <c r="I29" s="25">
        <v>2849585.349999999</v>
      </c>
      <c r="J29" s="25">
        <v>0</v>
      </c>
      <c r="K29" s="25">
        <f t="shared" si="5"/>
        <v>3122957.7599999993</v>
      </c>
      <c r="L29" s="53"/>
      <c r="M29" s="53"/>
      <c r="N29" s="53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22</v>
      </c>
      <c r="B32" s="25">
        <f aca="true" t="shared" si="6" ref="B32:J32">+B33+B38+B50</f>
        <v>-1986482.63</v>
      </c>
      <c r="C32" s="25">
        <f t="shared" si="6"/>
        <v>-1585437.7</v>
      </c>
      <c r="D32" s="25">
        <f t="shared" si="6"/>
        <v>-3925661.7600000007</v>
      </c>
      <c r="E32" s="25">
        <f t="shared" si="6"/>
        <v>-1796940.5899999999</v>
      </c>
      <c r="F32" s="25">
        <f t="shared" si="6"/>
        <v>-858152.0900000001</v>
      </c>
      <c r="G32" s="25">
        <f t="shared" si="6"/>
        <v>-1905313.11</v>
      </c>
      <c r="H32" s="25">
        <f t="shared" si="6"/>
        <v>-1652438.9499999995</v>
      </c>
      <c r="I32" s="25">
        <f t="shared" si="6"/>
        <v>-1432189.71</v>
      </c>
      <c r="J32" s="25">
        <f t="shared" si="6"/>
        <v>-760850.1299999994</v>
      </c>
      <c r="K32" s="25">
        <f aca="true" t="shared" si="7" ref="K32:K40">SUM(B32:J32)</f>
        <v>-15903466.669999998</v>
      </c>
      <c r="L32"/>
      <c r="M32"/>
      <c r="N32"/>
    </row>
    <row r="33" spans="1:14" ht="16.5" customHeight="1">
      <c r="A33" s="13" t="s">
        <v>21</v>
      </c>
      <c r="B33" s="25">
        <f aca="true" t="shared" si="8" ref="B33:J33">B34+B35+B36+B37</f>
        <v>-2394134.27</v>
      </c>
      <c r="C33" s="25">
        <f t="shared" si="8"/>
        <v>-1702059.04</v>
      </c>
      <c r="D33" s="25">
        <f t="shared" si="8"/>
        <v>-1782290.48</v>
      </c>
      <c r="E33" s="25">
        <f t="shared" si="8"/>
        <v>-2031730.37</v>
      </c>
      <c r="F33" s="25">
        <f t="shared" si="8"/>
        <v>-1085436</v>
      </c>
      <c r="G33" s="25">
        <f t="shared" si="8"/>
        <v>-1888366.6199999999</v>
      </c>
      <c r="H33" s="25">
        <f t="shared" si="8"/>
        <v>-625106.09</v>
      </c>
      <c r="I33" s="25">
        <f t="shared" si="8"/>
        <v>-1674326.98</v>
      </c>
      <c r="J33" s="25">
        <f t="shared" si="8"/>
        <v>-359156.82</v>
      </c>
      <c r="K33" s="25">
        <f t="shared" si="7"/>
        <v>-13542606.67</v>
      </c>
      <c r="L33"/>
      <c r="M33"/>
      <c r="N33"/>
    </row>
    <row r="34" spans="1:14" s="18" customFormat="1" ht="16.5" customHeight="1">
      <c r="A34" s="24" t="s">
        <v>54</v>
      </c>
      <c r="B34" s="25">
        <f aca="true" t="shared" si="9" ref="B34:J34">-ROUND((B9)*$E$3,2)</f>
        <v>-1466889.6</v>
      </c>
      <c r="C34" s="25">
        <f t="shared" si="9"/>
        <v>-1563751.2</v>
      </c>
      <c r="D34" s="25">
        <f t="shared" si="9"/>
        <v>-1452343.2</v>
      </c>
      <c r="E34" s="25">
        <f t="shared" si="9"/>
        <v>-986418.4</v>
      </c>
      <c r="F34" s="25">
        <f t="shared" si="9"/>
        <v>-1085436</v>
      </c>
      <c r="G34" s="25">
        <f t="shared" si="9"/>
        <v>-599882.8</v>
      </c>
      <c r="H34" s="25">
        <f t="shared" si="9"/>
        <v>-516124.4</v>
      </c>
      <c r="I34" s="25">
        <f t="shared" si="9"/>
        <v>-1504254.4</v>
      </c>
      <c r="J34" s="25">
        <f t="shared" si="9"/>
        <v>-306688.8</v>
      </c>
      <c r="K34" s="25">
        <f t="shared" si="7"/>
        <v>-9481788.8</v>
      </c>
      <c r="L34" s="23"/>
      <c r="M34"/>
      <c r="N34"/>
    </row>
    <row r="35" spans="1:14" ht="16.5" customHeight="1">
      <c r="A35" s="20" t="s">
        <v>20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7"/>
        <v>0</v>
      </c>
      <c r="L35"/>
      <c r="M35"/>
      <c r="N35"/>
    </row>
    <row r="36" spans="1:14" ht="16.5" customHeight="1">
      <c r="A36" s="20" t="s">
        <v>19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7"/>
        <v>0</v>
      </c>
      <c r="L36"/>
      <c r="M36"/>
      <c r="N36"/>
    </row>
    <row r="37" spans="1:14" ht="16.5" customHeight="1">
      <c r="A37" s="20" t="s">
        <v>18</v>
      </c>
      <c r="B37" s="25">
        <v>-927244.6699999999</v>
      </c>
      <c r="C37" s="25">
        <v>-138307.84000000003</v>
      </c>
      <c r="D37" s="25">
        <v>-329947.28</v>
      </c>
      <c r="E37" s="25">
        <v>-1045311.9700000001</v>
      </c>
      <c r="F37" s="21">
        <v>0</v>
      </c>
      <c r="G37" s="25">
        <v>-1288483.8199999998</v>
      </c>
      <c r="H37" s="25">
        <v>-108981.68999999999</v>
      </c>
      <c r="I37" s="25">
        <v>-170072.58</v>
      </c>
      <c r="J37" s="25">
        <v>-52468.020000000004</v>
      </c>
      <c r="K37" s="25">
        <f t="shared" si="7"/>
        <v>-4060817.87</v>
      </c>
      <c r="L37"/>
      <c r="M37"/>
      <c r="N37"/>
    </row>
    <row r="38" spans="1:14" s="18" customFormat="1" ht="16.5" customHeight="1">
      <c r="A38" s="13" t="s">
        <v>17</v>
      </c>
      <c r="B38" s="22">
        <f aca="true" t="shared" si="10" ref="B38:J38">SUM(B39:B48)</f>
        <v>-177032.38</v>
      </c>
      <c r="C38" s="22">
        <f t="shared" si="10"/>
        <v>-244381.97999999998</v>
      </c>
      <c r="D38" s="22">
        <f t="shared" si="10"/>
        <v>-2802745.25</v>
      </c>
      <c r="E38" s="22">
        <f t="shared" si="10"/>
        <v>-241374.25999999998</v>
      </c>
      <c r="F38" s="22">
        <f t="shared" si="10"/>
        <v>-124773.61000000002</v>
      </c>
      <c r="G38" s="22">
        <f t="shared" si="10"/>
        <v>-326069.96</v>
      </c>
      <c r="H38" s="22">
        <f t="shared" si="10"/>
        <v>-1314754.5199999996</v>
      </c>
      <c r="I38" s="22">
        <f t="shared" si="10"/>
        <v>-113890.83</v>
      </c>
      <c r="J38" s="22">
        <f t="shared" si="10"/>
        <v>-557974.2799999993</v>
      </c>
      <c r="K38" s="25">
        <f t="shared" si="7"/>
        <v>-5902997.069999998</v>
      </c>
      <c r="L38"/>
      <c r="M38"/>
      <c r="N38"/>
    </row>
    <row r="39" spans="1:14" ht="16.5" customHeight="1">
      <c r="A39" s="20" t="s">
        <v>16</v>
      </c>
      <c r="B39" s="12">
        <v>0</v>
      </c>
      <c r="C39" s="12">
        <v>0</v>
      </c>
      <c r="D39" s="22">
        <v>-725221.1200000001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-209947.73000000007</v>
      </c>
      <c r="K39" s="25">
        <f t="shared" si="7"/>
        <v>-935168.8500000002</v>
      </c>
      <c r="L39"/>
      <c r="M39"/>
      <c r="N39"/>
    </row>
    <row r="40" spans="1:14" ht="16.5" customHeight="1">
      <c r="A40" s="20" t="s">
        <v>15</v>
      </c>
      <c r="B40" s="22">
        <v>-161258.38</v>
      </c>
      <c r="C40" s="22">
        <v>-232857.27999999997</v>
      </c>
      <c r="D40" s="22">
        <v>-546083.13</v>
      </c>
      <c r="E40" s="22">
        <v>-237139.25999999998</v>
      </c>
      <c r="F40" s="22">
        <v>-118080.11000000002</v>
      </c>
      <c r="G40" s="22">
        <v>-284588.96</v>
      </c>
      <c r="H40" s="22">
        <v>-239343.52</v>
      </c>
      <c r="I40" s="22">
        <v>-107400.83</v>
      </c>
      <c r="J40" s="22">
        <v>-22486.550000000003</v>
      </c>
      <c r="K40" s="25">
        <f t="shared" si="7"/>
        <v>-1949238.0200000003</v>
      </c>
      <c r="L40"/>
      <c r="M40"/>
      <c r="N40"/>
    </row>
    <row r="41" spans="1:14" ht="16.5" customHeight="1">
      <c r="A41" s="20" t="s">
        <v>14</v>
      </c>
      <c r="B41" s="12">
        <v>-2574</v>
      </c>
      <c r="C41" s="12">
        <v>-3494.7</v>
      </c>
      <c r="D41" s="12">
        <v>-891</v>
      </c>
      <c r="E41" s="12">
        <v>-495</v>
      </c>
      <c r="F41" s="12">
        <v>-4603.5</v>
      </c>
      <c r="G41" s="12">
        <v>-891</v>
      </c>
      <c r="H41" s="12">
        <v>-891</v>
      </c>
      <c r="I41" s="12">
        <v>-2970</v>
      </c>
      <c r="J41" s="12">
        <v>-990</v>
      </c>
      <c r="K41" s="25">
        <f aca="true" t="shared" si="11" ref="K41:K47">SUM(B41:J41)</f>
        <v>-17800.2</v>
      </c>
      <c r="L41"/>
      <c r="M41"/>
      <c r="N41"/>
    </row>
    <row r="42" spans="1:14" ht="16.5" customHeight="1">
      <c r="A42" s="20" t="s">
        <v>13</v>
      </c>
      <c r="B42" s="12">
        <v>-13200</v>
      </c>
      <c r="C42" s="12">
        <v>-6600</v>
      </c>
      <c r="D42" s="12">
        <v>0</v>
      </c>
      <c r="E42" s="12">
        <v>-3300</v>
      </c>
      <c r="F42" s="12">
        <v>0</v>
      </c>
      <c r="G42" s="12">
        <v>-39600</v>
      </c>
      <c r="H42" s="12">
        <v>0</v>
      </c>
      <c r="I42" s="12">
        <v>-3300</v>
      </c>
      <c r="J42" s="12">
        <v>0</v>
      </c>
      <c r="K42" s="25">
        <f t="shared" si="11"/>
        <v>-66000</v>
      </c>
      <c r="L42"/>
      <c r="M42"/>
      <c r="N42"/>
    </row>
    <row r="43" spans="1:14" ht="16.5" customHeight="1">
      <c r="A43" s="20" t="s">
        <v>12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25">
        <f t="shared" si="11"/>
        <v>0</v>
      </c>
      <c r="L43"/>
      <c r="M43"/>
      <c r="N43"/>
    </row>
    <row r="44" spans="1:14" ht="16.5" customHeight="1">
      <c r="A44" s="20" t="s">
        <v>11</v>
      </c>
      <c r="B44" s="12">
        <v>0</v>
      </c>
      <c r="C44" s="12">
        <v>-1430</v>
      </c>
      <c r="D44" s="12">
        <v>-550</v>
      </c>
      <c r="E44" s="12">
        <v>-440</v>
      </c>
      <c r="F44" s="12">
        <v>-2090</v>
      </c>
      <c r="G44" s="12">
        <v>-990</v>
      </c>
      <c r="H44" s="12">
        <v>-3520</v>
      </c>
      <c r="I44" s="12">
        <v>-220</v>
      </c>
      <c r="J44" s="12">
        <v>-550</v>
      </c>
      <c r="K44" s="25">
        <f t="shared" si="11"/>
        <v>-9790</v>
      </c>
      <c r="L44"/>
      <c r="M44"/>
      <c r="N44"/>
    </row>
    <row r="45" spans="1:12" s="18" customFormat="1" ht="16.5" customHeight="1">
      <c r="A45" s="20" t="s">
        <v>10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25">
        <f t="shared" si="11"/>
        <v>0</v>
      </c>
      <c r="L45" s="19"/>
    </row>
    <row r="46" spans="1:14" s="18" customFormat="1" ht="16.5" customHeight="1">
      <c r="A46" s="20" t="s">
        <v>64</v>
      </c>
      <c r="B46" s="12">
        <v>0</v>
      </c>
      <c r="C46" s="12">
        <v>0</v>
      </c>
      <c r="D46" s="12">
        <v>40140000</v>
      </c>
      <c r="E46" s="12">
        <v>0</v>
      </c>
      <c r="F46" s="12">
        <v>0</v>
      </c>
      <c r="G46" s="12">
        <v>0</v>
      </c>
      <c r="H46" s="12">
        <v>26244000</v>
      </c>
      <c r="I46" s="12">
        <v>0</v>
      </c>
      <c r="J46" s="12">
        <v>11646000</v>
      </c>
      <c r="K46" s="25">
        <f t="shared" si="11"/>
        <v>78030000</v>
      </c>
      <c r="L46" s="19"/>
      <c r="M46"/>
      <c r="N46"/>
    </row>
    <row r="47" spans="1:14" s="18" customFormat="1" ht="16.5" customHeight="1">
      <c r="A47" s="20" t="s">
        <v>65</v>
      </c>
      <c r="B47" s="12">
        <v>0</v>
      </c>
      <c r="C47" s="12">
        <v>0</v>
      </c>
      <c r="D47" s="12">
        <v>-41670000</v>
      </c>
      <c r="E47" s="12">
        <v>0</v>
      </c>
      <c r="F47" s="12">
        <v>0</v>
      </c>
      <c r="G47" s="12">
        <v>0</v>
      </c>
      <c r="H47" s="12">
        <v>-27315000</v>
      </c>
      <c r="I47" s="12">
        <v>0</v>
      </c>
      <c r="J47" s="12">
        <v>-11970000</v>
      </c>
      <c r="K47" s="25">
        <f t="shared" si="11"/>
        <v>-80955000</v>
      </c>
      <c r="L47" s="19"/>
      <c r="M47"/>
      <c r="N47"/>
    </row>
    <row r="48" spans="1:14" s="18" customFormat="1" ht="16.5" customHeight="1">
      <c r="A48" s="20" t="s">
        <v>9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>SUM(B48:J48)</f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80</v>
      </c>
      <c r="B50" s="12">
        <v>584684.02</v>
      </c>
      <c r="C50" s="12">
        <v>361003.32</v>
      </c>
      <c r="D50" s="12">
        <v>659373.97</v>
      </c>
      <c r="E50" s="12">
        <v>476164.04000000004</v>
      </c>
      <c r="F50" s="12">
        <v>352057.51999999996</v>
      </c>
      <c r="G50" s="12">
        <v>309123.47</v>
      </c>
      <c r="H50" s="12">
        <v>287421.66</v>
      </c>
      <c r="I50" s="12">
        <v>356028.10000000003</v>
      </c>
      <c r="J50" s="12">
        <v>156280.97</v>
      </c>
      <c r="K50" s="25">
        <f>SUM(B50:J50)</f>
        <v>3542137.0700000003</v>
      </c>
      <c r="L50"/>
      <c r="M50"/>
      <c r="N50"/>
    </row>
    <row r="51" spans="1:14" ht="16.5" customHeight="1">
      <c r="A51" s="13" t="s">
        <v>70</v>
      </c>
      <c r="B51" s="12">
        <f aca="true" t="shared" si="12" ref="B51:J51">+B52+B53</f>
        <v>0</v>
      </c>
      <c r="C51" s="12">
        <f t="shared" si="12"/>
        <v>0</v>
      </c>
      <c r="D51" s="12">
        <f t="shared" si="12"/>
        <v>0</v>
      </c>
      <c r="E51" s="12">
        <f t="shared" si="12"/>
        <v>0</v>
      </c>
      <c r="F51" s="12">
        <f t="shared" si="12"/>
        <v>0</v>
      </c>
      <c r="G51" s="12">
        <f t="shared" si="12"/>
        <v>0</v>
      </c>
      <c r="H51" s="12">
        <f t="shared" si="12"/>
        <v>0</v>
      </c>
      <c r="I51" s="12">
        <f t="shared" si="12"/>
        <v>0</v>
      </c>
      <c r="J51" s="12">
        <f t="shared" si="12"/>
        <v>0</v>
      </c>
      <c r="K51" s="25">
        <f>SUM(B51:J51)</f>
        <v>0</v>
      </c>
      <c r="L51" s="49"/>
      <c r="M51" s="53"/>
      <c r="N51" s="53"/>
    </row>
    <row r="52" spans="1:14" ht="16.5" customHeight="1">
      <c r="A52" s="20" t="s">
        <v>71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>SUM(B52:J52)</f>
        <v>0</v>
      </c>
      <c r="L52" s="53"/>
      <c r="M52" s="53"/>
      <c r="N52" s="53"/>
    </row>
    <row r="53" spans="1:14" ht="16.5" customHeight="1">
      <c r="A53" s="20" t="s">
        <v>72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>SUM(B53:J53)</f>
        <v>0</v>
      </c>
      <c r="L53" s="49"/>
      <c r="M53" s="53"/>
      <c r="N53" s="53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3" ht="16.5" customHeight="1">
      <c r="A55" s="11" t="s">
        <v>8</v>
      </c>
      <c r="B55" s="22">
        <f aca="true" t="shared" si="13" ref="B55:J55">IF(B20+B32+B56&lt;0,0,B20+B32+B56)</f>
        <v>41523362.099999994</v>
      </c>
      <c r="C55" s="22">
        <f t="shared" si="13"/>
        <v>39598873.169999994</v>
      </c>
      <c r="D55" s="22">
        <f t="shared" si="13"/>
        <v>48490870.309999995</v>
      </c>
      <c r="E55" s="22">
        <f t="shared" si="13"/>
        <v>29871824.24</v>
      </c>
      <c r="F55" s="22">
        <f t="shared" si="13"/>
        <v>33296410.150000002</v>
      </c>
      <c r="G55" s="22">
        <f t="shared" si="13"/>
        <v>34895651.529999994</v>
      </c>
      <c r="H55" s="22">
        <f t="shared" si="13"/>
        <v>30686607.45</v>
      </c>
      <c r="I55" s="22">
        <f t="shared" si="13"/>
        <v>42982191.90999999</v>
      </c>
      <c r="J55" s="22">
        <f t="shared" si="13"/>
        <v>14115821.24</v>
      </c>
      <c r="K55" s="15">
        <f>SUM(B55:J55)</f>
        <v>315461612.09999996</v>
      </c>
      <c r="L55" s="59"/>
      <c r="M55" s="58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4" ref="B57:J57">IF(B20+B32+B56&gt;0,0,B20+B32+B56)</f>
        <v>0</v>
      </c>
      <c r="C57" s="22">
        <f t="shared" si="14"/>
        <v>0</v>
      </c>
      <c r="D57" s="22">
        <f t="shared" si="14"/>
        <v>0</v>
      </c>
      <c r="E57" s="22">
        <f t="shared" si="14"/>
        <v>0</v>
      </c>
      <c r="F57" s="22">
        <f t="shared" si="14"/>
        <v>0</v>
      </c>
      <c r="G57" s="22">
        <f t="shared" si="14"/>
        <v>0</v>
      </c>
      <c r="H57" s="22">
        <f t="shared" si="14"/>
        <v>0</v>
      </c>
      <c r="I57" s="22">
        <f t="shared" si="14"/>
        <v>0</v>
      </c>
      <c r="J57" s="22">
        <f t="shared" si="14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0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5" ref="B61:H61">SUM(B62:B73)</f>
        <v>41523362.1</v>
      </c>
      <c r="C61" s="5">
        <f t="shared" si="15"/>
        <v>39598873.17</v>
      </c>
      <c r="D61" s="5">
        <f t="shared" si="15"/>
        <v>48490870.3</v>
      </c>
      <c r="E61" s="5">
        <f t="shared" si="15"/>
        <v>29871824.24</v>
      </c>
      <c r="F61" s="5">
        <f t="shared" si="15"/>
        <v>33296410.149999995</v>
      </c>
      <c r="G61" s="5">
        <f t="shared" si="15"/>
        <v>34895651.53000001</v>
      </c>
      <c r="H61" s="5">
        <f t="shared" si="15"/>
        <v>30686607.43999999</v>
      </c>
      <c r="I61" s="5">
        <f>SUM(I62:I74)</f>
        <v>42982191.940000005</v>
      </c>
      <c r="J61" s="5">
        <f>SUM(J62:J73)</f>
        <v>14115821.240000002</v>
      </c>
      <c r="K61" s="5">
        <f>SUM(K62:K74)</f>
        <v>315461612.11</v>
      </c>
      <c r="L61" s="4"/>
    </row>
    <row r="62" spans="1:12" ht="16.5" customHeight="1">
      <c r="A62" s="3" t="s">
        <v>55</v>
      </c>
      <c r="B62" s="22">
        <v>36392005.59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">
        <f aca="true" t="shared" si="16" ref="K62:K74">SUM(B62:J62)</f>
        <v>36392005.59</v>
      </c>
      <c r="L62"/>
    </row>
    <row r="63" spans="1:12" ht="16.5" customHeight="1">
      <c r="A63" s="3" t="s">
        <v>56</v>
      </c>
      <c r="B63" s="22">
        <v>5131356.51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">
        <f t="shared" si="16"/>
        <v>5131356.51</v>
      </c>
      <c r="L63"/>
    </row>
    <row r="64" spans="1:12" ht="16.5" customHeight="1">
      <c r="A64" s="3" t="s">
        <v>4</v>
      </c>
      <c r="B64" s="55">
        <v>0</v>
      </c>
      <c r="C64" s="22">
        <v>39598873.17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/>
      <c r="J64" s="55">
        <v>0</v>
      </c>
      <c r="K64" s="5">
        <f t="shared" si="16"/>
        <v>39598873.17</v>
      </c>
      <c r="L64" s="50"/>
    </row>
    <row r="65" spans="1:11" ht="16.5" customHeight="1">
      <c r="A65" s="3" t="s">
        <v>3</v>
      </c>
      <c r="B65" s="55">
        <v>0</v>
      </c>
      <c r="C65" s="55">
        <v>0</v>
      </c>
      <c r="D65" s="22">
        <v>48490870.3</v>
      </c>
      <c r="E65" s="55">
        <v>0</v>
      </c>
      <c r="F65" s="55">
        <v>0</v>
      </c>
      <c r="G65" s="55">
        <v>0</v>
      </c>
      <c r="H65" s="55">
        <v>0</v>
      </c>
      <c r="I65" s="55"/>
      <c r="J65" s="55">
        <v>0</v>
      </c>
      <c r="K65" s="5">
        <f t="shared" si="16"/>
        <v>48490870.3</v>
      </c>
    </row>
    <row r="66" spans="1:11" ht="16.5" customHeight="1">
      <c r="A66" s="3" t="s">
        <v>2</v>
      </c>
      <c r="B66" s="55">
        <v>0</v>
      </c>
      <c r="C66" s="55">
        <v>0</v>
      </c>
      <c r="D66" s="55">
        <v>0</v>
      </c>
      <c r="E66" s="22">
        <v>29871824.24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">
        <f t="shared" si="16"/>
        <v>29871824.24</v>
      </c>
    </row>
    <row r="67" spans="1:11" ht="16.5" customHeight="1">
      <c r="A67" s="3" t="s">
        <v>1</v>
      </c>
      <c r="B67" s="55">
        <v>0</v>
      </c>
      <c r="C67" s="55">
        <v>0</v>
      </c>
      <c r="D67" s="55">
        <v>0</v>
      </c>
      <c r="E67" s="55">
        <v>0</v>
      </c>
      <c r="F67" s="22">
        <v>33296410.149999995</v>
      </c>
      <c r="G67" s="55">
        <v>0</v>
      </c>
      <c r="H67" s="55">
        <v>0</v>
      </c>
      <c r="I67" s="55">
        <v>0</v>
      </c>
      <c r="J67" s="55">
        <v>0</v>
      </c>
      <c r="K67" s="5">
        <f t="shared" si="16"/>
        <v>33296410.149999995</v>
      </c>
    </row>
    <row r="68" spans="1:11" ht="16.5" customHeight="1">
      <c r="A68" s="3" t="s">
        <v>0</v>
      </c>
      <c r="B68" s="55">
        <v>0</v>
      </c>
      <c r="C68" s="55">
        <v>0</v>
      </c>
      <c r="D68" s="55">
        <v>0</v>
      </c>
      <c r="E68" s="55">
        <v>0</v>
      </c>
      <c r="F68" s="55">
        <v>0</v>
      </c>
      <c r="G68" s="22">
        <v>34895651.53000001</v>
      </c>
      <c r="H68" s="55">
        <v>0</v>
      </c>
      <c r="I68" s="55">
        <v>0</v>
      </c>
      <c r="J68" s="55">
        <v>0</v>
      </c>
      <c r="K68" s="5">
        <f t="shared" si="16"/>
        <v>34895651.53000001</v>
      </c>
    </row>
    <row r="69" spans="1:11" ht="16.5" customHeight="1">
      <c r="A69" s="3" t="s">
        <v>48</v>
      </c>
      <c r="B69" s="55">
        <v>0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22">
        <v>30686607.43999999</v>
      </c>
      <c r="I69" s="55">
        <v>0</v>
      </c>
      <c r="J69" s="55">
        <v>0</v>
      </c>
      <c r="K69" s="5">
        <f t="shared" si="16"/>
        <v>30686607.43999999</v>
      </c>
    </row>
    <row r="70" spans="1:11" ht="16.5" customHeight="1">
      <c r="A70" s="3" t="s">
        <v>49</v>
      </c>
      <c r="B70" s="55">
        <v>0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">
        <f t="shared" si="16"/>
        <v>0</v>
      </c>
    </row>
    <row r="71" spans="1:11" ht="16.5" customHeight="1">
      <c r="A71" s="3" t="s">
        <v>50</v>
      </c>
      <c r="B71" s="55">
        <v>0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22">
        <v>16391562.079999996</v>
      </c>
      <c r="J71" s="55">
        <v>0</v>
      </c>
      <c r="K71" s="5">
        <f t="shared" si="16"/>
        <v>16391562.079999996</v>
      </c>
    </row>
    <row r="72" spans="1:11" ht="16.5" customHeight="1">
      <c r="A72" s="3" t="s">
        <v>51</v>
      </c>
      <c r="B72" s="55">
        <v>0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22">
        <v>26590629.860000007</v>
      </c>
      <c r="J72" s="55">
        <v>0</v>
      </c>
      <c r="K72" s="5">
        <f t="shared" si="16"/>
        <v>26590629.860000007</v>
      </c>
    </row>
    <row r="73" spans="1:11" ht="16.5" customHeight="1">
      <c r="A73" s="3" t="s">
        <v>52</v>
      </c>
      <c r="B73" s="55">
        <v>0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22">
        <v>14115821.240000002</v>
      </c>
      <c r="K73" s="5">
        <f t="shared" si="16"/>
        <v>14115821.240000002</v>
      </c>
    </row>
    <row r="74" spans="1:11" ht="18" customHeight="1">
      <c r="A74" s="2" t="s">
        <v>63</v>
      </c>
      <c r="B74" s="56">
        <v>0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7">
        <f t="shared" si="16"/>
        <v>0</v>
      </c>
    </row>
    <row r="75" spans="1:10" ht="18" customHeight="1">
      <c r="A75" s="51" t="s">
        <v>73</v>
      </c>
      <c r="B75"/>
      <c r="C75"/>
      <c r="D75"/>
      <c r="E75"/>
      <c r="F75"/>
      <c r="G75"/>
      <c r="H75"/>
      <c r="I75"/>
      <c r="J75"/>
    </row>
    <row r="76" ht="18" customHeight="1">
      <c r="A76" s="51" t="s">
        <v>81</v>
      </c>
    </row>
    <row r="77" spans="1:3" ht="63" customHeight="1">
      <c r="A77" s="65" t="s">
        <v>85</v>
      </c>
      <c r="B77" s="65"/>
      <c r="C77" s="65"/>
    </row>
    <row r="78" ht="18" customHeight="1">
      <c r="A78" s="51" t="s">
        <v>83</v>
      </c>
    </row>
    <row r="79" ht="15.75">
      <c r="A79" s="51" t="s">
        <v>84</v>
      </c>
    </row>
  </sheetData>
  <sheetProtection/>
  <mergeCells count="6">
    <mergeCell ref="A1:K1"/>
    <mergeCell ref="A2:K2"/>
    <mergeCell ref="A4:A6"/>
    <mergeCell ref="B4:J4"/>
    <mergeCell ref="K4:K6"/>
    <mergeCell ref="A77:C77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2024-07-05T00:32:27Z</dcterms:modified>
  <cp:category/>
  <cp:version/>
  <cp:contentType/>
  <cp:contentStatus/>
</cp:coreProperties>
</file>