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<sst xmlns="http://schemas.openxmlformats.org/spreadsheetml/2006/main" count="92" uniqueCount="89">
  <si>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</si>
  <si>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</si>
  <si>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</si>
  <si>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</si>
  <si>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</si>
  <si>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</si>
  <si>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</si>
  <si>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</si>
  <si>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</si>
  <si>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</si>
  <si>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</si>
  <si>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</si>
  <si>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</si>
  <si>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</si>
  <si>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</si>
  <si>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</si>
  <si>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</si>
  <si>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</si>
  <si>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</si>
  <si>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</si>
  <si>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</si>
  <si>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</si>
  <si>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</si>
  <si>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</si>
  <si>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</si>
  <si>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</si>
  <si>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</si>
  <si>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</si>
  <si>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</si>
  <si>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</si>
  <si>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</si>
  <si>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</si>
  <si>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</si>
  <si>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</si>
  <si>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</si>
  <si>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</si>
  <si>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</si>
  <si>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</si>
  <si>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</si>
  <si>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</si>
  <si>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</si>
  <si>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</si>
  <si>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</si>
  <si>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</si>
  <si>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</si>
  <si>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</si>
  <si>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</si>
  <si>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</si>
  <si>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</si>
  <si>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</si>
  <si>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</si>
  <si>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</si>
  <si>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</si>
  <si>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</si>
  <si>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</si>
  <si>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</si>
  <si>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</si>
  <si>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</si>
  <si>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</si>
  <si>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</si>
  <si>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</si>
  <si>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</si>
  <si>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</si>
  <si>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</si>
  <si>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</si>
  <si>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</si>
  <si>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</si>
  <si>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</si>
  <si>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</si>
  <si>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</si>
  <si>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</si>
  <si>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</si>
  <si>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</si>
  <si>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</si>
  <si>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</si>
  <si>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</si>
  <si>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</si>
  <si>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</si>
  <si>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</si>
  <si>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</si>
  <si>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</si>
  <si>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</si>
  <si>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21/06/24 - VENCIMENTO 28/06/24</t>
  </si>
  <si>
    <t>4.10. Remuneração Veículos Elétricos</t>
  </si>
  <si>
    <t>4.11. Remuneração Aquático</t>
  </si>
  <si>
    <r>
      <t>5.3. Revisão de Remuneração pelo Transporte Coletivo</t>
    </r>
    <r>
      <rPr>
        <vertAlign val="superscript"/>
        <sz val="10"/>
        <color indexed="8"/>
        <rFont val="Calibri"/>
        <family val="2"/>
      </rPr>
      <t>1</t>
    </r>
  </si>
  <si>
    <r>
      <t>5.4. Revisão de Remuneração pelo Serviço Atende</t>
    </r>
    <r>
      <rPr>
        <vertAlign val="superscript"/>
        <sz val="10"/>
        <color indexed="8"/>
        <rFont val="Calibri"/>
        <family val="2"/>
      </rPr>
      <t>2</t>
    </r>
  </si>
  <si>
    <r>
      <t xml:space="preserve">            </t>
    </r>
    <r>
      <rPr>
        <vertAlign val="superscript"/>
        <sz val="10"/>
        <color indexed="8"/>
        <rFont val="Calibri"/>
        <family val="2"/>
      </rPr>
      <t xml:space="preserve">1 </t>
    </r>
    <r>
      <rPr>
        <sz val="12"/>
        <color indexed="8"/>
        <rFont val="Calibri"/>
        <family val="2"/>
      </rPr>
      <t>Revisão remuneração rede da madrugada, ARLA e equipamentos embarcados, mê de maio/24.</t>
    </r>
  </si>
  <si>
    <r>
      <t xml:space="preserve">           </t>
    </r>
    <r>
      <rPr>
        <vertAlign val="superscript"/>
        <sz val="10"/>
        <color indexed="8"/>
        <rFont val="Arial"/>
        <family val="2"/>
      </rPr>
      <t xml:space="preserve">2 </t>
    </r>
    <r>
      <rPr>
        <sz val="11"/>
        <color theme="1"/>
        <rFont val="Arial"/>
        <family val="2"/>
      </rPr>
      <t>Revisão remuneração equipamentos embarcados, maio/24.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</si>
</sst>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2" fontId="35" fillId="0" borderId="4" applyAlignment="0">
      <protection/>
    </xf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1" fontId="3" fillId="0" borderId="0" applyBorder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8" fillId="21" borderId="6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indent="1"/>
    </xf>
    <xf numFmtId="165" fontId="35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5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5" fillId="0" borderId="4" xfId="5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left" vertical="center" indent="1"/>
    </xf>
    <xf numFmtId="165" fontId="35" fillId="0" borderId="4" xfId="0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vertical="center"/>
    </xf>
    <xf numFmtId="166" fontId="35" fillId="0" borderId="4" xfId="46" applyNumberFormat="1" applyFont="1" applyFill="1" applyBorder="1" applyAlignment="1">
      <alignment horizontal="center" vertical="center"/>
    </xf>
    <xf numFmtId="164" fontId="46" fillId="0" borderId="4" xfId="46" applyNumberFormat="1" applyFont="1" applyFill="1" applyBorder="1" applyAlignment="1">
      <alignment vertical="center"/>
    </xf>
    <xf numFmtId="167" fontId="35" fillId="0" borderId="4" xfId="53" applyNumberFormat="1" applyFont="1" applyFill="1" applyBorder="1" applyAlignment="1">
      <alignment horizontal="center" vertical="center"/>
    </xf>
    <xf numFmtId="0" fontId="35" fillId="34" borderId="4" xfId="0" applyFont="1" applyFill="1" applyBorder="1" applyAlignment="1">
      <alignment horizontal="left" vertical="center" indent="2"/>
    </xf>
    <xf numFmtId="0" fontId="35" fillId="34" borderId="4" xfId="0" applyFont="1" applyFill="1" applyBorder="1" applyAlignment="1">
      <alignment vertical="center"/>
    </xf>
    <xf numFmtId="164" fontId="35" fillId="34" borderId="4" xfId="53" applyFont="1" applyFill="1" applyBorder="1" applyAlignment="1">
      <alignment vertical="center"/>
    </xf>
    <xf numFmtId="0" fontId="35" fillId="35" borderId="4" xfId="0" applyFont="1" applyFill="1" applyBorder="1" applyAlignment="1">
      <alignment horizontal="left" vertical="center" indent="1"/>
    </xf>
    <xf numFmtId="44" fontId="35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5" fillId="0" borderId="4" xfId="0" applyFont="1" applyFill="1" applyBorder="1" applyAlignment="1">
      <alignment horizontal="left" vertical="center" indent="2"/>
    </xf>
    <xf numFmtId="0" fontId="35" fillId="0" borderId="4" xfId="0" applyFont="1" applyFill="1" applyBorder="1" applyAlignment="1">
      <alignment horizontal="left" vertical="center" indent="3"/>
    </xf>
    <xf numFmtId="168" fontId="35" fillId="0" borderId="4" xfId="46" applyNumberFormat="1" applyFont="1" applyFill="1" applyBorder="1" applyAlignment="1">
      <alignment horizontal="center" vertical="center"/>
    </xf>
    <xf numFmtId="168" fontId="35" fillId="0" borderId="4" xfId="46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horizontal="center" vertical="center"/>
    </xf>
    <xf numFmtId="164" fontId="35" fillId="0" borderId="4" xfId="46" applyNumberFormat="1" applyFont="1" applyFill="1" applyBorder="1" applyAlignment="1">
      <alignment vertical="center"/>
    </xf>
    <xf numFmtId="164" fontId="35" fillId="0" borderId="4" xfId="46" applyNumberFormat="1" applyFont="1" applyFill="1" applyBorder="1" applyAlignment="1">
      <alignment horizontal="center" vertical="center"/>
    </xf>
    <xf numFmtId="164" fontId="35" fillId="0" borderId="4" xfId="53" applyFont="1" applyFill="1" applyBorder="1" applyAlignment="1">
      <alignment horizontal="left" vertical="center" indent="2"/>
    </xf>
    <xf numFmtId="44" fontId="35" fillId="0" borderId="4" xfId="46" applyFont="1" applyFill="1" applyBorder="1" applyAlignment="1">
      <alignment vertical="center"/>
    </xf>
    <xf numFmtId="0" fontId="35" fillId="34" borderId="4" xfId="0" applyFont="1" applyFill="1" applyBorder="1" applyAlignment="1">
      <alignment horizontal="left" vertical="center" indent="1"/>
    </xf>
    <xf numFmtId="0" fontId="35" fillId="0" borderId="14" xfId="0" applyFont="1" applyFill="1" applyBorder="1" applyAlignment="1">
      <alignment horizontal="left" vertical="center" indent="2"/>
    </xf>
    <xf numFmtId="44" fontId="35" fillId="0" borderId="14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164" fontId="35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5" fillId="0" borderId="4" xfId="46" applyFont="1" applyBorder="1" applyAlignment="1">
      <alignment vertical="center"/>
    </xf>
    <xf numFmtId="164" fontId="35" fillId="0" borderId="4" xfId="46" applyNumberFormat="1" applyFont="1" applyBorder="1" applyAlignment="1">
      <alignment vertical="center"/>
    </xf>
    <xf numFmtId="164" fontId="35" fillId="0" borderId="14" xfId="46" applyNumberFormat="1" applyFont="1" applyBorder="1" applyAlignment="1">
      <alignment vertical="center"/>
    </xf>
    <xf numFmtId="168" fontId="35" fillId="0" borderId="14" xfId="46" applyNumberFormat="1" applyFont="1" applyFill="1" applyBorder="1" applyAlignment="1">
      <alignment vertical="center"/>
    </xf>
    <xf numFmtId="44" fontId="35" fillId="0" borderId="14" xfId="46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5" fillId="0" borderId="4" xfId="0" applyFont="1" applyFill="1" applyBorder="1" applyAlignment="1">
      <alignment vertical="center"/>
    </xf>
    <xf numFmtId="44" fontId="35" fillId="0" borderId="4" xfId="46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0" fontId="35" fillId="0" borderId="15" xfId="0" applyFont="1" applyFill="1" applyBorder="1" applyAlignment="1">
      <alignment horizontal="left" vertical="center" indent="2"/>
    </xf>
    <xf numFmtId="44" fontId="35" fillId="0" borderId="15" xfId="0" applyNumberFormat="1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164" fontId="35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7375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408517</v>
      </c>
      <c r="C7" s="9">
        <f t="shared" si="0"/>
        <v>266561</v>
      </c>
      <c r="D7" s="9">
        <f t="shared" si="0"/>
        <v>248517</v>
      </c>
      <c r="E7" s="9">
        <f t="shared" si="0"/>
        <v>64856</v>
      </c>
      <c r="F7" s="9">
        <f t="shared" si="0"/>
        <v>230140</v>
      </c>
      <c r="G7" s="9">
        <f t="shared" si="0"/>
        <v>396003</v>
      </c>
      <c r="H7" s="9">
        <f t="shared" si="0"/>
        <v>49631</v>
      </c>
      <c r="I7" s="9">
        <f t="shared" si="0"/>
        <v>246615</v>
      </c>
      <c r="J7" s="9">
        <f t="shared" si="0"/>
        <v>220293</v>
      </c>
      <c r="K7" s="9">
        <f t="shared" si="0"/>
        <v>321542</v>
      </c>
      <c r="L7" s="9">
        <f t="shared" si="0"/>
        <v>253982</v>
      </c>
      <c r="M7" s="9">
        <f t="shared" si="0"/>
        <v>137181</v>
      </c>
      <c r="N7" s="9">
        <f t="shared" si="0"/>
        <v>55523</v>
      </c>
      <c r="O7" s="9">
        <f t="shared" si="0"/>
        <v>2899361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81</v>
      </c>
      <c r="B8" s="11">
        <f aca="true" t="shared" si="1" ref="B8:O8">B9+B10</f>
        <v>9229</v>
      </c>
      <c r="C8" s="11">
        <f t="shared" si="1"/>
        <v>8727</v>
      </c>
      <c r="D8" s="11">
        <f t="shared" si="1"/>
        <v>5043</v>
      </c>
      <c r="E8" s="11">
        <f t="shared" si="1"/>
        <v>1613</v>
      </c>
      <c r="F8" s="11">
        <f t="shared" si="1"/>
        <v>5808</v>
      </c>
      <c r="G8" s="11">
        <f t="shared" si="1"/>
        <v>12054</v>
      </c>
      <c r="H8" s="11">
        <f t="shared" si="1"/>
        <v>1639</v>
      </c>
      <c r="I8" s="11">
        <f t="shared" si="1"/>
        <v>10765</v>
      </c>
      <c r="J8" s="11">
        <f t="shared" si="1"/>
        <v>7314</v>
      </c>
      <c r="K8" s="11">
        <f t="shared" si="1"/>
        <v>3948</v>
      </c>
      <c r="L8" s="11">
        <f t="shared" si="1"/>
        <v>2706</v>
      </c>
      <c r="M8" s="11">
        <f t="shared" si="1"/>
        <v>5183</v>
      </c>
      <c r="N8" s="11">
        <f t="shared" si="1"/>
        <v>1984</v>
      </c>
      <c r="O8" s="11">
        <f t="shared" si="1"/>
        <v>76013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9229</v>
      </c>
      <c r="C9" s="11">
        <v>8727</v>
      </c>
      <c r="D9" s="11">
        <v>5043</v>
      </c>
      <c r="E9" s="11">
        <v>1613</v>
      </c>
      <c r="F9" s="11">
        <v>5808</v>
      </c>
      <c r="G9" s="11">
        <v>12054</v>
      </c>
      <c r="H9" s="11">
        <v>1639</v>
      </c>
      <c r="I9" s="11">
        <v>10765</v>
      </c>
      <c r="J9" s="11">
        <v>7314</v>
      </c>
      <c r="K9" s="11">
        <v>3948</v>
      </c>
      <c r="L9" s="11">
        <v>2704</v>
      </c>
      <c r="M9" s="11">
        <v>5183</v>
      </c>
      <c r="N9" s="11">
        <v>1961</v>
      </c>
      <c r="O9" s="11">
        <f>SUM(B9:N9)</f>
        <v>75988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23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70</v>
      </c>
      <c r="B11" s="13">
        <v>399288</v>
      </c>
      <c r="C11" s="13">
        <v>257834</v>
      </c>
      <c r="D11" s="13">
        <v>243474</v>
      </c>
      <c r="E11" s="13">
        <v>63243</v>
      </c>
      <c r="F11" s="13">
        <v>224332</v>
      </c>
      <c r="G11" s="13">
        <v>383949</v>
      </c>
      <c r="H11" s="13">
        <v>47992</v>
      </c>
      <c r="I11" s="13">
        <v>235850</v>
      </c>
      <c r="J11" s="13">
        <v>212979</v>
      </c>
      <c r="K11" s="13">
        <v>317594</v>
      </c>
      <c r="L11" s="13">
        <v>251276</v>
      </c>
      <c r="M11" s="13">
        <v>131998</v>
      </c>
      <c r="N11" s="13">
        <v>53539</v>
      </c>
      <c r="O11" s="11">
        <f>SUM(B11:N11)</f>
        <v>2823348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74</v>
      </c>
      <c r="B12" s="13">
        <v>29158</v>
      </c>
      <c r="C12" s="13">
        <v>23998</v>
      </c>
      <c r="D12" s="13">
        <v>18603</v>
      </c>
      <c r="E12" s="13">
        <v>7074</v>
      </c>
      <c r="F12" s="13">
        <v>20994</v>
      </c>
      <c r="G12" s="13">
        <v>37584</v>
      </c>
      <c r="H12" s="13">
        <v>5155</v>
      </c>
      <c r="I12" s="13">
        <v>22903</v>
      </c>
      <c r="J12" s="13">
        <v>19036</v>
      </c>
      <c r="K12" s="13">
        <v>21475</v>
      </c>
      <c r="L12" s="13">
        <v>17330</v>
      </c>
      <c r="M12" s="13">
        <v>7019</v>
      </c>
      <c r="N12" s="13">
        <v>2298</v>
      </c>
      <c r="O12" s="11">
        <f>SUM(B12:N12)</f>
        <v>232627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75</v>
      </c>
      <c r="B13" s="15">
        <f aca="true" t="shared" si="2" ref="B13:N13">B11-B12</f>
        <v>370130</v>
      </c>
      <c r="C13" s="15">
        <f t="shared" si="2"/>
        <v>233836</v>
      </c>
      <c r="D13" s="15">
        <f t="shared" si="2"/>
        <v>224871</v>
      </c>
      <c r="E13" s="15">
        <f t="shared" si="2"/>
        <v>56169</v>
      </c>
      <c r="F13" s="15">
        <f t="shared" si="2"/>
        <v>203338</v>
      </c>
      <c r="G13" s="15">
        <f t="shared" si="2"/>
        <v>346365</v>
      </c>
      <c r="H13" s="15">
        <f t="shared" si="2"/>
        <v>42837</v>
      </c>
      <c r="I13" s="15">
        <f t="shared" si="2"/>
        <v>212947</v>
      </c>
      <c r="J13" s="15">
        <f t="shared" si="2"/>
        <v>193943</v>
      </c>
      <c r="K13" s="15">
        <f t="shared" si="2"/>
        <v>296119</v>
      </c>
      <c r="L13" s="15">
        <f t="shared" si="2"/>
        <v>233946</v>
      </c>
      <c r="M13" s="15">
        <f t="shared" si="2"/>
        <v>124979</v>
      </c>
      <c r="N13" s="15">
        <f t="shared" si="2"/>
        <v>51241</v>
      </c>
      <c r="O13" s="11">
        <f>SUM(B13:N13)</f>
        <v>2590721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1.148002661893914</v>
      </c>
      <c r="C18" s="19">
        <v>1.264874220529258</v>
      </c>
      <c r="D18" s="19">
        <v>1.405649513723081</v>
      </c>
      <c r="E18" s="19">
        <v>0.88051081550146</v>
      </c>
      <c r="F18" s="19">
        <v>1.361061741017552</v>
      </c>
      <c r="G18" s="19">
        <v>1.353959599865895</v>
      </c>
      <c r="H18" s="19">
        <v>1.500119430873252</v>
      </c>
      <c r="I18" s="19">
        <v>1.375275140623691</v>
      </c>
      <c r="J18" s="19">
        <v>1.29661976413965</v>
      </c>
      <c r="K18" s="19">
        <v>1.173093818827217</v>
      </c>
      <c r="L18" s="19">
        <v>1.245618001739037</v>
      </c>
      <c r="M18" s="19">
        <v>1.153748220608243</v>
      </c>
      <c r="N18" s="19">
        <v>1.520223947103315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65</v>
      </c>
      <c r="B20" s="24">
        <f>SUM(B21:B32)</f>
        <v>1517595.18</v>
      </c>
      <c r="C20" s="24">
        <f aca="true" t="shared" si="3" ref="C20:O20">SUM(C21:C32)</f>
        <v>1102170.1800000002</v>
      </c>
      <c r="D20" s="24">
        <f t="shared" si="3"/>
        <v>991138.38</v>
      </c>
      <c r="E20" s="24">
        <f t="shared" si="3"/>
        <v>287876.70999999996</v>
      </c>
      <c r="F20" s="24">
        <f t="shared" si="3"/>
        <v>1042249.3</v>
      </c>
      <c r="G20" s="24">
        <f t="shared" si="3"/>
        <v>1478723.4800000002</v>
      </c>
      <c r="H20" s="24">
        <f t="shared" si="3"/>
        <v>292421.5600000001</v>
      </c>
      <c r="I20" s="24">
        <f t="shared" si="3"/>
        <v>1134910.7699999998</v>
      </c>
      <c r="J20" s="24">
        <f t="shared" si="3"/>
        <v>935991.91</v>
      </c>
      <c r="K20" s="24">
        <f t="shared" si="3"/>
        <v>1277438.2100000002</v>
      </c>
      <c r="L20" s="24">
        <f t="shared" si="3"/>
        <v>1162902.0100000002</v>
      </c>
      <c r="M20" s="24">
        <f t="shared" si="3"/>
        <v>659856.63</v>
      </c>
      <c r="N20" s="24">
        <f t="shared" si="3"/>
        <v>318720.66</v>
      </c>
      <c r="O20" s="24">
        <f t="shared" si="3"/>
        <v>12201994.98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1205942.18</v>
      </c>
      <c r="C21" s="28">
        <f aca="true" t="shared" si="4" ref="C21:N21">ROUND((C15+C16)*C7,2)</f>
        <v>812904.43</v>
      </c>
      <c r="D21" s="28">
        <f t="shared" si="4"/>
        <v>664658.72</v>
      </c>
      <c r="E21" s="28">
        <f t="shared" si="4"/>
        <v>296327.06</v>
      </c>
      <c r="F21" s="28">
        <f t="shared" si="4"/>
        <v>713410.99</v>
      </c>
      <c r="G21" s="28">
        <f t="shared" si="4"/>
        <v>1010045.25</v>
      </c>
      <c r="H21" s="28">
        <f t="shared" si="4"/>
        <v>169966.32</v>
      </c>
      <c r="I21" s="28">
        <f t="shared" si="4"/>
        <v>746774.88</v>
      </c>
      <c r="J21" s="28">
        <f t="shared" si="4"/>
        <v>670946.39</v>
      </c>
      <c r="K21" s="28">
        <f t="shared" si="4"/>
        <v>925687.26</v>
      </c>
      <c r="L21" s="28">
        <f t="shared" si="4"/>
        <v>832553</v>
      </c>
      <c r="M21" s="28">
        <f t="shared" si="4"/>
        <v>518887.13</v>
      </c>
      <c r="N21" s="28">
        <f t="shared" si="4"/>
        <v>189705.43</v>
      </c>
      <c r="O21" s="28">
        <f aca="true" t="shared" si="5" ref="O21:O31">SUM(B21:N21)</f>
        <v>8757809.04</v>
      </c>
    </row>
    <row r="22" spans="1:23" ht="18.75" customHeight="1">
      <c r="A22" s="26" t="s">
        <v>33</v>
      </c>
      <c r="B22" s="28">
        <f>IF(B18&lt;&gt;0,ROUND((B18-1)*B21,2),0)</f>
        <v>178482.65</v>
      </c>
      <c r="C22" s="28">
        <f aca="true" t="shared" si="6" ref="C22:N22">IF(C18&lt;&gt;0,ROUND((C18-1)*C21,2),0)</f>
        <v>215317.43</v>
      </c>
      <c r="D22" s="28">
        <f t="shared" si="6"/>
        <v>269618.49</v>
      </c>
      <c r="E22" s="28">
        <f t="shared" si="6"/>
        <v>-35407.88</v>
      </c>
      <c r="F22" s="28">
        <f t="shared" si="6"/>
        <v>257585.41</v>
      </c>
      <c r="G22" s="28">
        <f t="shared" si="6"/>
        <v>357515.21</v>
      </c>
      <c r="H22" s="28">
        <f t="shared" si="6"/>
        <v>85003.46</v>
      </c>
      <c r="I22" s="28">
        <f t="shared" si="6"/>
        <v>280246.05</v>
      </c>
      <c r="J22" s="28">
        <f t="shared" si="6"/>
        <v>199015.96</v>
      </c>
      <c r="K22" s="28">
        <f t="shared" si="6"/>
        <v>160230.74</v>
      </c>
      <c r="L22" s="28">
        <f t="shared" si="6"/>
        <v>204490</v>
      </c>
      <c r="M22" s="28">
        <f t="shared" si="6"/>
        <v>79777.97</v>
      </c>
      <c r="N22" s="28">
        <f t="shared" si="6"/>
        <v>98689.31</v>
      </c>
      <c r="O22" s="28">
        <f t="shared" si="5"/>
        <v>2350564.8000000003</v>
      </c>
      <c r="W22" s="51"/>
    </row>
    <row r="23" spans="1:15" ht="18.75" customHeight="1">
      <c r="A23" s="26" t="s">
        <v>34</v>
      </c>
      <c r="B23" s="28">
        <v>67264.63</v>
      </c>
      <c r="C23" s="28">
        <v>44534.22</v>
      </c>
      <c r="D23" s="28">
        <v>32868.32</v>
      </c>
      <c r="E23" s="28">
        <v>11672.27</v>
      </c>
      <c r="F23" s="28">
        <v>40354.37</v>
      </c>
      <c r="G23" s="28">
        <v>65614.37</v>
      </c>
      <c r="H23" s="28">
        <v>8432.27</v>
      </c>
      <c r="I23" s="28">
        <v>45997.13</v>
      </c>
      <c r="J23" s="28">
        <v>36740.28</v>
      </c>
      <c r="K23" s="28">
        <v>53658.79</v>
      </c>
      <c r="L23" s="28">
        <v>51649.26</v>
      </c>
      <c r="M23" s="28">
        <v>25338.69</v>
      </c>
      <c r="N23" s="28">
        <v>16097.37</v>
      </c>
      <c r="O23" s="28">
        <f t="shared" si="5"/>
        <v>500221.97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66</v>
      </c>
      <c r="B26" s="28">
        <v>1176.14</v>
      </c>
      <c r="C26" s="28">
        <v>869.45</v>
      </c>
      <c r="D26" s="28">
        <v>785.03</v>
      </c>
      <c r="E26" s="28">
        <v>222.29</v>
      </c>
      <c r="F26" s="28">
        <v>818.8</v>
      </c>
      <c r="G26" s="28">
        <v>1159.26</v>
      </c>
      <c r="H26" s="28">
        <v>213.84</v>
      </c>
      <c r="I26" s="28">
        <v>872.26</v>
      </c>
      <c r="J26" s="28">
        <v>734.39</v>
      </c>
      <c r="K26" s="28">
        <v>998.88</v>
      </c>
      <c r="L26" s="28">
        <v>906.03</v>
      </c>
      <c r="M26" s="28">
        <v>506.47</v>
      </c>
      <c r="N26" s="28">
        <v>261.68</v>
      </c>
      <c r="O26" s="28">
        <f t="shared" si="5"/>
        <v>9524.52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67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68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69</v>
      </c>
      <c r="B29" s="28">
        <v>59559.44</v>
      </c>
      <c r="C29" s="28">
        <v>23760.77</v>
      </c>
      <c r="D29" s="28">
        <v>20391.38</v>
      </c>
      <c r="E29" s="28">
        <v>12932.33</v>
      </c>
      <c r="F29" s="28">
        <v>27257.08</v>
      </c>
      <c r="G29" s="28">
        <v>41209.36</v>
      </c>
      <c r="H29" s="28">
        <v>26728.75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11799.05</v>
      </c>
      <c r="O29" s="28">
        <f t="shared" si="5"/>
        <v>419355.86999999994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89234.07</v>
      </c>
      <c r="L30" s="28">
        <v>29962.6</v>
      </c>
      <c r="M30" s="28">
        <v>0</v>
      </c>
      <c r="N30" s="28">
        <v>0</v>
      </c>
      <c r="O30" s="28">
        <f t="shared" si="5"/>
        <v>119196.67000000001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84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388531.18</v>
      </c>
      <c r="C33" s="28">
        <f aca="true" t="shared" si="7" ref="C33:O33">+C34+C36+C49+C50+C51+C56-C57</f>
        <v>130904.65</v>
      </c>
      <c r="D33" s="28">
        <f t="shared" si="7"/>
        <v>61588.87999999999</v>
      </c>
      <c r="E33" s="28">
        <f t="shared" si="7"/>
        <v>4923.830000000002</v>
      </c>
      <c r="F33" s="28">
        <f t="shared" si="7"/>
        <v>26112</v>
      </c>
      <c r="G33" s="28">
        <f t="shared" si="7"/>
        <v>39208.140000000014</v>
      </c>
      <c r="H33" s="28">
        <f t="shared" si="7"/>
        <v>30247.440000000002</v>
      </c>
      <c r="I33" s="28">
        <f t="shared" si="7"/>
        <v>11796.719999999987</v>
      </c>
      <c r="J33" s="28">
        <f t="shared" si="7"/>
        <v>-62231.57</v>
      </c>
      <c r="K33" s="28">
        <f t="shared" si="7"/>
        <v>219535.20999999996</v>
      </c>
      <c r="L33" s="28">
        <f t="shared" si="7"/>
        <v>231711.48999999996</v>
      </c>
      <c r="M33" s="28">
        <f t="shared" si="7"/>
        <v>122054.98000000001</v>
      </c>
      <c r="N33" s="28">
        <f t="shared" si="7"/>
        <v>114189.5</v>
      </c>
      <c r="O33" s="28">
        <f t="shared" si="7"/>
        <v>1318572.4499999995</v>
      </c>
    </row>
    <row r="34" spans="1:15" ht="18.75" customHeight="1">
      <c r="A34" s="26" t="s">
        <v>38</v>
      </c>
      <c r="B34" s="29">
        <f>+B35</f>
        <v>-40607.6</v>
      </c>
      <c r="C34" s="29">
        <f>+C35</f>
        <v>-38398.8</v>
      </c>
      <c r="D34" s="29">
        <f aca="true" t="shared" si="8" ref="D34:O34">+D35</f>
        <v>-22189.2</v>
      </c>
      <c r="E34" s="29">
        <f t="shared" si="8"/>
        <v>-7097.2</v>
      </c>
      <c r="F34" s="29">
        <f t="shared" si="8"/>
        <v>-25555.2</v>
      </c>
      <c r="G34" s="29">
        <f t="shared" si="8"/>
        <v>-53037.6</v>
      </c>
      <c r="H34" s="29">
        <f t="shared" si="8"/>
        <v>-7211.6</v>
      </c>
      <c r="I34" s="29">
        <f t="shared" si="8"/>
        <v>-47366</v>
      </c>
      <c r="J34" s="29">
        <f t="shared" si="8"/>
        <v>-32181.6</v>
      </c>
      <c r="K34" s="29">
        <f t="shared" si="8"/>
        <v>-17371.2</v>
      </c>
      <c r="L34" s="29">
        <f t="shared" si="8"/>
        <v>-11897.6</v>
      </c>
      <c r="M34" s="29">
        <f t="shared" si="8"/>
        <v>-22805.2</v>
      </c>
      <c r="N34" s="29">
        <f t="shared" si="8"/>
        <v>-8628.4</v>
      </c>
      <c r="O34" s="29">
        <f t="shared" si="8"/>
        <v>-334347.2</v>
      </c>
    </row>
    <row r="35" spans="1:26" ht="18.75" customHeight="1">
      <c r="A35" s="27" t="s">
        <v>39</v>
      </c>
      <c r="B35" s="16">
        <f>ROUND((-B9)*$G$3,2)</f>
        <v>-40607.6</v>
      </c>
      <c r="C35" s="16">
        <f aca="true" t="shared" si="9" ref="C35:N35">ROUND((-C9)*$G$3,2)</f>
        <v>-38398.8</v>
      </c>
      <c r="D35" s="16">
        <f t="shared" si="9"/>
        <v>-22189.2</v>
      </c>
      <c r="E35" s="16">
        <f t="shared" si="9"/>
        <v>-7097.2</v>
      </c>
      <c r="F35" s="16">
        <f t="shared" si="9"/>
        <v>-25555.2</v>
      </c>
      <c r="G35" s="16">
        <f t="shared" si="9"/>
        <v>-53037.6</v>
      </c>
      <c r="H35" s="16">
        <f t="shared" si="9"/>
        <v>-7211.6</v>
      </c>
      <c r="I35" s="16">
        <f t="shared" si="9"/>
        <v>-47366</v>
      </c>
      <c r="J35" s="16">
        <f t="shared" si="9"/>
        <v>-32181.6</v>
      </c>
      <c r="K35" s="16">
        <f t="shared" si="9"/>
        <v>-17371.2</v>
      </c>
      <c r="L35" s="16">
        <f t="shared" si="9"/>
        <v>-11897.6</v>
      </c>
      <c r="M35" s="16">
        <f t="shared" si="9"/>
        <v>-22805.2</v>
      </c>
      <c r="N35" s="16">
        <f t="shared" si="9"/>
        <v>-8628.4</v>
      </c>
      <c r="O35" s="30">
        <f aca="true" t="shared" si="10" ref="O35:O57">SUM(B35:N35)</f>
        <v>-334347.2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-89986.44</v>
      </c>
      <c r="C36" s="29">
        <f aca="true" t="shared" si="11" ref="C36:O36">SUM(C37:C47)</f>
        <v>-64991.83</v>
      </c>
      <c r="D36" s="29">
        <f t="shared" si="11"/>
        <v>-59998.51</v>
      </c>
      <c r="E36" s="29">
        <f t="shared" si="11"/>
        <v>-19999.69</v>
      </c>
      <c r="F36" s="29">
        <f t="shared" si="11"/>
        <v>-59996.35</v>
      </c>
      <c r="G36" s="29">
        <f t="shared" si="11"/>
        <v>-84998.67</v>
      </c>
      <c r="H36" s="29">
        <f t="shared" si="11"/>
        <v>-15994.72</v>
      </c>
      <c r="I36" s="29">
        <f t="shared" si="11"/>
        <v>-62993.27000000002</v>
      </c>
      <c r="J36" s="29">
        <f t="shared" si="11"/>
        <v>-55994.93</v>
      </c>
      <c r="K36" s="29">
        <f t="shared" si="11"/>
        <v>-77996.76000000001</v>
      </c>
      <c r="L36" s="29">
        <f t="shared" si="11"/>
        <v>-69996.77000000002</v>
      </c>
      <c r="M36" s="29">
        <f t="shared" si="11"/>
        <v>-37996.74</v>
      </c>
      <c r="N36" s="29">
        <f t="shared" si="11"/>
        <v>-4277.83</v>
      </c>
      <c r="O36" s="29">
        <f t="shared" si="11"/>
        <v>-705222.5100000001</v>
      </c>
    </row>
    <row r="37" spans="1:26" ht="18.75" customHeight="1">
      <c r="A37" s="27" t="s">
        <v>41</v>
      </c>
      <c r="B37" s="31">
        <v>-89986.44</v>
      </c>
      <c r="C37" s="31">
        <v>-64991.83</v>
      </c>
      <c r="D37" s="31">
        <v>-59998.51</v>
      </c>
      <c r="E37" s="31">
        <v>-19999.69</v>
      </c>
      <c r="F37" s="31">
        <v>-59996.35</v>
      </c>
      <c r="G37" s="31">
        <v>-84998.67</v>
      </c>
      <c r="H37" s="31">
        <v>-15994.72</v>
      </c>
      <c r="I37" s="31">
        <v>-62993.27</v>
      </c>
      <c r="J37" s="31">
        <v>-55994.93</v>
      </c>
      <c r="K37" s="31">
        <v>-77996.76</v>
      </c>
      <c r="L37" s="31">
        <v>-69996.77</v>
      </c>
      <c r="M37" s="31">
        <v>-37996.74</v>
      </c>
      <c r="N37" s="31">
        <v>-17996.73</v>
      </c>
      <c r="O37" s="31">
        <f t="shared" si="10"/>
        <v>-718941.4099999999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79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80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71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13718.9</v>
      </c>
      <c r="O46" s="31">
        <f t="shared" si="10"/>
        <v>13718.9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72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85</v>
      </c>
      <c r="B49" s="33">
        <v>492346.82</v>
      </c>
      <c r="C49" s="33">
        <v>234295.28</v>
      </c>
      <c r="D49" s="33">
        <v>143776.59</v>
      </c>
      <c r="E49" s="33">
        <v>32020.72</v>
      </c>
      <c r="F49" s="33">
        <v>111663.55</v>
      </c>
      <c r="G49" s="33">
        <v>177244.41</v>
      </c>
      <c r="H49" s="33">
        <v>53453.76</v>
      </c>
      <c r="I49" s="33">
        <v>122155.99</v>
      </c>
      <c r="J49" s="33">
        <v>25944.96</v>
      </c>
      <c r="K49" s="33">
        <v>314903.17</v>
      </c>
      <c r="L49" s="33">
        <v>313605.86</v>
      </c>
      <c r="M49" s="33">
        <v>182856.92</v>
      </c>
      <c r="N49" s="33">
        <v>127095.73</v>
      </c>
      <c r="O49" s="31">
        <f t="shared" si="10"/>
        <v>2331363.76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86</v>
      </c>
      <c r="B50" s="33">
        <v>26778.39999999998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26778.39999999998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73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76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48</v>
      </c>
      <c r="B55" s="34">
        <f>+B20+B33</f>
        <v>1906126.3599999999</v>
      </c>
      <c r="C55" s="34">
        <f aca="true" t="shared" si="13" ref="C55:N55">+C20+C33</f>
        <v>1233074.83</v>
      </c>
      <c r="D55" s="34">
        <f t="shared" si="13"/>
        <v>1052727.26</v>
      </c>
      <c r="E55" s="34">
        <f t="shared" si="13"/>
        <v>292800.54</v>
      </c>
      <c r="F55" s="34">
        <f t="shared" si="13"/>
        <v>1068361.3</v>
      </c>
      <c r="G55" s="34">
        <f t="shared" si="13"/>
        <v>1517931.62</v>
      </c>
      <c r="H55" s="34">
        <f t="shared" si="13"/>
        <v>322669.0000000001</v>
      </c>
      <c r="I55" s="34">
        <f t="shared" si="13"/>
        <v>1146707.4899999998</v>
      </c>
      <c r="J55" s="34">
        <f t="shared" si="13"/>
        <v>873760.3400000001</v>
      </c>
      <c r="K55" s="34">
        <f t="shared" si="13"/>
        <v>1496973.4200000002</v>
      </c>
      <c r="L55" s="34">
        <f t="shared" si="13"/>
        <v>1394613.5000000002</v>
      </c>
      <c r="M55" s="34">
        <f t="shared" si="13"/>
        <v>781911.61</v>
      </c>
      <c r="N55" s="34">
        <f t="shared" si="13"/>
        <v>432910.16</v>
      </c>
      <c r="O55" s="34">
        <f>SUM(B55:N55)</f>
        <v>13520567.43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49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50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51</v>
      </c>
      <c r="B61" s="42">
        <f aca="true" t="shared" si="14" ref="B61:O61">SUM(B62:B72)</f>
        <v>1906126.3599999999</v>
      </c>
      <c r="C61" s="42">
        <f t="shared" si="14"/>
        <v>1233074.82</v>
      </c>
      <c r="D61" s="42">
        <f t="shared" si="14"/>
        <v>1052727.25</v>
      </c>
      <c r="E61" s="42">
        <f t="shared" si="14"/>
        <v>292800.54</v>
      </c>
      <c r="F61" s="42">
        <f t="shared" si="14"/>
        <v>1068361.3</v>
      </c>
      <c r="G61" s="42">
        <f t="shared" si="14"/>
        <v>1517931.62</v>
      </c>
      <c r="H61" s="42">
        <f t="shared" si="14"/>
        <v>322669</v>
      </c>
      <c r="I61" s="42">
        <f t="shared" si="14"/>
        <v>1146707.49</v>
      </c>
      <c r="J61" s="42">
        <f t="shared" si="14"/>
        <v>873760.34</v>
      </c>
      <c r="K61" s="42">
        <f t="shared" si="14"/>
        <v>1496973.43</v>
      </c>
      <c r="L61" s="42">
        <f t="shared" si="14"/>
        <v>1394613.5</v>
      </c>
      <c r="M61" s="42">
        <f t="shared" si="14"/>
        <v>781911.62</v>
      </c>
      <c r="N61" s="42">
        <f t="shared" si="14"/>
        <v>432910.16</v>
      </c>
      <c r="O61" s="34">
        <f t="shared" si="14"/>
        <v>13520567.429999998</v>
      </c>
      <c r="Q61"/>
    </row>
    <row r="62" spans="1:18" ht="18.75" customHeight="1">
      <c r="A62" s="26" t="s">
        <v>52</v>
      </c>
      <c r="B62" s="42">
        <v>1569465.49</v>
      </c>
      <c r="C62" s="42">
        <v>882373.75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2451839.24</v>
      </c>
      <c r="P62"/>
      <c r="Q62"/>
      <c r="R62" s="41"/>
    </row>
    <row r="63" spans="1:16" ht="18.75" customHeight="1">
      <c r="A63" s="26" t="s">
        <v>53</v>
      </c>
      <c r="B63" s="42">
        <v>336660.87</v>
      </c>
      <c r="C63" s="42">
        <v>350701.07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687361.94</v>
      </c>
      <c r="P63"/>
    </row>
    <row r="64" spans="1:17" ht="18.75" customHeight="1">
      <c r="A64" s="26" t="s">
        <v>54</v>
      </c>
      <c r="B64" s="43">
        <v>0</v>
      </c>
      <c r="C64" s="43">
        <v>0</v>
      </c>
      <c r="D64" s="29">
        <v>1052727.25</v>
      </c>
      <c r="E64" s="43">
        <v>0</v>
      </c>
      <c r="F64" s="43">
        <v>0</v>
      </c>
      <c r="G64" s="43">
        <v>0</v>
      </c>
      <c r="H64" s="42">
        <v>322669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1375396.25</v>
      </c>
      <c r="P64" s="52"/>
      <c r="Q64"/>
    </row>
    <row r="65" spans="1:18" ht="18.75" customHeight="1">
      <c r="A65" s="26" t="s">
        <v>55</v>
      </c>
      <c r="B65" s="43">
        <v>0</v>
      </c>
      <c r="C65" s="43">
        <v>0</v>
      </c>
      <c r="D65" s="43">
        <v>0</v>
      </c>
      <c r="E65" s="29">
        <v>292800.54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292800.54</v>
      </c>
      <c r="R65"/>
    </row>
    <row r="66" spans="1:19" ht="18.75" customHeight="1">
      <c r="A66" s="26" t="s">
        <v>56</v>
      </c>
      <c r="B66" s="43">
        <v>0</v>
      </c>
      <c r="C66" s="43">
        <v>0</v>
      </c>
      <c r="D66" s="43">
        <v>0</v>
      </c>
      <c r="E66" s="43">
        <v>0</v>
      </c>
      <c r="F66" s="29">
        <v>1068361.3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1068361.3</v>
      </c>
      <c r="S66"/>
    </row>
    <row r="67" spans="1:20" ht="18.75" customHeight="1">
      <c r="A67" s="26" t="s">
        <v>57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1517931.62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1517931.62</v>
      </c>
      <c r="T67"/>
    </row>
    <row r="68" spans="1:21" ht="18.75" customHeight="1">
      <c r="A68" s="26" t="s">
        <v>58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1146707.49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1146707.49</v>
      </c>
      <c r="U68"/>
    </row>
    <row r="69" spans="1:22" ht="18.75" customHeight="1">
      <c r="A69" s="26" t="s">
        <v>59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873760.34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873760.34</v>
      </c>
      <c r="V69"/>
    </row>
    <row r="70" spans="1:23" ht="18.75" customHeight="1">
      <c r="A70" s="26" t="s">
        <v>60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1496973.43</v>
      </c>
      <c r="L70" s="29">
        <v>1394613.5</v>
      </c>
      <c r="M70" s="43">
        <v>0</v>
      </c>
      <c r="N70" s="43">
        <v>0</v>
      </c>
      <c r="O70" s="34">
        <f t="shared" si="15"/>
        <v>2891586.9299999997</v>
      </c>
      <c r="P70"/>
      <c r="W70"/>
    </row>
    <row r="71" spans="1:25" ht="18.75" customHeight="1">
      <c r="A71" s="26" t="s">
        <v>61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781911.62</v>
      </c>
      <c r="N71" s="43">
        <v>0</v>
      </c>
      <c r="O71" s="34">
        <f t="shared" si="15"/>
        <v>781911.62</v>
      </c>
      <c r="R71"/>
      <c r="Y71"/>
    </row>
    <row r="72" spans="1:26" ht="18.75" customHeight="1">
      <c r="A72" s="36" t="s">
        <v>62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432910.16</v>
      </c>
      <c r="O72" s="46">
        <f t="shared" si="15"/>
        <v>432910.16</v>
      </c>
      <c r="P72"/>
      <c r="S72"/>
      <c r="Z72"/>
    </row>
    <row r="73" spans="1:12" ht="21" customHeight="1">
      <c r="A73" s="47" t="s">
        <v>78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8.75" customHeight="1">
      <c r="A74" s="52" t="s">
        <v>87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1:14" ht="14.25">
      <c r="A75" s="52" t="s">
        <v>88</v>
      </c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2024-06-27T17:46:37Z</dcterms:modified>
  <cp:category/>
  <cp:version/>
  <cp:contentType/>
  <cp:contentStatus/>
</cp:coreProperties>
</file>