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<sst xmlns="http://schemas.openxmlformats.org/spreadsheetml/2006/main" count="93" uniqueCount="92">
  <si>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</si>
  <si>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</si>
  <si>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</si>
  <si>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</si>
  <si>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</si>
  <si>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</si>
  <si>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</si>
  <si>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</si>
  <si>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</si>
  <si>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</si>
  <si>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</si>
  <si>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</si>
  <si>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</si>
  <si>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</si>
  <si>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</si>
  <si>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</si>
  <si>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</si>
  <si>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</si>
  <si>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</si>
  <si>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</si>
  <si>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</si>
  <si>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</si>
  <si>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</si>
  <si>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</si>
  <si>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</si>
  <si>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</si>
  <si>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</si>
  <si>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</si>
  <si>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</si>
  <si>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</si>
  <si>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</si>
  <si>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</si>
  <si>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</si>
  <si>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</si>
  <si>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</si>
  <si>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</si>
  <si>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</si>
  <si>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</si>
  <si>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</si>
  <si>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</si>
  <si>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</si>
  <si>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</si>
  <si>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</si>
  <si>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</si>
  <si>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</si>
  <si>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</si>
  <si>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</si>
  <si>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</si>
  <si>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</si>
  <si>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</si>
  <si>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</si>
  <si>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</si>
  <si>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</si>
  <si>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</si>
  <si>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</si>
  <si>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</si>
  <si>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</si>
  <si>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</si>
  <si>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</si>
  <si>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</si>
  <si>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</si>
  <si>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</si>
  <si>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</si>
  <si>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</si>
  <si>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</si>
  <si>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</si>
  <si>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</si>
  <si>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</si>
  <si>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</si>
  <si>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</si>
  <si>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</si>
  <si>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</si>
  <si>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</si>
  <si>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</si>
  <si>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</si>
  <si>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</si>
  <si>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</si>
  <si>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</si>
  <si>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</si>
  <si>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</si>
  <si>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</si>
  <si>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</si>
  <si>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4.9. Remuneração Veículos Elétricos</t>
  </si>
  <si>
    <t xml:space="preserve"> ¹ Revisões de passageiros transportados, ar condicionado, fator de transição e elétrico de abril/24. Total de 16.736 passageiros da revisão.</t>
  </si>
  <si>
    <t>5.3. Revisão de Remuneração pelo Transporte Coletivo ¹</t>
  </si>
  <si>
    <t>PERÍODO DE OPERAÇÃO DE 01/05/24 A  31/05/24 - VENCIMENTO DE  08/05/24 A 07/06/24</t>
  </si>
  <si>
    <t>3. Fator de Transição na Remuneração (Cálculo diário - VER NOTA **)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</si>
  <si>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</si>
  <si>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 xml:space="preserve">   Revisão da operação de 15/05/24:  fator de transição, ar condicionado e remuneração dos elétricos. </t>
  </si>
  <si>
    <t xml:space="preserve">   Revisão da rede da madrugada, ARLA 32, equipamentos embarcados, abril/24, e investimento SMGO, de 01/10/21 a 31/12/23.</t>
  </si>
  <si>
    <t xml:space="preserve">   Energia para tração de março a maio.</t>
  </si>
  <si>
    <t xml:space="preserve">   Equipamentos embarcados de nov/23 a mar/24. Elétricos de dez/23 a mai/24.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</si>
</sst>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4" ht="17.25" customHeight="1">
      <c r="A7" s="9" t="s">
        <v>17</v>
      </c>
      <c r="B7" s="10">
        <f aca="true" t="shared" si="0" ref="B7:K7">B8+B11</f>
        <v>2146281</v>
      </c>
      <c r="C7" s="10">
        <f t="shared" si="0"/>
        <v>2822981</v>
      </c>
      <c r="D7" s="10">
        <f t="shared" si="0"/>
        <v>8500413</v>
      </c>
      <c r="E7" s="10">
        <f t="shared" si="0"/>
        <v>6519726</v>
      </c>
      <c r="F7" s="10">
        <f t="shared" si="0"/>
        <v>7124216</v>
      </c>
      <c r="G7" s="10">
        <f t="shared" si="0"/>
        <v>3915888</v>
      </c>
      <c r="H7" s="10">
        <f t="shared" si="0"/>
        <v>2781705</v>
      </c>
      <c r="I7" s="10">
        <f t="shared" si="0"/>
        <v>3175491</v>
      </c>
      <c r="J7" s="10">
        <f t="shared" si="0"/>
        <v>3046229</v>
      </c>
      <c r="K7" s="10">
        <f t="shared" si="0"/>
        <v>5677402</v>
      </c>
      <c r="L7" s="10">
        <f aca="true" t="shared" si="1" ref="L7:L13">SUM(B7:K7)</f>
        <v>45710332</v>
      </c>
      <c r="M7" s="11"/>
      <c r="N7" s="66"/>
    </row>
    <row r="8" spans="1:13" ht="17.25" customHeight="1">
      <c r="A8" s="12" t="s">
        <v>79</v>
      </c>
      <c r="B8" s="13">
        <f aca="true" t="shared" si="2" ref="B8:K8">B9+B10</f>
        <v>111947</v>
      </c>
      <c r="C8" s="13">
        <f aca="true" t="shared" si="3" ref="C8:K8">C9+C10</f>
        <v>119144</v>
      </c>
      <c r="D8" s="13">
        <f t="shared" si="3"/>
        <v>379835</v>
      </c>
      <c r="E8" s="13">
        <f t="shared" si="3"/>
        <v>256679</v>
      </c>
      <c r="F8" s="13">
        <f t="shared" si="3"/>
        <v>244244</v>
      </c>
      <c r="G8" s="13">
        <f t="shared" si="3"/>
        <v>186408</v>
      </c>
      <c r="H8" s="13">
        <f t="shared" si="3"/>
        <v>108001</v>
      </c>
      <c r="I8" s="13">
        <f t="shared" si="3"/>
        <v>105297</v>
      </c>
      <c r="J8" s="13">
        <f t="shared" si="3"/>
        <v>137320</v>
      </c>
      <c r="K8" s="13">
        <f t="shared" si="3"/>
        <v>225323</v>
      </c>
      <c r="L8" s="13">
        <f t="shared" si="1"/>
        <v>1874198</v>
      </c>
      <c r="M8"/>
    </row>
    <row r="9" spans="1:13" ht="17.25" customHeight="1">
      <c r="A9" s="14" t="s">
        <v>18</v>
      </c>
      <c r="B9" s="15">
        <v>111895</v>
      </c>
      <c r="C9" s="15">
        <v>119144</v>
      </c>
      <c r="D9" s="15">
        <v>379835</v>
      </c>
      <c r="E9" s="15">
        <v>256665</v>
      </c>
      <c r="F9" s="15">
        <v>244244</v>
      </c>
      <c r="G9" s="15">
        <v>186408</v>
      </c>
      <c r="H9" s="15">
        <v>105596</v>
      </c>
      <c r="I9" s="15">
        <v>105297</v>
      </c>
      <c r="J9" s="15">
        <v>137320</v>
      </c>
      <c r="K9" s="15">
        <v>225323</v>
      </c>
      <c r="L9" s="13">
        <f t="shared" si="1"/>
        <v>1871727</v>
      </c>
      <c r="M9"/>
    </row>
    <row r="10" spans="1:13" ht="17.25" customHeight="1">
      <c r="A10" s="14" t="s">
        <v>19</v>
      </c>
      <c r="B10" s="15">
        <v>52</v>
      </c>
      <c r="C10" s="15">
        <v>0</v>
      </c>
      <c r="D10" s="15">
        <v>0</v>
      </c>
      <c r="E10" s="15">
        <v>14</v>
      </c>
      <c r="F10" s="15">
        <v>0</v>
      </c>
      <c r="G10" s="15">
        <v>0</v>
      </c>
      <c r="H10" s="15">
        <v>2405</v>
      </c>
      <c r="I10" s="15">
        <v>0</v>
      </c>
      <c r="J10" s="15">
        <v>0</v>
      </c>
      <c r="K10" s="15">
        <v>0</v>
      </c>
      <c r="L10" s="13">
        <f t="shared" si="1"/>
        <v>2471</v>
      </c>
      <c r="M10"/>
    </row>
    <row r="11" spans="1:13" ht="17.25" customHeight="1">
      <c r="A11" s="12" t="s">
        <v>68</v>
      </c>
      <c r="B11" s="15">
        <v>2034334</v>
      </c>
      <c r="C11" s="15">
        <v>2703837</v>
      </c>
      <c r="D11" s="15">
        <v>8120578</v>
      </c>
      <c r="E11" s="15">
        <v>6263047</v>
      </c>
      <c r="F11" s="15">
        <v>6879972</v>
      </c>
      <c r="G11" s="15">
        <v>3729480</v>
      </c>
      <c r="H11" s="15">
        <v>2673704</v>
      </c>
      <c r="I11" s="15">
        <v>3070194</v>
      </c>
      <c r="J11" s="15">
        <v>2908909</v>
      </c>
      <c r="K11" s="15">
        <v>5452079</v>
      </c>
      <c r="L11" s="13">
        <f t="shared" si="1"/>
        <v>43836134</v>
      </c>
      <c r="M11" s="55"/>
    </row>
    <row r="12" spans="1:13" ht="17.25" customHeight="1">
      <c r="A12" s="14" t="s">
        <v>81</v>
      </c>
      <c r="B12" s="15">
        <v>232704</v>
      </c>
      <c r="C12" s="15">
        <v>202305</v>
      </c>
      <c r="D12" s="15">
        <v>696851</v>
      </c>
      <c r="E12" s="15">
        <v>612226</v>
      </c>
      <c r="F12" s="15">
        <v>586454</v>
      </c>
      <c r="G12" s="15">
        <v>340789</v>
      </c>
      <c r="H12" s="15">
        <v>244049</v>
      </c>
      <c r="I12" s="15">
        <v>174372</v>
      </c>
      <c r="J12" s="15">
        <v>205579</v>
      </c>
      <c r="K12" s="15">
        <v>351069</v>
      </c>
      <c r="L12" s="13">
        <f t="shared" si="1"/>
        <v>3646398</v>
      </c>
      <c r="M12" s="55"/>
    </row>
    <row r="13" spans="1:13" ht="17.25" customHeight="1">
      <c r="A13" s="14" t="s">
        <v>69</v>
      </c>
      <c r="B13" s="15">
        <f aca="true" t="shared" si="4" ref="B13:K13">+B11-B12</f>
        <v>1801630</v>
      </c>
      <c r="C13" s="15">
        <f aca="true" t="shared" si="5" ref="C13:K13">+C11-C12</f>
        <v>2501532</v>
      </c>
      <c r="D13" s="15">
        <f t="shared" si="5"/>
        <v>7423727</v>
      </c>
      <c r="E13" s="15">
        <f t="shared" si="5"/>
        <v>5650821</v>
      </c>
      <c r="F13" s="15">
        <f t="shared" si="5"/>
        <v>6293518</v>
      </c>
      <c r="G13" s="15">
        <f t="shared" si="5"/>
        <v>3388691</v>
      </c>
      <c r="H13" s="15">
        <f t="shared" si="5"/>
        <v>2429655</v>
      </c>
      <c r="I13" s="15">
        <f t="shared" si="5"/>
        <v>2895822</v>
      </c>
      <c r="J13" s="15">
        <f t="shared" si="5"/>
        <v>2703330</v>
      </c>
      <c r="K13" s="15">
        <f t="shared" si="5"/>
        <v>5101010</v>
      </c>
      <c r="L13" s="13">
        <f t="shared" si="1"/>
        <v>40189736</v>
      </c>
      <c r="M13" s="49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5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4" ht="17.25" customHeight="1">
      <c r="A20" s="24" t="s">
        <v>80</v>
      </c>
      <c r="B20" s="25">
        <f aca="true" t="shared" si="6" ref="B20:K20">SUM(B21:B30)</f>
        <v>20196276.099999994</v>
      </c>
      <c r="C20" s="25">
        <f t="shared" si="6"/>
        <v>13901460.69</v>
      </c>
      <c r="D20" s="25">
        <f t="shared" si="6"/>
        <v>45621920.12</v>
      </c>
      <c r="E20" s="25">
        <f t="shared" si="6"/>
        <v>37344438.28999999</v>
      </c>
      <c r="F20" s="25">
        <f t="shared" si="6"/>
        <v>38696015.71000001</v>
      </c>
      <c r="G20" s="25">
        <f t="shared" si="6"/>
        <v>22113408.56</v>
      </c>
      <c r="H20" s="25">
        <f t="shared" si="6"/>
        <v>15955792.969999997</v>
      </c>
      <c r="I20" s="25">
        <f t="shared" si="6"/>
        <v>16304212.719999997</v>
      </c>
      <c r="J20" s="25">
        <f t="shared" si="6"/>
        <v>18696015.740000006</v>
      </c>
      <c r="K20" s="25">
        <f t="shared" si="6"/>
        <v>25465704.319999997</v>
      </c>
      <c r="L20" s="25">
        <f aca="true" t="shared" si="7" ref="L20:L29">SUM(B20:K20)</f>
        <v>254295245.22</v>
      </c>
      <c r="M20" s="67"/>
      <c r="N20" s="68"/>
    </row>
    <row r="21" spans="1:13" ht="17.25" customHeight="1">
      <c r="A21" s="26" t="s">
        <v>21</v>
      </c>
      <c r="B21" s="51">
        <v>15725586.259999996</v>
      </c>
      <c r="C21" s="51">
        <v>11645643.5</v>
      </c>
      <c r="D21" s="51">
        <v>41736177.769999996</v>
      </c>
      <c r="E21" s="51">
        <v>32425205.319999997</v>
      </c>
      <c r="F21" s="51">
        <v>31306654.790000007</v>
      </c>
      <c r="G21" s="51">
        <v>18921179.23</v>
      </c>
      <c r="H21" s="51">
        <v>14805624.909999996</v>
      </c>
      <c r="I21" s="51">
        <v>14013124.269999996</v>
      </c>
      <c r="J21" s="51">
        <v>14477507.930000002</v>
      </c>
      <c r="K21" s="51">
        <v>22033997.169999998</v>
      </c>
      <c r="L21" s="33">
        <f t="shared" si="7"/>
        <v>217090701.15</v>
      </c>
      <c r="M21" s="56"/>
    </row>
    <row r="22" spans="1:13" ht="17.25" customHeight="1">
      <c r="A22" s="27" t="s">
        <v>22</v>
      </c>
      <c r="B22" s="33">
        <v>1321133.18</v>
      </c>
      <c r="C22" s="33">
        <v>1782494.7999999993</v>
      </c>
      <c r="D22" s="33">
        <v>1926094.08</v>
      </c>
      <c r="E22" s="33">
        <v>3524041.7900000005</v>
      </c>
      <c r="F22" s="33">
        <v>5196922.570000001</v>
      </c>
      <c r="G22" s="33">
        <v>2300754.84</v>
      </c>
      <c r="H22" s="33">
        <v>-64469.43000000002</v>
      </c>
      <c r="I22" s="33">
        <v>1804824.26</v>
      </c>
      <c r="J22" s="33">
        <v>3518077.1999999997</v>
      </c>
      <c r="K22" s="33">
        <v>2480786.62</v>
      </c>
      <c r="L22" s="33">
        <f t="shared" si="7"/>
        <v>23790659.910000004</v>
      </c>
      <c r="M22"/>
    </row>
    <row r="23" spans="1:13" ht="17.25" customHeight="1">
      <c r="A23" s="27" t="s">
        <v>23</v>
      </c>
      <c r="B23" s="33">
        <v>0</v>
      </c>
      <c r="C23" s="33">
        <v>394599.9400000001</v>
      </c>
      <c r="D23" s="33">
        <v>1770921.2599999998</v>
      </c>
      <c r="E23" s="33">
        <v>1059877.3399999996</v>
      </c>
      <c r="F23" s="33">
        <v>1455368.84</v>
      </c>
      <c r="G23" s="33">
        <v>854568.89</v>
      </c>
      <c r="H23" s="33">
        <v>599139.1599999999</v>
      </c>
      <c r="I23" s="33">
        <v>403208.16999999987</v>
      </c>
      <c r="J23" s="33">
        <v>558602.02</v>
      </c>
      <c r="K23" s="33">
        <v>796182.86</v>
      </c>
      <c r="L23" s="33">
        <f t="shared" si="7"/>
        <v>7892468.4799999995</v>
      </c>
      <c r="M23"/>
    </row>
    <row r="24" spans="1:13" ht="17.25" customHeight="1">
      <c r="A24" s="27" t="s">
        <v>24</v>
      </c>
      <c r="B24" s="33">
        <v>54871.56000000002</v>
      </c>
      <c r="C24" s="29">
        <v>54871.56000000002</v>
      </c>
      <c r="D24" s="29">
        <v>109743.12000000004</v>
      </c>
      <c r="E24" s="29">
        <v>109743.12000000004</v>
      </c>
      <c r="F24" s="33">
        <v>109743.12000000004</v>
      </c>
      <c r="G24" s="29">
        <v>0</v>
      </c>
      <c r="H24" s="33">
        <v>54871.56000000002</v>
      </c>
      <c r="I24" s="29">
        <v>54871.56000000002</v>
      </c>
      <c r="J24" s="29">
        <v>109743.12000000004</v>
      </c>
      <c r="K24" s="29">
        <v>109743.12000000004</v>
      </c>
      <c r="L24" s="33">
        <f t="shared" si="7"/>
        <v>768201.8400000002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7"/>
        <v>0</v>
      </c>
      <c r="M25"/>
    </row>
    <row r="26" spans="1:13" ht="17.25" customHeight="1">
      <c r="A26" s="27" t="s">
        <v>71</v>
      </c>
      <c r="B26" s="33">
        <v>18995.49</v>
      </c>
      <c r="C26" s="33">
        <v>12817.059999999996</v>
      </c>
      <c r="D26" s="33">
        <v>42358.63</v>
      </c>
      <c r="E26" s="33">
        <v>35115.509999999995</v>
      </c>
      <c r="F26" s="33">
        <v>36762.92999999999</v>
      </c>
      <c r="G26" s="33">
        <v>20177.299999999996</v>
      </c>
      <c r="H26" s="33">
        <v>14832.099999999997</v>
      </c>
      <c r="I26" s="33">
        <v>15294.97</v>
      </c>
      <c r="J26" s="33">
        <v>16642.820000000007</v>
      </c>
      <c r="K26" s="33">
        <v>23896.90000000001</v>
      </c>
      <c r="L26" s="33">
        <f t="shared" si="7"/>
        <v>236893.71000000002</v>
      </c>
      <c r="M26" s="55"/>
    </row>
    <row r="27" spans="1:13" ht="17.25" customHeight="1">
      <c r="A27" s="27" t="s">
        <v>72</v>
      </c>
      <c r="B27" s="33">
        <v>9794.540000000003</v>
      </c>
      <c r="C27" s="33">
        <v>7663.51</v>
      </c>
      <c r="D27" s="33">
        <v>24976.70000000001</v>
      </c>
      <c r="E27" s="33">
        <v>19101.139999999992</v>
      </c>
      <c r="F27" s="33">
        <v>20834.48000000001</v>
      </c>
      <c r="G27" s="33">
        <v>11662.900000000003</v>
      </c>
      <c r="H27" s="33">
        <v>8536.47</v>
      </c>
      <c r="I27" s="33">
        <v>8789.740000000002</v>
      </c>
      <c r="J27" s="33">
        <v>10593.939999999995</v>
      </c>
      <c r="K27" s="33">
        <v>14514.490000000002</v>
      </c>
      <c r="L27" s="33">
        <f t="shared" si="7"/>
        <v>136467.91000000003</v>
      </c>
      <c r="M27" s="55"/>
    </row>
    <row r="28" spans="1:13" ht="17.25" customHeight="1">
      <c r="A28" s="27" t="s">
        <v>73</v>
      </c>
      <c r="B28" s="33">
        <v>4568.209999999999</v>
      </c>
      <c r="C28" s="33">
        <v>3370.319999999998</v>
      </c>
      <c r="D28" s="33">
        <v>11648.560000000005</v>
      </c>
      <c r="E28" s="33">
        <v>8908.78</v>
      </c>
      <c r="F28" s="33">
        <v>9638.209999999997</v>
      </c>
      <c r="G28" s="33">
        <v>5065.4</v>
      </c>
      <c r="H28" s="33">
        <v>3981.329999999998</v>
      </c>
      <c r="I28" s="33">
        <v>4099.75</v>
      </c>
      <c r="J28" s="33">
        <v>4848.709999999998</v>
      </c>
      <c r="K28" s="33">
        <v>6583.159999999998</v>
      </c>
      <c r="L28" s="33">
        <f t="shared" si="7"/>
        <v>62712.42999999999</v>
      </c>
      <c r="M28" s="55"/>
    </row>
    <row r="29" spans="1:13" ht="17.25" customHeight="1">
      <c r="A29" s="27" t="s">
        <v>82</v>
      </c>
      <c r="B29" s="33">
        <v>3061326.859999999</v>
      </c>
      <c r="C29" s="33">
        <v>0</v>
      </c>
      <c r="D29" s="33">
        <v>0</v>
      </c>
      <c r="E29" s="33">
        <v>162445.28999999998</v>
      </c>
      <c r="F29" s="33">
        <v>560090.77</v>
      </c>
      <c r="G29" s="33">
        <v>0</v>
      </c>
      <c r="H29" s="33">
        <v>533276.8699999999</v>
      </c>
      <c r="I29" s="33">
        <v>0</v>
      </c>
      <c r="J29" s="33">
        <v>0</v>
      </c>
      <c r="K29" s="33">
        <v>0</v>
      </c>
      <c r="L29" s="33">
        <f t="shared" si="7"/>
        <v>4317139.789999999</v>
      </c>
      <c r="M29" s="55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8" ref="B32:K32">+B33+B38+B51</f>
        <v>-5395684.27</v>
      </c>
      <c r="C32" s="33">
        <f t="shared" si="8"/>
        <v>-391839.70999999996</v>
      </c>
      <c r="D32" s="33">
        <f t="shared" si="8"/>
        <v>-1164895.19</v>
      </c>
      <c r="E32" s="33">
        <f t="shared" si="8"/>
        <v>-1467720.4799999988</v>
      </c>
      <c r="F32" s="33">
        <f t="shared" si="8"/>
        <v>-1604627.4700000016</v>
      </c>
      <c r="G32" s="33">
        <f t="shared" si="8"/>
        <v>-701639.94</v>
      </c>
      <c r="H32" s="33">
        <f t="shared" si="8"/>
        <v>-560188.1</v>
      </c>
      <c r="I32" s="33">
        <f t="shared" si="8"/>
        <v>-776273.2699999993</v>
      </c>
      <c r="J32" s="33">
        <f t="shared" si="8"/>
        <v>-465590.3300000001</v>
      </c>
      <c r="K32" s="33">
        <f t="shared" si="8"/>
        <v>-614964.59</v>
      </c>
      <c r="L32" s="33">
        <f aca="true" t="shared" si="9" ref="L32:L49">SUM(B32:K32)</f>
        <v>-13143423.35</v>
      </c>
      <c r="M32"/>
    </row>
    <row r="33" spans="1:13" ht="18.75" customHeight="1">
      <c r="A33" s="27" t="s">
        <v>27</v>
      </c>
      <c r="B33" s="33">
        <f aca="true" t="shared" si="10" ref="B33:K33">B34+B35+B36+B37</f>
        <v>-492338</v>
      </c>
      <c r="C33" s="33">
        <f t="shared" si="10"/>
        <v>-524233.6</v>
      </c>
      <c r="D33" s="33">
        <f t="shared" si="10"/>
        <v>-1671274</v>
      </c>
      <c r="E33" s="33">
        <f t="shared" si="10"/>
        <v>-1129326</v>
      </c>
      <c r="F33" s="33">
        <f t="shared" si="10"/>
        <v>-1074673.6</v>
      </c>
      <c r="G33" s="33">
        <f t="shared" si="10"/>
        <v>-820195.2</v>
      </c>
      <c r="H33" s="33">
        <f t="shared" si="10"/>
        <v>-464622.4</v>
      </c>
      <c r="I33" s="33">
        <f t="shared" si="10"/>
        <v>-599073</v>
      </c>
      <c r="J33" s="33">
        <f t="shared" si="10"/>
        <v>-604208</v>
      </c>
      <c r="K33" s="33">
        <f t="shared" si="10"/>
        <v>-991421.2</v>
      </c>
      <c r="L33" s="33">
        <f t="shared" si="9"/>
        <v>-8371365.000000001</v>
      </c>
      <c r="M33"/>
    </row>
    <row r="34" spans="1:13" s="36" customFormat="1" ht="18.75" customHeight="1">
      <c r="A34" s="34" t="s">
        <v>50</v>
      </c>
      <c r="B34" s="33">
        <f aca="true" t="shared" si="11" ref="B34:K34">-ROUND((B9)*$E$3,2)</f>
        <v>-492338</v>
      </c>
      <c r="C34" s="33">
        <f t="shared" si="11"/>
        <v>-524233.6</v>
      </c>
      <c r="D34" s="33">
        <f t="shared" si="11"/>
        <v>-1671274</v>
      </c>
      <c r="E34" s="33">
        <f t="shared" si="11"/>
        <v>-1129326</v>
      </c>
      <c r="F34" s="33">
        <f t="shared" si="11"/>
        <v>-1074673.6</v>
      </c>
      <c r="G34" s="33">
        <f t="shared" si="11"/>
        <v>-820195.2</v>
      </c>
      <c r="H34" s="33">
        <f t="shared" si="11"/>
        <v>-464622.4</v>
      </c>
      <c r="I34" s="33">
        <f t="shared" si="11"/>
        <v>-463306.8</v>
      </c>
      <c r="J34" s="33">
        <f t="shared" si="11"/>
        <v>-604208</v>
      </c>
      <c r="K34" s="33">
        <f t="shared" si="11"/>
        <v>-991421.2</v>
      </c>
      <c r="L34" s="33">
        <f t="shared" si="9"/>
        <v>-8235598.800000001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-135766.2</v>
      </c>
      <c r="J37" s="17">
        <v>0</v>
      </c>
      <c r="K37" s="17">
        <v>0</v>
      </c>
      <c r="L37" s="33">
        <f t="shared" si="9"/>
        <v>-135766.2</v>
      </c>
      <c r="M37"/>
    </row>
    <row r="38" spans="1:13" s="36" customFormat="1" ht="18.75" customHeight="1">
      <c r="A38" s="27" t="s">
        <v>31</v>
      </c>
      <c r="B38" s="38">
        <f aca="true" t="shared" si="12" ref="B38:K38">SUM(B39:B50)</f>
        <v>-3299658.539999999</v>
      </c>
      <c r="C38" s="38">
        <f t="shared" si="12"/>
        <v>-82338</v>
      </c>
      <c r="D38" s="38">
        <f t="shared" si="12"/>
        <v>-241023.61000000002</v>
      </c>
      <c r="E38" s="38">
        <f t="shared" si="12"/>
        <v>-923087.9699999988</v>
      </c>
      <c r="F38" s="38">
        <f t="shared" si="12"/>
        <v>-859689.2600000016</v>
      </c>
      <c r="G38" s="38">
        <f t="shared" si="12"/>
        <v>-144184.04</v>
      </c>
      <c r="H38" s="38">
        <f t="shared" si="12"/>
        <v>-233538.73</v>
      </c>
      <c r="I38" s="38">
        <f t="shared" si="12"/>
        <v>-285430.27999999933</v>
      </c>
      <c r="J38" s="38">
        <f t="shared" si="12"/>
        <v>-145887.54</v>
      </c>
      <c r="K38" s="38">
        <f t="shared" si="12"/>
        <v>-103364.01000000001</v>
      </c>
      <c r="L38" s="33">
        <f t="shared" si="9"/>
        <v>-6318201.979999999</v>
      </c>
      <c r="M38"/>
    </row>
    <row r="39" spans="1:13" ht="18.75" customHeight="1">
      <c r="A39" s="37" t="s">
        <v>32</v>
      </c>
      <c r="B39" s="38">
        <v>-2447421.2999999993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-2447421.2999999993</v>
      </c>
      <c r="M39"/>
    </row>
    <row r="40" spans="1:13" ht="18.75" customHeight="1">
      <c r="A40" s="37" t="s">
        <v>33</v>
      </c>
      <c r="B40" s="33">
        <v>-783986.34</v>
      </c>
      <c r="C40" s="17">
        <v>0</v>
      </c>
      <c r="D40" s="17">
        <v>0</v>
      </c>
      <c r="E40" s="33">
        <v>-178811.72999999995</v>
      </c>
      <c r="F40" s="28">
        <v>0</v>
      </c>
      <c r="G40" s="28">
        <v>0</v>
      </c>
      <c r="H40" s="33">
        <v>-204514.81</v>
      </c>
      <c r="I40" s="17">
        <v>0</v>
      </c>
      <c r="J40" s="28">
        <v>0</v>
      </c>
      <c r="K40" s="17">
        <v>0</v>
      </c>
      <c r="L40" s="33">
        <f t="shared" si="9"/>
        <v>-1167312.88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9"/>
        <v>0</v>
      </c>
      <c r="M41"/>
    </row>
    <row r="42" spans="1:13" ht="18.75" customHeight="1">
      <c r="A42" s="37" t="s">
        <v>35</v>
      </c>
      <c r="B42" s="17">
        <v>-68250.9</v>
      </c>
      <c r="C42" s="17">
        <v>-82338</v>
      </c>
      <c r="D42" s="17">
        <v>-237169.21000000002</v>
      </c>
      <c r="E42" s="17">
        <v>-357713.04</v>
      </c>
      <c r="F42" s="17">
        <v>-351089.26</v>
      </c>
      <c r="G42" s="17">
        <v>-143906.84</v>
      </c>
      <c r="H42" s="17">
        <v>-29023.920000000002</v>
      </c>
      <c r="I42" s="17">
        <v>-114034.28</v>
      </c>
      <c r="J42" s="17">
        <v>-143669.94</v>
      </c>
      <c r="K42" s="17">
        <v>-103364.01000000001</v>
      </c>
      <c r="L42" s="33">
        <f t="shared" si="9"/>
        <v>-1630559.4</v>
      </c>
      <c r="M42"/>
    </row>
    <row r="43" spans="1:13" ht="18.75" customHeight="1">
      <c r="A43" s="37" t="s">
        <v>36</v>
      </c>
      <c r="B43" s="17">
        <v>0</v>
      </c>
      <c r="C43" s="17">
        <v>0</v>
      </c>
      <c r="D43" s="17">
        <v>-554.4</v>
      </c>
      <c r="E43" s="17">
        <v>-1663.2</v>
      </c>
      <c r="F43" s="17">
        <v>0</v>
      </c>
      <c r="G43" s="17">
        <v>-277.2</v>
      </c>
      <c r="H43" s="17">
        <v>0</v>
      </c>
      <c r="I43" s="17">
        <v>-396</v>
      </c>
      <c r="J43" s="17">
        <v>-2217.6</v>
      </c>
      <c r="K43" s="17">
        <v>0</v>
      </c>
      <c r="L43" s="33">
        <f t="shared" si="9"/>
        <v>-5108.4</v>
      </c>
      <c r="M43"/>
    </row>
    <row r="44" spans="1:13" ht="18.75" customHeight="1">
      <c r="A44" s="37" t="s">
        <v>37</v>
      </c>
      <c r="B44" s="17">
        <v>0</v>
      </c>
      <c r="C44" s="17">
        <v>0</v>
      </c>
      <c r="D44" s="17">
        <v>-3300</v>
      </c>
      <c r="E44" s="17">
        <v>-3300</v>
      </c>
      <c r="F44" s="17">
        <v>-6600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9"/>
        <v>-13200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9"/>
        <v>0</v>
      </c>
      <c r="M45"/>
    </row>
    <row r="46" spans="1:13" ht="18.75" customHeight="1">
      <c r="A46" s="3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9"/>
        <v>0</v>
      </c>
      <c r="M46"/>
    </row>
    <row r="47" spans="1:12" ht="18.75" customHeight="1">
      <c r="A47" s="37" t="s">
        <v>65</v>
      </c>
      <c r="B47" s="17">
        <v>0</v>
      </c>
      <c r="C47" s="17">
        <v>0</v>
      </c>
      <c r="D47" s="17">
        <v>0</v>
      </c>
      <c r="E47" s="17">
        <v>29268000</v>
      </c>
      <c r="F47" s="17">
        <v>31320000</v>
      </c>
      <c r="G47" s="17">
        <v>0</v>
      </c>
      <c r="H47" s="17">
        <v>0</v>
      </c>
      <c r="I47" s="17">
        <v>13140000</v>
      </c>
      <c r="J47" s="17">
        <v>0</v>
      </c>
      <c r="K47" s="17">
        <v>0</v>
      </c>
      <c r="L47" s="33">
        <f t="shared" si="9"/>
        <v>73728000</v>
      </c>
    </row>
    <row r="48" spans="1:12" ht="18.75" customHeight="1">
      <c r="A48" s="37" t="s">
        <v>66</v>
      </c>
      <c r="B48" s="17">
        <v>0</v>
      </c>
      <c r="C48" s="17">
        <v>0</v>
      </c>
      <c r="D48" s="17">
        <v>0</v>
      </c>
      <c r="E48" s="17">
        <v>-29649600</v>
      </c>
      <c r="F48" s="17">
        <v>-31822000</v>
      </c>
      <c r="G48" s="17">
        <v>0</v>
      </c>
      <c r="H48" s="17">
        <v>0</v>
      </c>
      <c r="I48" s="17">
        <v>-13311000</v>
      </c>
      <c r="J48" s="17">
        <v>0</v>
      </c>
      <c r="K48" s="17">
        <v>0</v>
      </c>
      <c r="L48" s="33">
        <f t="shared" si="9"/>
        <v>-74782600</v>
      </c>
    </row>
    <row r="49" spans="1:12" ht="18.75" customHeight="1">
      <c r="A49" s="37" t="s">
        <v>67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9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84</v>
      </c>
      <c r="B51" s="17">
        <v>-1603687.73</v>
      </c>
      <c r="C51" s="17">
        <v>214731.89</v>
      </c>
      <c r="D51" s="17">
        <v>747402.42</v>
      </c>
      <c r="E51" s="17">
        <v>584693.49</v>
      </c>
      <c r="F51" s="17">
        <v>329735.39</v>
      </c>
      <c r="G51" s="17">
        <v>262739.3</v>
      </c>
      <c r="H51" s="17">
        <v>137973.03</v>
      </c>
      <c r="I51" s="17">
        <v>108230.01</v>
      </c>
      <c r="J51" s="17">
        <v>284505.20999999996</v>
      </c>
      <c r="K51" s="17">
        <v>479820.62</v>
      </c>
      <c r="L51" s="33">
        <f>SUM(B51:K51)</f>
        <v>1546143.6300000004</v>
      </c>
      <c r="M51"/>
    </row>
    <row r="52" spans="1:13" ht="18.75" customHeight="1">
      <c r="A52" s="27" t="s">
        <v>74</v>
      </c>
      <c r="B52" s="17">
        <f aca="true" t="shared" si="13" ref="B52:K52">+B53+B54</f>
        <v>0</v>
      </c>
      <c r="C52" s="17">
        <f t="shared" si="13"/>
        <v>0</v>
      </c>
      <c r="D52" s="17">
        <f t="shared" si="13"/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0</v>
      </c>
      <c r="K52" s="17">
        <f t="shared" si="13"/>
        <v>0</v>
      </c>
      <c r="L52" s="33">
        <f>SUM(B52:K52)</f>
        <v>0</v>
      </c>
      <c r="M52" s="52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>SUM(B53:K53)</f>
        <v>0</v>
      </c>
      <c r="M53" s="52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>SUM(B54:K54)</f>
        <v>0</v>
      </c>
      <c r="M54" s="55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4" ht="18.75" customHeight="1">
      <c r="A56" s="19" t="s">
        <v>40</v>
      </c>
      <c r="B56" s="41">
        <f aca="true" t="shared" si="14" ref="B56:K56">IF(B20+B32+B45+B57&lt;0,0,B20+B32+B57)</f>
        <v>14800591.829999994</v>
      </c>
      <c r="C56" s="41">
        <f t="shared" si="14"/>
        <v>13509620.98</v>
      </c>
      <c r="D56" s="41">
        <f t="shared" si="14"/>
        <v>44457024.93</v>
      </c>
      <c r="E56" s="41">
        <f t="shared" si="14"/>
        <v>35876717.809999995</v>
      </c>
      <c r="F56" s="41">
        <f t="shared" si="14"/>
        <v>37091388.24000001</v>
      </c>
      <c r="G56" s="41">
        <f t="shared" si="14"/>
        <v>21411768.619999997</v>
      </c>
      <c r="H56" s="41">
        <f t="shared" si="14"/>
        <v>15395604.869999997</v>
      </c>
      <c r="I56" s="41">
        <f t="shared" si="14"/>
        <v>15527939.449999997</v>
      </c>
      <c r="J56" s="41">
        <f t="shared" si="14"/>
        <v>18230425.410000004</v>
      </c>
      <c r="K56" s="41">
        <f t="shared" si="14"/>
        <v>24850739.729999997</v>
      </c>
      <c r="L56" s="42">
        <f>SUM(B56:K56)</f>
        <v>241151821.86999997</v>
      </c>
      <c r="M56" s="50"/>
      <c r="N56" s="57"/>
    </row>
    <row r="57" spans="1:13" ht="18.75" customHeight="1">
      <c r="A57" s="27" t="s">
        <v>41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42</v>
      </c>
      <c r="B58" s="33">
        <f aca="true" t="shared" si="15" ref="B58:K58">IF(B20+B32+B45+B57&gt;0,0,B20+B32+B57)</f>
        <v>0</v>
      </c>
      <c r="C58" s="33">
        <f t="shared" si="15"/>
        <v>0</v>
      </c>
      <c r="D58" s="33">
        <f t="shared" si="15"/>
        <v>0</v>
      </c>
      <c r="E58" s="33">
        <f t="shared" si="15"/>
        <v>0</v>
      </c>
      <c r="F58" s="33">
        <f t="shared" si="15"/>
        <v>0</v>
      </c>
      <c r="G58" s="33">
        <f t="shared" si="15"/>
        <v>0</v>
      </c>
      <c r="H58" s="33">
        <f t="shared" si="15"/>
        <v>0</v>
      </c>
      <c r="I58" s="33">
        <f t="shared" si="15"/>
        <v>0</v>
      </c>
      <c r="J58" s="33">
        <f t="shared" si="15"/>
        <v>0</v>
      </c>
      <c r="K58" s="33">
        <f t="shared" si="15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43</v>
      </c>
      <c r="B62" s="41">
        <f>SUM(B63:B76)</f>
        <v>14800591.840000004</v>
      </c>
      <c r="C62" s="41">
        <f aca="true" t="shared" si="16" ref="C62:H62">SUM(C63:C74)</f>
        <v>13509620.99</v>
      </c>
      <c r="D62" s="41">
        <f t="shared" si="16"/>
        <v>44457024.93637703</v>
      </c>
      <c r="E62" s="41">
        <f t="shared" si="16"/>
        <v>35876717.778486066</v>
      </c>
      <c r="F62" s="41">
        <f t="shared" si="16"/>
        <v>37091388.25909666</v>
      </c>
      <c r="G62" s="41">
        <f t="shared" si="16"/>
        <v>21411768.626076803</v>
      </c>
      <c r="H62" s="41">
        <f t="shared" si="16"/>
        <v>15395604.879771246</v>
      </c>
      <c r="I62" s="41">
        <f>SUM(I63:I79)</f>
        <v>15527939.451718306</v>
      </c>
      <c r="J62" s="41">
        <f>SUM(J63:J74)</f>
        <v>18230425.413478877</v>
      </c>
      <c r="K62" s="41">
        <f>SUM(K63:K76)</f>
        <v>24850739.729999997</v>
      </c>
      <c r="L62" s="41">
        <f aca="true" t="shared" si="17" ref="L62:L76">SUM(B62:K62)</f>
        <v>241151821.90500495</v>
      </c>
      <c r="M62" s="40"/>
    </row>
    <row r="63" spans="1:13" ht="18.75" customHeight="1">
      <c r="A63" s="46" t="s">
        <v>44</v>
      </c>
      <c r="B63" s="33">
        <v>14800591.840000004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t="shared" si="17"/>
        <v>14800591.840000004</v>
      </c>
      <c r="M63"/>
    </row>
    <row r="64" spans="1:13" ht="18.75" customHeight="1">
      <c r="A64" s="46" t="s">
        <v>53</v>
      </c>
      <c r="B64" s="17">
        <v>0</v>
      </c>
      <c r="C64" s="33">
        <v>11830892.65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7"/>
        <v>11830892.65</v>
      </c>
      <c r="M64"/>
    </row>
    <row r="65" spans="1:13" ht="18.75" customHeight="1">
      <c r="A65" s="46" t="s">
        <v>54</v>
      </c>
      <c r="B65" s="17">
        <v>0</v>
      </c>
      <c r="C65" s="33">
        <v>1678728.34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7"/>
        <v>1678728.34</v>
      </c>
      <c r="M65" s="53"/>
    </row>
    <row r="66" spans="1:12" ht="18.75" customHeight="1">
      <c r="A66" s="46" t="s">
        <v>45</v>
      </c>
      <c r="B66" s="17">
        <v>0</v>
      </c>
      <c r="C66" s="17">
        <v>0</v>
      </c>
      <c r="D66" s="33">
        <v>44457024.93637703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7"/>
        <v>44457024.93637703</v>
      </c>
    </row>
    <row r="67" spans="1:12" ht="18.75" customHeight="1">
      <c r="A67" s="46" t="s">
        <v>46</v>
      </c>
      <c r="B67" s="17">
        <v>0</v>
      </c>
      <c r="C67" s="17">
        <v>0</v>
      </c>
      <c r="D67" s="17">
        <v>0</v>
      </c>
      <c r="E67" s="33">
        <v>35876717.778486066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7"/>
        <v>35876717.778486066</v>
      </c>
    </row>
    <row r="68" spans="1:12" ht="18.75" customHeight="1">
      <c r="A68" s="46" t="s">
        <v>47</v>
      </c>
      <c r="B68" s="17">
        <v>0</v>
      </c>
      <c r="C68" s="17">
        <v>0</v>
      </c>
      <c r="D68" s="17">
        <v>0</v>
      </c>
      <c r="E68" s="17">
        <v>0</v>
      </c>
      <c r="F68" s="33">
        <v>37091388.25909666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7"/>
        <v>37091388.25909666</v>
      </c>
    </row>
    <row r="69" spans="1:12" ht="18.75" customHeight="1">
      <c r="A69" s="46" t="s">
        <v>48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21411768.626076803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7"/>
        <v>21411768.626076803</v>
      </c>
    </row>
    <row r="70" spans="1:12" ht="18.75" customHeight="1">
      <c r="A70" s="46" t="s">
        <v>49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15395604.879771246</v>
      </c>
      <c r="I70" s="17">
        <v>0</v>
      </c>
      <c r="J70" s="17">
        <v>0</v>
      </c>
      <c r="K70" s="17">
        <v>0</v>
      </c>
      <c r="L70" s="41">
        <f t="shared" si="17"/>
        <v>15395604.879771246</v>
      </c>
    </row>
    <row r="71" spans="1:12" ht="18.75" customHeight="1">
      <c r="A71" s="46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15527939.451718306</v>
      </c>
      <c r="J71" s="17">
        <v>0</v>
      </c>
      <c r="K71" s="17">
        <v>0</v>
      </c>
      <c r="L71" s="41">
        <f t="shared" si="17"/>
        <v>15527939.451718306</v>
      </c>
    </row>
    <row r="72" spans="1:12" ht="18.75" customHeight="1">
      <c r="A72" s="46" t="s">
        <v>51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18230425.413478877</v>
      </c>
      <c r="K72" s="17">
        <v>0</v>
      </c>
      <c r="L72" s="41">
        <f t="shared" si="17"/>
        <v>18230425.413478877</v>
      </c>
    </row>
    <row r="73" spans="1:12" ht="18.75" customHeight="1">
      <c r="A73" s="46" t="s">
        <v>61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14485873.769999998</v>
      </c>
      <c r="L73" s="41">
        <f t="shared" si="17"/>
        <v>14485873.769999998</v>
      </c>
    </row>
    <row r="74" spans="1:12" ht="18.75" customHeight="1">
      <c r="A74" s="46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10364865.96</v>
      </c>
      <c r="L74" s="41">
        <f t="shared" si="17"/>
        <v>10364865.96</v>
      </c>
    </row>
    <row r="75" spans="1:12" ht="18.75" customHeight="1">
      <c r="A75" s="46" t="s">
        <v>63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 t="shared" si="17"/>
        <v>0</v>
      </c>
    </row>
    <row r="76" spans="1:12" ht="18" customHeight="1">
      <c r="A76" s="47" t="s">
        <v>64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58">
        <f t="shared" si="17"/>
        <v>0</v>
      </c>
    </row>
    <row r="77" spans="1:11" ht="18" customHeight="1">
      <c r="A77" s="54" t="s">
        <v>78</v>
      </c>
      <c r="H77"/>
      <c r="I77"/>
      <c r="J77"/>
      <c r="K77"/>
    </row>
    <row r="78" spans="1:11" ht="68.25" customHeight="1">
      <c r="A78" s="65" t="s">
        <v>87</v>
      </c>
      <c r="B78" s="65"/>
      <c r="C78" s="65"/>
      <c r="I78"/>
      <c r="J78"/>
      <c r="K78"/>
    </row>
    <row r="79" spans="1:11" ht="18" customHeight="1">
      <c r="A79" s="54" t="s">
        <v>83</v>
      </c>
      <c r="I79"/>
      <c r="K79"/>
    </row>
    <row r="80" spans="1:11" ht="18" customHeight="1">
      <c r="A80" s="54" t="s">
        <v>88</v>
      </c>
      <c r="J80"/>
      <c r="K80"/>
    </row>
    <row r="81" spans="1:11" ht="18" customHeight="1">
      <c r="A81" s="54" t="s">
        <v>89</v>
      </c>
      <c r="K81"/>
    </row>
    <row r="82" spans="1:11" ht="18" customHeight="1">
      <c r="A82" s="54" t="s">
        <v>90</v>
      </c>
      <c r="K82"/>
    </row>
    <row r="83" spans="1:11" ht="15.75">
      <c r="A83" s="54" t="s">
        <v>91</v>
      </c>
      <c r="K83"/>
    </row>
  </sheetData>
  <sheetProtection/>
  <mergeCells count="6">
    <mergeCell ref="A78:C78"/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2024-06-07T17:37:51Z</dcterms:modified>
  <cp:category/>
  <cp:version/>
  <cp:contentType/>
  <cp:contentStatus/>
</cp:coreProperties>
</file>