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285" windowHeight="8922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<sst xmlns="http://schemas.openxmlformats.org/spreadsheetml/2006/main" count="83" uniqueCount="82">
  <si>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</si>
  <si>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</si>
  <si>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</si>
  <si>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</si>
  <si>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</si>
  <si>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</si>
  <si>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</si>
  <si>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</si>
  <si>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</si>
  <si>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</si>
  <si>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</si>
  <si>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</si>
  <si>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</si>
  <si>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</si>
  <si>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</si>
  <si>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</si>
  <si>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</si>
  <si>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</si>
  <si>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</si>
  <si>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</si>
  <si>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</si>
  <si>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</si>
  <si>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</si>
  <si>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</si>
  <si>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</si>
  <si>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</si>
  <si>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</si>
  <si>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</si>
  <si>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</si>
  <si>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</si>
  <si>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</si>
  <si>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</si>
  <si>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</si>
  <si>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</si>
  <si>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</si>
  <si>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</si>
  <si>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</si>
  <si>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</si>
  <si>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</si>
  <si>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</si>
  <si>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</si>
  <si>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</si>
  <si>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</si>
  <si>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</si>
  <si>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</si>
  <si>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</si>
  <si>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</si>
  <si>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</si>
  <si>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</si>
  <si>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</si>
  <si>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</si>
  <si>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</si>
  <si>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</si>
  <si>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</si>
  <si>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</si>
  <si>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</si>
  <si>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</si>
  <si>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</si>
  <si>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</si>
  <si>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</si>
  <si>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</si>
  <si>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</si>
  <si>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</si>
  <si>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</si>
  <si>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</si>
  <si>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</si>
  <si>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</si>
  <si>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</si>
  <si>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</si>
  <si>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</si>
  <si>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</si>
  <si>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</si>
  <si>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</si>
  <si>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</si>
  <si>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</si>
  <si>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</si>
  <si>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</si>
  <si>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</si>
  <si>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</si>
  <si>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</si>
  <si>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11/05/24 - VENCIMENTO 17/05/24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</si>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</sst>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0" fontId="0" fillId="0" borderId="4" xfId="0" applyFill="1" applyBorder="1" applyAlignment="1">
      <alignment horizontal="left" vertical="center" indent="2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1" xfId="46" applyNumberFormat="1" applyFont="1" applyBorder="1" applyAlignment="1">
      <alignment vertical="center"/>
    </xf>
    <xf numFmtId="44" fontId="32" fillId="0" borderId="11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0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21">
      <c r="A2" s="61" t="s">
        <v>80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45"/>
      <c r="B3" s="48"/>
      <c r="C3" s="45"/>
      <c r="D3" s="45" t="s">
        <v>48</v>
      </c>
      <c r="E3" s="47">
        <v>4.4</v>
      </c>
      <c r="F3" s="47"/>
      <c r="G3" s="46"/>
      <c r="H3" s="46"/>
      <c r="I3" s="46"/>
      <c r="J3" s="46"/>
      <c r="K3" s="45"/>
    </row>
    <row r="4" spans="1:11" ht="15.75">
      <c r="A4" s="62" t="s">
        <v>47</v>
      </c>
      <c r="B4" s="63" t="s">
        <v>46</v>
      </c>
      <c r="C4" s="64"/>
      <c r="D4" s="64"/>
      <c r="E4" s="64"/>
      <c r="F4" s="64"/>
      <c r="G4" s="64"/>
      <c r="H4" s="64"/>
      <c r="I4" s="64"/>
      <c r="J4" s="64"/>
      <c r="K4" s="62" t="s">
        <v>45</v>
      </c>
    </row>
    <row r="5" spans="1:11" ht="43.5" customHeight="1">
      <c r="A5" s="62"/>
      <c r="B5" s="43" t="s">
        <v>58</v>
      </c>
      <c r="C5" s="43" t="s">
        <v>44</v>
      </c>
      <c r="D5" s="44" t="s">
        <v>59</v>
      </c>
      <c r="E5" s="44" t="s">
        <v>60</v>
      </c>
      <c r="F5" s="44" t="s">
        <v>61</v>
      </c>
      <c r="G5" s="43" t="s">
        <v>62</v>
      </c>
      <c r="H5" s="44" t="s">
        <v>59</v>
      </c>
      <c r="I5" s="43" t="s">
        <v>43</v>
      </c>
      <c r="J5" s="43" t="s">
        <v>63</v>
      </c>
      <c r="K5" s="62"/>
    </row>
    <row r="6" spans="1:11" ht="18.75" customHeight="1">
      <c r="A6" s="62"/>
      <c r="B6" s="42" t="s">
        <v>42</v>
      </c>
      <c r="C6" s="42" t="s">
        <v>41</v>
      </c>
      <c r="D6" s="42" t="s">
        <v>40</v>
      </c>
      <c r="E6" s="42" t="s">
        <v>39</v>
      </c>
      <c r="F6" s="42" t="s">
        <v>38</v>
      </c>
      <c r="G6" s="42" t="s">
        <v>37</v>
      </c>
      <c r="H6" s="42" t="s">
        <v>36</v>
      </c>
      <c r="I6" s="42" t="s">
        <v>35</v>
      </c>
      <c r="J6" s="42" t="s">
        <v>34</v>
      </c>
      <c r="K6" s="62"/>
    </row>
    <row r="7" spans="1:14" ht="16.5" customHeight="1">
      <c r="A7" s="8" t="s">
        <v>33</v>
      </c>
      <c r="B7" s="41">
        <f>+B8+B11</f>
        <v>182522</v>
      </c>
      <c r="C7" s="41">
        <f aca="true" t="shared" si="0" ref="C7:J7">+C8+C11</f>
        <v>153416</v>
      </c>
      <c r="D7" s="41">
        <f t="shared" si="0"/>
        <v>201924</v>
      </c>
      <c r="E7" s="41">
        <f t="shared" si="0"/>
        <v>101381</v>
      </c>
      <c r="F7" s="41">
        <f t="shared" si="0"/>
        <v>145794</v>
      </c>
      <c r="G7" s="41">
        <f t="shared" si="0"/>
        <v>163678</v>
      </c>
      <c r="H7" s="41">
        <f t="shared" si="0"/>
        <v>171504</v>
      </c>
      <c r="I7" s="41">
        <f t="shared" si="0"/>
        <v>211098</v>
      </c>
      <c r="J7" s="41">
        <f t="shared" si="0"/>
        <v>51273</v>
      </c>
      <c r="K7" s="33">
        <f aca="true" t="shared" si="1" ref="K7:K13">SUM(B7:J7)</f>
        <v>1382590</v>
      </c>
      <c r="L7" s="40"/>
      <c r="M7"/>
      <c r="N7"/>
    </row>
    <row r="8" spans="1:14" ht="16.5" customHeight="1">
      <c r="A8" s="38" t="s">
        <v>75</v>
      </c>
      <c r="B8" s="39">
        <f aca="true" t="shared" si="2" ref="B8:J8">+B9+B10</f>
        <v>10652</v>
      </c>
      <c r="C8" s="39">
        <f t="shared" si="2"/>
        <v>12373</v>
      </c>
      <c r="D8" s="39">
        <f t="shared" si="2"/>
        <v>12378</v>
      </c>
      <c r="E8" s="39">
        <f t="shared" si="2"/>
        <v>7489</v>
      </c>
      <c r="F8" s="39">
        <f t="shared" si="2"/>
        <v>7742</v>
      </c>
      <c r="G8" s="39">
        <f t="shared" si="2"/>
        <v>5606</v>
      </c>
      <c r="H8" s="39">
        <f t="shared" si="2"/>
        <v>4565</v>
      </c>
      <c r="I8" s="39">
        <f t="shared" si="2"/>
        <v>10441</v>
      </c>
      <c r="J8" s="39">
        <f t="shared" si="2"/>
        <v>1416</v>
      </c>
      <c r="K8" s="33">
        <f t="shared" si="1"/>
        <v>72662</v>
      </c>
      <c r="L8"/>
      <c r="M8"/>
      <c r="N8"/>
    </row>
    <row r="9" spans="1:14" ht="16.5" customHeight="1">
      <c r="A9" s="17" t="s">
        <v>32</v>
      </c>
      <c r="B9" s="39">
        <v>10631</v>
      </c>
      <c r="C9" s="39">
        <v>12373</v>
      </c>
      <c r="D9" s="39">
        <v>12378</v>
      </c>
      <c r="E9" s="39">
        <v>7283</v>
      </c>
      <c r="F9" s="39">
        <v>7742</v>
      </c>
      <c r="G9" s="39">
        <v>5605</v>
      </c>
      <c r="H9" s="39">
        <v>4565</v>
      </c>
      <c r="I9" s="39">
        <v>10400</v>
      </c>
      <c r="J9" s="39">
        <v>1416</v>
      </c>
      <c r="K9" s="33">
        <f t="shared" si="1"/>
        <v>72393</v>
      </c>
      <c r="L9"/>
      <c r="M9"/>
      <c r="N9"/>
    </row>
    <row r="10" spans="1:14" ht="16.5" customHeight="1">
      <c r="A10" s="17" t="s">
        <v>31</v>
      </c>
      <c r="B10" s="39">
        <v>21</v>
      </c>
      <c r="C10" s="39">
        <v>0</v>
      </c>
      <c r="D10" s="39">
        <v>0</v>
      </c>
      <c r="E10" s="39">
        <v>206</v>
      </c>
      <c r="F10" s="39">
        <v>0</v>
      </c>
      <c r="G10" s="39">
        <v>1</v>
      </c>
      <c r="H10" s="39">
        <v>0</v>
      </c>
      <c r="I10" s="39">
        <v>41</v>
      </c>
      <c r="J10" s="39">
        <v>0</v>
      </c>
      <c r="K10" s="33">
        <f t="shared" si="1"/>
        <v>269</v>
      </c>
      <c r="L10"/>
      <c r="M10"/>
      <c r="N10"/>
    </row>
    <row r="11" spans="1:14" ht="16.5" customHeight="1">
      <c r="A11" s="38" t="s">
        <v>67</v>
      </c>
      <c r="B11" s="37">
        <v>171870</v>
      </c>
      <c r="C11" s="37">
        <v>141043</v>
      </c>
      <c r="D11" s="37">
        <v>189546</v>
      </c>
      <c r="E11" s="37">
        <v>93892</v>
      </c>
      <c r="F11" s="37">
        <v>138052</v>
      </c>
      <c r="G11" s="37">
        <v>158072</v>
      </c>
      <c r="H11" s="37">
        <v>166939</v>
      </c>
      <c r="I11" s="37">
        <v>200657</v>
      </c>
      <c r="J11" s="37">
        <v>49857</v>
      </c>
      <c r="K11" s="33">
        <f t="shared" si="1"/>
        <v>1309928</v>
      </c>
      <c r="L11" s="54"/>
      <c r="M11" s="54"/>
      <c r="N11" s="54"/>
    </row>
    <row r="12" spans="1:14" ht="16.5" customHeight="1">
      <c r="A12" s="17" t="s">
        <v>79</v>
      </c>
      <c r="B12" s="37">
        <v>14217</v>
      </c>
      <c r="C12" s="37">
        <v>12001</v>
      </c>
      <c r="D12" s="37">
        <v>16161</v>
      </c>
      <c r="E12" s="37">
        <v>10251</v>
      </c>
      <c r="F12" s="37">
        <v>9789</v>
      </c>
      <c r="G12" s="37">
        <v>10059</v>
      </c>
      <c r="H12" s="37">
        <v>8813</v>
      </c>
      <c r="I12" s="37">
        <v>11013</v>
      </c>
      <c r="J12" s="37">
        <v>2236</v>
      </c>
      <c r="K12" s="33">
        <f t="shared" si="1"/>
        <v>94540</v>
      </c>
      <c r="L12" s="54"/>
      <c r="M12" s="54"/>
      <c r="N12" s="54"/>
    </row>
    <row r="13" spans="1:14" ht="16.5" customHeight="1">
      <c r="A13" s="17" t="s">
        <v>68</v>
      </c>
      <c r="B13" s="37">
        <f>+B11-B12</f>
        <v>157653</v>
      </c>
      <c r="C13" s="37">
        <f>+C11-C12</f>
        <v>129042</v>
      </c>
      <c r="D13" s="37">
        <f>+D11-D12</f>
        <v>173385</v>
      </c>
      <c r="E13" s="37">
        <f aca="true" t="shared" si="3" ref="E13:J13">+E11-E12</f>
        <v>83641</v>
      </c>
      <c r="F13" s="37">
        <f t="shared" si="3"/>
        <v>128263</v>
      </c>
      <c r="G13" s="37">
        <f t="shared" si="3"/>
        <v>148013</v>
      </c>
      <c r="H13" s="37">
        <f t="shared" si="3"/>
        <v>158126</v>
      </c>
      <c r="I13" s="37">
        <f t="shared" si="3"/>
        <v>189644</v>
      </c>
      <c r="J13" s="37">
        <f t="shared" si="3"/>
        <v>47621</v>
      </c>
      <c r="K13" s="33">
        <f t="shared" si="1"/>
        <v>1215388</v>
      </c>
      <c r="L13" s="55"/>
      <c r="M13" s="54"/>
      <c r="N13" s="54"/>
    </row>
    <row r="14" spans="1:14" ht="12" customHeight="1">
      <c r="A14" s="17"/>
      <c r="B14" s="37"/>
      <c r="C14" s="37"/>
      <c r="D14" s="37"/>
      <c r="E14" s="37"/>
      <c r="F14" s="37"/>
      <c r="G14" s="37"/>
      <c r="H14" s="37"/>
      <c r="I14" s="37"/>
      <c r="J14" s="37"/>
      <c r="K14" s="33"/>
      <c r="L14"/>
      <c r="M14"/>
      <c r="N14"/>
    </row>
    <row r="15" spans="1:14" ht="15.75" customHeight="1">
      <c r="A15" s="11" t="s">
        <v>30</v>
      </c>
      <c r="B15" s="36">
        <v>4.5149</v>
      </c>
      <c r="C15" s="36">
        <v>4.96</v>
      </c>
      <c r="D15" s="36">
        <v>5.4985</v>
      </c>
      <c r="E15" s="36">
        <v>4.7806</v>
      </c>
      <c r="F15" s="36">
        <v>5.0591</v>
      </c>
      <c r="G15" s="36">
        <v>5.1103</v>
      </c>
      <c r="H15" s="36">
        <v>4.069</v>
      </c>
      <c r="I15" s="36">
        <v>4.1102</v>
      </c>
      <c r="J15" s="36">
        <v>4.6508</v>
      </c>
      <c r="K15" s="26"/>
      <c r="L15"/>
      <c r="M15"/>
      <c r="N15"/>
    </row>
    <row r="16" spans="1:12" ht="15" customHeight="1">
      <c r="A16" s="11" t="s">
        <v>69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26"/>
      <c r="L16" s="54"/>
    </row>
    <row r="17" spans="1:11" ht="12" customHeight="1">
      <c r="A17" s="12"/>
      <c r="B17" s="12"/>
      <c r="C17" s="35"/>
      <c r="D17" s="35"/>
      <c r="E17" s="35"/>
      <c r="F17" s="35"/>
      <c r="G17" s="35"/>
      <c r="H17" s="35"/>
      <c r="I17" s="35"/>
      <c r="J17" s="35"/>
      <c r="K17" s="26"/>
    </row>
    <row r="18" spans="1:11" ht="16.5" customHeight="1">
      <c r="A18" s="11" t="s">
        <v>29</v>
      </c>
      <c r="B18" s="34">
        <v>1.087960286961247</v>
      </c>
      <c r="C18" s="34">
        <v>1.159524506408788</v>
      </c>
      <c r="D18" s="34">
        <v>1.087087361112084</v>
      </c>
      <c r="E18" s="34">
        <v>1.333559523704404</v>
      </c>
      <c r="F18" s="34">
        <v>1.001216016228429</v>
      </c>
      <c r="G18" s="34">
        <v>1.132289813492329</v>
      </c>
      <c r="H18" s="34">
        <v>1.158156268590103</v>
      </c>
      <c r="I18" s="34">
        <v>1.034376312106866</v>
      </c>
      <c r="J18" s="34">
        <v>1.053094226504436</v>
      </c>
      <c r="K18" s="26"/>
    </row>
    <row r="19" spans="1:11" ht="12" customHeight="1">
      <c r="A19" s="11"/>
      <c r="B19" s="26"/>
      <c r="C19" s="26"/>
      <c r="D19" s="26"/>
      <c r="E19" s="33"/>
      <c r="F19" s="26"/>
      <c r="G19" s="26"/>
      <c r="H19" s="26"/>
      <c r="I19" s="26"/>
      <c r="J19" s="26"/>
      <c r="K19" s="10"/>
    </row>
    <row r="20" spans="1:14" ht="16.5" customHeight="1">
      <c r="A20" s="32" t="s">
        <v>78</v>
      </c>
      <c r="B20" s="31">
        <f>SUM(B21:B30)</f>
        <v>929498.2999999999</v>
      </c>
      <c r="C20" s="31">
        <f aca="true" t="shared" si="4" ref="C20:J20">SUM(C21:C30)</f>
        <v>928473.9899999999</v>
      </c>
      <c r="D20" s="31">
        <f t="shared" si="4"/>
        <v>1256183.9000000001</v>
      </c>
      <c r="E20" s="31">
        <f t="shared" si="4"/>
        <v>678531.5900000001</v>
      </c>
      <c r="F20" s="31">
        <f t="shared" si="4"/>
        <v>770319.8099999999</v>
      </c>
      <c r="G20" s="31">
        <f t="shared" si="4"/>
        <v>982750.15</v>
      </c>
      <c r="H20" s="31">
        <f t="shared" si="4"/>
        <v>846121.3500000001</v>
      </c>
      <c r="I20" s="31">
        <f t="shared" si="4"/>
        <v>1031916.2200000001</v>
      </c>
      <c r="J20" s="31">
        <f t="shared" si="4"/>
        <v>263824.46</v>
      </c>
      <c r="K20" s="31">
        <f aca="true" t="shared" si="5" ref="K20:K29">SUM(B20:J20)</f>
        <v>7687619.77</v>
      </c>
      <c r="L20"/>
      <c r="M20"/>
      <c r="N20"/>
    </row>
    <row r="21" spans="1:14" ht="16.5" customHeight="1">
      <c r="A21" s="30" t="s">
        <v>28</v>
      </c>
      <c r="B21" s="53">
        <f>ROUND((B15+B16)*B7,2)</f>
        <v>824068.58</v>
      </c>
      <c r="C21" s="53">
        <f>ROUND((C15+C16)*C7,2)</f>
        <v>760943.36</v>
      </c>
      <c r="D21" s="53">
        <f aca="true" t="shared" si="6" ref="D21:J21">ROUND((D15+D16)*D7,2)</f>
        <v>1110279.11</v>
      </c>
      <c r="E21" s="53">
        <f t="shared" si="6"/>
        <v>484662.01</v>
      </c>
      <c r="F21" s="53">
        <f t="shared" si="6"/>
        <v>737586.43</v>
      </c>
      <c r="G21" s="53">
        <f t="shared" si="6"/>
        <v>836443.68</v>
      </c>
      <c r="H21" s="53">
        <f t="shared" si="6"/>
        <v>697849.78</v>
      </c>
      <c r="I21" s="53">
        <f t="shared" si="6"/>
        <v>867655</v>
      </c>
      <c r="J21" s="53">
        <f t="shared" si="6"/>
        <v>238460.47</v>
      </c>
      <c r="K21" s="25">
        <f t="shared" si="5"/>
        <v>6557948.42</v>
      </c>
      <c r="L21"/>
      <c r="M21"/>
      <c r="N21"/>
    </row>
    <row r="22" spans="1:14" ht="16.5" customHeight="1">
      <c r="A22" s="13" t="s">
        <v>27</v>
      </c>
      <c r="B22" s="25">
        <f aca="true" t="shared" si="7" ref="B22:J22">IF(B18&lt;&gt;0,ROUND((B18-1)*B21,2),0)</f>
        <v>72485.31</v>
      </c>
      <c r="C22" s="25">
        <f t="shared" si="7"/>
        <v>121389.11</v>
      </c>
      <c r="D22" s="25">
        <f t="shared" si="7"/>
        <v>96691.28</v>
      </c>
      <c r="E22" s="25">
        <f t="shared" si="7"/>
        <v>161663.63</v>
      </c>
      <c r="F22" s="25">
        <f t="shared" si="7"/>
        <v>896.92</v>
      </c>
      <c r="G22" s="25">
        <f t="shared" si="7"/>
        <v>110652.98</v>
      </c>
      <c r="H22" s="25">
        <f t="shared" si="7"/>
        <v>110369.32</v>
      </c>
      <c r="I22" s="25">
        <f t="shared" si="7"/>
        <v>29826.78</v>
      </c>
      <c r="J22" s="25">
        <f t="shared" si="7"/>
        <v>12660.87</v>
      </c>
      <c r="K22" s="25">
        <f t="shared" si="5"/>
        <v>716636.2000000001</v>
      </c>
      <c r="L22"/>
      <c r="M22"/>
      <c r="N22"/>
    </row>
    <row r="23" spans="1:14" ht="16.5" customHeight="1">
      <c r="A23" s="13" t="s">
        <v>26</v>
      </c>
      <c r="B23" s="25">
        <v>28727.46</v>
      </c>
      <c r="C23" s="25">
        <v>40354.49</v>
      </c>
      <c r="D23" s="25">
        <v>40931.45</v>
      </c>
      <c r="E23" s="25">
        <v>25237.1</v>
      </c>
      <c r="F23" s="25">
        <v>28207.7</v>
      </c>
      <c r="G23" s="25">
        <v>31648.95</v>
      </c>
      <c r="H23" s="25">
        <v>32344.35</v>
      </c>
      <c r="I23" s="25">
        <v>40106.04</v>
      </c>
      <c r="J23" s="25">
        <v>10151.48</v>
      </c>
      <c r="K23" s="25">
        <f t="shared" si="5"/>
        <v>277709.02</v>
      </c>
      <c r="L23"/>
      <c r="M23"/>
      <c r="N23"/>
    </row>
    <row r="24" spans="1:14" ht="16.5" customHeight="1">
      <c r="A24" s="13" t="s">
        <v>25</v>
      </c>
      <c r="B24" s="25">
        <v>1770.05</v>
      </c>
      <c r="C24" s="29">
        <v>3540.1</v>
      </c>
      <c r="D24" s="29">
        <v>5310.15</v>
      </c>
      <c r="E24" s="25">
        <v>5310.15</v>
      </c>
      <c r="F24" s="25">
        <v>1770.05</v>
      </c>
      <c r="G24" s="29">
        <v>1770.05</v>
      </c>
      <c r="H24" s="29">
        <v>3540.1</v>
      </c>
      <c r="I24" s="29">
        <v>3540.1</v>
      </c>
      <c r="J24" s="29">
        <v>1770.05</v>
      </c>
      <c r="K24" s="25">
        <f t="shared" si="5"/>
        <v>28320.799999999996</v>
      </c>
      <c r="L24"/>
      <c r="M24"/>
      <c r="N24"/>
    </row>
    <row r="25" spans="1:14" ht="16.5" customHeight="1">
      <c r="A25" s="13" t="s">
        <v>24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f t="shared" si="5"/>
        <v>0</v>
      </c>
      <c r="L25"/>
      <c r="M25"/>
      <c r="N25"/>
    </row>
    <row r="26" spans="1:14" ht="16.5" customHeight="1">
      <c r="A26" s="13" t="s">
        <v>70</v>
      </c>
      <c r="B26" s="25">
        <v>1192.66</v>
      </c>
      <c r="C26" s="25">
        <v>1189.94</v>
      </c>
      <c r="D26" s="25">
        <v>1609.28</v>
      </c>
      <c r="E26" s="25">
        <v>868.63</v>
      </c>
      <c r="F26" s="25">
        <v>988.44</v>
      </c>
      <c r="G26" s="25">
        <v>1260.74</v>
      </c>
      <c r="H26" s="25">
        <v>1083.74</v>
      </c>
      <c r="I26" s="25">
        <v>1323.37</v>
      </c>
      <c r="J26" s="25">
        <v>337.65</v>
      </c>
      <c r="K26" s="25">
        <f t="shared" si="5"/>
        <v>9854.449999999999</v>
      </c>
      <c r="L26" s="54"/>
      <c r="M26" s="54"/>
      <c r="N26" s="54"/>
    </row>
    <row r="27" spans="1:14" ht="16.5" customHeight="1">
      <c r="A27" s="13" t="s">
        <v>76</v>
      </c>
      <c r="B27" s="25">
        <v>355.42</v>
      </c>
      <c r="C27" s="25">
        <v>303.28</v>
      </c>
      <c r="D27" s="25">
        <v>358.59</v>
      </c>
      <c r="E27" s="25">
        <v>208.54</v>
      </c>
      <c r="F27" s="25">
        <v>246.69</v>
      </c>
      <c r="G27" s="25">
        <v>253.69</v>
      </c>
      <c r="H27" s="25">
        <v>238.43</v>
      </c>
      <c r="I27" s="25">
        <v>308.37</v>
      </c>
      <c r="J27" s="25">
        <v>118.26</v>
      </c>
      <c r="K27" s="25">
        <f t="shared" si="5"/>
        <v>2391.2700000000004</v>
      </c>
      <c r="L27" s="54"/>
      <c r="M27" s="54"/>
      <c r="N27" s="54"/>
    </row>
    <row r="28" spans="1:14" ht="16.5" customHeight="1">
      <c r="A28" s="13" t="s">
        <v>77</v>
      </c>
      <c r="B28" s="25">
        <v>898.82</v>
      </c>
      <c r="C28" s="25">
        <v>753.71</v>
      </c>
      <c r="D28" s="25">
        <v>1004.04</v>
      </c>
      <c r="E28" s="25">
        <v>581.53</v>
      </c>
      <c r="F28" s="25">
        <v>623.58</v>
      </c>
      <c r="G28" s="25">
        <v>720.06</v>
      </c>
      <c r="H28" s="25">
        <v>695.63</v>
      </c>
      <c r="I28" s="25">
        <v>1001.43</v>
      </c>
      <c r="J28" s="25">
        <v>325.68</v>
      </c>
      <c r="K28" s="25">
        <f t="shared" si="5"/>
        <v>6604.4800000000005</v>
      </c>
      <c r="L28" s="54"/>
      <c r="M28" s="54"/>
      <c r="N28" s="54"/>
    </row>
    <row r="29" spans="1:14" ht="16.5" customHeight="1">
      <c r="A29" s="13" t="s">
        <v>81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88155.13</v>
      </c>
      <c r="J29" s="25">
        <v>0</v>
      </c>
      <c r="K29" s="25">
        <f t="shared" si="5"/>
        <v>88155.13</v>
      </c>
      <c r="L29" s="54"/>
      <c r="M29" s="54"/>
      <c r="N29" s="54"/>
    </row>
    <row r="30" spans="1:11" ht="12" customHeight="1">
      <c r="A30" s="28"/>
      <c r="B30" s="27"/>
      <c r="C30" s="27"/>
      <c r="D30" s="27"/>
      <c r="E30" s="27"/>
      <c r="F30" s="27"/>
      <c r="G30" s="27"/>
      <c r="H30" s="27"/>
      <c r="I30" s="27"/>
      <c r="J30" s="27"/>
      <c r="K30" s="27"/>
    </row>
    <row r="31" spans="1:11" ht="12" customHeight="1">
      <c r="A31" s="13"/>
      <c r="B31" s="26"/>
      <c r="C31" s="26"/>
      <c r="D31" s="26"/>
      <c r="E31" s="26"/>
      <c r="F31" s="26"/>
      <c r="G31" s="26"/>
      <c r="H31" s="26"/>
      <c r="I31" s="26"/>
      <c r="J31" s="26"/>
      <c r="K31" s="26"/>
    </row>
    <row r="32" spans="1:14" ht="16.5" customHeight="1">
      <c r="A32" s="11" t="s">
        <v>23</v>
      </c>
      <c r="B32" s="25">
        <f aca="true" t="shared" si="8" ref="B32:J32">+B33+B38+B50</f>
        <v>-46776.4</v>
      </c>
      <c r="C32" s="25">
        <f t="shared" si="8"/>
        <v>-54441.2</v>
      </c>
      <c r="D32" s="25">
        <f t="shared" si="8"/>
        <v>-1121857.43</v>
      </c>
      <c r="E32" s="25">
        <f t="shared" si="8"/>
        <v>-32045.2</v>
      </c>
      <c r="F32" s="25">
        <f t="shared" si="8"/>
        <v>-34064.8</v>
      </c>
      <c r="G32" s="25">
        <f t="shared" si="8"/>
        <v>-24662</v>
      </c>
      <c r="H32" s="25">
        <f t="shared" si="8"/>
        <v>-713086</v>
      </c>
      <c r="I32" s="25">
        <f t="shared" si="8"/>
        <v>-45760</v>
      </c>
      <c r="J32" s="25">
        <f t="shared" si="8"/>
        <v>-229002.91</v>
      </c>
      <c r="K32" s="25">
        <f aca="true" t="shared" si="9" ref="K32:K40">SUM(B32:J32)</f>
        <v>-2301695.94</v>
      </c>
      <c r="L32"/>
      <c r="M32"/>
      <c r="N32"/>
    </row>
    <row r="33" spans="1:14" ht="16.5" customHeight="1">
      <c r="A33" s="13" t="s">
        <v>22</v>
      </c>
      <c r="B33" s="25">
        <f aca="true" t="shared" si="10" ref="B33:J33">B34+B35+B36+B37</f>
        <v>-46776.4</v>
      </c>
      <c r="C33" s="25">
        <f t="shared" si="10"/>
        <v>-54441.2</v>
      </c>
      <c r="D33" s="25">
        <f t="shared" si="10"/>
        <v>-54463.2</v>
      </c>
      <c r="E33" s="25">
        <f t="shared" si="10"/>
        <v>-32045.2</v>
      </c>
      <c r="F33" s="25">
        <f t="shared" si="10"/>
        <v>-34064.8</v>
      </c>
      <c r="G33" s="25">
        <f t="shared" si="10"/>
        <v>-24662</v>
      </c>
      <c r="H33" s="25">
        <f t="shared" si="10"/>
        <v>-20086</v>
      </c>
      <c r="I33" s="25">
        <f t="shared" si="10"/>
        <v>-45760</v>
      </c>
      <c r="J33" s="25">
        <f t="shared" si="10"/>
        <v>-6230.4</v>
      </c>
      <c r="K33" s="25">
        <f t="shared" si="9"/>
        <v>-318529.2</v>
      </c>
      <c r="L33"/>
      <c r="M33"/>
      <c r="N33"/>
    </row>
    <row r="34" spans="1:14" s="18" customFormat="1" ht="16.5" customHeight="1">
      <c r="A34" s="24" t="s">
        <v>55</v>
      </c>
      <c r="B34" s="25">
        <f aca="true" t="shared" si="11" ref="B34:J34">-ROUND((B9)*$E$3,2)</f>
        <v>-46776.4</v>
      </c>
      <c r="C34" s="25">
        <f t="shared" si="11"/>
        <v>-54441.2</v>
      </c>
      <c r="D34" s="25">
        <f t="shared" si="11"/>
        <v>-54463.2</v>
      </c>
      <c r="E34" s="25">
        <f t="shared" si="11"/>
        <v>-32045.2</v>
      </c>
      <c r="F34" s="25">
        <f t="shared" si="11"/>
        <v>-34064.8</v>
      </c>
      <c r="G34" s="25">
        <f t="shared" si="11"/>
        <v>-24662</v>
      </c>
      <c r="H34" s="25">
        <f t="shared" si="11"/>
        <v>-20086</v>
      </c>
      <c r="I34" s="25">
        <f t="shared" si="11"/>
        <v>-45760</v>
      </c>
      <c r="J34" s="25">
        <f t="shared" si="11"/>
        <v>-6230.4</v>
      </c>
      <c r="K34" s="25">
        <f t="shared" si="9"/>
        <v>-318529.2</v>
      </c>
      <c r="L34" s="23"/>
      <c r="M34"/>
      <c r="N34"/>
    </row>
    <row r="35" spans="1:14" ht="16.5" customHeight="1">
      <c r="A35" s="20" t="s">
        <v>21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5">
        <f t="shared" si="9"/>
        <v>0</v>
      </c>
      <c r="L35"/>
      <c r="M35"/>
      <c r="N35"/>
    </row>
    <row r="36" spans="1:14" ht="16.5" customHeight="1">
      <c r="A36" s="20" t="s">
        <v>20</v>
      </c>
      <c r="B36" s="25">
        <v>0</v>
      </c>
      <c r="C36" s="25">
        <v>0</v>
      </c>
      <c r="D36" s="25">
        <v>0</v>
      </c>
      <c r="E36" s="25">
        <v>0</v>
      </c>
      <c r="F36" s="21">
        <v>0</v>
      </c>
      <c r="G36" s="25">
        <v>0</v>
      </c>
      <c r="H36" s="25">
        <v>0</v>
      </c>
      <c r="I36" s="25">
        <v>0</v>
      </c>
      <c r="J36" s="25">
        <v>0</v>
      </c>
      <c r="K36" s="25">
        <f t="shared" si="9"/>
        <v>0</v>
      </c>
      <c r="L36"/>
      <c r="M36"/>
      <c r="N36"/>
    </row>
    <row r="37" spans="1:14" ht="16.5" customHeight="1">
      <c r="A37" s="20" t="s">
        <v>19</v>
      </c>
      <c r="B37" s="25">
        <v>0</v>
      </c>
      <c r="C37" s="25">
        <v>0</v>
      </c>
      <c r="D37" s="25">
        <v>0</v>
      </c>
      <c r="E37" s="25">
        <v>0</v>
      </c>
      <c r="F37" s="21">
        <v>0</v>
      </c>
      <c r="G37" s="25">
        <v>0</v>
      </c>
      <c r="H37" s="25">
        <v>0</v>
      </c>
      <c r="I37" s="25">
        <v>0</v>
      </c>
      <c r="J37" s="25">
        <v>0</v>
      </c>
      <c r="K37" s="25">
        <f t="shared" si="9"/>
        <v>0</v>
      </c>
      <c r="L37"/>
      <c r="M37"/>
      <c r="N37"/>
    </row>
    <row r="38" spans="1:14" s="18" customFormat="1" ht="16.5" customHeight="1">
      <c r="A38" s="13" t="s">
        <v>18</v>
      </c>
      <c r="B38" s="22">
        <f aca="true" t="shared" si="12" ref="B38:J38">SUM(B39:B48)</f>
        <v>0</v>
      </c>
      <c r="C38" s="22">
        <f t="shared" si="12"/>
        <v>0</v>
      </c>
      <c r="D38" s="22">
        <f t="shared" si="12"/>
        <v>-1067394.23</v>
      </c>
      <c r="E38" s="22">
        <f t="shared" si="12"/>
        <v>0</v>
      </c>
      <c r="F38" s="22">
        <f t="shared" si="12"/>
        <v>0</v>
      </c>
      <c r="G38" s="22">
        <f t="shared" si="12"/>
        <v>0</v>
      </c>
      <c r="H38" s="22">
        <f t="shared" si="12"/>
        <v>-693000</v>
      </c>
      <c r="I38" s="22">
        <f t="shared" si="12"/>
        <v>0</v>
      </c>
      <c r="J38" s="22">
        <f t="shared" si="12"/>
        <v>-222772.51</v>
      </c>
      <c r="K38" s="25">
        <f t="shared" si="9"/>
        <v>-1983166.74</v>
      </c>
      <c r="L38"/>
      <c r="M38"/>
      <c r="N38"/>
    </row>
    <row r="39" spans="1:14" ht="16.5" customHeight="1">
      <c r="A39" s="20" t="s">
        <v>17</v>
      </c>
      <c r="B39" s="12">
        <v>0</v>
      </c>
      <c r="C39" s="12">
        <v>0</v>
      </c>
      <c r="D39" s="22">
        <v>-23394.23</v>
      </c>
      <c r="E39" s="21">
        <v>0</v>
      </c>
      <c r="F39" s="21">
        <v>0</v>
      </c>
      <c r="G39" s="12">
        <v>0</v>
      </c>
      <c r="H39" s="21">
        <v>0</v>
      </c>
      <c r="I39" s="12">
        <v>0</v>
      </c>
      <c r="J39" s="22">
        <v>-6772.51</v>
      </c>
      <c r="K39" s="25">
        <f t="shared" si="9"/>
        <v>-30166.739999999998</v>
      </c>
      <c r="L39"/>
      <c r="M39"/>
      <c r="N39"/>
    </row>
    <row r="40" spans="1:14" ht="16.5" customHeight="1">
      <c r="A40" s="20" t="s">
        <v>16</v>
      </c>
      <c r="B40" s="22">
        <v>0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5">
        <f t="shared" si="9"/>
        <v>0</v>
      </c>
      <c r="L40"/>
      <c r="M40"/>
      <c r="N40"/>
    </row>
    <row r="41" spans="1:14" ht="16.5" customHeight="1">
      <c r="A41" s="20" t="s">
        <v>15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/>
      <c r="M41"/>
      <c r="N41"/>
    </row>
    <row r="42" spans="1:14" ht="16.5" customHeight="1">
      <c r="A42" s="20" t="s">
        <v>14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/>
      <c r="M42"/>
      <c r="N42"/>
    </row>
    <row r="43" spans="1:14" ht="16.5" customHeight="1">
      <c r="A43" s="20" t="s">
        <v>13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/>
      <c r="M43"/>
      <c r="N43"/>
    </row>
    <row r="44" spans="1:14" ht="16.5" customHeight="1">
      <c r="A44" s="20" t="s">
        <v>12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/>
      <c r="M44"/>
      <c r="N44"/>
    </row>
    <row r="45" spans="1:12" s="18" customFormat="1" ht="16.5" customHeight="1">
      <c r="A45" s="20" t="s">
        <v>11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9"/>
    </row>
    <row r="46" spans="1:14" s="18" customFormat="1" ht="16.5" customHeight="1">
      <c r="A46" s="20" t="s">
        <v>65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25">
        <f aca="true" t="shared" si="13" ref="K46:K53">SUM(B46:J46)</f>
        <v>0</v>
      </c>
      <c r="L46" s="19"/>
      <c r="M46"/>
      <c r="N46"/>
    </row>
    <row r="47" spans="1:14" s="18" customFormat="1" ht="16.5" customHeight="1">
      <c r="A47" s="20" t="s">
        <v>66</v>
      </c>
      <c r="B47" s="12">
        <v>0</v>
      </c>
      <c r="C47" s="12">
        <v>0</v>
      </c>
      <c r="D47" s="12">
        <v>-1044000</v>
      </c>
      <c r="E47" s="12">
        <v>0</v>
      </c>
      <c r="F47" s="12">
        <v>0</v>
      </c>
      <c r="G47" s="12">
        <v>0</v>
      </c>
      <c r="H47" s="12">
        <v>-693000</v>
      </c>
      <c r="I47" s="12">
        <v>0</v>
      </c>
      <c r="J47" s="12">
        <v>-216000</v>
      </c>
      <c r="K47" s="25">
        <f t="shared" si="13"/>
        <v>-1953000</v>
      </c>
      <c r="L47" s="19"/>
      <c r="M47"/>
      <c r="N47"/>
    </row>
    <row r="48" spans="1:14" s="18" customFormat="1" ht="16.5" customHeight="1">
      <c r="A48" s="20" t="s">
        <v>10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25">
        <f t="shared" si="13"/>
        <v>0</v>
      </c>
      <c r="L48" s="19"/>
      <c r="M48"/>
      <c r="N48"/>
    </row>
    <row r="49" spans="1:12" ht="12" customHeight="1">
      <c r="A49" s="17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6"/>
    </row>
    <row r="50" spans="1:14" ht="16.5" customHeight="1">
      <c r="A50" s="13" t="s">
        <v>9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25">
        <f t="shared" si="13"/>
        <v>0</v>
      </c>
      <c r="L50"/>
      <c r="M50"/>
      <c r="N50"/>
    </row>
    <row r="51" spans="1:14" ht="16.5" customHeight="1">
      <c r="A51" s="13" t="s">
        <v>71</v>
      </c>
      <c r="B51" s="12">
        <f>+B52+B53</f>
        <v>0</v>
      </c>
      <c r="C51" s="12">
        <f aca="true" t="shared" si="14" ref="C51:J51">+C52+C53</f>
        <v>0</v>
      </c>
      <c r="D51" s="12">
        <f t="shared" si="14"/>
        <v>0</v>
      </c>
      <c r="E51" s="12">
        <f t="shared" si="14"/>
        <v>0</v>
      </c>
      <c r="F51" s="12">
        <f t="shared" si="14"/>
        <v>0</v>
      </c>
      <c r="G51" s="12">
        <f t="shared" si="14"/>
        <v>0</v>
      </c>
      <c r="H51" s="12">
        <f t="shared" si="14"/>
        <v>0</v>
      </c>
      <c r="I51" s="12">
        <f t="shared" si="14"/>
        <v>0</v>
      </c>
      <c r="J51" s="12">
        <f t="shared" si="14"/>
        <v>0</v>
      </c>
      <c r="K51" s="25">
        <f t="shared" si="13"/>
        <v>0</v>
      </c>
      <c r="L51" s="50"/>
      <c r="M51" s="54"/>
      <c r="N51" s="54"/>
    </row>
    <row r="52" spans="1:14" ht="16.5" customHeight="1">
      <c r="A52" s="20" t="s">
        <v>72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f t="shared" si="13"/>
        <v>0</v>
      </c>
      <c r="L52" s="54"/>
      <c r="M52" s="54"/>
      <c r="N52" s="54"/>
    </row>
    <row r="53" spans="1:14" ht="16.5" customHeight="1">
      <c r="A53" s="20" t="s">
        <v>73</v>
      </c>
      <c r="B53" s="25">
        <v>0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f t="shared" si="13"/>
        <v>0</v>
      </c>
      <c r="L53" s="50"/>
      <c r="M53" s="54"/>
      <c r="N53" s="54"/>
    </row>
    <row r="54" spans="1:12" ht="12" customHeight="1">
      <c r="A54" s="13"/>
      <c r="B54" s="10"/>
      <c r="C54" s="10"/>
      <c r="D54" s="10"/>
      <c r="E54" s="10"/>
      <c r="F54" s="10"/>
      <c r="G54" s="10"/>
      <c r="H54" s="10"/>
      <c r="I54" s="10"/>
      <c r="J54" s="10"/>
      <c r="K54" s="15"/>
      <c r="L54" s="4"/>
    </row>
    <row r="55" spans="1:13" ht="16.5" customHeight="1">
      <c r="A55" s="11" t="s">
        <v>8</v>
      </c>
      <c r="B55" s="22">
        <f aca="true" t="shared" si="15" ref="B55:J55">IF(B20+B32+B56&lt;0,0,B20+B32+B56)</f>
        <v>882721.8999999999</v>
      </c>
      <c r="C55" s="22">
        <f t="shared" si="15"/>
        <v>874032.7899999999</v>
      </c>
      <c r="D55" s="22">
        <f t="shared" si="15"/>
        <v>134326.4700000002</v>
      </c>
      <c r="E55" s="22">
        <f t="shared" si="15"/>
        <v>646486.3900000001</v>
      </c>
      <c r="F55" s="22">
        <f t="shared" si="15"/>
        <v>736255.0099999999</v>
      </c>
      <c r="G55" s="22">
        <f t="shared" si="15"/>
        <v>958088.15</v>
      </c>
      <c r="H55" s="22">
        <f t="shared" si="15"/>
        <v>133035.3500000001</v>
      </c>
      <c r="I55" s="22">
        <f t="shared" si="15"/>
        <v>986156.2200000001</v>
      </c>
      <c r="J55" s="22">
        <f t="shared" si="15"/>
        <v>34821.55000000002</v>
      </c>
      <c r="K55" s="15">
        <f>SUM(B55:J55)</f>
        <v>5385923.83</v>
      </c>
      <c r="L55" s="49"/>
      <c r="M55" s="65"/>
    </row>
    <row r="56" spans="1:13" ht="16.5" customHeight="1">
      <c r="A56" s="13" t="s">
        <v>7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f>SUM(B56:J56)</f>
        <v>0</v>
      </c>
      <c r="L56"/>
      <c r="M56" s="14"/>
    </row>
    <row r="57" spans="1:14" ht="16.5" customHeight="1">
      <c r="A57" s="13" t="s">
        <v>6</v>
      </c>
      <c r="B57" s="22">
        <f aca="true" t="shared" si="16" ref="B57:J57">IF(B20+B32+B56&gt;0,0,B20+B32+B56)</f>
        <v>0</v>
      </c>
      <c r="C57" s="22">
        <f t="shared" si="16"/>
        <v>0</v>
      </c>
      <c r="D57" s="22">
        <f t="shared" si="16"/>
        <v>0</v>
      </c>
      <c r="E57" s="22">
        <f t="shared" si="16"/>
        <v>0</v>
      </c>
      <c r="F57" s="22">
        <f t="shared" si="16"/>
        <v>0</v>
      </c>
      <c r="G57" s="22">
        <f t="shared" si="16"/>
        <v>0</v>
      </c>
      <c r="H57" s="22">
        <f t="shared" si="16"/>
        <v>0</v>
      </c>
      <c r="I57" s="22">
        <f t="shared" si="16"/>
        <v>0</v>
      </c>
      <c r="J57" s="22">
        <f t="shared" si="16"/>
        <v>0</v>
      </c>
      <c r="K57" s="12">
        <f>SUM(B57:J57)</f>
        <v>0</v>
      </c>
      <c r="L57"/>
      <c r="M57"/>
      <c r="N57"/>
    </row>
    <row r="58" spans="1:11" ht="12" customHeight="1">
      <c r="A58" s="11"/>
      <c r="B58" s="10"/>
      <c r="C58" s="10"/>
      <c r="D58" s="10"/>
      <c r="E58" s="10"/>
      <c r="F58" s="10"/>
      <c r="G58" s="10"/>
      <c r="H58" s="10"/>
      <c r="I58" s="10"/>
      <c r="J58" s="10"/>
      <c r="K58" s="10"/>
    </row>
    <row r="59" spans="1:12" ht="12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51"/>
    </row>
    <row r="60" spans="1:11" ht="12" customHeight="1">
      <c r="A60" s="8"/>
      <c r="B60" s="7"/>
      <c r="C60" s="7"/>
      <c r="D60" s="7"/>
      <c r="E60" s="7"/>
      <c r="F60" s="7"/>
      <c r="G60" s="7"/>
      <c r="H60" s="7"/>
      <c r="I60" s="7"/>
      <c r="J60" s="7"/>
      <c r="K60" s="7"/>
    </row>
    <row r="61" spans="1:12" ht="16.5" customHeight="1">
      <c r="A61" s="6" t="s">
        <v>5</v>
      </c>
      <c r="B61" s="5">
        <f aca="true" t="shared" si="17" ref="B61:J61">SUM(B62:B73)</f>
        <v>882721.9</v>
      </c>
      <c r="C61" s="5">
        <f t="shared" si="17"/>
        <v>874032.79</v>
      </c>
      <c r="D61" s="5">
        <f t="shared" si="17"/>
        <v>134326.47</v>
      </c>
      <c r="E61" s="5">
        <f t="shared" si="17"/>
        <v>646486.39</v>
      </c>
      <c r="F61" s="5">
        <f t="shared" si="17"/>
        <v>736255</v>
      </c>
      <c r="G61" s="5">
        <f t="shared" si="17"/>
        <v>958088.15</v>
      </c>
      <c r="H61" s="5">
        <f t="shared" si="17"/>
        <v>133035.35</v>
      </c>
      <c r="I61" s="5">
        <f>SUM(I62:I74)</f>
        <v>986156.23</v>
      </c>
      <c r="J61" s="5">
        <f t="shared" si="17"/>
        <v>34821.55000000002</v>
      </c>
      <c r="K61" s="5">
        <f>SUM(K62:K74)</f>
        <v>5385923.829999999</v>
      </c>
      <c r="L61" s="4"/>
    </row>
    <row r="62" spans="1:12" ht="16.5" customHeight="1">
      <c r="A62" s="3" t="s">
        <v>56</v>
      </c>
      <c r="B62" s="56">
        <v>773705.75</v>
      </c>
      <c r="C62" s="57">
        <v>0</v>
      </c>
      <c r="D62" s="57">
        <v>0</v>
      </c>
      <c r="E62" s="57">
        <v>0</v>
      </c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5">
        <f aca="true" t="shared" si="18" ref="K62:K73">SUM(B62:J62)</f>
        <v>773705.75</v>
      </c>
      <c r="L62"/>
    </row>
    <row r="63" spans="1:12" ht="16.5" customHeight="1">
      <c r="A63" s="3" t="s">
        <v>57</v>
      </c>
      <c r="B63" s="56">
        <v>109016.15</v>
      </c>
      <c r="C63" s="57">
        <v>0</v>
      </c>
      <c r="D63" s="57">
        <v>0</v>
      </c>
      <c r="E63" s="57">
        <v>0</v>
      </c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5">
        <f t="shared" si="18"/>
        <v>109016.15</v>
      </c>
      <c r="L63"/>
    </row>
    <row r="64" spans="1:12" ht="16.5" customHeight="1">
      <c r="A64" s="3" t="s">
        <v>4</v>
      </c>
      <c r="B64" s="57">
        <v>0</v>
      </c>
      <c r="C64" s="56">
        <v>874032.79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>
        <v>0</v>
      </c>
      <c r="J64" s="57">
        <v>0</v>
      </c>
      <c r="K64" s="5">
        <f t="shared" si="18"/>
        <v>874032.79</v>
      </c>
      <c r="L64" s="51"/>
    </row>
    <row r="65" spans="1:11" ht="16.5" customHeight="1">
      <c r="A65" s="3" t="s">
        <v>3</v>
      </c>
      <c r="B65" s="57">
        <v>0</v>
      </c>
      <c r="C65" s="57">
        <v>0</v>
      </c>
      <c r="D65" s="56">
        <v>134326.47</v>
      </c>
      <c r="E65" s="57">
        <v>0</v>
      </c>
      <c r="F65" s="57">
        <v>0</v>
      </c>
      <c r="G65" s="57">
        <v>0</v>
      </c>
      <c r="H65" s="57">
        <v>0</v>
      </c>
      <c r="I65" s="57">
        <v>0</v>
      </c>
      <c r="J65" s="57">
        <v>0</v>
      </c>
      <c r="K65" s="5">
        <f t="shared" si="18"/>
        <v>134326.47</v>
      </c>
    </row>
    <row r="66" spans="1:11" ht="16.5" customHeight="1">
      <c r="A66" s="3" t="s">
        <v>2</v>
      </c>
      <c r="B66" s="57">
        <v>0</v>
      </c>
      <c r="C66" s="57">
        <v>0</v>
      </c>
      <c r="D66" s="57">
        <v>0</v>
      </c>
      <c r="E66" s="56">
        <v>646486.39</v>
      </c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5">
        <f t="shared" si="18"/>
        <v>646486.39</v>
      </c>
    </row>
    <row r="67" spans="1:11" ht="16.5" customHeight="1">
      <c r="A67" s="3" t="s">
        <v>1</v>
      </c>
      <c r="B67" s="57">
        <v>0</v>
      </c>
      <c r="C67" s="57">
        <v>0</v>
      </c>
      <c r="D67" s="57">
        <v>0</v>
      </c>
      <c r="E67" s="57">
        <v>0</v>
      </c>
      <c r="F67" s="56">
        <v>736255</v>
      </c>
      <c r="G67" s="57">
        <v>0</v>
      </c>
      <c r="H67" s="57">
        <v>0</v>
      </c>
      <c r="I67" s="57">
        <v>0</v>
      </c>
      <c r="J67" s="57">
        <v>0</v>
      </c>
      <c r="K67" s="5">
        <f t="shared" si="18"/>
        <v>736255</v>
      </c>
    </row>
    <row r="68" spans="1:11" ht="16.5" customHeight="1">
      <c r="A68" s="3" t="s">
        <v>0</v>
      </c>
      <c r="B68" s="57">
        <v>0</v>
      </c>
      <c r="C68" s="57">
        <v>0</v>
      </c>
      <c r="D68" s="57">
        <v>0</v>
      </c>
      <c r="E68" s="57">
        <v>0</v>
      </c>
      <c r="F68" s="57">
        <v>0</v>
      </c>
      <c r="G68" s="56">
        <v>958088.15</v>
      </c>
      <c r="H68" s="57">
        <v>0</v>
      </c>
      <c r="I68" s="57">
        <v>0</v>
      </c>
      <c r="J68" s="57">
        <v>0</v>
      </c>
      <c r="K68" s="5">
        <f t="shared" si="18"/>
        <v>958088.15</v>
      </c>
    </row>
    <row r="69" spans="1:11" ht="16.5" customHeight="1">
      <c r="A69" s="3" t="s">
        <v>49</v>
      </c>
      <c r="B69" s="57">
        <v>0</v>
      </c>
      <c r="C69" s="57">
        <v>0</v>
      </c>
      <c r="D69" s="57">
        <v>0</v>
      </c>
      <c r="E69" s="57">
        <v>0</v>
      </c>
      <c r="F69" s="57">
        <v>0</v>
      </c>
      <c r="G69" s="57">
        <v>0</v>
      </c>
      <c r="H69" s="56">
        <v>133035.35</v>
      </c>
      <c r="I69" s="57">
        <v>0</v>
      </c>
      <c r="J69" s="57">
        <v>0</v>
      </c>
      <c r="K69" s="5">
        <f t="shared" si="18"/>
        <v>133035.35</v>
      </c>
    </row>
    <row r="70" spans="1:11" ht="16.5" customHeight="1">
      <c r="A70" s="3" t="s">
        <v>50</v>
      </c>
      <c r="B70" s="57">
        <v>0</v>
      </c>
      <c r="C70" s="57">
        <v>0</v>
      </c>
      <c r="D70" s="57">
        <v>0</v>
      </c>
      <c r="E70" s="57">
        <v>0</v>
      </c>
      <c r="F70" s="57">
        <v>0</v>
      </c>
      <c r="G70" s="57">
        <v>0</v>
      </c>
      <c r="H70" s="57">
        <v>0</v>
      </c>
      <c r="I70" s="57">
        <v>0</v>
      </c>
      <c r="J70" s="57">
        <v>0</v>
      </c>
      <c r="K70" s="5">
        <f t="shared" si="18"/>
        <v>0</v>
      </c>
    </row>
    <row r="71" spans="1:11" ht="16.5" customHeight="1">
      <c r="A71" s="3" t="s">
        <v>51</v>
      </c>
      <c r="B71" s="57">
        <v>0</v>
      </c>
      <c r="C71" s="57">
        <v>0</v>
      </c>
      <c r="D71" s="57">
        <v>0</v>
      </c>
      <c r="E71" s="57">
        <v>0</v>
      </c>
      <c r="F71" s="57">
        <v>0</v>
      </c>
      <c r="G71" s="57">
        <v>0</v>
      </c>
      <c r="H71" s="57">
        <v>0</v>
      </c>
      <c r="I71" s="56">
        <v>383713.39</v>
      </c>
      <c r="J71" s="57">
        <v>0</v>
      </c>
      <c r="K71" s="5">
        <f t="shared" si="18"/>
        <v>383713.39</v>
      </c>
    </row>
    <row r="72" spans="1:11" ht="16.5" customHeight="1">
      <c r="A72" s="3" t="s">
        <v>52</v>
      </c>
      <c r="B72" s="57">
        <v>0</v>
      </c>
      <c r="C72" s="57">
        <v>0</v>
      </c>
      <c r="D72" s="57">
        <v>0</v>
      </c>
      <c r="E72" s="57">
        <v>0</v>
      </c>
      <c r="F72" s="57">
        <v>0</v>
      </c>
      <c r="G72" s="57">
        <v>0</v>
      </c>
      <c r="H72" s="57">
        <v>0</v>
      </c>
      <c r="I72" s="56">
        <v>602442.84</v>
      </c>
      <c r="J72" s="57">
        <v>0</v>
      </c>
      <c r="K72" s="5">
        <f t="shared" si="18"/>
        <v>602442.84</v>
      </c>
    </row>
    <row r="73" spans="1:11" ht="16.5" customHeight="1">
      <c r="A73" s="3" t="s">
        <v>53</v>
      </c>
      <c r="B73" s="57">
        <v>0</v>
      </c>
      <c r="C73" s="57">
        <v>0</v>
      </c>
      <c r="D73" s="57">
        <v>0</v>
      </c>
      <c r="E73" s="57">
        <v>0</v>
      </c>
      <c r="F73" s="57">
        <v>0</v>
      </c>
      <c r="G73" s="57">
        <v>0</v>
      </c>
      <c r="H73" s="57">
        <v>0</v>
      </c>
      <c r="I73" s="57">
        <v>0</v>
      </c>
      <c r="J73" s="56">
        <f>+J55</f>
        <v>34821.55000000002</v>
      </c>
      <c r="K73" s="5">
        <f t="shared" si="18"/>
        <v>34821.55000000002</v>
      </c>
    </row>
    <row r="74" spans="1:11" ht="18" customHeight="1">
      <c r="A74" s="2" t="s">
        <v>64</v>
      </c>
      <c r="B74" s="58">
        <v>0</v>
      </c>
      <c r="C74" s="58">
        <v>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  <c r="J74" s="58">
        <v>0</v>
      </c>
      <c r="K74" s="59">
        <f>SUM(B74:J74)</f>
        <v>0</v>
      </c>
    </row>
    <row r="75" spans="1:10" ht="18" customHeight="1">
      <c r="A75" s="52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2019-11-04T19:07:05Z</cp:lastPrinted>
  <dcterms:created xsi:type="dcterms:W3CDTF">2019-10-31T14:19:54Z</dcterms:created>
  <dcterms:modified xsi:type="dcterms:W3CDTF">2024-05-20T19:34:17Z</dcterms:modified>
  <cp:category/>
  <cp:version/>
  <cp:contentType/>
  <cp:contentStatus/>
</cp:coreProperties>
</file>