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<sst xmlns="http://schemas.openxmlformats.org/spreadsheetml/2006/main" count="84" uniqueCount="83">
  <si>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</si>
  <si>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</si>
  <si>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</si>
  <si>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</si>
  <si>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</si>
  <si>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</si>
  <si>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</si>
  <si>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</si>
  <si>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</si>
  <si>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</si>
  <si>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</si>
  <si>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</si>
  <si>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</si>
  <si>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</si>
  <si>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</si>
  <si>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</si>
  <si>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</si>
  <si>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</si>
  <si>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</si>
  <si>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</si>
  <si>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</si>
  <si>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</si>
  <si>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</si>
  <si>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</si>
  <si>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</si>
  <si>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</si>
  <si>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</si>
  <si>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</si>
  <si>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</si>
  <si>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</si>
  <si>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</si>
  <si>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</si>
  <si>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</si>
  <si>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</si>
  <si>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</si>
  <si>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</si>
  <si>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</si>
  <si>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</si>
  <si>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</si>
  <si>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</si>
  <si>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</si>
  <si>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</si>
  <si>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</si>
  <si>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</si>
  <si>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</si>
  <si>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</si>
  <si>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</si>
  <si>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</si>
  <si>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</si>
  <si>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</si>
  <si>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</si>
  <si>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</si>
  <si>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</si>
  <si>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</si>
  <si>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</si>
  <si>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</si>
  <si>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</si>
  <si>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</si>
  <si>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</si>
  <si>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</si>
  <si>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</si>
  <si>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</si>
  <si>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</si>
  <si>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</si>
  <si>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</si>
  <si>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</si>
  <si>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</si>
  <si>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</si>
  <si>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</si>
  <si>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</si>
  <si>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</si>
  <si>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</si>
  <si>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</si>
  <si>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</si>
  <si>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</si>
  <si>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</si>
  <si>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</si>
  <si>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</si>
  <si>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</si>
  <si>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23/05/24 - VENCIMENTO 31/05/24</t>
  </si>
  <si>
    <t>4.9. Remuneração Veículos Elétricos</t>
  </si>
  <si>
    <t>5.3. Revisão de Remuneração pelo Transporte Coletivo ¹</t>
  </si>
  <si>
    <r>
      <t xml:space="preserve">             </t>
    </r>
    <r>
      <rPr>
        <vertAlign val="superscript"/>
        <sz val="10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Revisão da rede da madrugada, ARLA 32, equipamentos embarcados, abril/24, e investimento SMGO, de 01/10/21 a 31/12/23.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</si>
</sst>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6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1" xfId="46" applyNumberFormat="1" applyFont="1" applyBorder="1" applyAlignment="1">
      <alignment vertical="center"/>
    </xf>
    <xf numFmtId="44" fontId="33" fillId="0" borderId="11" xfId="46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79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47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46</v>
      </c>
      <c r="B4" s="63" t="s">
        <v>45</v>
      </c>
      <c r="C4" s="64"/>
      <c r="D4" s="64"/>
      <c r="E4" s="64"/>
      <c r="F4" s="64"/>
      <c r="G4" s="64"/>
      <c r="H4" s="64"/>
      <c r="I4" s="64"/>
      <c r="J4" s="64"/>
      <c r="K4" s="62" t="s">
        <v>44</v>
      </c>
    </row>
    <row r="5" spans="1:11" ht="43.5" customHeight="1">
      <c r="A5" s="62"/>
      <c r="B5" s="43" t="s">
        <v>57</v>
      </c>
      <c r="C5" s="43" t="s">
        <v>43</v>
      </c>
      <c r="D5" s="44" t="s">
        <v>58</v>
      </c>
      <c r="E5" s="44" t="s">
        <v>59</v>
      </c>
      <c r="F5" s="44" t="s">
        <v>60</v>
      </c>
      <c r="G5" s="43" t="s">
        <v>61</v>
      </c>
      <c r="H5" s="44" t="s">
        <v>58</v>
      </c>
      <c r="I5" s="43" t="s">
        <v>42</v>
      </c>
      <c r="J5" s="43" t="s">
        <v>62</v>
      </c>
      <c r="K5" s="62"/>
    </row>
    <row r="6" spans="1:11" ht="18.75" customHeight="1">
      <c r="A6" s="62"/>
      <c r="B6" s="42" t="s">
        <v>41</v>
      </c>
      <c r="C6" s="42" t="s">
        <v>40</v>
      </c>
      <c r="D6" s="42" t="s">
        <v>39</v>
      </c>
      <c r="E6" s="42" t="s">
        <v>38</v>
      </c>
      <c r="F6" s="42" t="s">
        <v>37</v>
      </c>
      <c r="G6" s="42" t="s">
        <v>36</v>
      </c>
      <c r="H6" s="42" t="s">
        <v>35</v>
      </c>
      <c r="I6" s="42" t="s">
        <v>34</v>
      </c>
      <c r="J6" s="42" t="s">
        <v>33</v>
      </c>
      <c r="K6" s="62"/>
    </row>
    <row r="7" spans="1:14" ht="16.5" customHeight="1">
      <c r="A7" s="8" t="s">
        <v>32</v>
      </c>
      <c r="B7" s="41">
        <f>+B8+B11</f>
        <v>355514</v>
      </c>
      <c r="C7" s="41">
        <f aca="true" t="shared" si="0" ref="C7:J7">+C8+C11</f>
        <v>289010</v>
      </c>
      <c r="D7" s="41">
        <f t="shared" si="0"/>
        <v>334781</v>
      </c>
      <c r="E7" s="41">
        <f t="shared" si="0"/>
        <v>194188</v>
      </c>
      <c r="F7" s="41">
        <f t="shared" si="0"/>
        <v>259695</v>
      </c>
      <c r="G7" s="41">
        <f t="shared" si="0"/>
        <v>244218</v>
      </c>
      <c r="H7" s="41">
        <f t="shared" si="0"/>
        <v>269956</v>
      </c>
      <c r="I7" s="41">
        <f t="shared" si="0"/>
        <v>381643</v>
      </c>
      <c r="J7" s="41">
        <f t="shared" si="0"/>
        <v>127451</v>
      </c>
      <c r="K7" s="33">
        <f aca="true" t="shared" si="1" ref="K7:K13">SUM(B7:J7)</f>
        <v>2456456</v>
      </c>
      <c r="L7" s="40"/>
      <c r="M7"/>
      <c r="N7"/>
    </row>
    <row r="8" spans="1:14" ht="16.5" customHeight="1">
      <c r="A8" s="38" t="s">
        <v>74</v>
      </c>
      <c r="B8" s="39">
        <f aca="true" t="shared" si="2" ref="B8:J8">+B9+B10</f>
        <v>14474</v>
      </c>
      <c r="C8" s="39">
        <f t="shared" si="2"/>
        <v>15124</v>
      </c>
      <c r="D8" s="39">
        <f t="shared" si="2"/>
        <v>13018</v>
      </c>
      <c r="E8" s="39">
        <f t="shared" si="2"/>
        <v>9838</v>
      </c>
      <c r="F8" s="39">
        <f t="shared" si="2"/>
        <v>10969</v>
      </c>
      <c r="G8" s="39">
        <f t="shared" si="2"/>
        <v>5718</v>
      </c>
      <c r="H8" s="39">
        <f t="shared" si="2"/>
        <v>4627</v>
      </c>
      <c r="I8" s="39">
        <f t="shared" si="2"/>
        <v>14672</v>
      </c>
      <c r="J8" s="39">
        <f t="shared" si="2"/>
        <v>3303</v>
      </c>
      <c r="K8" s="33">
        <f t="shared" si="1"/>
        <v>91743</v>
      </c>
      <c r="L8"/>
      <c r="M8"/>
      <c r="N8"/>
    </row>
    <row r="9" spans="1:14" ht="16.5" customHeight="1">
      <c r="A9" s="17" t="s">
        <v>31</v>
      </c>
      <c r="B9" s="39">
        <v>14421</v>
      </c>
      <c r="C9" s="39">
        <v>15123</v>
      </c>
      <c r="D9" s="39">
        <v>13014</v>
      </c>
      <c r="E9" s="39">
        <v>9528</v>
      </c>
      <c r="F9" s="39">
        <v>10955</v>
      </c>
      <c r="G9" s="39">
        <v>5716</v>
      </c>
      <c r="H9" s="39">
        <v>4627</v>
      </c>
      <c r="I9" s="39">
        <v>14630</v>
      </c>
      <c r="J9" s="39">
        <v>3303</v>
      </c>
      <c r="K9" s="33">
        <f t="shared" si="1"/>
        <v>91317</v>
      </c>
      <c r="L9"/>
      <c r="M9"/>
      <c r="N9"/>
    </row>
    <row r="10" spans="1:14" ht="16.5" customHeight="1">
      <c r="A10" s="17" t="s">
        <v>30</v>
      </c>
      <c r="B10" s="39">
        <v>53</v>
      </c>
      <c r="C10" s="39">
        <v>1</v>
      </c>
      <c r="D10" s="39">
        <v>4</v>
      </c>
      <c r="E10" s="39">
        <v>310</v>
      </c>
      <c r="F10" s="39">
        <v>14</v>
      </c>
      <c r="G10" s="39">
        <v>2</v>
      </c>
      <c r="H10" s="39">
        <v>0</v>
      </c>
      <c r="I10" s="39">
        <v>42</v>
      </c>
      <c r="J10" s="39">
        <v>0</v>
      </c>
      <c r="K10" s="33">
        <f t="shared" si="1"/>
        <v>426</v>
      </c>
      <c r="L10"/>
      <c r="M10"/>
      <c r="N10"/>
    </row>
    <row r="11" spans="1:14" ht="16.5" customHeight="1">
      <c r="A11" s="38" t="s">
        <v>66</v>
      </c>
      <c r="B11" s="37">
        <v>341040</v>
      </c>
      <c r="C11" s="37">
        <v>273886</v>
      </c>
      <c r="D11" s="37">
        <v>321763</v>
      </c>
      <c r="E11" s="37">
        <v>184350</v>
      </c>
      <c r="F11" s="37">
        <v>248726</v>
      </c>
      <c r="G11" s="37">
        <v>238500</v>
      </c>
      <c r="H11" s="37">
        <v>265329</v>
      </c>
      <c r="I11" s="37">
        <v>366971</v>
      </c>
      <c r="J11" s="37">
        <v>124148</v>
      </c>
      <c r="K11" s="33">
        <f t="shared" si="1"/>
        <v>2364713</v>
      </c>
      <c r="L11" s="54"/>
      <c r="M11" s="54"/>
      <c r="N11" s="54"/>
    </row>
    <row r="12" spans="1:14" ht="16.5" customHeight="1">
      <c r="A12" s="17" t="s">
        <v>78</v>
      </c>
      <c r="B12" s="37">
        <v>23068</v>
      </c>
      <c r="C12" s="37">
        <v>20013</v>
      </c>
      <c r="D12" s="37">
        <v>23805</v>
      </c>
      <c r="E12" s="37">
        <v>16708</v>
      </c>
      <c r="F12" s="37">
        <v>14898</v>
      </c>
      <c r="G12" s="37">
        <v>13809</v>
      </c>
      <c r="H12" s="37">
        <v>13733</v>
      </c>
      <c r="I12" s="37">
        <v>19294</v>
      </c>
      <c r="J12" s="37">
        <v>5516</v>
      </c>
      <c r="K12" s="33">
        <f t="shared" si="1"/>
        <v>150844</v>
      </c>
      <c r="L12" s="54"/>
      <c r="M12" s="54"/>
      <c r="N12" s="54"/>
    </row>
    <row r="13" spans="1:14" ht="16.5" customHeight="1">
      <c r="A13" s="17" t="s">
        <v>67</v>
      </c>
      <c r="B13" s="37">
        <f>+B11-B12</f>
        <v>317972</v>
      </c>
      <c r="C13" s="37">
        <f>+C11-C12</f>
        <v>253873</v>
      </c>
      <c r="D13" s="37">
        <f>+D11-D12</f>
        <v>297958</v>
      </c>
      <c r="E13" s="37">
        <f aca="true" t="shared" si="3" ref="E13:J13">+E11-E12</f>
        <v>167642</v>
      </c>
      <c r="F13" s="37">
        <f t="shared" si="3"/>
        <v>233828</v>
      </c>
      <c r="G13" s="37">
        <f t="shared" si="3"/>
        <v>224691</v>
      </c>
      <c r="H13" s="37">
        <f t="shared" si="3"/>
        <v>251596</v>
      </c>
      <c r="I13" s="37">
        <f t="shared" si="3"/>
        <v>347677</v>
      </c>
      <c r="J13" s="37">
        <f t="shared" si="3"/>
        <v>118632</v>
      </c>
      <c r="K13" s="33">
        <f t="shared" si="1"/>
        <v>2213869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29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68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28</v>
      </c>
      <c r="B18" s="34">
        <v>1.063129550445964</v>
      </c>
      <c r="C18" s="34">
        <v>1.116154642297721</v>
      </c>
      <c r="D18" s="34">
        <v>1.08157888514621</v>
      </c>
      <c r="E18" s="34">
        <v>1.334035179837031</v>
      </c>
      <c r="F18" s="34">
        <v>1.00657921735518</v>
      </c>
      <c r="G18" s="34">
        <v>1.120076227818937</v>
      </c>
      <c r="H18" s="34">
        <v>1.106063339453215</v>
      </c>
      <c r="I18" s="34">
        <v>1.010089453431491</v>
      </c>
      <c r="J18" s="34">
        <v>1.022863884918429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77</v>
      </c>
      <c r="B20" s="31">
        <f>SUM(B21:B30)</f>
        <v>1769524.5999999999</v>
      </c>
      <c r="C20" s="31">
        <f aca="true" t="shared" si="4" ref="C20:J20">SUM(C21:C30)</f>
        <v>1667672.0000000002</v>
      </c>
      <c r="D20" s="31">
        <f t="shared" si="4"/>
        <v>2068399.4900000002</v>
      </c>
      <c r="E20" s="31">
        <f t="shared" si="4"/>
        <v>1286621.76</v>
      </c>
      <c r="F20" s="31">
        <f t="shared" si="4"/>
        <v>1370286.28</v>
      </c>
      <c r="G20" s="31">
        <f t="shared" si="4"/>
        <v>1444068.3299999998</v>
      </c>
      <c r="H20" s="31">
        <f t="shared" si="4"/>
        <v>1262551.4699999997</v>
      </c>
      <c r="I20" s="31">
        <f t="shared" si="4"/>
        <v>1747091.9400000004</v>
      </c>
      <c r="J20" s="31">
        <f t="shared" si="4"/>
        <v>629214.9000000001</v>
      </c>
      <c r="K20" s="31">
        <f aca="true" t="shared" si="5" ref="K20:K29">SUM(B20:J20)</f>
        <v>13245430.770000001</v>
      </c>
      <c r="L20"/>
      <c r="M20"/>
      <c r="N20"/>
    </row>
    <row r="21" spans="1:14" ht="16.5" customHeight="1">
      <c r="A21" s="30" t="s">
        <v>27</v>
      </c>
      <c r="B21" s="53">
        <f>ROUND((B15+B16)*B7,2)</f>
        <v>1605110.16</v>
      </c>
      <c r="C21" s="53">
        <f>ROUND((C15+C16)*C7,2)</f>
        <v>1433489.6</v>
      </c>
      <c r="D21" s="53">
        <f aca="true" t="shared" si="6" ref="D21:J21">ROUND((D15+D16)*D7,2)</f>
        <v>1840793.33</v>
      </c>
      <c r="E21" s="53">
        <f t="shared" si="6"/>
        <v>928335.15</v>
      </c>
      <c r="F21" s="53">
        <f t="shared" si="6"/>
        <v>1313822.97</v>
      </c>
      <c r="G21" s="53">
        <f t="shared" si="6"/>
        <v>1248027.25</v>
      </c>
      <c r="H21" s="53">
        <f t="shared" si="6"/>
        <v>1098450.96</v>
      </c>
      <c r="I21" s="53">
        <f t="shared" si="6"/>
        <v>1568629.06</v>
      </c>
      <c r="J21" s="53">
        <f t="shared" si="6"/>
        <v>592749.11</v>
      </c>
      <c r="K21" s="25">
        <f t="shared" si="5"/>
        <v>11629407.59</v>
      </c>
      <c r="L21"/>
      <c r="M21"/>
      <c r="N21"/>
    </row>
    <row r="22" spans="1:14" ht="16.5" customHeight="1">
      <c r="A22" s="13" t="s">
        <v>26</v>
      </c>
      <c r="B22" s="25">
        <f aca="true" t="shared" si="7" ref="B22:J22">IF(B18&lt;&gt;0,ROUND((B18-1)*B21,2),0)</f>
        <v>101329.88</v>
      </c>
      <c r="C22" s="25">
        <f t="shared" si="7"/>
        <v>166506.47</v>
      </c>
      <c r="D22" s="25">
        <f t="shared" si="7"/>
        <v>150169.87</v>
      </c>
      <c r="E22" s="25">
        <f t="shared" si="7"/>
        <v>310096.6</v>
      </c>
      <c r="F22" s="25">
        <f t="shared" si="7"/>
        <v>8643.93</v>
      </c>
      <c r="G22" s="25">
        <f t="shared" si="7"/>
        <v>149858.4</v>
      </c>
      <c r="H22" s="25">
        <f t="shared" si="7"/>
        <v>116505.38</v>
      </c>
      <c r="I22" s="25">
        <f t="shared" si="7"/>
        <v>15826.61</v>
      </c>
      <c r="J22" s="25">
        <f t="shared" si="7"/>
        <v>13552.55</v>
      </c>
      <c r="K22" s="25">
        <f t="shared" si="5"/>
        <v>1032489.6900000001</v>
      </c>
      <c r="L22"/>
      <c r="M22"/>
      <c r="N22"/>
    </row>
    <row r="23" spans="1:14" ht="16.5" customHeight="1">
      <c r="A23" s="13" t="s">
        <v>25</v>
      </c>
      <c r="B23" s="25">
        <v>58687.89</v>
      </c>
      <c r="C23" s="25">
        <v>61785.78</v>
      </c>
      <c r="D23" s="25">
        <v>60337.46</v>
      </c>
      <c r="E23" s="25">
        <v>41090.46</v>
      </c>
      <c r="F23" s="25">
        <v>44117.1</v>
      </c>
      <c r="G23" s="25">
        <v>42319.74</v>
      </c>
      <c r="H23" s="25">
        <v>42140.7</v>
      </c>
      <c r="I23" s="25">
        <v>68403.51</v>
      </c>
      <c r="J23" s="25">
        <v>20211.84</v>
      </c>
      <c r="K23" s="25">
        <f t="shared" si="5"/>
        <v>439094.48000000004</v>
      </c>
      <c r="L23"/>
      <c r="M23"/>
      <c r="N23"/>
    </row>
    <row r="24" spans="1:14" ht="16.5" customHeight="1">
      <c r="A24" s="13" t="s">
        <v>24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69</v>
      </c>
      <c r="B26" s="25">
        <v>1372.38</v>
      </c>
      <c r="C26" s="25">
        <v>1293.41</v>
      </c>
      <c r="D26" s="25">
        <v>1603.83</v>
      </c>
      <c r="E26" s="25">
        <v>999.33</v>
      </c>
      <c r="F26" s="25">
        <v>1061.96</v>
      </c>
      <c r="G26" s="25">
        <v>1119.14</v>
      </c>
      <c r="H26" s="25">
        <v>980.27</v>
      </c>
      <c r="I26" s="25">
        <v>1356.04</v>
      </c>
      <c r="J26" s="25">
        <v>487.41</v>
      </c>
      <c r="K26" s="25">
        <f t="shared" si="5"/>
        <v>10273.77</v>
      </c>
      <c r="L26" s="54"/>
      <c r="M26" s="54"/>
      <c r="N26" s="54"/>
    </row>
    <row r="27" spans="1:14" ht="16.5" customHeight="1">
      <c r="A27" s="13" t="s">
        <v>75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76</v>
      </c>
      <c r="B28" s="25">
        <v>898.82</v>
      </c>
      <c r="C28" s="25">
        <v>753.36</v>
      </c>
      <c r="D28" s="25">
        <v>1002.54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1001.43</v>
      </c>
      <c r="J28" s="25">
        <v>325.68</v>
      </c>
      <c r="K28" s="25">
        <f t="shared" si="5"/>
        <v>6602.63</v>
      </c>
      <c r="L28" s="54"/>
      <c r="M28" s="54"/>
      <c r="N28" s="54"/>
    </row>
    <row r="29" spans="1:14" ht="16.5" customHeight="1">
      <c r="A29" s="13" t="s">
        <v>80</v>
      </c>
      <c r="B29" s="25">
        <v>0</v>
      </c>
      <c r="C29" s="25">
        <v>0</v>
      </c>
      <c r="D29" s="25">
        <v>8823.72</v>
      </c>
      <c r="E29" s="25"/>
      <c r="F29" s="25"/>
      <c r="G29" s="25"/>
      <c r="H29" s="25"/>
      <c r="I29" s="25">
        <v>88026.82</v>
      </c>
      <c r="J29" s="25">
        <v>0</v>
      </c>
      <c r="K29" s="25">
        <f t="shared" si="5"/>
        <v>96850.54000000001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22</v>
      </c>
      <c r="B32" s="25">
        <f aca="true" t="shared" si="8" ref="B32:J32">+B33+B38+B50</f>
        <v>370812.69999999995</v>
      </c>
      <c r="C32" s="25">
        <f t="shared" si="8"/>
        <v>220523.34000000003</v>
      </c>
      <c r="D32" s="25">
        <f t="shared" si="8"/>
        <v>372543.87</v>
      </c>
      <c r="E32" s="25">
        <f t="shared" si="8"/>
        <v>339018.38</v>
      </c>
      <c r="F32" s="25">
        <f t="shared" si="8"/>
        <v>237536.27000000002</v>
      </c>
      <c r="G32" s="25">
        <f t="shared" si="8"/>
        <v>127604.56999999998</v>
      </c>
      <c r="H32" s="25">
        <f t="shared" si="8"/>
        <v>165002.38</v>
      </c>
      <c r="I32" s="25">
        <f t="shared" si="8"/>
        <v>224512.72000000003</v>
      </c>
      <c r="J32" s="25">
        <f t="shared" si="8"/>
        <v>115964.09999999999</v>
      </c>
      <c r="K32" s="25">
        <f aca="true" t="shared" si="9" ref="K32:K40">SUM(B32:J32)</f>
        <v>2173518.33</v>
      </c>
      <c r="L32"/>
      <c r="M32"/>
      <c r="N32"/>
    </row>
    <row r="33" spans="1:14" ht="16.5" customHeight="1">
      <c r="A33" s="13" t="s">
        <v>21</v>
      </c>
      <c r="B33" s="25">
        <f aca="true" t="shared" si="10" ref="B33:J33">B34+B35+B36+B37</f>
        <v>-99606.45999999999</v>
      </c>
      <c r="C33" s="25">
        <f t="shared" si="10"/>
        <v>-71953.59999999999</v>
      </c>
      <c r="D33" s="25">
        <f t="shared" si="10"/>
        <v>-70559.5</v>
      </c>
      <c r="E33" s="25">
        <f t="shared" si="10"/>
        <v>-82405.9</v>
      </c>
      <c r="F33" s="25">
        <f t="shared" si="10"/>
        <v>-48202</v>
      </c>
      <c r="G33" s="25">
        <f t="shared" si="10"/>
        <v>-72864.23000000001</v>
      </c>
      <c r="H33" s="25">
        <f t="shared" si="10"/>
        <v>-24084.82</v>
      </c>
      <c r="I33" s="25">
        <f t="shared" si="10"/>
        <v>-70186.67</v>
      </c>
      <c r="J33" s="25">
        <f t="shared" si="10"/>
        <v>-16327.050000000001</v>
      </c>
      <c r="K33" s="25">
        <f t="shared" si="9"/>
        <v>-556190.23</v>
      </c>
      <c r="L33"/>
      <c r="M33"/>
      <c r="N33"/>
    </row>
    <row r="34" spans="1:14" s="18" customFormat="1" ht="16.5" customHeight="1">
      <c r="A34" s="24" t="s">
        <v>54</v>
      </c>
      <c r="B34" s="25">
        <f aca="true" t="shared" si="11" ref="B34:J34">-ROUND((B9)*$E$3,2)</f>
        <v>-63452.4</v>
      </c>
      <c r="C34" s="25">
        <f t="shared" si="11"/>
        <v>-66541.2</v>
      </c>
      <c r="D34" s="25">
        <f t="shared" si="11"/>
        <v>-57261.6</v>
      </c>
      <c r="E34" s="25">
        <f t="shared" si="11"/>
        <v>-41923.2</v>
      </c>
      <c r="F34" s="25">
        <f t="shared" si="11"/>
        <v>-48202</v>
      </c>
      <c r="G34" s="25">
        <f t="shared" si="11"/>
        <v>-25150.4</v>
      </c>
      <c r="H34" s="25">
        <f t="shared" si="11"/>
        <v>-20358.8</v>
      </c>
      <c r="I34" s="25">
        <f t="shared" si="11"/>
        <v>-64372</v>
      </c>
      <c r="J34" s="25">
        <f t="shared" si="11"/>
        <v>-14533.2</v>
      </c>
      <c r="K34" s="25">
        <f t="shared" si="9"/>
        <v>-401794.80000000005</v>
      </c>
      <c r="L34" s="23"/>
      <c r="M34"/>
      <c r="N34"/>
    </row>
    <row r="35" spans="1:14" ht="16.5" customHeight="1">
      <c r="A35" s="20" t="s">
        <v>20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19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18</v>
      </c>
      <c r="B37" s="25">
        <v>-36154.06</v>
      </c>
      <c r="C37" s="25">
        <v>-5412.4</v>
      </c>
      <c r="D37" s="25">
        <v>-13297.9</v>
      </c>
      <c r="E37" s="25">
        <v>-40482.7</v>
      </c>
      <c r="F37" s="21">
        <v>0</v>
      </c>
      <c r="G37" s="25">
        <v>-47713.83</v>
      </c>
      <c r="H37" s="25">
        <v>-3726.02</v>
      </c>
      <c r="I37" s="25">
        <v>-5814.67</v>
      </c>
      <c r="J37" s="25">
        <v>-1793.85</v>
      </c>
      <c r="K37" s="25">
        <f t="shared" si="9"/>
        <v>-154395.43000000002</v>
      </c>
      <c r="L37"/>
      <c r="M37"/>
      <c r="N37"/>
    </row>
    <row r="38" spans="1:14" s="18" customFormat="1" ht="16.5" customHeight="1">
      <c r="A38" s="13" t="s">
        <v>17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-23394.22999999998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-6772.510000000009</v>
      </c>
      <c r="K38" s="25">
        <f t="shared" si="9"/>
        <v>-30166.73999999999</v>
      </c>
      <c r="L38"/>
      <c r="M38"/>
      <c r="N38"/>
    </row>
    <row r="39" spans="1:14" ht="16.5" customHeight="1">
      <c r="A39" s="20" t="s">
        <v>16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14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13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64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65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9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81</v>
      </c>
      <c r="B50" s="12">
        <v>470419.16</v>
      </c>
      <c r="C50" s="12">
        <v>292476.94</v>
      </c>
      <c r="D50" s="12">
        <v>466497.6</v>
      </c>
      <c r="E50" s="12">
        <v>421424.28</v>
      </c>
      <c r="F50" s="12">
        <v>285738.27</v>
      </c>
      <c r="G50" s="12">
        <v>200468.8</v>
      </c>
      <c r="H50" s="12">
        <v>189087.2</v>
      </c>
      <c r="I50" s="12">
        <v>294699.39</v>
      </c>
      <c r="J50" s="12">
        <v>139063.66</v>
      </c>
      <c r="K50" s="25">
        <f t="shared" si="13"/>
        <v>2759875.3000000003</v>
      </c>
      <c r="L50"/>
      <c r="M50"/>
      <c r="N50"/>
    </row>
    <row r="51" spans="1:14" ht="16.5" customHeight="1">
      <c r="A51" s="13" t="s">
        <v>70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72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2140337.3</v>
      </c>
      <c r="C55" s="22">
        <f t="shared" si="15"/>
        <v>1888195.3400000003</v>
      </c>
      <c r="D55" s="22">
        <f t="shared" si="15"/>
        <v>2440943.3600000003</v>
      </c>
      <c r="E55" s="22">
        <f t="shared" si="15"/>
        <v>1625640.1400000001</v>
      </c>
      <c r="F55" s="22">
        <f t="shared" si="15"/>
        <v>1607822.55</v>
      </c>
      <c r="G55" s="22">
        <f t="shared" si="15"/>
        <v>1571672.9</v>
      </c>
      <c r="H55" s="22">
        <f t="shared" si="15"/>
        <v>1427553.8499999996</v>
      </c>
      <c r="I55" s="22">
        <f t="shared" si="15"/>
        <v>1971604.6600000004</v>
      </c>
      <c r="J55" s="22">
        <f t="shared" si="15"/>
        <v>745179.0000000001</v>
      </c>
      <c r="K55" s="15">
        <f>SUM(B55:J55)</f>
        <v>15418949.100000001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2140337.3</v>
      </c>
      <c r="C61" s="5">
        <f t="shared" si="17"/>
        <v>1888195.3399999999</v>
      </c>
      <c r="D61" s="5">
        <f t="shared" si="17"/>
        <v>2440943.36</v>
      </c>
      <c r="E61" s="5">
        <f t="shared" si="17"/>
        <v>1625640.1400000001</v>
      </c>
      <c r="F61" s="5">
        <f t="shared" si="17"/>
        <v>1607822.55</v>
      </c>
      <c r="G61" s="5">
        <f t="shared" si="17"/>
        <v>1571672.9000000001</v>
      </c>
      <c r="H61" s="5">
        <f t="shared" si="17"/>
        <v>1427553.8499999999</v>
      </c>
      <c r="I61" s="5">
        <f>SUM(I62:I74)</f>
        <v>1971604.66</v>
      </c>
      <c r="J61" s="5">
        <f t="shared" si="17"/>
        <v>745179</v>
      </c>
      <c r="K61" s="5">
        <f>SUM(K62:K74)</f>
        <v>15418949.100000001</v>
      </c>
      <c r="L61" s="4"/>
    </row>
    <row r="62" spans="1:12" ht="16.5" customHeight="1">
      <c r="A62" s="3" t="s">
        <v>55</v>
      </c>
      <c r="B62" s="56">
        <v>1878219.03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1878219.03</v>
      </c>
      <c r="L62"/>
    </row>
    <row r="63" spans="1:12" ht="16.5" customHeight="1">
      <c r="A63" s="3" t="s">
        <v>56</v>
      </c>
      <c r="B63" s="56">
        <v>262118.27000000002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262118.27000000002</v>
      </c>
      <c r="L63"/>
    </row>
    <row r="64" spans="1:12" ht="16.5" customHeight="1">
      <c r="A64" s="3" t="s">
        <v>4</v>
      </c>
      <c r="B64" s="57">
        <v>0</v>
      </c>
      <c r="C64" s="56">
        <v>1888195.3399999999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1888195.3399999999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2440943.36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2440943.36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1625640.1400000001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1625640.1400000001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1607822.55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1607822.55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1571672.9000000001</v>
      </c>
      <c r="H68" s="57">
        <v>0</v>
      </c>
      <c r="I68" s="57">
        <v>0</v>
      </c>
      <c r="J68" s="57">
        <v>0</v>
      </c>
      <c r="K68" s="5">
        <f t="shared" si="18"/>
        <v>1571672.9000000001</v>
      </c>
    </row>
    <row r="69" spans="1:11" ht="16.5" customHeight="1">
      <c r="A69" s="3" t="s">
        <v>48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1427553.8499999999</v>
      </c>
      <c r="I69" s="57">
        <v>0</v>
      </c>
      <c r="J69" s="57">
        <v>0</v>
      </c>
      <c r="K69" s="5">
        <f t="shared" si="18"/>
        <v>1427553.8499999999</v>
      </c>
    </row>
    <row r="70" spans="1:11" ht="16.5" customHeight="1">
      <c r="A70" s="3" t="s">
        <v>49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50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756856.3999999999</v>
      </c>
      <c r="J71" s="57">
        <v>0</v>
      </c>
      <c r="K71" s="5">
        <f t="shared" si="18"/>
        <v>756856.3999999999</v>
      </c>
    </row>
    <row r="72" spans="1:11" ht="16.5" customHeight="1">
      <c r="A72" s="3" t="s">
        <v>51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1214748.26</v>
      </c>
      <c r="J72" s="57">
        <v>0</v>
      </c>
      <c r="K72" s="5">
        <f t="shared" si="18"/>
        <v>1214748.26</v>
      </c>
    </row>
    <row r="73" spans="1:11" ht="16.5" customHeight="1">
      <c r="A73" s="3" t="s">
        <v>52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745179</v>
      </c>
      <c r="K73" s="5">
        <f t="shared" si="18"/>
        <v>745179</v>
      </c>
    </row>
    <row r="74" spans="1:11" ht="18" customHeight="1">
      <c r="A74" s="2" t="s">
        <v>63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73</v>
      </c>
      <c r="B75"/>
      <c r="C75"/>
      <c r="D75"/>
      <c r="E75"/>
      <c r="F75"/>
      <c r="G75"/>
      <c r="H75"/>
      <c r="I75"/>
      <c r="J75"/>
    </row>
    <row r="76" spans="1:14" ht="18" customHeight="1">
      <c r="A76" s="52" t="s">
        <v>82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2024-05-31T09:53:51Z</dcterms:modified>
  <cp:category/>
  <cp:version/>
  <cp:contentType/>
  <cp:contentStatus/>
</cp:coreProperties>
</file>