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<sst xmlns="http://schemas.openxmlformats.org/spreadsheetml/2006/main" count="89" uniqueCount="88">
  <si>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</si>
  <si>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</si>
  <si>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</si>
  <si>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</si>
  <si>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</si>
  <si>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</si>
  <si>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</si>
  <si>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</si>
  <si>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</si>
  <si>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</si>
  <si>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</si>
  <si>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</si>
  <si>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</si>
  <si>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</si>
  <si>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</si>
  <si>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</si>
  <si>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</si>
  <si>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</si>
  <si>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</si>
  <si>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</si>
  <si>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</si>
  <si>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</si>
  <si>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</si>
  <si>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</si>
  <si>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</si>
  <si>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</si>
  <si>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</si>
  <si>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</si>
  <si>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</si>
  <si>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</si>
  <si>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</si>
  <si>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</si>
  <si>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</si>
  <si>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</si>
  <si>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</si>
  <si>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</si>
  <si>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</si>
  <si>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</si>
  <si>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</si>
  <si>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</si>
  <si>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</si>
  <si>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</si>
  <si>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</si>
  <si>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</si>
  <si>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</si>
  <si>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</si>
  <si>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</si>
  <si>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</si>
  <si>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</si>
  <si>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</si>
  <si>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</si>
  <si>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</si>
  <si>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</si>
  <si>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</si>
  <si>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</si>
  <si>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</si>
  <si>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</si>
  <si>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</si>
  <si>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</si>
  <si>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</si>
  <si>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</si>
  <si>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</si>
  <si>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</si>
  <si>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</si>
  <si>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</si>
  <si>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</si>
  <si>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</si>
  <si>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</si>
  <si>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</si>
  <si>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</si>
  <si>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</si>
  <si>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</si>
  <si>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</si>
  <si>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</si>
  <si>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</si>
  <si>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</si>
  <si>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</si>
  <si>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</si>
  <si>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4.9. Remuneração Veículos Elétricos</t>
  </si>
  <si>
    <t>5.3. Revisão de Remuneração pelo Transporte Coletivo ¹</t>
  </si>
  <si>
    <t>PERÍODO DE OPERAÇÃO DE 01/05/24 A  31/05/24 - VENCIMENTO DE  08/05/24 A 07/06/24</t>
  </si>
  <si>
    <t xml:space="preserve">¹ Remuneração do evento Lollapalooza, operação de 22, 23 e 24/03/24.
</t>
  </si>
  <si>
    <t xml:space="preserve">  Revisões de passageiros transportados, ar condicionado, fator de transição e elétrico de abril/24. Total de 493.250 passageiros da revisão.</t>
  </si>
  <si>
    <t xml:space="preserve">  Revisão da operação de 15/05/24:  fator de transição, ar condicionado e remuneração dos elétricos. </t>
  </si>
  <si>
    <t xml:space="preserve">  Revisão da rede da madrugada, ARLA 32, equipamentos embarcados, abril/24, e investimento SMGO, de 01/10/21 a 31/12/23.</t>
  </si>
  <si>
    <t>3. Fator de Transição na Remuneração (Cálculo diário - VER NOTA **)</t>
  </si>
  <si>
    <t xml:space="preserve">  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</si>
  <si>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t xml:space="preserve">  Equipamentos embarcados de set/23 a mar/24. Elétricos de dez/23 a mai/24.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</si>
</sst>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zoomScale="70" zoomScaleNormal="70" zoomScaleSheetLayoutView="70" zoomScalePageLayoutView="0" workbookViewId="0" topLeftCell="A1">
      <selection activeCell="B8" sqref="B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9.00390625" style="1" bestFit="1" customWidth="1"/>
    <col min="13" max="13" width="12.75390625" style="1" bestFit="1" customWidth="1"/>
    <col min="14" max="16384" width="9.00390625" style="1" customWidth="1"/>
  </cols>
  <sheetData>
    <row r="1" spans="1:11" ht="2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5"/>
      <c r="B3" s="48"/>
      <c r="C3" s="45"/>
      <c r="D3" s="45" t="s">
        <v>46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3" t="s">
        <v>45</v>
      </c>
      <c r="B4" s="64" t="s">
        <v>44</v>
      </c>
      <c r="C4" s="65"/>
      <c r="D4" s="65"/>
      <c r="E4" s="65"/>
      <c r="F4" s="65"/>
      <c r="G4" s="65"/>
      <c r="H4" s="65"/>
      <c r="I4" s="65"/>
      <c r="J4" s="65"/>
      <c r="K4" s="63" t="s">
        <v>43</v>
      </c>
    </row>
    <row r="5" spans="1:11" ht="43.5" customHeight="1">
      <c r="A5" s="63"/>
      <c r="B5" s="43" t="s">
        <v>56</v>
      </c>
      <c r="C5" s="43" t="s">
        <v>42</v>
      </c>
      <c r="D5" s="44" t="s">
        <v>57</v>
      </c>
      <c r="E5" s="44" t="s">
        <v>58</v>
      </c>
      <c r="F5" s="44" t="s">
        <v>59</v>
      </c>
      <c r="G5" s="43" t="s">
        <v>60</v>
      </c>
      <c r="H5" s="44" t="s">
        <v>57</v>
      </c>
      <c r="I5" s="43" t="s">
        <v>41</v>
      </c>
      <c r="J5" s="43" t="s">
        <v>61</v>
      </c>
      <c r="K5" s="63"/>
    </row>
    <row r="6" spans="1:11" ht="18.75" customHeight="1">
      <c r="A6" s="63"/>
      <c r="B6" s="42" t="s">
        <v>40</v>
      </c>
      <c r="C6" s="42" t="s">
        <v>39</v>
      </c>
      <c r="D6" s="42" t="s">
        <v>38</v>
      </c>
      <c r="E6" s="42" t="s">
        <v>37</v>
      </c>
      <c r="F6" s="42" t="s">
        <v>36</v>
      </c>
      <c r="G6" s="42" t="s">
        <v>35</v>
      </c>
      <c r="H6" s="42" t="s">
        <v>34</v>
      </c>
      <c r="I6" s="42" t="s">
        <v>33</v>
      </c>
      <c r="J6" s="42" t="s">
        <v>32</v>
      </c>
      <c r="K6" s="63"/>
    </row>
    <row r="7" spans="1:14" ht="16.5" customHeight="1">
      <c r="A7" s="8" t="s">
        <v>31</v>
      </c>
      <c r="B7" s="41">
        <f aca="true" t="shared" si="0" ref="B7:J7">+B8+B11</f>
        <v>8619393</v>
      </c>
      <c r="C7" s="41">
        <f t="shared" si="0"/>
        <v>6951248</v>
      </c>
      <c r="D7" s="41">
        <f t="shared" si="0"/>
        <v>8316053</v>
      </c>
      <c r="E7" s="41">
        <f t="shared" si="0"/>
        <v>4746893</v>
      </c>
      <c r="F7" s="41">
        <f t="shared" si="0"/>
        <v>6411802</v>
      </c>
      <c r="G7" s="41">
        <f t="shared" si="0"/>
        <v>6196840</v>
      </c>
      <c r="H7" s="41">
        <f t="shared" si="0"/>
        <v>6802116</v>
      </c>
      <c r="I7" s="41">
        <f t="shared" si="0"/>
        <v>9493262</v>
      </c>
      <c r="J7" s="41">
        <f t="shared" si="0"/>
        <v>2960552</v>
      </c>
      <c r="K7" s="33">
        <f aca="true" t="shared" si="1" ref="K7:K13">SUM(B7:J7)</f>
        <v>60498159</v>
      </c>
      <c r="L7" s="40"/>
      <c r="M7" s="67"/>
      <c r="N7"/>
    </row>
    <row r="8" spans="1:14" ht="16.5" customHeight="1">
      <c r="A8" s="38" t="s">
        <v>73</v>
      </c>
      <c r="B8" s="39">
        <f>+B9+B10</f>
        <v>355108</v>
      </c>
      <c r="C8" s="39">
        <f aca="true" t="shared" si="2" ref="C8:J8">+C9+C10</f>
        <v>371748</v>
      </c>
      <c r="D8" s="39">
        <f t="shared" si="2"/>
        <v>338648</v>
      </c>
      <c r="E8" s="39">
        <f t="shared" si="2"/>
        <v>242054</v>
      </c>
      <c r="F8" s="39">
        <f t="shared" si="2"/>
        <v>265782</v>
      </c>
      <c r="G8" s="39">
        <f t="shared" si="2"/>
        <v>148207</v>
      </c>
      <c r="H8" s="39">
        <f t="shared" si="2"/>
        <v>123557</v>
      </c>
      <c r="I8" s="39">
        <f t="shared" si="2"/>
        <v>361127</v>
      </c>
      <c r="J8" s="39">
        <f t="shared" si="2"/>
        <v>72434</v>
      </c>
      <c r="K8" s="33">
        <f t="shared" si="1"/>
        <v>2278665</v>
      </c>
      <c r="L8"/>
      <c r="M8"/>
      <c r="N8"/>
    </row>
    <row r="9" spans="1:14" ht="16.5" customHeight="1">
      <c r="A9" s="17" t="s">
        <v>30</v>
      </c>
      <c r="B9" s="39">
        <v>353978</v>
      </c>
      <c r="C9" s="39">
        <v>371715</v>
      </c>
      <c r="D9" s="39">
        <v>338636</v>
      </c>
      <c r="E9" s="39">
        <v>234145</v>
      </c>
      <c r="F9" s="39">
        <v>265454</v>
      </c>
      <c r="G9" s="39">
        <v>148146</v>
      </c>
      <c r="H9" s="39">
        <v>123557</v>
      </c>
      <c r="I9" s="39">
        <v>360054</v>
      </c>
      <c r="J9" s="39">
        <v>72434</v>
      </c>
      <c r="K9" s="33">
        <f t="shared" si="1"/>
        <v>2268119</v>
      </c>
      <c r="L9"/>
      <c r="M9"/>
      <c r="N9"/>
    </row>
    <row r="10" spans="1:14" ht="16.5" customHeight="1">
      <c r="A10" s="17" t="s">
        <v>29</v>
      </c>
      <c r="B10" s="39">
        <v>1130</v>
      </c>
      <c r="C10" s="39">
        <v>33</v>
      </c>
      <c r="D10" s="39">
        <v>12</v>
      </c>
      <c r="E10" s="39">
        <v>7909</v>
      </c>
      <c r="F10" s="39">
        <v>328</v>
      </c>
      <c r="G10" s="39">
        <v>61</v>
      </c>
      <c r="H10" s="39">
        <v>0</v>
      </c>
      <c r="I10" s="39">
        <v>1073</v>
      </c>
      <c r="J10" s="39">
        <v>0</v>
      </c>
      <c r="K10" s="33">
        <f t="shared" si="1"/>
        <v>10546</v>
      </c>
      <c r="L10"/>
      <c r="M10"/>
      <c r="N10"/>
    </row>
    <row r="11" spans="1:14" ht="16.5" customHeight="1">
      <c r="A11" s="38" t="s">
        <v>65</v>
      </c>
      <c r="B11" s="39">
        <v>8264285</v>
      </c>
      <c r="C11" s="39">
        <v>6579500</v>
      </c>
      <c r="D11" s="39">
        <v>7977405</v>
      </c>
      <c r="E11" s="39">
        <v>4504839</v>
      </c>
      <c r="F11" s="39">
        <v>6146020</v>
      </c>
      <c r="G11" s="39">
        <v>6048633</v>
      </c>
      <c r="H11" s="39">
        <v>6678559</v>
      </c>
      <c r="I11" s="39">
        <v>9132135</v>
      </c>
      <c r="J11" s="39">
        <v>2888118</v>
      </c>
      <c r="K11" s="33">
        <f t="shared" si="1"/>
        <v>58219494</v>
      </c>
      <c r="L11" s="54"/>
      <c r="M11" s="54"/>
      <c r="N11" s="54"/>
    </row>
    <row r="12" spans="1:14" ht="16.5" customHeight="1">
      <c r="A12" s="17" t="s">
        <v>77</v>
      </c>
      <c r="B12" s="39">
        <v>585820</v>
      </c>
      <c r="C12" s="39">
        <v>497465</v>
      </c>
      <c r="D12" s="39">
        <v>628553</v>
      </c>
      <c r="E12" s="39">
        <v>426659</v>
      </c>
      <c r="F12" s="39">
        <v>385328</v>
      </c>
      <c r="G12" s="39">
        <v>362835</v>
      </c>
      <c r="H12" s="39">
        <v>352512</v>
      </c>
      <c r="I12" s="39">
        <v>493410</v>
      </c>
      <c r="J12" s="39">
        <v>129098</v>
      </c>
      <c r="K12" s="33">
        <f t="shared" si="1"/>
        <v>3861680</v>
      </c>
      <c r="L12" s="54"/>
      <c r="M12" s="54"/>
      <c r="N12" s="54"/>
    </row>
    <row r="13" spans="1:14" ht="16.5" customHeight="1">
      <c r="A13" s="17" t="s">
        <v>66</v>
      </c>
      <c r="B13" s="37">
        <f>+B11-B12</f>
        <v>7678465</v>
      </c>
      <c r="C13" s="37">
        <f aca="true" t="shared" si="3" ref="C13:J13">+C11-C12</f>
        <v>6082035</v>
      </c>
      <c r="D13" s="37">
        <f t="shared" si="3"/>
        <v>7348852</v>
      </c>
      <c r="E13" s="37">
        <f t="shared" si="3"/>
        <v>4078180</v>
      </c>
      <c r="F13" s="37">
        <f t="shared" si="3"/>
        <v>5760692</v>
      </c>
      <c r="G13" s="37">
        <f t="shared" si="3"/>
        <v>5685798</v>
      </c>
      <c r="H13" s="37">
        <f t="shared" si="3"/>
        <v>6326047</v>
      </c>
      <c r="I13" s="37">
        <f t="shared" si="3"/>
        <v>8638725</v>
      </c>
      <c r="J13" s="37">
        <f t="shared" si="3"/>
        <v>2759020</v>
      </c>
      <c r="K13" s="33">
        <f t="shared" si="1"/>
        <v>54357814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28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67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85</v>
      </c>
      <c r="B18" s="34"/>
      <c r="C18" s="34"/>
      <c r="D18" s="34"/>
      <c r="E18" s="34"/>
      <c r="F18" s="34"/>
      <c r="G18" s="34"/>
      <c r="H18" s="34"/>
      <c r="I18" s="34"/>
      <c r="J18" s="34"/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76</v>
      </c>
      <c r="B20" s="31">
        <f aca="true" t="shared" si="4" ref="B20:J20">SUM(B21:B30)</f>
        <v>44363677.890000015</v>
      </c>
      <c r="C20" s="31">
        <f t="shared" si="4"/>
        <v>41752764.38</v>
      </c>
      <c r="D20" s="31">
        <f t="shared" si="4"/>
        <v>53067073.26</v>
      </c>
      <c r="E20" s="31">
        <f t="shared" si="4"/>
        <v>32304048.459999993</v>
      </c>
      <c r="F20" s="31">
        <f t="shared" si="4"/>
        <v>34848810.36999999</v>
      </c>
      <c r="G20" s="31">
        <f t="shared" si="4"/>
        <v>37595073.349999994</v>
      </c>
      <c r="H20" s="31">
        <f t="shared" si="4"/>
        <v>32988376.749999996</v>
      </c>
      <c r="I20" s="31">
        <f t="shared" si="4"/>
        <v>45219805.19999998</v>
      </c>
      <c r="J20" s="31">
        <f t="shared" si="4"/>
        <v>15234641.559999999</v>
      </c>
      <c r="K20" s="31">
        <f aca="true" t="shared" si="5" ref="K20:K29">SUM(B20:J20)</f>
        <v>337374271.21999997</v>
      </c>
      <c r="L20" s="57"/>
      <c r="M20" s="57"/>
      <c r="N20"/>
    </row>
    <row r="21" spans="1:14" ht="16.5" customHeight="1">
      <c r="A21" s="30" t="s">
        <v>27</v>
      </c>
      <c r="B21" s="53">
        <v>38915697.470000006</v>
      </c>
      <c r="C21" s="53">
        <v>34478190.080000006</v>
      </c>
      <c r="D21" s="53">
        <v>45725817.419999994</v>
      </c>
      <c r="E21" s="53">
        <v>22692996.64</v>
      </c>
      <c r="F21" s="53">
        <v>32437947.499999993</v>
      </c>
      <c r="G21" s="53">
        <v>31667711.429999996</v>
      </c>
      <c r="H21" s="53">
        <v>27677810</v>
      </c>
      <c r="I21" s="53">
        <v>39019205.499999985</v>
      </c>
      <c r="J21" s="53">
        <v>13768935.259999998</v>
      </c>
      <c r="K21" s="25">
        <f t="shared" si="5"/>
        <v>286384311.3</v>
      </c>
      <c r="L21"/>
      <c r="M21"/>
      <c r="N21"/>
    </row>
    <row r="22" spans="1:14" ht="16.5" customHeight="1">
      <c r="A22" s="13" t="s">
        <v>26</v>
      </c>
      <c r="B22" s="25">
        <v>3830894.7799999993</v>
      </c>
      <c r="C22" s="25">
        <v>5474309.720000001</v>
      </c>
      <c r="D22" s="25">
        <v>5298584.27</v>
      </c>
      <c r="E22" s="25">
        <v>8308517.989999999</v>
      </c>
      <c r="F22" s="25">
        <v>1131831.85</v>
      </c>
      <c r="G22" s="25">
        <v>4678894.120000001</v>
      </c>
      <c r="H22" s="25">
        <v>3974989.2199999997</v>
      </c>
      <c r="I22" s="25">
        <v>1536437.8700000003</v>
      </c>
      <c r="J22" s="25">
        <v>867152.1100000001</v>
      </c>
      <c r="K22" s="25">
        <f t="shared" si="5"/>
        <v>35101611.93</v>
      </c>
      <c r="L22"/>
      <c r="M22"/>
      <c r="N22"/>
    </row>
    <row r="23" spans="1:14" ht="16.5" customHeight="1">
      <c r="A23" s="13" t="s">
        <v>25</v>
      </c>
      <c r="B23" s="25">
        <v>1482507.0599999998</v>
      </c>
      <c r="C23" s="25">
        <v>1619317.9699999995</v>
      </c>
      <c r="D23" s="25">
        <v>1627468.91</v>
      </c>
      <c r="E23" s="25">
        <v>1083629.4</v>
      </c>
      <c r="F23" s="25">
        <v>1164510.7999999998</v>
      </c>
      <c r="G23" s="25">
        <v>1127793.4800000002</v>
      </c>
      <c r="H23" s="25">
        <v>1165531.65</v>
      </c>
      <c r="I23" s="25">
        <v>1793299.3800000004</v>
      </c>
      <c r="J23" s="25">
        <v>516177.61000000004</v>
      </c>
      <c r="K23" s="25">
        <f t="shared" si="5"/>
        <v>11580236.26</v>
      </c>
      <c r="L23"/>
      <c r="M23"/>
      <c r="N23"/>
    </row>
    <row r="24" spans="1:14" ht="16.5" customHeight="1">
      <c r="A24" s="13" t="s">
        <v>24</v>
      </c>
      <c r="B24" s="25">
        <v>54871.56000000002</v>
      </c>
      <c r="C24" s="29">
        <v>109743.12000000004</v>
      </c>
      <c r="D24" s="29">
        <v>164614.6799999999</v>
      </c>
      <c r="E24" s="25">
        <v>164614.6799999999</v>
      </c>
      <c r="F24" s="25">
        <v>54871.56000000002</v>
      </c>
      <c r="G24" s="29">
        <v>54871.56000000002</v>
      </c>
      <c r="H24" s="29">
        <v>109743.12000000004</v>
      </c>
      <c r="I24" s="29">
        <v>109743.12000000004</v>
      </c>
      <c r="J24" s="29">
        <v>54871.56000000002</v>
      </c>
      <c r="K24" s="25">
        <f t="shared" si="5"/>
        <v>877944.9600000001</v>
      </c>
      <c r="L24"/>
      <c r="M24"/>
      <c r="N24"/>
    </row>
    <row r="25" spans="1:14" ht="16.5" customHeight="1">
      <c r="A25" s="13" t="s">
        <v>23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68</v>
      </c>
      <c r="B26" s="25">
        <v>40825.58000000001</v>
      </c>
      <c r="C26" s="25">
        <v>38320.450000000004</v>
      </c>
      <c r="D26" s="25">
        <v>50045.56000000001</v>
      </c>
      <c r="E26" s="25">
        <v>29797.579999999998</v>
      </c>
      <c r="F26" s="25">
        <v>32670.290000000015</v>
      </c>
      <c r="G26" s="25">
        <v>35616.509999999995</v>
      </c>
      <c r="H26" s="25">
        <v>31346.900000000005</v>
      </c>
      <c r="I26" s="25">
        <v>42737.130000000005</v>
      </c>
      <c r="J26" s="25">
        <v>13742.880000000001</v>
      </c>
      <c r="K26" s="25">
        <f t="shared" si="5"/>
        <v>315102.88</v>
      </c>
      <c r="L26" s="54"/>
      <c r="M26" s="54"/>
      <c r="N26" s="54"/>
    </row>
    <row r="27" spans="1:14" ht="16.5" customHeight="1">
      <c r="A27" s="13" t="s">
        <v>74</v>
      </c>
      <c r="B27" s="25">
        <v>11018.02</v>
      </c>
      <c r="C27" s="25">
        <v>9401.679999999997</v>
      </c>
      <c r="D27" s="25">
        <v>11116.290000000003</v>
      </c>
      <c r="E27" s="25">
        <v>6464.74</v>
      </c>
      <c r="F27" s="25">
        <v>7647.389999999995</v>
      </c>
      <c r="G27" s="25">
        <v>7864.389999999995</v>
      </c>
      <c r="H27" s="25">
        <v>7391.330000000003</v>
      </c>
      <c r="I27" s="25">
        <v>9559.470000000001</v>
      </c>
      <c r="J27" s="25">
        <v>3666.060000000003</v>
      </c>
      <c r="K27" s="25">
        <f t="shared" si="5"/>
        <v>74129.36999999998</v>
      </c>
      <c r="L27" s="54"/>
      <c r="M27" s="54"/>
      <c r="N27" s="54"/>
    </row>
    <row r="28" spans="1:14" ht="16.5" customHeight="1">
      <c r="A28" s="13" t="s">
        <v>75</v>
      </c>
      <c r="B28" s="25">
        <v>27863.419999999995</v>
      </c>
      <c r="C28" s="25">
        <v>23481.36000000001</v>
      </c>
      <c r="D28" s="25">
        <v>31098.24000000002</v>
      </c>
      <c r="E28" s="25">
        <v>18027.430000000004</v>
      </c>
      <c r="F28" s="25">
        <v>19330.980000000007</v>
      </c>
      <c r="G28" s="25">
        <v>22321.860000000004</v>
      </c>
      <c r="H28" s="25">
        <v>21564.53</v>
      </c>
      <c r="I28" s="25">
        <v>31068.53</v>
      </c>
      <c r="J28" s="25">
        <v>10096.080000000004</v>
      </c>
      <c r="K28" s="25">
        <f t="shared" si="5"/>
        <v>204852.43000000005</v>
      </c>
      <c r="L28" s="54"/>
      <c r="M28" s="54"/>
      <c r="N28" s="54"/>
    </row>
    <row r="29" spans="1:14" ht="16.5" customHeight="1">
      <c r="A29" s="13" t="s">
        <v>78</v>
      </c>
      <c r="B29" s="25">
        <v>0</v>
      </c>
      <c r="C29" s="25">
        <v>0</v>
      </c>
      <c r="D29" s="25">
        <v>158327.88999999996</v>
      </c>
      <c r="E29" s="25">
        <v>0</v>
      </c>
      <c r="F29" s="25">
        <v>0</v>
      </c>
      <c r="G29" s="25">
        <v>0</v>
      </c>
      <c r="H29" s="25">
        <v>0</v>
      </c>
      <c r="I29" s="25">
        <v>2677754.199999999</v>
      </c>
      <c r="J29" s="25">
        <v>0</v>
      </c>
      <c r="K29" s="25">
        <f t="shared" si="5"/>
        <v>2836082.089999999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22</v>
      </c>
      <c r="B32" s="25">
        <f aca="true" t="shared" si="6" ref="B32:J32">+B33+B38+B50</f>
        <v>-2262982.45</v>
      </c>
      <c r="C32" s="25">
        <f t="shared" si="6"/>
        <v>-1597123.3599999999</v>
      </c>
      <c r="D32" s="25">
        <f t="shared" si="6"/>
        <v>-2845354.94</v>
      </c>
      <c r="E32" s="25">
        <f t="shared" si="6"/>
        <v>-1895245.0299999998</v>
      </c>
      <c r="F32" s="25">
        <f t="shared" si="6"/>
        <v>-977489.3900000001</v>
      </c>
      <c r="G32" s="25">
        <f t="shared" si="6"/>
        <v>-2337071.33</v>
      </c>
      <c r="H32" s="25">
        <f t="shared" si="6"/>
        <v>-1030372.9899999984</v>
      </c>
      <c r="I32" s="25">
        <f t="shared" si="6"/>
        <v>-1681088.2300000002</v>
      </c>
      <c r="J32" s="25">
        <f t="shared" si="6"/>
        <v>-598946.5899999997</v>
      </c>
      <c r="K32" s="25">
        <f aca="true" t="shared" si="7" ref="K32:K47">SUM(B32:J32)</f>
        <v>-15225674.309999999</v>
      </c>
      <c r="L32"/>
      <c r="M32"/>
      <c r="N32"/>
    </row>
    <row r="33" spans="1:14" ht="16.5" customHeight="1">
      <c r="A33" s="13" t="s">
        <v>21</v>
      </c>
      <c r="B33" s="25">
        <f aca="true" t="shared" si="8" ref="B33:J33">B34+B35+B36+B37</f>
        <v>-2549570.76</v>
      </c>
      <c r="C33" s="25">
        <f t="shared" si="8"/>
        <v>-1775709.3</v>
      </c>
      <c r="D33" s="25">
        <f t="shared" si="8"/>
        <v>-1851395.95</v>
      </c>
      <c r="E33" s="25">
        <f t="shared" si="8"/>
        <v>-2149883.8</v>
      </c>
      <c r="F33" s="25">
        <f t="shared" si="8"/>
        <v>-1167997.6</v>
      </c>
      <c r="G33" s="25">
        <f t="shared" si="8"/>
        <v>-2101227.74</v>
      </c>
      <c r="H33" s="25">
        <f t="shared" si="8"/>
        <v>-743108.5800000001</v>
      </c>
      <c r="I33" s="25">
        <f t="shared" si="8"/>
        <v>-1895503.58</v>
      </c>
      <c r="J33" s="25">
        <f t="shared" si="8"/>
        <v>-414736.3</v>
      </c>
      <c r="K33" s="25">
        <f t="shared" si="7"/>
        <v>-14649133.610000001</v>
      </c>
      <c r="L33"/>
      <c r="M33"/>
      <c r="N33"/>
    </row>
    <row r="34" spans="1:14" s="18" customFormat="1" ht="16.5" customHeight="1">
      <c r="A34" s="24" t="s">
        <v>53</v>
      </c>
      <c r="B34" s="25">
        <f aca="true" t="shared" si="9" ref="B34:J34">-ROUND((B9)*$E$3,2)</f>
        <v>-1557503.2</v>
      </c>
      <c r="C34" s="25">
        <f t="shared" si="9"/>
        <v>-1635546</v>
      </c>
      <c r="D34" s="25">
        <f t="shared" si="9"/>
        <v>-1489998.4</v>
      </c>
      <c r="E34" s="25">
        <f t="shared" si="9"/>
        <v>-1030238</v>
      </c>
      <c r="F34" s="25">
        <f t="shared" si="9"/>
        <v>-1167997.6</v>
      </c>
      <c r="G34" s="25">
        <f t="shared" si="9"/>
        <v>-651842.4</v>
      </c>
      <c r="H34" s="25">
        <f t="shared" si="9"/>
        <v>-543650.8</v>
      </c>
      <c r="I34" s="25">
        <f t="shared" si="9"/>
        <v>-1584237.6</v>
      </c>
      <c r="J34" s="25">
        <f t="shared" si="9"/>
        <v>-318709.6</v>
      </c>
      <c r="K34" s="25">
        <f t="shared" si="7"/>
        <v>-9979723.6</v>
      </c>
      <c r="L34" s="23"/>
      <c r="M34"/>
      <c r="N34"/>
    </row>
    <row r="35" spans="1:14" ht="16.5" customHeight="1">
      <c r="A35" s="20" t="s">
        <v>20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7"/>
        <v>0</v>
      </c>
      <c r="L35"/>
      <c r="M35"/>
      <c r="N35"/>
    </row>
    <row r="36" spans="1:14" ht="16.5" customHeight="1">
      <c r="A36" s="20" t="s">
        <v>19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7"/>
        <v>0</v>
      </c>
      <c r="L36"/>
      <c r="M36"/>
      <c r="N36"/>
    </row>
    <row r="37" spans="1:14" ht="16.5" customHeight="1">
      <c r="A37" s="20" t="s">
        <v>18</v>
      </c>
      <c r="B37" s="25">
        <v>-992067.56</v>
      </c>
      <c r="C37" s="25">
        <v>-140163.30000000002</v>
      </c>
      <c r="D37" s="25">
        <v>-361397.55</v>
      </c>
      <c r="E37" s="25">
        <v>-1119645.8</v>
      </c>
      <c r="F37" s="21">
        <v>0</v>
      </c>
      <c r="G37" s="25">
        <v>-1449385.34</v>
      </c>
      <c r="H37" s="25">
        <v>-199457.78</v>
      </c>
      <c r="I37" s="25">
        <v>-311265.98000000004</v>
      </c>
      <c r="J37" s="25">
        <v>-96026.70000000001</v>
      </c>
      <c r="K37" s="25">
        <f t="shared" si="7"/>
        <v>-4669410.010000001</v>
      </c>
      <c r="L37"/>
      <c r="M37"/>
      <c r="N37"/>
    </row>
    <row r="38" spans="1:14" s="18" customFormat="1" ht="16.5" customHeight="1">
      <c r="A38" s="13" t="s">
        <v>17</v>
      </c>
      <c r="B38" s="22">
        <f aca="true" t="shared" si="10" ref="B38:J38">SUM(B39:B48)</f>
        <v>-183556.95</v>
      </c>
      <c r="C38" s="22">
        <f t="shared" si="10"/>
        <v>-142127.39</v>
      </c>
      <c r="D38" s="22">
        <f t="shared" si="10"/>
        <v>-1836033.1799999997</v>
      </c>
      <c r="E38" s="22">
        <f t="shared" si="10"/>
        <v>-170144.67</v>
      </c>
      <c r="F38" s="22">
        <f t="shared" si="10"/>
        <v>-100607.54999999999</v>
      </c>
      <c r="G38" s="22">
        <f t="shared" si="10"/>
        <v>-443857.69</v>
      </c>
      <c r="H38" s="22">
        <f t="shared" si="10"/>
        <v>-671035.4899999984</v>
      </c>
      <c r="I38" s="22">
        <f t="shared" si="10"/>
        <v>-207270.93000000002</v>
      </c>
      <c r="J38" s="22">
        <f t="shared" si="10"/>
        <v>-323273.9299999997</v>
      </c>
      <c r="K38" s="25">
        <f t="shared" si="7"/>
        <v>-4077907.7799999975</v>
      </c>
      <c r="L38"/>
      <c r="M38"/>
      <c r="N38"/>
    </row>
    <row r="39" spans="1:14" ht="16.5" customHeight="1">
      <c r="A39" s="20" t="s">
        <v>16</v>
      </c>
      <c r="B39" s="12">
        <v>0</v>
      </c>
      <c r="C39" s="12">
        <v>0</v>
      </c>
      <c r="D39" s="22">
        <v>-725221.1199999998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-209947.73000000004</v>
      </c>
      <c r="K39" s="25">
        <f t="shared" si="7"/>
        <v>-935168.8499999999</v>
      </c>
      <c r="L39"/>
      <c r="M39"/>
      <c r="N39"/>
    </row>
    <row r="40" spans="1:14" ht="16.5" customHeight="1">
      <c r="A40" s="20" t="s">
        <v>15</v>
      </c>
      <c r="B40" s="22">
        <v>-123127.35</v>
      </c>
      <c r="C40" s="22">
        <v>-102091.79</v>
      </c>
      <c r="D40" s="22">
        <v>-624297.26</v>
      </c>
      <c r="E40" s="22">
        <v>-130109.07</v>
      </c>
      <c r="F40" s="22">
        <v>-87407.54999999999</v>
      </c>
      <c r="G40" s="22">
        <v>-403267.69</v>
      </c>
      <c r="H40" s="22">
        <v>-293035.49</v>
      </c>
      <c r="I40" s="22">
        <v>-170970.93000000002</v>
      </c>
      <c r="J40" s="22">
        <v>-4930.200000000001</v>
      </c>
      <c r="K40" s="25">
        <f t="shared" si="7"/>
        <v>-1939237.3299999998</v>
      </c>
      <c r="L40"/>
      <c r="M40"/>
      <c r="N40"/>
    </row>
    <row r="41" spans="1:14" ht="16.5" customHeight="1">
      <c r="A41" s="20" t="s">
        <v>14</v>
      </c>
      <c r="B41" s="12">
        <v>-1029.6</v>
      </c>
      <c r="C41" s="12">
        <v>-435.6</v>
      </c>
      <c r="D41" s="12">
        <v>-514.8</v>
      </c>
      <c r="E41" s="12">
        <v>-435.6</v>
      </c>
      <c r="F41" s="12">
        <v>0</v>
      </c>
      <c r="G41" s="12">
        <v>-990</v>
      </c>
      <c r="H41" s="12">
        <v>0</v>
      </c>
      <c r="I41" s="12">
        <v>0</v>
      </c>
      <c r="J41" s="12">
        <v>-396</v>
      </c>
      <c r="K41" s="25">
        <f t="shared" si="7"/>
        <v>-3801.6</v>
      </c>
      <c r="L41"/>
      <c r="M41"/>
      <c r="N41"/>
    </row>
    <row r="42" spans="1:14" ht="16.5" customHeight="1">
      <c r="A42" s="20" t="s">
        <v>13</v>
      </c>
      <c r="B42" s="12">
        <v>-59400</v>
      </c>
      <c r="C42" s="12">
        <v>-39600</v>
      </c>
      <c r="D42" s="12">
        <v>0</v>
      </c>
      <c r="E42" s="12">
        <v>-39600</v>
      </c>
      <c r="F42" s="12">
        <v>-13200</v>
      </c>
      <c r="G42" s="12">
        <v>-39600</v>
      </c>
      <c r="H42" s="12">
        <v>0</v>
      </c>
      <c r="I42" s="12">
        <v>-36300</v>
      </c>
      <c r="J42" s="12">
        <v>0</v>
      </c>
      <c r="K42" s="25">
        <f t="shared" si="7"/>
        <v>-227700</v>
      </c>
      <c r="L42"/>
      <c r="M42"/>
      <c r="N42"/>
    </row>
    <row r="43" spans="1:14" ht="16.5" customHeight="1">
      <c r="A43" s="20" t="s">
        <v>12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25">
        <f t="shared" si="7"/>
        <v>0</v>
      </c>
      <c r="L43"/>
      <c r="M43"/>
      <c r="N43"/>
    </row>
    <row r="44" spans="1:14" ht="16.5" customHeight="1">
      <c r="A44" s="20" t="s">
        <v>11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25">
        <f t="shared" si="7"/>
        <v>0</v>
      </c>
      <c r="L44"/>
      <c r="M44"/>
      <c r="N44"/>
    </row>
    <row r="45" spans="1:12" s="18" customFormat="1" ht="16.5" customHeight="1">
      <c r="A45" s="20" t="s">
        <v>10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25">
        <f t="shared" si="7"/>
        <v>0</v>
      </c>
      <c r="L45" s="19"/>
    </row>
    <row r="46" spans="1:14" s="18" customFormat="1" ht="16.5" customHeight="1">
      <c r="A46" s="20" t="s">
        <v>63</v>
      </c>
      <c r="B46" s="12">
        <v>0</v>
      </c>
      <c r="C46" s="12">
        <v>0</v>
      </c>
      <c r="D46" s="12">
        <v>41670000</v>
      </c>
      <c r="E46" s="12">
        <v>0</v>
      </c>
      <c r="F46" s="12">
        <v>0</v>
      </c>
      <c r="G46" s="12">
        <v>0</v>
      </c>
      <c r="H46" s="12">
        <v>27315000</v>
      </c>
      <c r="I46" s="12">
        <v>0</v>
      </c>
      <c r="J46" s="12">
        <v>11970000</v>
      </c>
      <c r="K46" s="25">
        <f t="shared" si="7"/>
        <v>80955000</v>
      </c>
      <c r="L46" s="19"/>
      <c r="M46"/>
      <c r="N46"/>
    </row>
    <row r="47" spans="1:14" s="18" customFormat="1" ht="16.5" customHeight="1">
      <c r="A47" s="20" t="s">
        <v>64</v>
      </c>
      <c r="B47" s="12">
        <v>0</v>
      </c>
      <c r="C47" s="12">
        <v>0</v>
      </c>
      <c r="D47" s="12">
        <v>-42156000</v>
      </c>
      <c r="E47" s="12">
        <v>0</v>
      </c>
      <c r="F47" s="12">
        <v>0</v>
      </c>
      <c r="G47" s="12">
        <v>0</v>
      </c>
      <c r="H47" s="12">
        <v>-27693000</v>
      </c>
      <c r="I47" s="12">
        <v>0</v>
      </c>
      <c r="J47" s="12">
        <v>-12078000</v>
      </c>
      <c r="K47" s="25">
        <f t="shared" si="7"/>
        <v>-81927000</v>
      </c>
      <c r="L47" s="19"/>
      <c r="M47"/>
      <c r="N47"/>
    </row>
    <row r="48" spans="1:14" s="18" customFormat="1" ht="16.5" customHeight="1">
      <c r="A48" s="20" t="s">
        <v>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>SUM(B48:J48)</f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79</v>
      </c>
      <c r="B50" s="22">
        <v>470145.25999999995</v>
      </c>
      <c r="C50" s="22">
        <v>320713.32999999996</v>
      </c>
      <c r="D50" s="22">
        <v>842074.19</v>
      </c>
      <c r="E50" s="22">
        <v>424783.44</v>
      </c>
      <c r="F50" s="22">
        <v>291115.76</v>
      </c>
      <c r="G50" s="22">
        <v>208014.09999999998</v>
      </c>
      <c r="H50" s="22">
        <v>383771.08</v>
      </c>
      <c r="I50" s="22">
        <v>421686.28</v>
      </c>
      <c r="J50" s="22">
        <v>139063.64</v>
      </c>
      <c r="K50" s="22">
        <f>SUM(B50:J50)</f>
        <v>3501367.0799999996</v>
      </c>
      <c r="L50"/>
      <c r="M50"/>
      <c r="N50"/>
    </row>
    <row r="51" spans="1:14" ht="16.5" customHeight="1">
      <c r="A51" s="13" t="s">
        <v>69</v>
      </c>
      <c r="B51" s="12">
        <f aca="true" t="shared" si="11" ref="B51:J51">+B52+B53</f>
        <v>0</v>
      </c>
      <c r="C51" s="12">
        <f t="shared" si="11"/>
        <v>0</v>
      </c>
      <c r="D51" s="12">
        <f t="shared" si="11"/>
        <v>0</v>
      </c>
      <c r="E51" s="12">
        <f t="shared" si="11"/>
        <v>0</v>
      </c>
      <c r="F51" s="12">
        <f t="shared" si="11"/>
        <v>0</v>
      </c>
      <c r="G51" s="12">
        <f t="shared" si="11"/>
        <v>0</v>
      </c>
      <c r="H51" s="12">
        <f t="shared" si="11"/>
        <v>0</v>
      </c>
      <c r="I51" s="12">
        <f t="shared" si="11"/>
        <v>0</v>
      </c>
      <c r="J51" s="12">
        <f t="shared" si="11"/>
        <v>0</v>
      </c>
      <c r="K51" s="25">
        <f>SUM(B51:J51)</f>
        <v>0</v>
      </c>
      <c r="L51" s="50"/>
      <c r="M51" s="54"/>
      <c r="N51" s="54"/>
    </row>
    <row r="52" spans="1:14" ht="16.5" customHeight="1">
      <c r="A52" s="20" t="s">
        <v>70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>SUM(B52:J52)</f>
        <v>0</v>
      </c>
      <c r="L52" s="54"/>
      <c r="M52" s="54"/>
      <c r="N52" s="54"/>
    </row>
    <row r="53" spans="1:14" ht="16.5" customHeight="1">
      <c r="A53" s="20" t="s">
        <v>71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>SUM(B53:J53)</f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3" ht="16.5" customHeight="1">
      <c r="A55" s="11" t="s">
        <v>8</v>
      </c>
      <c r="B55" s="22">
        <f aca="true" t="shared" si="12" ref="B55:J55">IF(B20+B32+B56&lt;0,0,B20+B32+B56)</f>
        <v>42100695.44000001</v>
      </c>
      <c r="C55" s="22">
        <f t="shared" si="12"/>
        <v>40155641.02</v>
      </c>
      <c r="D55" s="22">
        <f t="shared" si="12"/>
        <v>50221718.32</v>
      </c>
      <c r="E55" s="22">
        <f t="shared" si="12"/>
        <v>30408803.429999992</v>
      </c>
      <c r="F55" s="22">
        <f t="shared" si="12"/>
        <v>33871320.97999999</v>
      </c>
      <c r="G55" s="22">
        <f t="shared" si="12"/>
        <v>35258002.019999996</v>
      </c>
      <c r="H55" s="22">
        <f t="shared" si="12"/>
        <v>31958003.759999998</v>
      </c>
      <c r="I55" s="22">
        <f t="shared" si="12"/>
        <v>43538716.969999984</v>
      </c>
      <c r="J55" s="22">
        <f t="shared" si="12"/>
        <v>14635694.969999999</v>
      </c>
      <c r="K55" s="15">
        <f>SUM(B55:J55)</f>
        <v>322148596.90999997</v>
      </c>
      <c r="L55" s="49"/>
      <c r="M55" s="56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3" ref="B57:J57">IF(B20+B32+B56&gt;0,0,B20+B32+B56)</f>
        <v>0</v>
      </c>
      <c r="C57" s="22">
        <f t="shared" si="13"/>
        <v>0</v>
      </c>
      <c r="D57" s="22">
        <f t="shared" si="13"/>
        <v>0</v>
      </c>
      <c r="E57" s="22">
        <f t="shared" si="13"/>
        <v>0</v>
      </c>
      <c r="F57" s="22">
        <f t="shared" si="13"/>
        <v>0</v>
      </c>
      <c r="G57" s="22">
        <f t="shared" si="13"/>
        <v>0</v>
      </c>
      <c r="H57" s="22">
        <f t="shared" si="13"/>
        <v>0</v>
      </c>
      <c r="I57" s="22">
        <f t="shared" si="13"/>
        <v>0</v>
      </c>
      <c r="J57" s="22">
        <f t="shared" si="13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4" ref="B61:H61">SUM(B62:B73)</f>
        <v>42100695.42</v>
      </c>
      <c r="C61" s="5">
        <f t="shared" si="14"/>
        <v>40155641.02</v>
      </c>
      <c r="D61" s="5">
        <f t="shared" si="14"/>
        <v>50221718.29</v>
      </c>
      <c r="E61" s="5">
        <f t="shared" si="14"/>
        <v>30408803.43</v>
      </c>
      <c r="F61" s="5">
        <f t="shared" si="14"/>
        <v>33871320.98999999</v>
      </c>
      <c r="G61" s="5">
        <f t="shared" si="14"/>
        <v>35258002.050000004</v>
      </c>
      <c r="H61" s="5">
        <f t="shared" si="14"/>
        <v>31958003.73</v>
      </c>
      <c r="I61" s="5">
        <f>SUM(I62:I74)</f>
        <v>43538716.96</v>
      </c>
      <c r="J61" s="5">
        <f>SUM(J62:J73)</f>
        <v>14635694.97</v>
      </c>
      <c r="K61" s="5">
        <f>SUM(K62:K74)</f>
        <v>322148596.86</v>
      </c>
      <c r="L61" s="4"/>
    </row>
    <row r="62" spans="1:12" ht="16.5" customHeight="1">
      <c r="A62" s="3" t="s">
        <v>54</v>
      </c>
      <c r="B62" s="22">
        <v>36896723.550000004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">
        <f aca="true" t="shared" si="15" ref="K62:K74">SUM(B62:J62)</f>
        <v>36896723.550000004</v>
      </c>
      <c r="L62"/>
    </row>
    <row r="63" spans="1:12" ht="16.5" customHeight="1">
      <c r="A63" s="3" t="s">
        <v>55</v>
      </c>
      <c r="B63" s="22">
        <v>5203971.869999999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">
        <f t="shared" si="15"/>
        <v>5203971.869999999</v>
      </c>
      <c r="L63"/>
    </row>
    <row r="64" spans="1:12" ht="16.5" customHeight="1">
      <c r="A64" s="3" t="s">
        <v>4</v>
      </c>
      <c r="B64" s="58">
        <v>0</v>
      </c>
      <c r="C64" s="22">
        <v>40155641.02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/>
      <c r="J64" s="58">
        <v>0</v>
      </c>
      <c r="K64" s="5">
        <f t="shared" si="15"/>
        <v>40155641.02</v>
      </c>
      <c r="L64" s="51"/>
    </row>
    <row r="65" spans="1:11" ht="16.5" customHeight="1">
      <c r="A65" s="3" t="s">
        <v>3</v>
      </c>
      <c r="B65" s="58">
        <v>0</v>
      </c>
      <c r="C65" s="58">
        <v>0</v>
      </c>
      <c r="D65" s="22">
        <v>50221718.29</v>
      </c>
      <c r="E65" s="58">
        <v>0</v>
      </c>
      <c r="F65" s="58">
        <v>0</v>
      </c>
      <c r="G65" s="58">
        <v>0</v>
      </c>
      <c r="H65" s="58">
        <v>0</v>
      </c>
      <c r="I65" s="58"/>
      <c r="J65" s="58">
        <v>0</v>
      </c>
      <c r="K65" s="5">
        <f t="shared" si="15"/>
        <v>50221718.29</v>
      </c>
    </row>
    <row r="66" spans="1:11" ht="16.5" customHeight="1">
      <c r="A66" s="3" t="s">
        <v>2</v>
      </c>
      <c r="B66" s="58">
        <v>0</v>
      </c>
      <c r="C66" s="58">
        <v>0</v>
      </c>
      <c r="D66" s="58">
        <v>0</v>
      </c>
      <c r="E66" s="22">
        <v>30408803.43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">
        <f t="shared" si="15"/>
        <v>30408803.43</v>
      </c>
    </row>
    <row r="67" spans="1:11" ht="16.5" customHeight="1">
      <c r="A67" s="3" t="s">
        <v>1</v>
      </c>
      <c r="B67" s="58">
        <v>0</v>
      </c>
      <c r="C67" s="58">
        <v>0</v>
      </c>
      <c r="D67" s="58">
        <v>0</v>
      </c>
      <c r="E67" s="58">
        <v>0</v>
      </c>
      <c r="F67" s="22">
        <v>33871320.98999999</v>
      </c>
      <c r="G67" s="58">
        <v>0</v>
      </c>
      <c r="H67" s="58">
        <v>0</v>
      </c>
      <c r="I67" s="58">
        <v>0</v>
      </c>
      <c r="J67" s="58">
        <v>0</v>
      </c>
      <c r="K67" s="5">
        <f t="shared" si="15"/>
        <v>33871320.98999999</v>
      </c>
    </row>
    <row r="68" spans="1:11" ht="16.5" customHeight="1">
      <c r="A68" s="3" t="s">
        <v>0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22">
        <v>35258002.050000004</v>
      </c>
      <c r="H68" s="58">
        <v>0</v>
      </c>
      <c r="I68" s="58">
        <v>0</v>
      </c>
      <c r="J68" s="58">
        <v>0</v>
      </c>
      <c r="K68" s="5">
        <f t="shared" si="15"/>
        <v>35258002.050000004</v>
      </c>
    </row>
    <row r="69" spans="1:11" ht="16.5" customHeight="1">
      <c r="A69" s="3" t="s">
        <v>47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22">
        <v>31958003.73</v>
      </c>
      <c r="I69" s="58">
        <v>0</v>
      </c>
      <c r="J69" s="58">
        <v>0</v>
      </c>
      <c r="K69" s="5">
        <f t="shared" si="15"/>
        <v>31958003.73</v>
      </c>
    </row>
    <row r="70" spans="1:11" ht="16.5" customHeight="1">
      <c r="A70" s="3" t="s">
        <v>48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">
        <f t="shared" si="15"/>
        <v>0</v>
      </c>
    </row>
    <row r="71" spans="1:11" ht="16.5" customHeight="1">
      <c r="A71" s="3" t="s">
        <v>49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22">
        <v>16650299.750000002</v>
      </c>
      <c r="J71" s="58">
        <v>0</v>
      </c>
      <c r="K71" s="5">
        <f t="shared" si="15"/>
        <v>16650299.750000002</v>
      </c>
    </row>
    <row r="72" spans="1:11" ht="16.5" customHeight="1">
      <c r="A72" s="3" t="s">
        <v>50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22">
        <v>26888417.209999997</v>
      </c>
      <c r="J72" s="58">
        <v>0</v>
      </c>
      <c r="K72" s="5">
        <f t="shared" si="15"/>
        <v>26888417.209999997</v>
      </c>
    </row>
    <row r="73" spans="1:11" ht="16.5" customHeight="1">
      <c r="A73" s="3" t="s">
        <v>51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22">
        <v>14635694.97</v>
      </c>
      <c r="K73" s="5">
        <f t="shared" si="15"/>
        <v>14635694.97</v>
      </c>
    </row>
    <row r="74" spans="1:11" ht="18" customHeight="1">
      <c r="A74" s="2" t="s">
        <v>62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60">
        <f t="shared" si="15"/>
        <v>0</v>
      </c>
    </row>
    <row r="75" spans="1:10" ht="18" customHeight="1">
      <c r="A75" s="52" t="s">
        <v>72</v>
      </c>
      <c r="B75"/>
      <c r="C75"/>
      <c r="D75"/>
      <c r="E75"/>
      <c r="F75"/>
      <c r="G75"/>
      <c r="H75"/>
      <c r="I75"/>
      <c r="J75"/>
    </row>
    <row r="76" spans="1:10" ht="59.25" customHeight="1">
      <c r="A76" s="66" t="s">
        <v>86</v>
      </c>
      <c r="B76" s="66"/>
      <c r="C76" s="66"/>
      <c r="D76"/>
      <c r="E76"/>
      <c r="F76"/>
      <c r="G76"/>
      <c r="H76"/>
      <c r="I76"/>
      <c r="J76"/>
    </row>
    <row r="77" ht="18" customHeight="1">
      <c r="A77" s="52" t="s">
        <v>81</v>
      </c>
    </row>
    <row r="78" ht="18" customHeight="1">
      <c r="A78" s="52" t="s">
        <v>82</v>
      </c>
    </row>
    <row r="79" ht="18" customHeight="1">
      <c r="A79" s="52" t="s">
        <v>83</v>
      </c>
    </row>
    <row r="80" ht="18" customHeight="1">
      <c r="A80" s="52" t="s">
        <v>84</v>
      </c>
    </row>
    <row r="81" ht="15.75">
      <c r="A81" s="52" t="s">
        <v>87</v>
      </c>
    </row>
  </sheetData>
  <sheetProtection/>
  <mergeCells count="6">
    <mergeCell ref="A1:K1"/>
    <mergeCell ref="A2:K2"/>
    <mergeCell ref="A4:A6"/>
    <mergeCell ref="B4:J4"/>
    <mergeCell ref="K4:K6"/>
    <mergeCell ref="A76:C7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2024-06-07T17:20:04Z</dcterms:modified>
  <cp:category/>
  <cp:version/>
  <cp:contentType/>
  <cp:contentStatus/>
</cp:coreProperties>
</file>