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<sst xmlns="http://schemas.openxmlformats.org/spreadsheetml/2006/main" count="90" uniqueCount="87">
  <si>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</si>
  <si>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</si>
  <si>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</si>
  <si>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</si>
  <si>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</si>
  <si>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</si>
  <si>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</si>
  <si>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</si>
  <si>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</si>
  <si>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</si>
  <si>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</si>
  <si>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</si>
  <si>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</si>
  <si>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</si>
  <si>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</si>
  <si>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</si>
  <si>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</si>
  <si>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</si>
  <si>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</si>
  <si>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</si>
  <si>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</si>
  <si>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</si>
  <si>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</si>
  <si>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</si>
  <si>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</si>
  <si>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</si>
  <si>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</si>
  <si>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</si>
  <si>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</si>
  <si>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</si>
  <si>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</si>
  <si>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</si>
  <si>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</si>
  <si>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</si>
  <si>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</si>
  <si>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</si>
  <si>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</si>
  <si>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</si>
  <si>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</si>
  <si>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</si>
  <si>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</si>
  <si>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</si>
  <si>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</si>
  <si>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</si>
  <si>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</si>
  <si>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</si>
  <si>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</si>
  <si>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</si>
  <si>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</si>
  <si>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</si>
  <si>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</si>
  <si>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</si>
  <si>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</si>
  <si>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</si>
  <si>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</si>
  <si>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</si>
  <si>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</si>
  <si>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</si>
  <si>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</si>
  <si>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</si>
  <si>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</si>
  <si>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</si>
  <si>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</si>
  <si>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</si>
  <si>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</si>
  <si>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</si>
  <si>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</si>
  <si>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</si>
  <si>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</si>
  <si>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</si>
  <si>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</si>
  <si>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</si>
  <si>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</si>
  <si>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</si>
  <si>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</si>
  <si>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</si>
  <si>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</si>
  <si>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</si>
  <si>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</si>
  <si>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</si>
  <si>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</si>
  <si>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</si>
  <si>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</si>
  <si>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</si>
  <si>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10/05/24 - VENCIMENTO 17/05/24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</si>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</sst>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417804</v>
      </c>
      <c r="C7" s="9">
        <f t="shared" si="0"/>
        <v>270109</v>
      </c>
      <c r="D7" s="9">
        <f t="shared" si="0"/>
        <v>244835</v>
      </c>
      <c r="E7" s="9">
        <f t="shared" si="0"/>
        <v>70831</v>
      </c>
      <c r="F7" s="9">
        <f t="shared" si="0"/>
        <v>241111</v>
      </c>
      <c r="G7" s="9">
        <f t="shared" si="0"/>
        <v>402479</v>
      </c>
      <c r="H7" s="9">
        <f t="shared" si="0"/>
        <v>50119</v>
      </c>
      <c r="I7" s="9">
        <f t="shared" si="0"/>
        <v>313647</v>
      </c>
      <c r="J7" s="9">
        <f t="shared" si="0"/>
        <v>225150</v>
      </c>
      <c r="K7" s="9">
        <f t="shared" si="0"/>
        <v>325246</v>
      </c>
      <c r="L7" s="9">
        <f t="shared" si="0"/>
        <v>255989</v>
      </c>
      <c r="M7" s="9">
        <f t="shared" si="0"/>
        <v>140629</v>
      </c>
      <c r="N7" s="9">
        <f t="shared" si="0"/>
        <v>59003</v>
      </c>
      <c r="O7" s="9">
        <f t="shared" si="0"/>
        <v>3016952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10091</v>
      </c>
      <c r="C8" s="11">
        <f t="shared" si="1"/>
        <v>9299</v>
      </c>
      <c r="D8" s="11">
        <f t="shared" si="1"/>
        <v>5282</v>
      </c>
      <c r="E8" s="11">
        <f t="shared" si="1"/>
        <v>1768</v>
      </c>
      <c r="F8" s="11">
        <f t="shared" si="1"/>
        <v>6567</v>
      </c>
      <c r="G8" s="11">
        <f t="shared" si="1"/>
        <v>12927</v>
      </c>
      <c r="H8" s="11">
        <f t="shared" si="1"/>
        <v>1790</v>
      </c>
      <c r="I8" s="11">
        <f t="shared" si="1"/>
        <v>14023</v>
      </c>
      <c r="J8" s="11">
        <f t="shared" si="1"/>
        <v>7575</v>
      </c>
      <c r="K8" s="11">
        <f t="shared" si="1"/>
        <v>4406</v>
      </c>
      <c r="L8" s="11">
        <f t="shared" si="1"/>
        <v>3007</v>
      </c>
      <c r="M8" s="11">
        <f t="shared" si="1"/>
        <v>5542</v>
      </c>
      <c r="N8" s="11">
        <f t="shared" si="1"/>
        <v>2323</v>
      </c>
      <c r="O8" s="11">
        <f t="shared" si="1"/>
        <v>84600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10091</v>
      </c>
      <c r="C9" s="11">
        <v>9299</v>
      </c>
      <c r="D9" s="11">
        <v>5282</v>
      </c>
      <c r="E9" s="11">
        <v>1768</v>
      </c>
      <c r="F9" s="11">
        <v>6567</v>
      </c>
      <c r="G9" s="11">
        <v>12927</v>
      </c>
      <c r="H9" s="11">
        <v>1790</v>
      </c>
      <c r="I9" s="11">
        <v>14023</v>
      </c>
      <c r="J9" s="11">
        <v>7575</v>
      </c>
      <c r="K9" s="11">
        <v>4406</v>
      </c>
      <c r="L9" s="11">
        <v>3006</v>
      </c>
      <c r="M9" s="11">
        <v>5542</v>
      </c>
      <c r="N9" s="11">
        <v>2313</v>
      </c>
      <c r="O9" s="11">
        <f>SUM(B9:N9)</f>
        <v>84589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13">
        <v>0</v>
      </c>
      <c r="N10" s="13">
        <v>10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407713</v>
      </c>
      <c r="C11" s="13">
        <v>260810</v>
      </c>
      <c r="D11" s="13">
        <v>239553</v>
      </c>
      <c r="E11" s="13">
        <v>69063</v>
      </c>
      <c r="F11" s="13">
        <v>234544</v>
      </c>
      <c r="G11" s="13">
        <v>389552</v>
      </c>
      <c r="H11" s="13">
        <v>48329</v>
      </c>
      <c r="I11" s="13">
        <v>299624</v>
      </c>
      <c r="J11" s="13">
        <v>217575</v>
      </c>
      <c r="K11" s="13">
        <v>320840</v>
      </c>
      <c r="L11" s="13">
        <v>252982</v>
      </c>
      <c r="M11" s="13">
        <v>135087</v>
      </c>
      <c r="N11" s="13">
        <v>56680</v>
      </c>
      <c r="O11" s="11">
        <f>SUM(B11:N11)</f>
        <v>2932352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31264</v>
      </c>
      <c r="C12" s="13">
        <v>25237</v>
      </c>
      <c r="D12" s="13">
        <v>19664</v>
      </c>
      <c r="E12" s="13">
        <v>8015</v>
      </c>
      <c r="F12" s="13">
        <v>22940</v>
      </c>
      <c r="G12" s="13">
        <v>39546</v>
      </c>
      <c r="H12" s="13">
        <v>5320</v>
      </c>
      <c r="I12" s="13">
        <v>30241</v>
      </c>
      <c r="J12" s="13">
        <v>20288</v>
      </c>
      <c r="K12" s="13">
        <v>23119</v>
      </c>
      <c r="L12" s="13">
        <v>18888</v>
      </c>
      <c r="M12" s="13">
        <v>7353</v>
      </c>
      <c r="N12" s="13">
        <v>2631</v>
      </c>
      <c r="O12" s="11">
        <f>SUM(B12:N12)</f>
        <v>254506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376449</v>
      </c>
      <c r="C13" s="15">
        <f t="shared" si="2"/>
        <v>235573</v>
      </c>
      <c r="D13" s="15">
        <f t="shared" si="2"/>
        <v>219889</v>
      </c>
      <c r="E13" s="15">
        <f t="shared" si="2"/>
        <v>61048</v>
      </c>
      <c r="F13" s="15">
        <f t="shared" si="2"/>
        <v>211604</v>
      </c>
      <c r="G13" s="15">
        <f t="shared" si="2"/>
        <v>350006</v>
      </c>
      <c r="H13" s="15">
        <f t="shared" si="2"/>
        <v>43009</v>
      </c>
      <c r="I13" s="15">
        <f t="shared" si="2"/>
        <v>269383</v>
      </c>
      <c r="J13" s="15">
        <f t="shared" si="2"/>
        <v>197287</v>
      </c>
      <c r="K13" s="15">
        <f t="shared" si="2"/>
        <v>297721</v>
      </c>
      <c r="L13" s="15">
        <f t="shared" si="2"/>
        <v>234094</v>
      </c>
      <c r="M13" s="15">
        <f t="shared" si="2"/>
        <v>127734</v>
      </c>
      <c r="N13" s="15">
        <f t="shared" si="2"/>
        <v>54049</v>
      </c>
      <c r="O13" s="11">
        <f>SUM(B13:N13)</f>
        <v>2677846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1.127752200011083</v>
      </c>
      <c r="C18" s="19">
        <v>1.237769495470902</v>
      </c>
      <c r="D18" s="19">
        <v>1.393050240534926</v>
      </c>
      <c r="E18" s="19">
        <v>0.836392972037321</v>
      </c>
      <c r="F18" s="19">
        <v>1.29461230955773</v>
      </c>
      <c r="G18" s="19">
        <v>1.335744775347467</v>
      </c>
      <c r="H18" s="19">
        <v>1.480161839308647</v>
      </c>
      <c r="I18" s="19">
        <v>1.085677689395968</v>
      </c>
      <c r="J18" s="19">
        <v>1.291435014256756</v>
      </c>
      <c r="K18" s="19">
        <v>1.139453976024618</v>
      </c>
      <c r="L18" s="19">
        <v>1.216244383396475</v>
      </c>
      <c r="M18" s="19">
        <v>1.118744909048621</v>
      </c>
      <c r="N18" s="19">
        <v>1.484230654187301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1520317.2299999997</v>
      </c>
      <c r="C20" s="24">
        <f aca="true" t="shared" si="3" ref="C20:O20">SUM(C21:C32)</f>
        <v>1091681.85</v>
      </c>
      <c r="D20" s="24">
        <f t="shared" si="3"/>
        <v>965855.89</v>
      </c>
      <c r="E20" s="24">
        <f t="shared" si="3"/>
        <v>293791.9400000001</v>
      </c>
      <c r="F20" s="24">
        <f t="shared" si="3"/>
        <v>1037197.4099999999</v>
      </c>
      <c r="G20" s="24">
        <f t="shared" si="3"/>
        <v>1480702.8600000003</v>
      </c>
      <c r="H20" s="24">
        <f t="shared" si="3"/>
        <v>287735.62</v>
      </c>
      <c r="I20" s="24">
        <f t="shared" si="3"/>
        <v>1137520.6300000001</v>
      </c>
      <c r="J20" s="24">
        <f t="shared" si="3"/>
        <v>951192.3</v>
      </c>
      <c r="K20" s="24">
        <f t="shared" si="3"/>
        <v>1249829.9800000002</v>
      </c>
      <c r="L20" s="24">
        <f t="shared" si="3"/>
        <v>1141161.3800000001</v>
      </c>
      <c r="M20" s="24">
        <f t="shared" si="3"/>
        <v>650940.19</v>
      </c>
      <c r="N20" s="24">
        <f t="shared" si="3"/>
        <v>327071.59</v>
      </c>
      <c r="O20" s="24">
        <f t="shared" si="3"/>
        <v>12134998.870000001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1233357.41</v>
      </c>
      <c r="C21" s="28">
        <f aca="true" t="shared" si="4" ref="C21:N21">ROUND((C15+C16)*C7,2)</f>
        <v>823724.41</v>
      </c>
      <c r="D21" s="28">
        <f t="shared" si="4"/>
        <v>654811.21</v>
      </c>
      <c r="E21" s="28">
        <f t="shared" si="4"/>
        <v>323626.84</v>
      </c>
      <c r="F21" s="28">
        <f t="shared" si="4"/>
        <v>747419.99</v>
      </c>
      <c r="G21" s="28">
        <f t="shared" si="4"/>
        <v>1026562.94</v>
      </c>
      <c r="H21" s="28">
        <f t="shared" si="4"/>
        <v>171637.53</v>
      </c>
      <c r="I21" s="28">
        <f t="shared" si="4"/>
        <v>949754.48</v>
      </c>
      <c r="J21" s="28">
        <f t="shared" si="4"/>
        <v>685739.36</v>
      </c>
      <c r="K21" s="28">
        <f t="shared" si="4"/>
        <v>936350.71</v>
      </c>
      <c r="L21" s="28">
        <f t="shared" si="4"/>
        <v>839131.94</v>
      </c>
      <c r="M21" s="28">
        <f t="shared" si="4"/>
        <v>531929.19</v>
      </c>
      <c r="N21" s="28">
        <f t="shared" si="4"/>
        <v>201595.55</v>
      </c>
      <c r="O21" s="28">
        <f aca="true" t="shared" si="5" ref="O21:O29">SUM(B21:N21)</f>
        <v>9125641.559999999</v>
      </c>
    </row>
    <row r="22" spans="1:23" ht="18.75" customHeight="1">
      <c r="A22" s="26" t="s">
        <v>33</v>
      </c>
      <c r="B22" s="28">
        <f>IF(B18&lt;&gt;0,ROUND((B18-1)*B21,2),0)</f>
        <v>157564.12</v>
      </c>
      <c r="C22" s="28">
        <f aca="true" t="shared" si="6" ref="C22:N22">IF(C18&lt;&gt;0,ROUND((C18-1)*C21,2),0)</f>
        <v>195856.54</v>
      </c>
      <c r="D22" s="28">
        <f t="shared" si="6"/>
        <v>257373.7</v>
      </c>
      <c r="E22" s="28">
        <f t="shared" si="6"/>
        <v>-52947.63</v>
      </c>
      <c r="F22" s="28">
        <f t="shared" si="6"/>
        <v>220199.13</v>
      </c>
      <c r="G22" s="28">
        <f t="shared" si="6"/>
        <v>344663.14</v>
      </c>
      <c r="H22" s="28">
        <f t="shared" si="6"/>
        <v>82413.79</v>
      </c>
      <c r="I22" s="28">
        <f t="shared" si="6"/>
        <v>81372.77</v>
      </c>
      <c r="J22" s="28">
        <f t="shared" si="6"/>
        <v>199848.46</v>
      </c>
      <c r="K22" s="28">
        <f t="shared" si="6"/>
        <v>130577.83</v>
      </c>
      <c r="L22" s="28">
        <f t="shared" si="6"/>
        <v>181457.57</v>
      </c>
      <c r="M22" s="28">
        <f t="shared" si="6"/>
        <v>63163.88</v>
      </c>
      <c r="N22" s="28">
        <f t="shared" si="6"/>
        <v>97618.75</v>
      </c>
      <c r="O22" s="28">
        <f t="shared" si="5"/>
        <v>1959162.05</v>
      </c>
      <c r="W22" s="51"/>
    </row>
    <row r="23" spans="1:15" ht="18.75" customHeight="1">
      <c r="A23" s="26" t="s">
        <v>34</v>
      </c>
      <c r="B23" s="28">
        <v>65382.89</v>
      </c>
      <c r="C23" s="28">
        <v>42874.63</v>
      </c>
      <c r="D23" s="28">
        <v>30174.2</v>
      </c>
      <c r="E23" s="28">
        <v>11281.64</v>
      </c>
      <c r="F23" s="28">
        <v>38799.96</v>
      </c>
      <c r="G23" s="28">
        <v>63785.12</v>
      </c>
      <c r="H23" s="28">
        <v>7555.07</v>
      </c>
      <c r="I23" s="28">
        <v>44677.76</v>
      </c>
      <c r="J23" s="28">
        <v>36416.28</v>
      </c>
      <c r="K23" s="28">
        <v>49473.1</v>
      </c>
      <c r="L23" s="28">
        <v>47918.63</v>
      </c>
      <c r="M23" s="28">
        <v>24233.22</v>
      </c>
      <c r="N23" s="28">
        <v>15367.14</v>
      </c>
      <c r="O23" s="28">
        <f t="shared" si="5"/>
        <v>477939.6399999999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1143.65</v>
      </c>
      <c r="C26" s="28">
        <v>835.95</v>
      </c>
      <c r="D26" s="28">
        <v>740.65</v>
      </c>
      <c r="E26" s="28">
        <v>223.28</v>
      </c>
      <c r="F26" s="28">
        <v>789.66</v>
      </c>
      <c r="G26" s="28">
        <v>1127.31</v>
      </c>
      <c r="H26" s="28">
        <v>206.95</v>
      </c>
      <c r="I26" s="28">
        <v>846.85</v>
      </c>
      <c r="J26" s="28">
        <v>724.31</v>
      </c>
      <c r="K26" s="28">
        <v>944.87</v>
      </c>
      <c r="L26" s="28">
        <v>860.46</v>
      </c>
      <c r="M26" s="28">
        <v>487.41</v>
      </c>
      <c r="N26" s="28">
        <v>239.65</v>
      </c>
      <c r="O26" s="28">
        <f t="shared" si="5"/>
        <v>9171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997.87</v>
      </c>
      <c r="C27" s="28">
        <v>742.94</v>
      </c>
      <c r="D27" s="28">
        <v>651.62</v>
      </c>
      <c r="E27" s="28">
        <v>199.03</v>
      </c>
      <c r="F27" s="28">
        <v>655.72</v>
      </c>
      <c r="G27" s="28">
        <v>891.58</v>
      </c>
      <c r="H27" s="28">
        <v>163.58</v>
      </c>
      <c r="I27" s="28">
        <v>691.18</v>
      </c>
      <c r="J27" s="28">
        <v>651.62</v>
      </c>
      <c r="K27" s="28">
        <v>862.89</v>
      </c>
      <c r="L27" s="28">
        <v>753.85</v>
      </c>
      <c r="M27" s="28">
        <v>425.33</v>
      </c>
      <c r="N27" s="28">
        <v>223.57</v>
      </c>
      <c r="O27" s="28">
        <f t="shared" si="5"/>
        <v>7910.780000000001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415.82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3687.0499999999997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57865.78</v>
      </c>
      <c r="C29" s="28">
        <v>23760.77</v>
      </c>
      <c r="D29" s="28">
        <v>20030.54</v>
      </c>
      <c r="E29" s="28">
        <v>9545.9</v>
      </c>
      <c r="F29" s="28">
        <v>27257.08</v>
      </c>
      <c r="G29" s="28">
        <v>41486.9</v>
      </c>
      <c r="H29" s="28">
        <v>23912.35</v>
      </c>
      <c r="I29" s="28">
        <v>56317.04</v>
      </c>
      <c r="J29" s="28">
        <v>25733.85</v>
      </c>
      <c r="K29" s="28">
        <v>40543.32</v>
      </c>
      <c r="L29" s="28">
        <v>40455.18</v>
      </c>
      <c r="M29" s="28">
        <v>28732.1</v>
      </c>
      <c r="N29" s="28">
        <v>10152.61</v>
      </c>
      <c r="O29" s="28">
        <f t="shared" si="5"/>
        <v>405793.42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84972.91</v>
      </c>
      <c r="L30" s="28">
        <v>28462.1</v>
      </c>
      <c r="M30" s="28">
        <v>0</v>
      </c>
      <c r="N30" s="28">
        <v>0</v>
      </c>
      <c r="O30" s="28">
        <f>SUM(B30:N30)</f>
        <v>113435.01000000001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3937.56</v>
      </c>
      <c r="L31" s="28">
        <v>0</v>
      </c>
      <c r="M31" s="28">
        <v>0</v>
      </c>
      <c r="N31" s="28">
        <v>0</v>
      </c>
      <c r="O31" s="28">
        <f>SUM(B31:N31)</f>
        <v>3937.56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-57709.15</v>
      </c>
      <c r="C33" s="28">
        <f aca="true" t="shared" si="7" ref="C33:O33">+C34+C36+C49+C50+C51+C56-C57</f>
        <v>-76291.6</v>
      </c>
      <c r="D33" s="28">
        <f t="shared" si="7"/>
        <v>-103040.37000000001</v>
      </c>
      <c r="E33" s="28">
        <f t="shared" si="7"/>
        <v>-27775.530000000002</v>
      </c>
      <c r="F33" s="28">
        <f t="shared" si="7"/>
        <v>-28894.8</v>
      </c>
      <c r="G33" s="28">
        <f t="shared" si="7"/>
        <v>-115573.93</v>
      </c>
      <c r="H33" s="28">
        <f t="shared" si="7"/>
        <v>-7876</v>
      </c>
      <c r="I33" s="28">
        <f t="shared" si="7"/>
        <v>-61701.2</v>
      </c>
      <c r="J33" s="28">
        <f t="shared" si="7"/>
        <v>-43170.229999999996</v>
      </c>
      <c r="K33" s="28">
        <f t="shared" si="7"/>
        <v>-871757.79</v>
      </c>
      <c r="L33" s="28">
        <f t="shared" si="7"/>
        <v>-778319.49</v>
      </c>
      <c r="M33" s="28">
        <f t="shared" si="7"/>
        <v>-52984.619999999995</v>
      </c>
      <c r="N33" s="28">
        <f t="shared" si="7"/>
        <v>-11180.87</v>
      </c>
      <c r="O33" s="28">
        <f t="shared" si="7"/>
        <v>-2236275.58</v>
      </c>
    </row>
    <row r="34" spans="1:15" ht="18.75" customHeight="1">
      <c r="A34" s="26" t="s">
        <v>38</v>
      </c>
      <c r="B34" s="29">
        <f>+B35</f>
        <v>-44400.4</v>
      </c>
      <c r="C34" s="29">
        <f>+C35</f>
        <v>-40915.6</v>
      </c>
      <c r="D34" s="29">
        <f aca="true" t="shared" si="8" ref="D34:O34">+D35</f>
        <v>-23240.8</v>
      </c>
      <c r="E34" s="29">
        <f t="shared" si="8"/>
        <v>-7779.2</v>
      </c>
      <c r="F34" s="29">
        <f t="shared" si="8"/>
        <v>-28894.8</v>
      </c>
      <c r="G34" s="29">
        <f t="shared" si="8"/>
        <v>-56878.8</v>
      </c>
      <c r="H34" s="29">
        <f t="shared" si="8"/>
        <v>-7876</v>
      </c>
      <c r="I34" s="29">
        <f t="shared" si="8"/>
        <v>-61701.2</v>
      </c>
      <c r="J34" s="29">
        <f t="shared" si="8"/>
        <v>-33330</v>
      </c>
      <c r="K34" s="29">
        <f t="shared" si="8"/>
        <v>-19386.4</v>
      </c>
      <c r="L34" s="29">
        <f t="shared" si="8"/>
        <v>-13226.4</v>
      </c>
      <c r="M34" s="29">
        <f t="shared" si="8"/>
        <v>-24384.8</v>
      </c>
      <c r="N34" s="29">
        <f t="shared" si="8"/>
        <v>-10177.2</v>
      </c>
      <c r="O34" s="29">
        <f t="shared" si="8"/>
        <v>-372191.60000000003</v>
      </c>
    </row>
    <row r="35" spans="1:26" ht="18.75" customHeight="1">
      <c r="A35" s="27" t="s">
        <v>39</v>
      </c>
      <c r="B35" s="16">
        <f>ROUND((-B9)*$G$3,2)</f>
        <v>-44400.4</v>
      </c>
      <c r="C35" s="16">
        <f aca="true" t="shared" si="9" ref="C35:N35">ROUND((-C9)*$G$3,2)</f>
        <v>-40915.6</v>
      </c>
      <c r="D35" s="16">
        <f t="shared" si="9"/>
        <v>-23240.8</v>
      </c>
      <c r="E35" s="16">
        <f t="shared" si="9"/>
        <v>-7779.2</v>
      </c>
      <c r="F35" s="16">
        <f t="shared" si="9"/>
        <v>-28894.8</v>
      </c>
      <c r="G35" s="16">
        <f t="shared" si="9"/>
        <v>-56878.8</v>
      </c>
      <c r="H35" s="16">
        <f t="shared" si="9"/>
        <v>-7876</v>
      </c>
      <c r="I35" s="16">
        <f t="shared" si="9"/>
        <v>-61701.2</v>
      </c>
      <c r="J35" s="16">
        <f t="shared" si="9"/>
        <v>-33330</v>
      </c>
      <c r="K35" s="16">
        <f t="shared" si="9"/>
        <v>-19386.4</v>
      </c>
      <c r="L35" s="16">
        <f t="shared" si="9"/>
        <v>-13226.4</v>
      </c>
      <c r="M35" s="16">
        <f t="shared" si="9"/>
        <v>-24384.8</v>
      </c>
      <c r="N35" s="16">
        <f t="shared" si="9"/>
        <v>-10177.2</v>
      </c>
      <c r="O35" s="30">
        <f aca="true" t="shared" si="10" ref="O35:O57">SUM(B35:N35)</f>
        <v>-372191.60000000003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-13308.75</v>
      </c>
      <c r="C36" s="29">
        <f aca="true" t="shared" si="11" ref="C36:O36">SUM(C37:C47)</f>
        <v>-35376</v>
      </c>
      <c r="D36" s="29">
        <f t="shared" si="11"/>
        <v>-79799.57</v>
      </c>
      <c r="E36" s="29">
        <f t="shared" si="11"/>
        <v>-19996.33</v>
      </c>
      <c r="F36" s="29">
        <f t="shared" si="11"/>
        <v>0</v>
      </c>
      <c r="G36" s="29">
        <f t="shared" si="11"/>
        <v>-58695.13</v>
      </c>
      <c r="H36" s="29">
        <f t="shared" si="11"/>
        <v>0</v>
      </c>
      <c r="I36" s="29">
        <f t="shared" si="11"/>
        <v>0</v>
      </c>
      <c r="J36" s="29">
        <f t="shared" si="11"/>
        <v>-9840.23</v>
      </c>
      <c r="K36" s="29">
        <f t="shared" si="11"/>
        <v>-852371.39</v>
      </c>
      <c r="L36" s="29">
        <f t="shared" si="11"/>
        <v>-765093.09</v>
      </c>
      <c r="M36" s="29">
        <f t="shared" si="11"/>
        <v>-28599.82</v>
      </c>
      <c r="N36" s="29">
        <f t="shared" si="11"/>
        <v>-1003.67</v>
      </c>
      <c r="O36" s="29">
        <f t="shared" si="11"/>
        <v>-1864083.98</v>
      </c>
    </row>
    <row r="37" spans="1:26" ht="18.75" customHeight="1">
      <c r="A37" s="27" t="s">
        <v>41</v>
      </c>
      <c r="B37" s="31">
        <v>-6708.75</v>
      </c>
      <c r="C37" s="31">
        <v>-2376</v>
      </c>
      <c r="D37" s="31">
        <v>-59999.57</v>
      </c>
      <c r="E37" s="31">
        <v>-19996.33</v>
      </c>
      <c r="F37" s="31">
        <v>0</v>
      </c>
      <c r="G37" s="31">
        <v>-58695.13</v>
      </c>
      <c r="H37" s="31">
        <v>0</v>
      </c>
      <c r="I37" s="31">
        <v>0</v>
      </c>
      <c r="J37" s="31">
        <v>-9840.23</v>
      </c>
      <c r="K37" s="31">
        <v>0</v>
      </c>
      <c r="L37" s="31">
        <v>0</v>
      </c>
      <c r="M37" s="31">
        <v>-21999.82</v>
      </c>
      <c r="N37" s="31">
        <v>-1003.67</v>
      </c>
      <c r="O37" s="31">
        <f t="shared" si="10"/>
        <v>-180619.50000000003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-6600</v>
      </c>
      <c r="C39" s="31">
        <v>-33000</v>
      </c>
      <c r="D39" s="31">
        <v>-19800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-6600</v>
      </c>
      <c r="N39" s="31">
        <v>0</v>
      </c>
      <c r="O39" s="31">
        <f t="shared" si="10"/>
        <v>-66000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1260000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909000</v>
      </c>
      <c r="J42" s="31">
        <v>0</v>
      </c>
      <c r="K42" s="31">
        <v>1089000</v>
      </c>
      <c r="L42" s="31">
        <v>990000</v>
      </c>
      <c r="M42" s="31">
        <v>0</v>
      </c>
      <c r="N42" s="31">
        <v>0</v>
      </c>
      <c r="O42" s="31">
        <f t="shared" si="10"/>
        <v>4248000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-1260000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-4248000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-852371.39</v>
      </c>
      <c r="L44" s="31">
        <v>-765093.09</v>
      </c>
      <c r="M44" s="31">
        <v>0</v>
      </c>
      <c r="N44" s="31">
        <v>0</v>
      </c>
      <c r="O44" s="31">
        <f t="shared" si="10"/>
        <v>-1617464.48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1462608.0799999998</v>
      </c>
      <c r="C55" s="34">
        <f aca="true" t="shared" si="13" ref="C55:N55">+C20+C33</f>
        <v>1015390.2500000001</v>
      </c>
      <c r="D55" s="34">
        <f t="shared" si="13"/>
        <v>862815.52</v>
      </c>
      <c r="E55" s="34">
        <f t="shared" si="13"/>
        <v>266016.4100000001</v>
      </c>
      <c r="F55" s="34">
        <f t="shared" si="13"/>
        <v>1008302.6099999999</v>
      </c>
      <c r="G55" s="34">
        <f t="shared" si="13"/>
        <v>1365128.9300000004</v>
      </c>
      <c r="H55" s="34">
        <f t="shared" si="13"/>
        <v>279859.62</v>
      </c>
      <c r="I55" s="34">
        <f t="shared" si="13"/>
        <v>1075819.4300000002</v>
      </c>
      <c r="J55" s="34">
        <f t="shared" si="13"/>
        <v>908022.0700000001</v>
      </c>
      <c r="K55" s="34">
        <f t="shared" si="13"/>
        <v>378072.1900000002</v>
      </c>
      <c r="L55" s="34">
        <f t="shared" si="13"/>
        <v>362841.89000000013</v>
      </c>
      <c r="M55" s="34">
        <f t="shared" si="13"/>
        <v>597955.57</v>
      </c>
      <c r="N55" s="34">
        <f t="shared" si="13"/>
        <v>315890.72000000003</v>
      </c>
      <c r="O55" s="34">
        <f>SUM(B55:N55)</f>
        <v>9898723.290000003</v>
      </c>
      <c r="P55"/>
      <c r="Q55" s="41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1462608.08</v>
      </c>
      <c r="C61" s="42">
        <f t="shared" si="14"/>
        <v>1015390.24</v>
      </c>
      <c r="D61" s="42">
        <f t="shared" si="14"/>
        <v>862815.52</v>
      </c>
      <c r="E61" s="42">
        <f t="shared" si="14"/>
        <v>266016.41</v>
      </c>
      <c r="F61" s="42">
        <f t="shared" si="14"/>
        <v>1008302.61</v>
      </c>
      <c r="G61" s="42">
        <f t="shared" si="14"/>
        <v>1365128.93</v>
      </c>
      <c r="H61" s="42">
        <f t="shared" si="14"/>
        <v>279859.62</v>
      </c>
      <c r="I61" s="42">
        <f t="shared" si="14"/>
        <v>1075819.43</v>
      </c>
      <c r="J61" s="42">
        <f t="shared" si="14"/>
        <v>908022.06</v>
      </c>
      <c r="K61" s="42">
        <f t="shared" si="14"/>
        <v>378072.18</v>
      </c>
      <c r="L61" s="42">
        <f t="shared" si="14"/>
        <v>362841.89</v>
      </c>
      <c r="M61" s="42">
        <f t="shared" si="14"/>
        <v>597955.58</v>
      </c>
      <c r="N61" s="42">
        <f t="shared" si="14"/>
        <v>315890.72</v>
      </c>
      <c r="O61" s="34">
        <f t="shared" si="14"/>
        <v>9898723.270000001</v>
      </c>
      <c r="Q61"/>
    </row>
    <row r="62" spans="1:18" ht="18.75" customHeight="1">
      <c r="A62" s="26" t="s">
        <v>54</v>
      </c>
      <c r="B62" s="42">
        <v>1202730.75</v>
      </c>
      <c r="C62" s="42">
        <v>727817.69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1930548.44</v>
      </c>
      <c r="P62"/>
      <c r="Q62"/>
      <c r="R62" s="41"/>
    </row>
    <row r="63" spans="1:16" ht="18.75" customHeight="1">
      <c r="A63" s="26" t="s">
        <v>55</v>
      </c>
      <c r="B63" s="42">
        <v>259877.33</v>
      </c>
      <c r="C63" s="42">
        <v>287572.55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547449.88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862815.52</v>
      </c>
      <c r="E64" s="43">
        <v>0</v>
      </c>
      <c r="F64" s="43">
        <v>0</v>
      </c>
      <c r="G64" s="43">
        <v>0</v>
      </c>
      <c r="H64" s="42">
        <v>279859.62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1142675.1400000001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266016.41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266016.41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1008302.61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1008302.61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1365128.93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1365128.93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1075819.43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1075819.43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908022.06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908022.06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378072.18</v>
      </c>
      <c r="L70" s="29">
        <v>362841.89</v>
      </c>
      <c r="M70" s="43">
        <v>0</v>
      </c>
      <c r="N70" s="43">
        <v>0</v>
      </c>
      <c r="O70" s="34">
        <f t="shared" si="15"/>
        <v>740914.0700000001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597955.58</v>
      </c>
      <c r="N71" s="43">
        <v>0</v>
      </c>
      <c r="O71" s="34">
        <f t="shared" si="15"/>
        <v>597955.58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315890.72</v>
      </c>
      <c r="O72" s="46">
        <f t="shared" si="15"/>
        <v>315890.72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2024-05-20T19:31:36Z</dcterms:modified>
  <cp:category/>
  <cp:version/>
  <cp:contentType/>
  <cp:contentStatus/>
</cp:coreProperties>
</file>