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<sst xmlns="http://schemas.openxmlformats.org/spreadsheetml/2006/main" count="91" uniqueCount="88">
  <si>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</si>
  <si>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</si>
  <si>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</si>
  <si>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</si>
  <si>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</si>
  <si>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</si>
  <si>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</si>
  <si>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</si>
  <si>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</si>
  <si>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</si>
  <si>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</si>
  <si>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</si>
  <si>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</si>
  <si>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</si>
  <si>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</si>
  <si>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</si>
  <si>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</si>
  <si>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</si>
  <si>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</si>
  <si>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</si>
  <si>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</si>
  <si>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</si>
  <si>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</si>
  <si>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</si>
  <si>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</si>
  <si>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</si>
  <si>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</si>
  <si>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</si>
  <si>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</si>
  <si>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</si>
  <si>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</si>
  <si>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</si>
  <si>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</si>
  <si>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</si>
  <si>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</si>
  <si>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</si>
  <si>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</si>
  <si>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</si>
  <si>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</si>
  <si>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</si>
  <si>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</si>
  <si>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</si>
  <si>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</si>
  <si>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</si>
  <si>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</si>
  <si>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</si>
  <si>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</si>
  <si>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</si>
  <si>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</si>
  <si>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</si>
  <si>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</si>
  <si>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</si>
  <si>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</si>
  <si>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</si>
  <si>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</si>
  <si>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</si>
  <si>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</si>
  <si>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</si>
  <si>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</si>
  <si>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</si>
  <si>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</si>
  <si>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</si>
  <si>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</si>
  <si>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</si>
  <si>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</si>
  <si>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</si>
  <si>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</si>
  <si>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</si>
  <si>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</si>
  <si>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</si>
  <si>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</si>
  <si>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</si>
  <si>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</si>
  <si>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</si>
  <si>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</si>
  <si>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</si>
  <si>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</si>
  <si>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</si>
  <si>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</si>
  <si>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</si>
  <si>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</si>
  <si>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</si>
  <si>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</si>
  <si>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14/05/24 - VENCIMENTO 21/05/24</t>
  </si>
  <si>
    <t>4.10. Remuneração Veículos Elétricos</t>
  </si>
  <si>
    <t>4.11. Remuneração Aquático</t>
  </si>
  <si>
    <r>
      <t>5.4. Revisão de Remuneração pelo Serviço Atende</t>
    </r>
    <r>
      <rPr>
        <vertAlign val="superscript"/>
        <sz val="10"/>
        <color indexed="8"/>
        <rFont val="Calibri"/>
        <family val="2"/>
      </rPr>
      <t>1</t>
    </r>
  </si>
  <si>
    <r>
      <t xml:space="preserve">             </t>
    </r>
    <r>
      <rPr>
        <vertAlign val="superscript"/>
        <sz val="10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Revisão equipamentos embarcados serviço atende, até março/24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</si>
</sst>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50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8"/>
      <color indexed="23"/>
      <name val="Verdan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  <font>
      <b/>
      <sz val="8"/>
      <color rgb="FF80808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2" fontId="35" fillId="0" borderId="4" applyAlignment="0">
      <protection/>
    </xf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1" fontId="3" fillId="0" borderId="0" applyBorder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8" fillId="21" borderId="6" applyNumberFormat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indent="1"/>
    </xf>
    <xf numFmtId="165" fontId="35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5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5" fillId="0" borderId="4" xfId="53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left" vertical="center" indent="1"/>
    </xf>
    <xf numFmtId="165" fontId="35" fillId="0" borderId="4" xfId="0" applyNumberFormat="1" applyFont="1" applyFill="1" applyBorder="1" applyAlignment="1">
      <alignment vertical="center"/>
    </xf>
    <xf numFmtId="164" fontId="35" fillId="0" borderId="4" xfId="53" applyFont="1" applyFill="1" applyBorder="1" applyAlignment="1">
      <alignment vertical="center"/>
    </xf>
    <xf numFmtId="166" fontId="35" fillId="0" borderId="4" xfId="46" applyNumberFormat="1" applyFont="1" applyFill="1" applyBorder="1" applyAlignment="1">
      <alignment horizontal="center" vertical="center"/>
    </xf>
    <xf numFmtId="164" fontId="46" fillId="0" borderId="4" xfId="46" applyNumberFormat="1" applyFont="1" applyFill="1" applyBorder="1" applyAlignment="1">
      <alignment vertical="center"/>
    </xf>
    <xf numFmtId="167" fontId="35" fillId="0" borderId="4" xfId="53" applyNumberFormat="1" applyFont="1" applyFill="1" applyBorder="1" applyAlignment="1">
      <alignment horizontal="center" vertical="center"/>
    </xf>
    <xf numFmtId="0" fontId="35" fillId="34" borderId="4" xfId="0" applyFont="1" applyFill="1" applyBorder="1" applyAlignment="1">
      <alignment horizontal="left" vertical="center" indent="2"/>
    </xf>
    <xf numFmtId="0" fontId="35" fillId="34" borderId="4" xfId="0" applyFont="1" applyFill="1" applyBorder="1" applyAlignment="1">
      <alignment vertical="center"/>
    </xf>
    <xf numFmtId="164" fontId="35" fillId="34" borderId="4" xfId="53" applyFont="1" applyFill="1" applyBorder="1" applyAlignment="1">
      <alignment vertical="center"/>
    </xf>
    <xf numFmtId="0" fontId="35" fillId="35" borderId="4" xfId="0" applyFont="1" applyFill="1" applyBorder="1" applyAlignment="1">
      <alignment horizontal="left" vertical="center" indent="1"/>
    </xf>
    <xf numFmtId="44" fontId="35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5" fillId="0" borderId="4" xfId="0" applyFont="1" applyFill="1" applyBorder="1" applyAlignment="1">
      <alignment horizontal="left" vertical="center" indent="2"/>
    </xf>
    <xf numFmtId="0" fontId="35" fillId="0" borderId="4" xfId="0" applyFont="1" applyFill="1" applyBorder="1" applyAlignment="1">
      <alignment horizontal="left" vertical="center" indent="3"/>
    </xf>
    <xf numFmtId="168" fontId="35" fillId="0" borderId="4" xfId="46" applyNumberFormat="1" applyFont="1" applyFill="1" applyBorder="1" applyAlignment="1">
      <alignment horizontal="center" vertical="center"/>
    </xf>
    <xf numFmtId="168" fontId="35" fillId="0" borderId="4" xfId="46" applyNumberFormat="1" applyFont="1" applyFill="1" applyBorder="1" applyAlignment="1">
      <alignment vertical="center"/>
    </xf>
    <xf numFmtId="164" fontId="35" fillId="0" borderId="4" xfId="53" applyFont="1" applyFill="1" applyBorder="1" applyAlignment="1">
      <alignment horizontal="center" vertical="center"/>
    </xf>
    <xf numFmtId="164" fontId="35" fillId="0" borderId="4" xfId="46" applyNumberFormat="1" applyFont="1" applyFill="1" applyBorder="1" applyAlignment="1">
      <alignment vertical="center"/>
    </xf>
    <xf numFmtId="164" fontId="35" fillId="0" borderId="4" xfId="46" applyNumberFormat="1" applyFont="1" applyFill="1" applyBorder="1" applyAlignment="1">
      <alignment horizontal="center" vertical="center"/>
    </xf>
    <xf numFmtId="164" fontId="35" fillId="0" borderId="4" xfId="53" applyFont="1" applyFill="1" applyBorder="1" applyAlignment="1">
      <alignment horizontal="left" vertical="center" indent="2"/>
    </xf>
    <xf numFmtId="44" fontId="35" fillId="0" borderId="4" xfId="46" applyFont="1" applyFill="1" applyBorder="1" applyAlignment="1">
      <alignment vertical="center"/>
    </xf>
    <xf numFmtId="0" fontId="35" fillId="34" borderId="4" xfId="0" applyFont="1" applyFill="1" applyBorder="1" applyAlignment="1">
      <alignment horizontal="left" vertical="center" indent="1"/>
    </xf>
    <xf numFmtId="0" fontId="35" fillId="0" borderId="14" xfId="0" applyFont="1" applyFill="1" applyBorder="1" applyAlignment="1">
      <alignment horizontal="left" vertical="center" indent="2"/>
    </xf>
    <xf numFmtId="44" fontId="35" fillId="0" borderId="14" xfId="0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164" fontId="35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5" fillId="0" borderId="4" xfId="46" applyFont="1" applyBorder="1" applyAlignment="1">
      <alignment vertical="center"/>
    </xf>
    <xf numFmtId="164" fontId="35" fillId="0" borderId="4" xfId="46" applyNumberFormat="1" applyFont="1" applyBorder="1" applyAlignment="1">
      <alignment vertical="center"/>
    </xf>
    <xf numFmtId="164" fontId="35" fillId="0" borderId="14" xfId="46" applyNumberFormat="1" applyFont="1" applyBorder="1" applyAlignment="1">
      <alignment vertical="center"/>
    </xf>
    <xf numFmtId="168" fontId="35" fillId="0" borderId="14" xfId="46" applyNumberFormat="1" applyFont="1" applyFill="1" applyBorder="1" applyAlignment="1">
      <alignment vertical="center"/>
    </xf>
    <xf numFmtId="44" fontId="35" fillId="0" borderId="14" xfId="46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5" fillId="0" borderId="4" xfId="0" applyFont="1" applyFill="1" applyBorder="1" applyAlignment="1">
      <alignment vertical="center"/>
    </xf>
    <xf numFmtId="44" fontId="35" fillId="0" borderId="4" xfId="46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7" fillId="0" borderId="0" xfId="0" applyNumberFormat="1" applyFont="1" applyFill="1" applyAlignment="1">
      <alignment/>
    </xf>
    <xf numFmtId="0" fontId="35" fillId="0" borderId="15" xfId="0" applyFont="1" applyFill="1" applyBorder="1" applyAlignment="1">
      <alignment horizontal="left" vertical="center" indent="2"/>
    </xf>
    <xf numFmtId="44" fontId="35" fillId="0" borderId="15" xfId="0" applyNumberFormat="1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164" fontId="35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  <xf numFmtId="4" fontId="49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405384</v>
      </c>
      <c r="C7" s="9">
        <f t="shared" si="0"/>
        <v>266368</v>
      </c>
      <c r="D7" s="9">
        <f t="shared" si="0"/>
        <v>243846</v>
      </c>
      <c r="E7" s="9">
        <f t="shared" si="0"/>
        <v>67078</v>
      </c>
      <c r="F7" s="9">
        <f t="shared" si="0"/>
        <v>241486</v>
      </c>
      <c r="G7" s="9">
        <f t="shared" si="0"/>
        <v>391662</v>
      </c>
      <c r="H7" s="9">
        <f t="shared" si="0"/>
        <v>48964</v>
      </c>
      <c r="I7" s="9">
        <f t="shared" si="0"/>
        <v>311947</v>
      </c>
      <c r="J7" s="9">
        <f t="shared" si="0"/>
        <v>213855</v>
      </c>
      <c r="K7" s="9">
        <f t="shared" si="0"/>
        <v>312452</v>
      </c>
      <c r="L7" s="9">
        <f t="shared" si="0"/>
        <v>247681</v>
      </c>
      <c r="M7" s="9">
        <f t="shared" si="0"/>
        <v>141278</v>
      </c>
      <c r="N7" s="9">
        <f t="shared" si="0"/>
        <v>67148</v>
      </c>
      <c r="O7" s="9">
        <f t="shared" si="0"/>
        <v>2959149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8514</v>
      </c>
      <c r="C8" s="11">
        <f t="shared" si="1"/>
        <v>8362</v>
      </c>
      <c r="D8" s="11">
        <f t="shared" si="1"/>
        <v>4398</v>
      </c>
      <c r="E8" s="11">
        <f t="shared" si="1"/>
        <v>1510</v>
      </c>
      <c r="F8" s="11">
        <f t="shared" si="1"/>
        <v>5674</v>
      </c>
      <c r="G8" s="11">
        <f t="shared" si="1"/>
        <v>10915</v>
      </c>
      <c r="H8" s="11">
        <f t="shared" si="1"/>
        <v>1583</v>
      </c>
      <c r="I8" s="11">
        <f t="shared" si="1"/>
        <v>12350</v>
      </c>
      <c r="J8" s="11">
        <f t="shared" si="1"/>
        <v>6459</v>
      </c>
      <c r="K8" s="11">
        <f t="shared" si="1"/>
        <v>3204</v>
      </c>
      <c r="L8" s="11">
        <f t="shared" si="1"/>
        <v>2474</v>
      </c>
      <c r="M8" s="11">
        <f t="shared" si="1"/>
        <v>4892</v>
      </c>
      <c r="N8" s="11">
        <f t="shared" si="1"/>
        <v>2340</v>
      </c>
      <c r="O8" s="11">
        <f t="shared" si="1"/>
        <v>72675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8514</v>
      </c>
      <c r="C9" s="11">
        <v>8362</v>
      </c>
      <c r="D9" s="11">
        <v>4398</v>
      </c>
      <c r="E9" s="11">
        <v>1510</v>
      </c>
      <c r="F9" s="11">
        <v>5674</v>
      </c>
      <c r="G9" s="11">
        <v>10915</v>
      </c>
      <c r="H9" s="11">
        <v>1583</v>
      </c>
      <c r="I9" s="11">
        <v>12350</v>
      </c>
      <c r="J9" s="11">
        <v>6459</v>
      </c>
      <c r="K9" s="11">
        <v>3204</v>
      </c>
      <c r="L9" s="11">
        <v>2472</v>
      </c>
      <c r="M9" s="11">
        <v>4892</v>
      </c>
      <c r="N9" s="11">
        <v>2330</v>
      </c>
      <c r="O9" s="11">
        <f>SUM(B9:N9)</f>
        <v>72663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10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396870</v>
      </c>
      <c r="C11" s="13">
        <v>258006</v>
      </c>
      <c r="D11" s="13">
        <v>239448</v>
      </c>
      <c r="E11" s="13">
        <v>65568</v>
      </c>
      <c r="F11" s="13">
        <v>235812</v>
      </c>
      <c r="G11" s="13">
        <v>380747</v>
      </c>
      <c r="H11" s="13">
        <v>47381</v>
      </c>
      <c r="I11" s="13">
        <v>299597</v>
      </c>
      <c r="J11" s="13">
        <v>207396</v>
      </c>
      <c r="K11" s="13">
        <v>309248</v>
      </c>
      <c r="L11" s="13">
        <v>245207</v>
      </c>
      <c r="M11" s="13">
        <v>136386</v>
      </c>
      <c r="N11" s="13">
        <v>64808</v>
      </c>
      <c r="O11" s="11">
        <f>SUM(B11:N11)</f>
        <v>2886474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28454</v>
      </c>
      <c r="C12" s="13">
        <v>23105</v>
      </c>
      <c r="D12" s="13">
        <v>17595</v>
      </c>
      <c r="E12" s="13">
        <v>6836</v>
      </c>
      <c r="F12" s="13">
        <v>20298</v>
      </c>
      <c r="G12" s="13">
        <v>35404</v>
      </c>
      <c r="H12" s="13">
        <v>4675</v>
      </c>
      <c r="I12" s="13">
        <v>27609</v>
      </c>
      <c r="J12" s="13">
        <v>17751</v>
      </c>
      <c r="K12" s="13">
        <v>20542</v>
      </c>
      <c r="L12" s="13">
        <v>16573</v>
      </c>
      <c r="M12" s="13">
        <v>6886</v>
      </c>
      <c r="N12" s="13">
        <v>2833</v>
      </c>
      <c r="O12" s="11">
        <f>SUM(B12:N12)</f>
        <v>228561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368416</v>
      </c>
      <c r="C13" s="15">
        <f t="shared" si="2"/>
        <v>234901</v>
      </c>
      <c r="D13" s="15">
        <f t="shared" si="2"/>
        <v>221853</v>
      </c>
      <c r="E13" s="15">
        <f t="shared" si="2"/>
        <v>58732</v>
      </c>
      <c r="F13" s="15">
        <f t="shared" si="2"/>
        <v>215514</v>
      </c>
      <c r="G13" s="15">
        <f t="shared" si="2"/>
        <v>345343</v>
      </c>
      <c r="H13" s="15">
        <f t="shared" si="2"/>
        <v>42706</v>
      </c>
      <c r="I13" s="15">
        <f t="shared" si="2"/>
        <v>271988</v>
      </c>
      <c r="J13" s="15">
        <f t="shared" si="2"/>
        <v>189645</v>
      </c>
      <c r="K13" s="15">
        <f t="shared" si="2"/>
        <v>288706</v>
      </c>
      <c r="L13" s="15">
        <f t="shared" si="2"/>
        <v>228634</v>
      </c>
      <c r="M13" s="15">
        <f t="shared" si="2"/>
        <v>129500</v>
      </c>
      <c r="N13" s="15">
        <f t="shared" si="2"/>
        <v>61975</v>
      </c>
      <c r="O13" s="11">
        <f>SUM(B13:N13)</f>
        <v>2657913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1.154310610357798</v>
      </c>
      <c r="C18" s="19">
        <v>1.259192313563844</v>
      </c>
      <c r="D18" s="19">
        <v>1.412777324156314</v>
      </c>
      <c r="E18" s="19">
        <v>0.871690838937851</v>
      </c>
      <c r="F18" s="19">
        <v>1.296781396171888</v>
      </c>
      <c r="G18" s="19">
        <v>1.366635947937345</v>
      </c>
      <c r="H18" s="19">
        <v>1.465865345567487</v>
      </c>
      <c r="I18" s="19">
        <v>1.091804649824644</v>
      </c>
      <c r="J18" s="19">
        <v>1.312815483034122</v>
      </c>
      <c r="K18" s="19">
        <v>1.188961799434221</v>
      </c>
      <c r="L18" s="19">
        <v>1.262809330775057</v>
      </c>
      <c r="M18" s="19">
        <v>1.127912605288325</v>
      </c>
      <c r="N18" s="19">
        <v>1.338176474116073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SUM(B21:B32)</f>
        <v>1510961.9700000002</v>
      </c>
      <c r="C20" s="24">
        <f aca="true" t="shared" si="3" ref="C20:O20">SUM(C21:C32)</f>
        <v>1094891.55</v>
      </c>
      <c r="D20" s="24">
        <f t="shared" si="3"/>
        <v>975584.6000000001</v>
      </c>
      <c r="E20" s="24">
        <f t="shared" si="3"/>
        <v>290815.94000000006</v>
      </c>
      <c r="F20" s="24">
        <f t="shared" si="3"/>
        <v>1041024.6699999998</v>
      </c>
      <c r="G20" s="24">
        <f t="shared" si="3"/>
        <v>1474761.3600000003</v>
      </c>
      <c r="H20" s="24">
        <f t="shared" si="3"/>
        <v>279270.80999999994</v>
      </c>
      <c r="I20" s="24">
        <f t="shared" si="3"/>
        <v>1137897.33</v>
      </c>
      <c r="J20" s="24">
        <f t="shared" si="3"/>
        <v>919992.2200000001</v>
      </c>
      <c r="K20" s="24">
        <f t="shared" si="3"/>
        <v>1254437.6400000001</v>
      </c>
      <c r="L20" s="24">
        <f t="shared" si="3"/>
        <v>1147043.02</v>
      </c>
      <c r="M20" s="24">
        <f t="shared" si="3"/>
        <v>659032.6599999999</v>
      </c>
      <c r="N20" s="24">
        <f t="shared" si="3"/>
        <v>334822.8</v>
      </c>
      <c r="O20" s="24">
        <f t="shared" si="3"/>
        <v>12120536.570000002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1196693.57</v>
      </c>
      <c r="C21" s="28">
        <f aca="true" t="shared" si="4" ref="C21:N21">ROUND((C15+C16)*C7,2)</f>
        <v>812315.85</v>
      </c>
      <c r="D21" s="28">
        <f t="shared" si="4"/>
        <v>652166.13</v>
      </c>
      <c r="E21" s="28">
        <f t="shared" si="4"/>
        <v>306479.38</v>
      </c>
      <c r="F21" s="28">
        <f t="shared" si="4"/>
        <v>748582.45</v>
      </c>
      <c r="G21" s="28">
        <f t="shared" si="4"/>
        <v>998973.1</v>
      </c>
      <c r="H21" s="28">
        <f t="shared" si="4"/>
        <v>167682.11</v>
      </c>
      <c r="I21" s="28">
        <f t="shared" si="4"/>
        <v>944606.71</v>
      </c>
      <c r="J21" s="28">
        <f t="shared" si="4"/>
        <v>651338.17</v>
      </c>
      <c r="K21" s="28">
        <f t="shared" si="4"/>
        <v>899518.06</v>
      </c>
      <c r="L21" s="28">
        <f t="shared" si="4"/>
        <v>811898.32</v>
      </c>
      <c r="M21" s="28">
        <f t="shared" si="4"/>
        <v>534384.04</v>
      </c>
      <c r="N21" s="28">
        <f t="shared" si="4"/>
        <v>229424.57</v>
      </c>
      <c r="O21" s="28">
        <f aca="true" t="shared" si="5" ref="O21:O29">SUM(B21:N21)</f>
        <v>8954062.46</v>
      </c>
    </row>
    <row r="22" spans="1:23" ht="18.75" customHeight="1">
      <c r="A22" s="26" t="s">
        <v>33</v>
      </c>
      <c r="B22" s="28">
        <f>IF(B18&lt;&gt;0,ROUND((B18-1)*B21,2),0)</f>
        <v>184662.52</v>
      </c>
      <c r="C22" s="28">
        <f aca="true" t="shared" si="6" ref="C22:N22">IF(C18&lt;&gt;0,ROUND((C18-1)*C21,2),0)</f>
        <v>210546.02</v>
      </c>
      <c r="D22" s="28">
        <f t="shared" si="6"/>
        <v>269199.39</v>
      </c>
      <c r="E22" s="28">
        <f t="shared" si="6"/>
        <v>-39324.11</v>
      </c>
      <c r="F22" s="28">
        <f t="shared" si="6"/>
        <v>222165.34</v>
      </c>
      <c r="G22" s="28">
        <f t="shared" si="6"/>
        <v>366259.45</v>
      </c>
      <c r="H22" s="28">
        <f t="shared" si="6"/>
        <v>78117.28</v>
      </c>
      <c r="I22" s="28">
        <f t="shared" si="6"/>
        <v>86719.29</v>
      </c>
      <c r="J22" s="28">
        <f t="shared" si="6"/>
        <v>203748.66</v>
      </c>
      <c r="K22" s="28">
        <f t="shared" si="6"/>
        <v>169974.55</v>
      </c>
      <c r="L22" s="28">
        <f t="shared" si="6"/>
        <v>213374.45</v>
      </c>
      <c r="M22" s="28">
        <f t="shared" si="6"/>
        <v>68354.45</v>
      </c>
      <c r="N22" s="28">
        <f t="shared" si="6"/>
        <v>77585.99</v>
      </c>
      <c r="O22" s="28">
        <f t="shared" si="5"/>
        <v>2111383.28</v>
      </c>
      <c r="W22" s="51"/>
    </row>
    <row r="23" spans="1:15" ht="18.75" customHeight="1">
      <c r="A23" s="26" t="s">
        <v>34</v>
      </c>
      <c r="B23" s="28">
        <v>65598.52</v>
      </c>
      <c r="C23" s="28">
        <v>42800.68</v>
      </c>
      <c r="D23" s="28">
        <v>30714.13</v>
      </c>
      <c r="E23" s="28">
        <v>10985.62</v>
      </c>
      <c r="F23" s="28">
        <v>39495.82</v>
      </c>
      <c r="G23" s="28">
        <v>63842.59</v>
      </c>
      <c r="H23" s="28">
        <v>7350.36</v>
      </c>
      <c r="I23" s="28">
        <v>44855.71</v>
      </c>
      <c r="J23" s="28">
        <v>35741.69</v>
      </c>
      <c r="K23" s="28">
        <v>50672.02</v>
      </c>
      <c r="L23" s="28">
        <v>48796.9</v>
      </c>
      <c r="M23" s="28">
        <v>24674.82</v>
      </c>
      <c r="N23" s="28">
        <v>15311.27</v>
      </c>
      <c r="O23" s="28">
        <f t="shared" si="5"/>
        <v>480840.13000000006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1138.2</v>
      </c>
      <c r="C26" s="28">
        <v>838.68</v>
      </c>
      <c r="D26" s="28">
        <v>748.82</v>
      </c>
      <c r="E26" s="28">
        <v>220.56</v>
      </c>
      <c r="F26" s="28">
        <v>792.39</v>
      </c>
      <c r="G26" s="28">
        <v>1121.87</v>
      </c>
      <c r="H26" s="28">
        <v>198.78</v>
      </c>
      <c r="I26" s="28">
        <v>846.85</v>
      </c>
      <c r="J26" s="28">
        <v>699.81</v>
      </c>
      <c r="K26" s="28">
        <v>950.32</v>
      </c>
      <c r="L26" s="28">
        <v>865.91</v>
      </c>
      <c r="M26" s="28">
        <v>492.86</v>
      </c>
      <c r="N26" s="28">
        <v>250.47</v>
      </c>
      <c r="O26" s="28">
        <f t="shared" si="5"/>
        <v>9165.52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997.87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691.18</v>
      </c>
      <c r="J27" s="28">
        <v>651.62</v>
      </c>
      <c r="K27" s="28">
        <v>862.89</v>
      </c>
      <c r="L27" s="28">
        <v>753.85</v>
      </c>
      <c r="M27" s="28">
        <v>425.33</v>
      </c>
      <c r="N27" s="28">
        <v>223.57</v>
      </c>
      <c r="O27" s="28">
        <f t="shared" si="5"/>
        <v>7910.780000000001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3687.0499999999997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57865.78</v>
      </c>
      <c r="C29" s="28">
        <v>23760.77</v>
      </c>
      <c r="D29" s="28">
        <v>20030.54</v>
      </c>
      <c r="E29" s="28">
        <v>10392.58</v>
      </c>
      <c r="F29" s="28">
        <v>27257.08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28732.1</v>
      </c>
      <c r="N29" s="28">
        <v>10152.61</v>
      </c>
      <c r="O29" s="28">
        <f t="shared" si="5"/>
        <v>406640.1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85812.13</v>
      </c>
      <c r="L30" s="28">
        <v>28776.76</v>
      </c>
      <c r="M30" s="28">
        <v>0</v>
      </c>
      <c r="N30" s="28">
        <v>0</v>
      </c>
      <c r="O30" s="28">
        <f>SUM(B30:N30)</f>
        <v>114588.89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>SUM(B31:N31)</f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1409469.24</v>
      </c>
      <c r="C33" s="28">
        <f aca="true" t="shared" si="7" ref="C33:O33">+C34+C36+C49+C50+C51+C56-C57</f>
        <v>-36792.8</v>
      </c>
      <c r="D33" s="28">
        <f t="shared" si="7"/>
        <v>-19351.2</v>
      </c>
      <c r="E33" s="28">
        <f t="shared" si="7"/>
        <v>-6644</v>
      </c>
      <c r="F33" s="28">
        <f t="shared" si="7"/>
        <v>-24965.6</v>
      </c>
      <c r="G33" s="28">
        <f t="shared" si="7"/>
        <v>-48026</v>
      </c>
      <c r="H33" s="28">
        <f t="shared" si="7"/>
        <v>-6965.2</v>
      </c>
      <c r="I33" s="28">
        <f t="shared" si="7"/>
        <v>782660</v>
      </c>
      <c r="J33" s="28">
        <f t="shared" si="7"/>
        <v>-28419.6</v>
      </c>
      <c r="K33" s="28">
        <f t="shared" si="7"/>
        <v>1110902.4</v>
      </c>
      <c r="L33" s="28">
        <f t="shared" si="7"/>
        <v>1024123.2</v>
      </c>
      <c r="M33" s="28">
        <f t="shared" si="7"/>
        <v>-21524.8</v>
      </c>
      <c r="N33" s="28">
        <f t="shared" si="7"/>
        <v>-10252</v>
      </c>
      <c r="O33" s="28">
        <f t="shared" si="7"/>
        <v>4124213.6399999997</v>
      </c>
    </row>
    <row r="34" spans="1:15" ht="18.75" customHeight="1">
      <c r="A34" s="26" t="s">
        <v>38</v>
      </c>
      <c r="B34" s="29">
        <f>+B35</f>
        <v>-37461.6</v>
      </c>
      <c r="C34" s="29">
        <f>+C35</f>
        <v>-36792.8</v>
      </c>
      <c r="D34" s="29">
        <f aca="true" t="shared" si="8" ref="D34:O34">+D35</f>
        <v>-19351.2</v>
      </c>
      <c r="E34" s="29">
        <f t="shared" si="8"/>
        <v>-6644</v>
      </c>
      <c r="F34" s="29">
        <f t="shared" si="8"/>
        <v>-24965.6</v>
      </c>
      <c r="G34" s="29">
        <f t="shared" si="8"/>
        <v>-48026</v>
      </c>
      <c r="H34" s="29">
        <f t="shared" si="8"/>
        <v>-6965.2</v>
      </c>
      <c r="I34" s="29">
        <f t="shared" si="8"/>
        <v>-54340</v>
      </c>
      <c r="J34" s="29">
        <f t="shared" si="8"/>
        <v>-28419.6</v>
      </c>
      <c r="K34" s="29">
        <f t="shared" si="8"/>
        <v>-14097.6</v>
      </c>
      <c r="L34" s="29">
        <f t="shared" si="8"/>
        <v>-10876.8</v>
      </c>
      <c r="M34" s="29">
        <f t="shared" si="8"/>
        <v>-21524.8</v>
      </c>
      <c r="N34" s="29">
        <f t="shared" si="8"/>
        <v>-10252</v>
      </c>
      <c r="O34" s="29">
        <f t="shared" si="8"/>
        <v>-319717.19999999995</v>
      </c>
    </row>
    <row r="35" spans="1:26" ht="18.75" customHeight="1">
      <c r="A35" s="27" t="s">
        <v>39</v>
      </c>
      <c r="B35" s="16">
        <f>ROUND((-B9)*$G$3,2)</f>
        <v>-37461.6</v>
      </c>
      <c r="C35" s="16">
        <f aca="true" t="shared" si="9" ref="C35:N35">ROUND((-C9)*$G$3,2)</f>
        <v>-36792.8</v>
      </c>
      <c r="D35" s="16">
        <f t="shared" si="9"/>
        <v>-19351.2</v>
      </c>
      <c r="E35" s="16">
        <f t="shared" si="9"/>
        <v>-6644</v>
      </c>
      <c r="F35" s="16">
        <f t="shared" si="9"/>
        <v>-24965.6</v>
      </c>
      <c r="G35" s="16">
        <f t="shared" si="9"/>
        <v>-48026</v>
      </c>
      <c r="H35" s="16">
        <f t="shared" si="9"/>
        <v>-6965.2</v>
      </c>
      <c r="I35" s="16">
        <f t="shared" si="9"/>
        <v>-54340</v>
      </c>
      <c r="J35" s="16">
        <f t="shared" si="9"/>
        <v>-28419.6</v>
      </c>
      <c r="K35" s="16">
        <f t="shared" si="9"/>
        <v>-14097.6</v>
      </c>
      <c r="L35" s="16">
        <f t="shared" si="9"/>
        <v>-10876.8</v>
      </c>
      <c r="M35" s="16">
        <f t="shared" si="9"/>
        <v>-21524.8</v>
      </c>
      <c r="N35" s="16">
        <f t="shared" si="9"/>
        <v>-10252</v>
      </c>
      <c r="O35" s="30">
        <f aca="true" t="shared" si="10" ref="O35:O57">SUM(B35:N35)</f>
        <v>-319717.19999999995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1296000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837000</v>
      </c>
      <c r="J36" s="29">
        <f t="shared" si="11"/>
        <v>0</v>
      </c>
      <c r="K36" s="29">
        <f t="shared" si="11"/>
        <v>1125000</v>
      </c>
      <c r="L36" s="29">
        <f t="shared" si="11"/>
        <v>1035000</v>
      </c>
      <c r="M36" s="29">
        <f t="shared" si="11"/>
        <v>0</v>
      </c>
      <c r="N36" s="29">
        <f t="shared" si="11"/>
        <v>0</v>
      </c>
      <c r="O36" s="29">
        <f t="shared" si="11"/>
        <v>4293000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80</v>
      </c>
      <c r="B42" s="31">
        <v>2556000</v>
      </c>
      <c r="C42" s="31">
        <v>0</v>
      </c>
      <c r="D42" s="31">
        <v>0</v>
      </c>
      <c r="E42" s="31">
        <v>261000</v>
      </c>
      <c r="F42" s="31">
        <v>0</v>
      </c>
      <c r="G42" s="31">
        <v>0</v>
      </c>
      <c r="H42" s="31">
        <v>0</v>
      </c>
      <c r="I42" s="31">
        <v>1746000</v>
      </c>
      <c r="J42" s="31">
        <v>0</v>
      </c>
      <c r="K42" s="31">
        <v>2214000</v>
      </c>
      <c r="L42" s="31">
        <v>2025000</v>
      </c>
      <c r="M42" s="31">
        <v>0</v>
      </c>
      <c r="N42" s="31">
        <v>0</v>
      </c>
      <c r="O42" s="31">
        <f t="shared" si="10"/>
        <v>8802000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81</v>
      </c>
      <c r="B43" s="31">
        <v>-1260000</v>
      </c>
      <c r="C43" s="31">
        <v>0</v>
      </c>
      <c r="D43" s="31">
        <v>0</v>
      </c>
      <c r="E43" s="31">
        <v>-261000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-4509000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73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86</v>
      </c>
      <c r="B50" s="33">
        <v>150930.84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150930.84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74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60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49</v>
      </c>
      <c r="B55" s="34">
        <f>+B20+B33</f>
        <v>2920431.21</v>
      </c>
      <c r="C55" s="34">
        <f aca="true" t="shared" si="13" ref="C55:N55">+C20+C33</f>
        <v>1058098.75</v>
      </c>
      <c r="D55" s="34">
        <f t="shared" si="13"/>
        <v>956233.4000000001</v>
      </c>
      <c r="E55" s="34">
        <f t="shared" si="13"/>
        <v>284171.94000000006</v>
      </c>
      <c r="F55" s="34">
        <f t="shared" si="13"/>
        <v>1016059.0699999998</v>
      </c>
      <c r="G55" s="34">
        <f t="shared" si="13"/>
        <v>1426735.3600000003</v>
      </c>
      <c r="H55" s="34">
        <f t="shared" si="13"/>
        <v>272305.6099999999</v>
      </c>
      <c r="I55" s="34">
        <f t="shared" si="13"/>
        <v>1920557.33</v>
      </c>
      <c r="J55" s="34">
        <f t="shared" si="13"/>
        <v>891572.6200000001</v>
      </c>
      <c r="K55" s="34">
        <f t="shared" si="13"/>
        <v>2365340.04</v>
      </c>
      <c r="L55" s="34">
        <f t="shared" si="13"/>
        <v>2171166.2199999997</v>
      </c>
      <c r="M55" s="34">
        <f t="shared" si="13"/>
        <v>637507.8599999999</v>
      </c>
      <c r="N55" s="34">
        <f t="shared" si="13"/>
        <v>324570.8</v>
      </c>
      <c r="O55" s="34">
        <f>SUM(B55:N55)</f>
        <v>16244750.21</v>
      </c>
      <c r="P55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50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  <c r="U56" s="40"/>
    </row>
    <row r="57" spans="1:19" ht="18.75" customHeight="1">
      <c r="A57" s="35" t="s">
        <v>51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73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52</v>
      </c>
      <c r="B61" s="42">
        <f aca="true" t="shared" si="14" ref="B61:O61">SUM(B62:B72)</f>
        <v>2920431.1999999997</v>
      </c>
      <c r="C61" s="42">
        <f t="shared" si="14"/>
        <v>1058098.76</v>
      </c>
      <c r="D61" s="42">
        <f t="shared" si="14"/>
        <v>956233.4</v>
      </c>
      <c r="E61" s="42">
        <f t="shared" si="14"/>
        <v>284171.94</v>
      </c>
      <c r="F61" s="42">
        <f t="shared" si="14"/>
        <v>1016059.08</v>
      </c>
      <c r="G61" s="42">
        <f t="shared" si="14"/>
        <v>1426735.36</v>
      </c>
      <c r="H61" s="42">
        <f t="shared" si="14"/>
        <v>272305.62</v>
      </c>
      <c r="I61" s="42">
        <f t="shared" si="14"/>
        <v>1920557.33</v>
      </c>
      <c r="J61" s="42">
        <f t="shared" si="14"/>
        <v>891572.63</v>
      </c>
      <c r="K61" s="42">
        <f t="shared" si="14"/>
        <v>2365340.05</v>
      </c>
      <c r="L61" s="42">
        <f t="shared" si="14"/>
        <v>2171166.22</v>
      </c>
      <c r="M61" s="42">
        <f t="shared" si="14"/>
        <v>637507.86</v>
      </c>
      <c r="N61" s="42">
        <f t="shared" si="14"/>
        <v>324570.8</v>
      </c>
      <c r="O61" s="34">
        <f t="shared" si="14"/>
        <v>16244750.250000002</v>
      </c>
      <c r="Q61"/>
    </row>
    <row r="62" spans="1:18" ht="18.75" customHeight="1">
      <c r="A62" s="26" t="s">
        <v>53</v>
      </c>
      <c r="B62" s="42">
        <v>2418778.8</v>
      </c>
      <c r="C62" s="42">
        <v>758140.74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3176919.54</v>
      </c>
      <c r="P62"/>
      <c r="Q62"/>
      <c r="R62" s="41"/>
    </row>
    <row r="63" spans="1:16" ht="18.75" customHeight="1">
      <c r="A63" s="26" t="s">
        <v>54</v>
      </c>
      <c r="B63" s="42">
        <v>501652.4</v>
      </c>
      <c r="C63" s="42">
        <v>299958.02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801610.42</v>
      </c>
      <c r="P63"/>
    </row>
    <row r="64" spans="1:17" ht="18.75" customHeight="1">
      <c r="A64" s="26" t="s">
        <v>55</v>
      </c>
      <c r="B64" s="43">
        <v>0</v>
      </c>
      <c r="C64" s="43">
        <v>0</v>
      </c>
      <c r="D64" s="29">
        <v>956233.4</v>
      </c>
      <c r="E64" s="43">
        <v>0</v>
      </c>
      <c r="F64" s="43">
        <v>0</v>
      </c>
      <c r="G64" s="43">
        <v>0</v>
      </c>
      <c r="H64" s="42">
        <v>272305.62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1228539.02</v>
      </c>
      <c r="P64" s="52"/>
      <c r="Q64"/>
    </row>
    <row r="65" spans="1:18" ht="18.75" customHeight="1">
      <c r="A65" s="26" t="s">
        <v>56</v>
      </c>
      <c r="B65" s="43">
        <v>0</v>
      </c>
      <c r="C65" s="43">
        <v>0</v>
      </c>
      <c r="D65" s="43">
        <v>0</v>
      </c>
      <c r="E65" s="29">
        <v>284171.94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284171.94</v>
      </c>
      <c r="R65"/>
    </row>
    <row r="66" spans="1:19" ht="18.75" customHeight="1">
      <c r="A66" s="26" t="s">
        <v>57</v>
      </c>
      <c r="B66" s="43">
        <v>0</v>
      </c>
      <c r="C66" s="43">
        <v>0</v>
      </c>
      <c r="D66" s="43">
        <v>0</v>
      </c>
      <c r="E66" s="43">
        <v>0</v>
      </c>
      <c r="F66" s="29">
        <v>1016059.08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1016059.08</v>
      </c>
      <c r="S66"/>
    </row>
    <row r="67" spans="1:20" ht="18.75" customHeight="1">
      <c r="A67" s="26" t="s">
        <v>58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1426735.36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1426735.36</v>
      </c>
      <c r="T67"/>
    </row>
    <row r="68" spans="1:21" ht="18.75" customHeight="1">
      <c r="A68" s="26" t="s">
        <v>59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1920557.33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1920557.33</v>
      </c>
      <c r="U68"/>
    </row>
    <row r="69" spans="1:22" ht="18.75" customHeight="1">
      <c r="A69" s="26" t="s">
        <v>60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891572.63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891572.63</v>
      </c>
      <c r="V69"/>
    </row>
    <row r="70" spans="1:23" ht="18.75" customHeight="1">
      <c r="A70" s="26" t="s">
        <v>61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2365340.05</v>
      </c>
      <c r="L70" s="29">
        <v>2171166.22</v>
      </c>
      <c r="M70" s="43">
        <v>0</v>
      </c>
      <c r="N70" s="43">
        <v>0</v>
      </c>
      <c r="O70" s="34">
        <f t="shared" si="15"/>
        <v>4536506.27</v>
      </c>
      <c r="P70"/>
      <c r="W70"/>
    </row>
    <row r="71" spans="1:25" ht="18.75" customHeight="1">
      <c r="A71" s="26" t="s">
        <v>62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637507.86</v>
      </c>
      <c r="N71" s="43">
        <v>0</v>
      </c>
      <c r="O71" s="34">
        <f t="shared" si="15"/>
        <v>637507.86</v>
      </c>
      <c r="R71"/>
      <c r="Y71"/>
    </row>
    <row r="72" spans="1:26" ht="18.75" customHeight="1">
      <c r="A72" s="36" t="s">
        <v>63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324570.8</v>
      </c>
      <c r="O72" s="46">
        <f t="shared" si="15"/>
        <v>324570.8</v>
      </c>
      <c r="P72"/>
      <c r="S72"/>
      <c r="Z72"/>
    </row>
    <row r="73" spans="1:12" ht="21" customHeight="1">
      <c r="A73" s="47" t="s">
        <v>79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 t="s">
        <v>87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2024-05-29T21:08:48Z</dcterms:modified>
  <cp:category/>
  <cp:version/>
  <cp:contentType/>
  <cp:contentStatus/>
</cp:coreProperties>
</file>