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<sst xmlns="http://schemas.openxmlformats.org/spreadsheetml/2006/main" count="91" uniqueCount="88">
  <si>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</si>
  <si>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</si>
  <si>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</si>
  <si>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</si>
  <si>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</si>
  <si>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</si>
  <si>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</si>
  <si>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</si>
  <si>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</si>
  <si>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</si>
  <si>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</si>
  <si>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</si>
  <si>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</si>
  <si>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</si>
  <si>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</si>
  <si>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</si>
  <si>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</si>
  <si>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</si>
  <si>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</si>
  <si>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</si>
  <si>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</si>
  <si>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</si>
  <si>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</si>
  <si>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</si>
  <si>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</si>
  <si>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</si>
  <si>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</si>
  <si>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</si>
  <si>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</si>
  <si>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</si>
  <si>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</si>
  <si>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</si>
  <si>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</si>
  <si>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</si>
  <si>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</si>
  <si>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</si>
  <si>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</si>
  <si>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</si>
  <si>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</si>
  <si>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</si>
  <si>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</si>
  <si>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</si>
  <si>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</si>
  <si>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</si>
  <si>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</si>
  <si>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</si>
  <si>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</si>
  <si>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</si>
  <si>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</si>
  <si>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</si>
  <si>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</si>
  <si>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</si>
  <si>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</si>
  <si>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</si>
  <si>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</si>
  <si>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</si>
  <si>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</si>
  <si>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</si>
  <si>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</si>
  <si>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</si>
  <si>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</si>
  <si>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</si>
  <si>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</si>
  <si>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</si>
  <si>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</si>
  <si>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</si>
  <si>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</si>
  <si>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</si>
  <si>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</si>
  <si>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</si>
  <si>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</si>
  <si>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</si>
  <si>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</si>
  <si>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</si>
  <si>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</si>
  <si>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</si>
  <si>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</si>
  <si>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</si>
  <si>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</si>
  <si>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</si>
  <si>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</si>
  <si>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</si>
  <si>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</si>
  <si>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</si>
  <si>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19/05/24 - VENCIMENTO 24/05/24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</si>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</sst>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v>170851</v>
      </c>
      <c r="C7" s="9">
        <v>106745</v>
      </c>
      <c r="D7" s="9">
        <v>99521</v>
      </c>
      <c r="E7" s="9">
        <v>28663</v>
      </c>
      <c r="F7" s="9">
        <v>94454</v>
      </c>
      <c r="G7" s="9">
        <v>157165</v>
      </c>
      <c r="H7" s="9">
        <v>19651</v>
      </c>
      <c r="I7" s="9">
        <v>107506</v>
      </c>
      <c r="J7" s="9">
        <v>103430</v>
      </c>
      <c r="K7" s="9">
        <v>143556</v>
      </c>
      <c r="L7" s="9">
        <v>104603</v>
      </c>
      <c r="M7" s="9">
        <v>53334</v>
      </c>
      <c r="N7" s="9">
        <v>27022</v>
      </c>
      <c r="O7" s="9">
        <f>O8+O11</f>
        <v>1216501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0" ref="B8:O8">B9+B10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170851</v>
      </c>
      <c r="C11" s="13">
        <v>106745</v>
      </c>
      <c r="D11" s="13">
        <v>99521</v>
      </c>
      <c r="E11" s="13">
        <v>28663</v>
      </c>
      <c r="F11" s="13">
        <v>94454</v>
      </c>
      <c r="G11" s="13">
        <v>157165</v>
      </c>
      <c r="H11" s="13">
        <v>19651</v>
      </c>
      <c r="I11" s="13">
        <v>107506</v>
      </c>
      <c r="J11" s="13">
        <v>103430</v>
      </c>
      <c r="K11" s="13">
        <v>143556</v>
      </c>
      <c r="L11" s="13">
        <v>104603</v>
      </c>
      <c r="M11" s="13">
        <v>53334</v>
      </c>
      <c r="N11" s="13">
        <v>27022</v>
      </c>
      <c r="O11" s="11">
        <f>SUM(B11:N11)</f>
        <v>1216501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11424</v>
      </c>
      <c r="C12" s="13">
        <v>8773</v>
      </c>
      <c r="D12" s="13">
        <v>7198</v>
      </c>
      <c r="E12" s="13">
        <v>2771</v>
      </c>
      <c r="F12" s="13">
        <v>7828</v>
      </c>
      <c r="G12" s="13">
        <v>13915</v>
      </c>
      <c r="H12" s="13">
        <v>1880</v>
      </c>
      <c r="I12" s="13">
        <v>8884</v>
      </c>
      <c r="J12" s="13">
        <v>8110</v>
      </c>
      <c r="K12" s="13">
        <v>8374</v>
      </c>
      <c r="L12" s="13">
        <v>6791</v>
      </c>
      <c r="M12" s="13">
        <v>2592</v>
      </c>
      <c r="N12" s="13">
        <v>1049</v>
      </c>
      <c r="O12" s="11">
        <f>SUM(B12:N12)</f>
        <v>89589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1" ref="B13:N13">B11-B12</f>
        <v>159427</v>
      </c>
      <c r="C13" s="15">
        <f t="shared" si="1"/>
        <v>97972</v>
      </c>
      <c r="D13" s="15">
        <f t="shared" si="1"/>
        <v>92323</v>
      </c>
      <c r="E13" s="15">
        <f t="shared" si="1"/>
        <v>25892</v>
      </c>
      <c r="F13" s="15">
        <f t="shared" si="1"/>
        <v>86626</v>
      </c>
      <c r="G13" s="15">
        <f t="shared" si="1"/>
        <v>143250</v>
      </c>
      <c r="H13" s="15">
        <f t="shared" si="1"/>
        <v>17771</v>
      </c>
      <c r="I13" s="15">
        <f t="shared" si="1"/>
        <v>98622</v>
      </c>
      <c r="J13" s="15">
        <f t="shared" si="1"/>
        <v>95320</v>
      </c>
      <c r="K13" s="15">
        <f t="shared" si="1"/>
        <v>135182</v>
      </c>
      <c r="L13" s="15">
        <f t="shared" si="1"/>
        <v>97812</v>
      </c>
      <c r="M13" s="15">
        <f t="shared" si="1"/>
        <v>50742</v>
      </c>
      <c r="N13" s="15">
        <f t="shared" si="1"/>
        <v>25973</v>
      </c>
      <c r="O13" s="11">
        <f>SUM(B13:N13)</f>
        <v>1126912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1.154682207902466</v>
      </c>
      <c r="C18" s="19">
        <v>1.290033857121089</v>
      </c>
      <c r="D18" s="19">
        <v>1.442192918851821</v>
      </c>
      <c r="E18" s="19">
        <v>0.86729016218416</v>
      </c>
      <c r="F18" s="19">
        <v>1.262904037875283</v>
      </c>
      <c r="G18" s="19">
        <v>1.353801673888626</v>
      </c>
      <c r="H18" s="19">
        <v>1.491465998627038</v>
      </c>
      <c r="I18" s="19">
        <v>1.117289807737399</v>
      </c>
      <c r="J18" s="19">
        <v>1.411556422530708</v>
      </c>
      <c r="K18" s="19">
        <v>1.219050323591226</v>
      </c>
      <c r="L18" s="19">
        <v>1.295036812903089</v>
      </c>
      <c r="M18" s="19">
        <v>1.131695123394251</v>
      </c>
      <c r="N18" s="19">
        <v>1.331902586310564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672314.7900000002</v>
      </c>
      <c r="C20" s="24">
        <f aca="true" t="shared" si="2" ref="C20:O20">SUM(C21:C32)</f>
        <v>468222.74</v>
      </c>
      <c r="D20" s="24">
        <f t="shared" si="2"/>
        <v>423869.8599999999</v>
      </c>
      <c r="E20" s="24">
        <f t="shared" si="2"/>
        <v>131893.15</v>
      </c>
      <c r="F20" s="24">
        <f t="shared" si="2"/>
        <v>418114.66000000003</v>
      </c>
      <c r="G20" s="24">
        <f t="shared" si="2"/>
        <v>615087.4199999999</v>
      </c>
      <c r="H20" s="24">
        <f t="shared" si="2"/>
        <v>130503.07999999999</v>
      </c>
      <c r="I20" s="24">
        <f t="shared" si="2"/>
        <v>445082.42999999993</v>
      </c>
      <c r="J20" s="24">
        <f t="shared" si="2"/>
        <v>491283.01999999996</v>
      </c>
      <c r="K20" s="24">
        <f t="shared" si="2"/>
        <v>668314.9999999999</v>
      </c>
      <c r="L20" s="24">
        <f t="shared" si="2"/>
        <v>539274.5199999999</v>
      </c>
      <c r="M20" s="24">
        <f t="shared" si="2"/>
        <v>272997.11</v>
      </c>
      <c r="N20" s="24">
        <f t="shared" si="2"/>
        <v>142065.82</v>
      </c>
      <c r="O20" s="24">
        <f t="shared" si="2"/>
        <v>5419023.599999998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504352.15</v>
      </c>
      <c r="C21" s="28">
        <f aca="true" t="shared" si="3" ref="C21:N21">ROUND((C15+C16)*C7,2)</f>
        <v>325529.55</v>
      </c>
      <c r="D21" s="28">
        <f t="shared" si="3"/>
        <v>266168.91</v>
      </c>
      <c r="E21" s="28">
        <f t="shared" si="3"/>
        <v>130961.25</v>
      </c>
      <c r="F21" s="28">
        <f t="shared" si="3"/>
        <v>292797.95</v>
      </c>
      <c r="G21" s="28">
        <f t="shared" si="3"/>
        <v>400865.05</v>
      </c>
      <c r="H21" s="28">
        <f t="shared" si="3"/>
        <v>67296.81</v>
      </c>
      <c r="I21" s="28">
        <f t="shared" si="3"/>
        <v>325538.92</v>
      </c>
      <c r="J21" s="28">
        <f t="shared" si="3"/>
        <v>315016.75</v>
      </c>
      <c r="K21" s="28">
        <f t="shared" si="3"/>
        <v>413283.37</v>
      </c>
      <c r="L21" s="28">
        <f t="shared" si="3"/>
        <v>342888.63</v>
      </c>
      <c r="M21" s="28">
        <f t="shared" si="3"/>
        <v>201735.86</v>
      </c>
      <c r="N21" s="28">
        <f t="shared" si="3"/>
        <v>92326.07</v>
      </c>
      <c r="O21" s="28">
        <f aca="true" t="shared" si="4" ref="O21:O31">SUM(B21:N21)</f>
        <v>3678761.2699999996</v>
      </c>
    </row>
    <row r="22" spans="1:23" ht="18.75" customHeight="1">
      <c r="A22" s="26" t="s">
        <v>33</v>
      </c>
      <c r="B22" s="28">
        <f>IF(B18&lt;&gt;0,ROUND((B18-1)*B21,2),0)</f>
        <v>78014.3</v>
      </c>
      <c r="C22" s="28">
        <f aca="true" t="shared" si="5" ref="C22:N22">IF(C18&lt;&gt;0,ROUND((C18-1)*C21,2),0)</f>
        <v>94414.59</v>
      </c>
      <c r="D22" s="28">
        <f t="shared" si="5"/>
        <v>117698.01</v>
      </c>
      <c r="E22" s="28">
        <f t="shared" si="5"/>
        <v>-17379.85</v>
      </c>
      <c r="F22" s="28">
        <f t="shared" si="5"/>
        <v>76977.76</v>
      </c>
      <c r="G22" s="28">
        <f t="shared" si="5"/>
        <v>141826.73</v>
      </c>
      <c r="H22" s="28">
        <f t="shared" si="5"/>
        <v>33074.09</v>
      </c>
      <c r="I22" s="28">
        <f t="shared" si="5"/>
        <v>38182.4</v>
      </c>
      <c r="J22" s="28">
        <f t="shared" si="5"/>
        <v>129647.17</v>
      </c>
      <c r="K22" s="28">
        <f t="shared" si="5"/>
        <v>90529.86</v>
      </c>
      <c r="L22" s="28">
        <f t="shared" si="5"/>
        <v>101164.77</v>
      </c>
      <c r="M22" s="28">
        <f t="shared" si="5"/>
        <v>26567.63</v>
      </c>
      <c r="N22" s="28">
        <f t="shared" si="5"/>
        <v>30643.26</v>
      </c>
      <c r="O22" s="28">
        <f t="shared" si="4"/>
        <v>941360.7200000001</v>
      </c>
      <c r="W22" s="51"/>
    </row>
    <row r="23" spans="1:15" ht="18.75" customHeight="1">
      <c r="A23" s="26" t="s">
        <v>34</v>
      </c>
      <c r="B23" s="28">
        <v>25913.76</v>
      </c>
      <c r="C23" s="28">
        <v>19044.16</v>
      </c>
      <c r="D23" s="28">
        <v>16481.65</v>
      </c>
      <c r="E23" s="28">
        <v>5625.81</v>
      </c>
      <c r="F23" s="28">
        <v>17609.63</v>
      </c>
      <c r="G23" s="28">
        <v>26742.1</v>
      </c>
      <c r="H23" s="28">
        <v>4008.4</v>
      </c>
      <c r="I23" s="28">
        <v>19754.41</v>
      </c>
      <c r="J23" s="28">
        <v>17272.97</v>
      </c>
      <c r="K23" s="28">
        <v>26205.94</v>
      </c>
      <c r="L23" s="28">
        <v>21510.49</v>
      </c>
      <c r="M23" s="28">
        <v>13104.22</v>
      </c>
      <c r="N23" s="28">
        <v>6592.75</v>
      </c>
      <c r="O23" s="28">
        <f t="shared" si="4"/>
        <v>219866.29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4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4"/>
        <v>0</v>
      </c>
    </row>
    <row r="26" spans="1:26" ht="18.75" customHeight="1">
      <c r="A26" s="26" t="s">
        <v>68</v>
      </c>
      <c r="B26" s="28">
        <v>1165.43</v>
      </c>
      <c r="C26" s="28">
        <v>844.12</v>
      </c>
      <c r="D26" s="28">
        <v>765.16</v>
      </c>
      <c r="E26" s="28">
        <v>231.45</v>
      </c>
      <c r="F26" s="28">
        <v>740.65</v>
      </c>
      <c r="G26" s="28">
        <v>1089.19</v>
      </c>
      <c r="H26" s="28">
        <v>201.5</v>
      </c>
      <c r="I26" s="28">
        <v>737.93</v>
      </c>
      <c r="J26" s="28">
        <v>882.24</v>
      </c>
      <c r="K26" s="28">
        <v>1189.94</v>
      </c>
      <c r="L26" s="28">
        <v>944.87</v>
      </c>
      <c r="M26" s="28">
        <v>462.91</v>
      </c>
      <c r="N26" s="28">
        <v>253.24</v>
      </c>
      <c r="O26" s="28">
        <f t="shared" si="4"/>
        <v>9508.630000000001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997.86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753.85</v>
      </c>
      <c r="M27" s="28">
        <v>425.33</v>
      </c>
      <c r="N27" s="28">
        <v>223.57</v>
      </c>
      <c r="O27" s="28">
        <f t="shared" si="4"/>
        <v>7910.76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4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10392.58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4"/>
        <v>406640.1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89595.34</v>
      </c>
      <c r="L30" s="28">
        <v>29435.08</v>
      </c>
      <c r="M30" s="28">
        <v>0</v>
      </c>
      <c r="N30" s="28">
        <v>0</v>
      </c>
      <c r="O30" s="28">
        <f t="shared" si="4"/>
        <v>119030.42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 t="shared" si="4"/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6" ref="C33:O33">+C34+C36+C49+C50+C51+C56-C57</f>
        <v>0</v>
      </c>
      <c r="D33" s="28">
        <f t="shared" si="6"/>
        <v>0</v>
      </c>
      <c r="E33" s="28">
        <f t="shared" si="6"/>
        <v>0</v>
      </c>
      <c r="F33" s="28">
        <f t="shared" si="6"/>
        <v>0</v>
      </c>
      <c r="G33" s="28">
        <f t="shared" si="6"/>
        <v>0</v>
      </c>
      <c r="H33" s="28">
        <f t="shared" si="6"/>
        <v>0</v>
      </c>
      <c r="I33" s="28">
        <f t="shared" si="6"/>
        <v>-270000</v>
      </c>
      <c r="J33" s="28">
        <f t="shared" si="6"/>
        <v>0</v>
      </c>
      <c r="K33" s="28">
        <f t="shared" si="6"/>
        <v>-405000</v>
      </c>
      <c r="L33" s="28">
        <f t="shared" si="6"/>
        <v>-369000</v>
      </c>
      <c r="M33" s="28">
        <f t="shared" si="6"/>
        <v>0</v>
      </c>
      <c r="N33" s="28">
        <f t="shared" si="6"/>
        <v>0</v>
      </c>
      <c r="O33" s="28">
        <f t="shared" si="6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7" ref="D34:O34">+D35</f>
        <v>0</v>
      </c>
      <c r="E34" s="29">
        <f t="shared" si="7"/>
        <v>0</v>
      </c>
      <c r="F34" s="29">
        <f t="shared" si="7"/>
        <v>0</v>
      </c>
      <c r="G34" s="29">
        <f t="shared" si="7"/>
        <v>0</v>
      </c>
      <c r="H34" s="29">
        <f t="shared" si="7"/>
        <v>0</v>
      </c>
      <c r="I34" s="29">
        <f t="shared" si="7"/>
        <v>0</v>
      </c>
      <c r="J34" s="29">
        <f t="shared" si="7"/>
        <v>0</v>
      </c>
      <c r="K34" s="29">
        <f t="shared" si="7"/>
        <v>0</v>
      </c>
      <c r="L34" s="29">
        <f t="shared" si="7"/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8" ref="C35:N35">ROUND((-C9)*$G$3,2)</f>
        <v>0</v>
      </c>
      <c r="D35" s="16">
        <f t="shared" si="8"/>
        <v>0</v>
      </c>
      <c r="E35" s="16">
        <f t="shared" si="8"/>
        <v>0</v>
      </c>
      <c r="F35" s="16">
        <f t="shared" si="8"/>
        <v>0</v>
      </c>
      <c r="G35" s="16">
        <f t="shared" si="8"/>
        <v>0</v>
      </c>
      <c r="H35" s="16">
        <f t="shared" si="8"/>
        <v>0</v>
      </c>
      <c r="I35" s="16">
        <f t="shared" si="8"/>
        <v>0</v>
      </c>
      <c r="J35" s="16">
        <f t="shared" si="8"/>
        <v>0</v>
      </c>
      <c r="K35" s="16">
        <f t="shared" si="8"/>
        <v>0</v>
      </c>
      <c r="L35" s="16">
        <f t="shared" si="8"/>
        <v>0</v>
      </c>
      <c r="M35" s="16">
        <f t="shared" si="8"/>
        <v>0</v>
      </c>
      <c r="N35" s="16">
        <f t="shared" si="8"/>
        <v>0</v>
      </c>
      <c r="O35" s="30">
        <f aca="true" t="shared" si="9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0" ref="C36:O36">SUM(C37:C47)</f>
        <v>0</v>
      </c>
      <c r="D36" s="29">
        <f t="shared" si="10"/>
        <v>0</v>
      </c>
      <c r="E36" s="29">
        <f t="shared" si="10"/>
        <v>0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-270000</v>
      </c>
      <c r="J36" s="29">
        <f t="shared" si="10"/>
        <v>0</v>
      </c>
      <c r="K36" s="29">
        <f t="shared" si="10"/>
        <v>-405000</v>
      </c>
      <c r="L36" s="29">
        <f t="shared" si="10"/>
        <v>-369000</v>
      </c>
      <c r="M36" s="29">
        <f t="shared" si="10"/>
        <v>0</v>
      </c>
      <c r="N36" s="29">
        <f t="shared" si="10"/>
        <v>0</v>
      </c>
      <c r="O36" s="29">
        <f t="shared" si="10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9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9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9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9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9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1" ref="C51:O51">C52+C53</f>
        <v>0</v>
      </c>
      <c r="D51" s="33">
        <f t="shared" si="11"/>
        <v>0</v>
      </c>
      <c r="E51" s="33">
        <f t="shared" si="11"/>
        <v>0</v>
      </c>
      <c r="F51" s="33">
        <f t="shared" si="11"/>
        <v>0</v>
      </c>
      <c r="G51" s="33">
        <f t="shared" si="11"/>
        <v>0</v>
      </c>
      <c r="H51" s="33">
        <f t="shared" si="11"/>
        <v>0</v>
      </c>
      <c r="I51" s="33">
        <f t="shared" si="11"/>
        <v>0</v>
      </c>
      <c r="J51" s="33">
        <f t="shared" si="11"/>
        <v>0</v>
      </c>
      <c r="K51" s="33">
        <f t="shared" si="11"/>
        <v>0</v>
      </c>
      <c r="L51" s="33">
        <f t="shared" si="11"/>
        <v>0</v>
      </c>
      <c r="M51" s="33">
        <f t="shared" si="11"/>
        <v>0</v>
      </c>
      <c r="N51" s="33">
        <f t="shared" si="11"/>
        <v>0</v>
      </c>
      <c r="O51" s="33">
        <f t="shared" si="11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9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9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231314.79000000015</v>
      </c>
      <c r="C55" s="34">
        <f aca="true" t="shared" si="12" ref="C55:N55">+C20+C33</f>
        <v>468222.74</v>
      </c>
      <c r="D55" s="34">
        <f t="shared" si="12"/>
        <v>423869.8599999999</v>
      </c>
      <c r="E55" s="34">
        <f t="shared" si="12"/>
        <v>131893.15</v>
      </c>
      <c r="F55" s="34">
        <f t="shared" si="12"/>
        <v>418114.66000000003</v>
      </c>
      <c r="G55" s="34">
        <f t="shared" si="12"/>
        <v>615087.4199999999</v>
      </c>
      <c r="H55" s="34">
        <f t="shared" si="12"/>
        <v>130503.07999999999</v>
      </c>
      <c r="I55" s="34">
        <f t="shared" si="12"/>
        <v>175082.42999999993</v>
      </c>
      <c r="J55" s="34">
        <f t="shared" si="12"/>
        <v>491283.01999999996</v>
      </c>
      <c r="K55" s="34">
        <f t="shared" si="12"/>
        <v>263314.9999999999</v>
      </c>
      <c r="L55" s="34">
        <f t="shared" si="12"/>
        <v>170274.5199999999</v>
      </c>
      <c r="M55" s="34">
        <f t="shared" si="12"/>
        <v>272997.11</v>
      </c>
      <c r="N55" s="34">
        <f t="shared" si="12"/>
        <v>142065.82</v>
      </c>
      <c r="O55" s="34">
        <f>SUM(B55:N55)</f>
        <v>3934023.5999999996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9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9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3" ref="B61:O61">SUM(B62:B72)</f>
        <v>231314.79</v>
      </c>
      <c r="C61" s="42">
        <f t="shared" si="13"/>
        <v>468222.74</v>
      </c>
      <c r="D61" s="42">
        <f t="shared" si="13"/>
        <v>423869.86</v>
      </c>
      <c r="E61" s="42">
        <f t="shared" si="13"/>
        <v>131893.15</v>
      </c>
      <c r="F61" s="42">
        <f t="shared" si="13"/>
        <v>418114.67</v>
      </c>
      <c r="G61" s="42">
        <f t="shared" si="13"/>
        <v>615087.41</v>
      </c>
      <c r="H61" s="42">
        <f t="shared" si="13"/>
        <v>130503.09</v>
      </c>
      <c r="I61" s="42">
        <f t="shared" si="13"/>
        <v>175082.43</v>
      </c>
      <c r="J61" s="42">
        <f t="shared" si="13"/>
        <v>491283.02</v>
      </c>
      <c r="K61" s="42">
        <f t="shared" si="13"/>
        <v>263314.99</v>
      </c>
      <c r="L61" s="42">
        <f t="shared" si="13"/>
        <v>170274.52</v>
      </c>
      <c r="M61" s="42">
        <f t="shared" si="13"/>
        <v>272997.1</v>
      </c>
      <c r="N61" s="42">
        <f t="shared" si="13"/>
        <v>142065.82</v>
      </c>
      <c r="O61" s="34">
        <f t="shared" si="13"/>
        <v>3934023.59</v>
      </c>
      <c r="Q61"/>
    </row>
    <row r="62" spans="1:18" ht="18.75" customHeight="1">
      <c r="A62" s="26" t="s">
        <v>54</v>
      </c>
      <c r="B62" s="42">
        <v>199226.72</v>
      </c>
      <c r="C62" s="42">
        <v>339328.77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538555.49</v>
      </c>
      <c r="P62"/>
      <c r="Q62"/>
      <c r="R62" s="41"/>
    </row>
    <row r="63" spans="1:16" ht="18.75" customHeight="1">
      <c r="A63" s="26" t="s">
        <v>55</v>
      </c>
      <c r="B63" s="42">
        <v>32088.07</v>
      </c>
      <c r="C63" s="42">
        <v>128893.97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4" ref="O63:O72">SUM(B63:N63)</f>
        <v>160982.04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423869.86</v>
      </c>
      <c r="E64" s="43">
        <v>0</v>
      </c>
      <c r="F64" s="43">
        <v>0</v>
      </c>
      <c r="G64" s="43">
        <v>0</v>
      </c>
      <c r="H64" s="42">
        <v>130503.09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4"/>
        <v>554372.95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131893.15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4"/>
        <v>131893.15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418114.67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4"/>
        <v>418114.67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615087.41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4"/>
        <v>615087.41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175082.43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4"/>
        <v>175082.43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491283.02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4"/>
        <v>491283.02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263314.99</v>
      </c>
      <c r="L70" s="29">
        <v>170274.52</v>
      </c>
      <c r="M70" s="43">
        <v>0</v>
      </c>
      <c r="N70" s="43">
        <v>0</v>
      </c>
      <c r="O70" s="34">
        <f t="shared" si="14"/>
        <v>433589.51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272997.1</v>
      </c>
      <c r="N71" s="43">
        <v>0</v>
      </c>
      <c r="O71" s="34">
        <f t="shared" si="14"/>
        <v>272997.1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142065.82</v>
      </c>
      <c r="O72" s="46">
        <f t="shared" si="14"/>
        <v>142065.82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2024-05-29T14:21:22Z</dcterms:modified>
  <cp:category/>
  <cp:version/>
  <cp:contentType/>
  <cp:contentStatus/>
</cp:coreProperties>
</file>