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<sst xmlns="http://schemas.openxmlformats.org/spreadsheetml/2006/main" count="90" uniqueCount="87">
  <si>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</si>
  <si>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</si>
  <si>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</si>
  <si>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</si>
  <si>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</si>
  <si>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</si>
  <si>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</si>
  <si>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</si>
  <si>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</si>
  <si>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</si>
  <si>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</si>
  <si>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</si>
  <si>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</si>
  <si>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</si>
  <si>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</si>
  <si>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</si>
  <si>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</si>
  <si>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</si>
  <si>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</si>
  <si>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</si>
  <si>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</si>
  <si>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</si>
  <si>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</si>
  <si>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</si>
  <si>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</si>
  <si>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</si>
  <si>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</si>
  <si>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</si>
  <si>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</si>
  <si>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</si>
  <si>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</si>
  <si>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</si>
  <si>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</si>
  <si>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</si>
  <si>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</si>
  <si>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</si>
  <si>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</si>
  <si>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</si>
  <si>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</si>
  <si>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</si>
  <si>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</si>
  <si>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</si>
  <si>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</si>
  <si>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</si>
  <si>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</si>
  <si>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</si>
  <si>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</si>
  <si>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</si>
  <si>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</si>
  <si>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</si>
  <si>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</si>
  <si>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</si>
  <si>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</si>
  <si>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</si>
  <si>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</si>
  <si>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</si>
  <si>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</si>
  <si>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</si>
  <si>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</si>
  <si>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</si>
  <si>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</si>
  <si>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</si>
  <si>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</si>
  <si>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</si>
  <si>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</si>
  <si>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</si>
  <si>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</si>
  <si>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</si>
  <si>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</si>
  <si>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</si>
  <si>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</si>
  <si>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</si>
  <si>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</si>
  <si>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</si>
  <si>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</si>
  <si>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</si>
  <si>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</si>
  <si>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</si>
  <si>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</si>
  <si>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</si>
  <si>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</si>
  <si>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</si>
  <si>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</si>
  <si>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</si>
  <si>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26/05/24 - VENCIMENTO 03/06/24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</si>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</sst>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139932</v>
      </c>
      <c r="C7" s="9">
        <f t="shared" si="0"/>
        <v>89338</v>
      </c>
      <c r="D7" s="9">
        <f t="shared" si="0"/>
        <v>82159</v>
      </c>
      <c r="E7" s="9">
        <f t="shared" si="0"/>
        <v>24824</v>
      </c>
      <c r="F7" s="9">
        <f t="shared" si="0"/>
        <v>80548</v>
      </c>
      <c r="G7" s="9">
        <f t="shared" si="0"/>
        <v>131713</v>
      </c>
      <c r="H7" s="9">
        <f t="shared" si="0"/>
        <v>15671</v>
      </c>
      <c r="I7" s="9">
        <f t="shared" si="0"/>
        <v>100161</v>
      </c>
      <c r="J7" s="9">
        <f t="shared" si="0"/>
        <v>83546</v>
      </c>
      <c r="K7" s="9">
        <f t="shared" si="0"/>
        <v>117913</v>
      </c>
      <c r="L7" s="9">
        <f t="shared" si="0"/>
        <v>83697</v>
      </c>
      <c r="M7" s="9">
        <f t="shared" si="0"/>
        <v>45250</v>
      </c>
      <c r="N7" s="9">
        <f t="shared" si="0"/>
        <v>24548</v>
      </c>
      <c r="O7" s="9">
        <f t="shared" si="0"/>
        <v>1019300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139932</v>
      </c>
      <c r="C11" s="13">
        <v>89338</v>
      </c>
      <c r="D11" s="13">
        <v>82159</v>
      </c>
      <c r="E11" s="13">
        <v>24824</v>
      </c>
      <c r="F11" s="13">
        <v>80548</v>
      </c>
      <c r="G11" s="13">
        <v>131713</v>
      </c>
      <c r="H11" s="13">
        <v>15671</v>
      </c>
      <c r="I11" s="13">
        <v>100161</v>
      </c>
      <c r="J11" s="13">
        <v>83546</v>
      </c>
      <c r="K11" s="13">
        <v>117913</v>
      </c>
      <c r="L11" s="13">
        <v>83697</v>
      </c>
      <c r="M11" s="13">
        <v>45250</v>
      </c>
      <c r="N11" s="13">
        <v>24548</v>
      </c>
      <c r="O11" s="11">
        <f>SUM(B11:N11)</f>
        <v>1019300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8570</v>
      </c>
      <c r="C12" s="13">
        <v>6332</v>
      </c>
      <c r="D12" s="13">
        <v>5726</v>
      </c>
      <c r="E12" s="13">
        <v>2163</v>
      </c>
      <c r="F12" s="13">
        <v>6000</v>
      </c>
      <c r="G12" s="13">
        <v>10667</v>
      </c>
      <c r="H12" s="13">
        <v>1317</v>
      </c>
      <c r="I12" s="13">
        <v>7191</v>
      </c>
      <c r="J12" s="13">
        <v>5846</v>
      </c>
      <c r="K12" s="13">
        <v>6296</v>
      </c>
      <c r="L12" s="13">
        <v>4602</v>
      </c>
      <c r="M12" s="13">
        <v>2037</v>
      </c>
      <c r="N12" s="13">
        <v>769</v>
      </c>
      <c r="O12" s="11">
        <f>SUM(B12:N12)</f>
        <v>67516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131362</v>
      </c>
      <c r="C13" s="15">
        <f t="shared" si="2"/>
        <v>83006</v>
      </c>
      <c r="D13" s="15">
        <f t="shared" si="2"/>
        <v>76433</v>
      </c>
      <c r="E13" s="15">
        <f t="shared" si="2"/>
        <v>22661</v>
      </c>
      <c r="F13" s="15">
        <f t="shared" si="2"/>
        <v>74548</v>
      </c>
      <c r="G13" s="15">
        <f t="shared" si="2"/>
        <v>121046</v>
      </c>
      <c r="H13" s="15">
        <f t="shared" si="2"/>
        <v>14354</v>
      </c>
      <c r="I13" s="15">
        <f t="shared" si="2"/>
        <v>92970</v>
      </c>
      <c r="J13" s="15">
        <f t="shared" si="2"/>
        <v>77700</v>
      </c>
      <c r="K13" s="15">
        <f t="shared" si="2"/>
        <v>111617</v>
      </c>
      <c r="L13" s="15">
        <f t="shared" si="2"/>
        <v>79095</v>
      </c>
      <c r="M13" s="15">
        <f t="shared" si="2"/>
        <v>43213</v>
      </c>
      <c r="N13" s="15">
        <f t="shared" si="2"/>
        <v>23779</v>
      </c>
      <c r="O13" s="11">
        <f>SUM(B13:N13)</f>
        <v>951784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1.203097295946836</v>
      </c>
      <c r="C18" s="19">
        <v>1.331209078616135</v>
      </c>
      <c r="D18" s="19">
        <v>1.491889301018528</v>
      </c>
      <c r="E18" s="19">
        <v>0.907230481564466</v>
      </c>
      <c r="F18" s="19">
        <v>1.319787166327738</v>
      </c>
      <c r="G18" s="19">
        <v>1.410340062315732</v>
      </c>
      <c r="H18" s="19">
        <v>1.557132333468941</v>
      </c>
      <c r="I18" s="19">
        <v>1.159489223197222</v>
      </c>
      <c r="J18" s="19">
        <v>1.416608548164654</v>
      </c>
      <c r="K18" s="19">
        <v>1.261721469549227</v>
      </c>
      <c r="L18" s="19">
        <v>1.324617330024922</v>
      </c>
      <c r="M18" s="19">
        <v>1.221442038092536</v>
      </c>
      <c r="N18" s="19">
        <v>1.057084768950871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587290.9900000001</v>
      </c>
      <c r="C20" s="24">
        <f aca="true" t="shared" si="3" ref="C20:O20">SUM(C21:C32)</f>
        <v>411140.80999999994</v>
      </c>
      <c r="D20" s="24">
        <f t="shared" si="3"/>
        <v>367616.67</v>
      </c>
      <c r="E20" s="24">
        <f t="shared" si="3"/>
        <v>121064.81</v>
      </c>
      <c r="F20" s="24">
        <f t="shared" si="3"/>
        <v>378554.21</v>
      </c>
      <c r="G20" s="24">
        <f t="shared" si="3"/>
        <v>545772.89</v>
      </c>
      <c r="H20" s="24">
        <f t="shared" si="3"/>
        <v>113646.72000000003</v>
      </c>
      <c r="I20" s="24">
        <f t="shared" si="3"/>
        <v>433005.51</v>
      </c>
      <c r="J20" s="24">
        <f t="shared" si="3"/>
        <v>405766.25999999995</v>
      </c>
      <c r="K20" s="24">
        <f t="shared" si="3"/>
        <v>590830.9</v>
      </c>
      <c r="L20" s="24">
        <f t="shared" si="3"/>
        <v>457350.0299999999</v>
      </c>
      <c r="M20" s="24">
        <f t="shared" si="3"/>
        <v>258855.67999999996</v>
      </c>
      <c r="N20" s="24">
        <f t="shared" si="3"/>
        <v>107563.89000000001</v>
      </c>
      <c r="O20" s="24">
        <f t="shared" si="3"/>
        <v>4778459.369999998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413079.26</v>
      </c>
      <c r="C21" s="28">
        <f aca="true" t="shared" si="4" ref="C21:N21">ROUND((C15+C16)*C7,2)</f>
        <v>272445.16</v>
      </c>
      <c r="D21" s="28">
        <f t="shared" si="4"/>
        <v>219734.25</v>
      </c>
      <c r="E21" s="28">
        <f t="shared" si="4"/>
        <v>113420.86</v>
      </c>
      <c r="F21" s="28">
        <f t="shared" si="4"/>
        <v>249690.75</v>
      </c>
      <c r="G21" s="28">
        <f t="shared" si="4"/>
        <v>335947.18</v>
      </c>
      <c r="H21" s="28">
        <f t="shared" si="4"/>
        <v>53666.91</v>
      </c>
      <c r="I21" s="28">
        <f t="shared" si="4"/>
        <v>303297.52</v>
      </c>
      <c r="J21" s="28">
        <f t="shared" si="4"/>
        <v>254456.05</v>
      </c>
      <c r="K21" s="28">
        <f t="shared" si="4"/>
        <v>339459.74</v>
      </c>
      <c r="L21" s="28">
        <f t="shared" si="4"/>
        <v>274358.77</v>
      </c>
      <c r="M21" s="28">
        <f t="shared" si="4"/>
        <v>171158.13</v>
      </c>
      <c r="N21" s="28">
        <f t="shared" si="4"/>
        <v>83873.15</v>
      </c>
      <c r="O21" s="28">
        <f aca="true" t="shared" si="5" ref="O21:O31">SUM(B21:N21)</f>
        <v>3084587.7299999995</v>
      </c>
    </row>
    <row r="22" spans="1:23" ht="18.75" customHeight="1">
      <c r="A22" s="26" t="s">
        <v>33</v>
      </c>
      <c r="B22" s="28">
        <f>IF(B18&lt;&gt;0,ROUND((B18-1)*B21,2),0)</f>
        <v>83895.28</v>
      </c>
      <c r="C22" s="28">
        <f aca="true" t="shared" si="6" ref="C22:N22">IF(C18&lt;&gt;0,ROUND((C18-1)*C21,2),0)</f>
        <v>90236.31</v>
      </c>
      <c r="D22" s="28">
        <f t="shared" si="6"/>
        <v>108084.93</v>
      </c>
      <c r="E22" s="28">
        <f t="shared" si="6"/>
        <v>-10522</v>
      </c>
      <c r="F22" s="28">
        <f t="shared" si="6"/>
        <v>79847.9</v>
      </c>
      <c r="G22" s="28">
        <f t="shared" si="6"/>
        <v>137852.59</v>
      </c>
      <c r="H22" s="28">
        <f t="shared" si="6"/>
        <v>29899.57</v>
      </c>
      <c r="I22" s="28">
        <f t="shared" si="6"/>
        <v>48372.69</v>
      </c>
      <c r="J22" s="28">
        <f t="shared" si="6"/>
        <v>106008.57</v>
      </c>
      <c r="K22" s="28">
        <f t="shared" si="6"/>
        <v>88843.9</v>
      </c>
      <c r="L22" s="28">
        <f t="shared" si="6"/>
        <v>89061.61</v>
      </c>
      <c r="M22" s="28">
        <f t="shared" si="6"/>
        <v>37901.61</v>
      </c>
      <c r="N22" s="28">
        <f t="shared" si="6"/>
        <v>4787.88</v>
      </c>
      <c r="O22" s="28">
        <f t="shared" si="5"/>
        <v>894270.8400000001</v>
      </c>
      <c r="W22" s="51"/>
    </row>
    <row r="23" spans="1:15" ht="18.75" customHeight="1">
      <c r="A23" s="26" t="s">
        <v>34</v>
      </c>
      <c r="B23" s="28">
        <v>26290.03</v>
      </c>
      <c r="C23" s="28">
        <v>19222.17</v>
      </c>
      <c r="D23" s="28">
        <v>16281.65</v>
      </c>
      <c r="E23" s="28">
        <v>5469.12</v>
      </c>
      <c r="F23" s="28">
        <v>18259.01</v>
      </c>
      <c r="G23" s="28">
        <v>26305.96</v>
      </c>
      <c r="H23" s="28">
        <v>3961.91</v>
      </c>
      <c r="I23" s="28">
        <v>19644.19</v>
      </c>
      <c r="J23" s="28">
        <v>16007.24</v>
      </c>
      <c r="K23" s="28">
        <v>24404.45</v>
      </c>
      <c r="L23" s="28">
        <v>20751.8</v>
      </c>
      <c r="M23" s="28">
        <v>13943.88</v>
      </c>
      <c r="N23" s="28">
        <v>6434.52</v>
      </c>
      <c r="O23" s="28">
        <f t="shared" si="5"/>
        <v>216975.93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1157.27</v>
      </c>
      <c r="C26" s="28">
        <v>846.85</v>
      </c>
      <c r="D26" s="28">
        <v>759.71</v>
      </c>
      <c r="E26" s="28">
        <v>242.34</v>
      </c>
      <c r="F26" s="28">
        <v>767.88</v>
      </c>
      <c r="G26" s="28">
        <v>1102.81</v>
      </c>
      <c r="H26" s="28">
        <v>196.05</v>
      </c>
      <c r="I26" s="28">
        <v>822.34</v>
      </c>
      <c r="J26" s="28">
        <v>830.51</v>
      </c>
      <c r="K26" s="28">
        <v>1203.56</v>
      </c>
      <c r="L26" s="28">
        <v>912.2</v>
      </c>
      <c r="M26" s="28">
        <v>492.86</v>
      </c>
      <c r="N26" s="28">
        <v>217.84</v>
      </c>
      <c r="O26" s="28">
        <f t="shared" si="5"/>
        <v>9552.220000000003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997.86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865.6</v>
      </c>
      <c r="L27" s="28">
        <v>753.85</v>
      </c>
      <c r="M27" s="28">
        <v>425.33</v>
      </c>
      <c r="N27" s="28">
        <v>223.57</v>
      </c>
      <c r="O27" s="28">
        <f t="shared" si="5"/>
        <v>7913.4800000000005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398.01</v>
      </c>
      <c r="L28" s="28">
        <v>351.6</v>
      </c>
      <c r="M28" s="28">
        <v>199.01</v>
      </c>
      <c r="N28" s="28">
        <v>104.27</v>
      </c>
      <c r="O28" s="28">
        <f t="shared" si="5"/>
        <v>3688.3199999999993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20030.54</v>
      </c>
      <c r="E29" s="28">
        <v>10392.58</v>
      </c>
      <c r="F29" s="28">
        <v>27257.08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32964.81</v>
      </c>
      <c r="N29" s="28">
        <v>10152.61</v>
      </c>
      <c r="O29" s="28">
        <f t="shared" si="5"/>
        <v>410872.81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89404.71</v>
      </c>
      <c r="L30" s="28">
        <v>28934.97</v>
      </c>
      <c r="M30" s="28">
        <v>0</v>
      </c>
      <c r="N30" s="28">
        <v>0</v>
      </c>
      <c r="O30" s="28">
        <f t="shared" si="5"/>
        <v>118339.68000000001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 t="shared" si="5"/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-441000</v>
      </c>
      <c r="C33" s="28">
        <f aca="true" t="shared" si="7" ref="C33:O33">+C34+C36+C49+C50+C51+C56-C57</f>
        <v>0</v>
      </c>
      <c r="D33" s="28">
        <f t="shared" si="7"/>
        <v>0</v>
      </c>
      <c r="E33" s="28">
        <f t="shared" si="7"/>
        <v>0</v>
      </c>
      <c r="F33" s="28">
        <f t="shared" si="7"/>
        <v>0</v>
      </c>
      <c r="G33" s="28">
        <f t="shared" si="7"/>
        <v>0</v>
      </c>
      <c r="H33" s="28">
        <f t="shared" si="7"/>
        <v>0</v>
      </c>
      <c r="I33" s="28">
        <f t="shared" si="7"/>
        <v>-270000</v>
      </c>
      <c r="J33" s="28">
        <f t="shared" si="7"/>
        <v>0</v>
      </c>
      <c r="K33" s="28">
        <f t="shared" si="7"/>
        <v>-405000</v>
      </c>
      <c r="L33" s="28">
        <f t="shared" si="7"/>
        <v>-369000</v>
      </c>
      <c r="M33" s="28">
        <f t="shared" si="7"/>
        <v>0</v>
      </c>
      <c r="N33" s="28">
        <f t="shared" si="7"/>
        <v>0</v>
      </c>
      <c r="O33" s="28">
        <f t="shared" si="7"/>
        <v>-1485000</v>
      </c>
    </row>
    <row r="34" spans="1:15" ht="18.75" customHeight="1">
      <c r="A34" s="26" t="s">
        <v>38</v>
      </c>
      <c r="B34" s="29">
        <f>+B35</f>
        <v>0</v>
      </c>
      <c r="C34" s="29">
        <f>+C35</f>
        <v>0</v>
      </c>
      <c r="D34" s="29">
        <f aca="true" t="shared" si="8" ref="D34:O34">+D35</f>
        <v>0</v>
      </c>
      <c r="E34" s="29">
        <f t="shared" si="8"/>
        <v>0</v>
      </c>
      <c r="F34" s="29">
        <f t="shared" si="8"/>
        <v>0</v>
      </c>
      <c r="G34" s="29">
        <f t="shared" si="8"/>
        <v>0</v>
      </c>
      <c r="H34" s="29">
        <f t="shared" si="8"/>
        <v>0</v>
      </c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8"/>
        <v>0</v>
      </c>
      <c r="O34" s="29">
        <f t="shared" si="8"/>
        <v>0</v>
      </c>
    </row>
    <row r="35" spans="1:26" ht="18.75" customHeight="1">
      <c r="A35" s="27" t="s">
        <v>39</v>
      </c>
      <c r="B35" s="16">
        <f>ROUND((-B9)*$G$3,2)</f>
        <v>0</v>
      </c>
      <c r="C35" s="16">
        <f aca="true" t="shared" si="9" ref="C35:N35">ROUND((-C9)*$G$3,2)</f>
        <v>0</v>
      </c>
      <c r="D35" s="16">
        <f t="shared" si="9"/>
        <v>0</v>
      </c>
      <c r="E35" s="16">
        <f t="shared" si="9"/>
        <v>0</v>
      </c>
      <c r="F35" s="16">
        <f t="shared" si="9"/>
        <v>0</v>
      </c>
      <c r="G35" s="16">
        <f t="shared" si="9"/>
        <v>0</v>
      </c>
      <c r="H35" s="16">
        <f t="shared" si="9"/>
        <v>0</v>
      </c>
      <c r="I35" s="16">
        <f t="shared" si="9"/>
        <v>0</v>
      </c>
      <c r="J35" s="16">
        <f t="shared" si="9"/>
        <v>0</v>
      </c>
      <c r="K35" s="16">
        <f t="shared" si="9"/>
        <v>0</v>
      </c>
      <c r="L35" s="16">
        <f t="shared" si="9"/>
        <v>0</v>
      </c>
      <c r="M35" s="16">
        <f t="shared" si="9"/>
        <v>0</v>
      </c>
      <c r="N35" s="16">
        <f t="shared" si="9"/>
        <v>0</v>
      </c>
      <c r="O35" s="30">
        <f aca="true" t="shared" si="10" ref="O35:O57">SUM(B35:N35)</f>
        <v>0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-441000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-270000</v>
      </c>
      <c r="J36" s="29">
        <f t="shared" si="11"/>
        <v>0</v>
      </c>
      <c r="K36" s="29">
        <f t="shared" si="11"/>
        <v>-405000</v>
      </c>
      <c r="L36" s="29">
        <f t="shared" si="11"/>
        <v>-369000</v>
      </c>
      <c r="M36" s="29">
        <f t="shared" si="11"/>
        <v>0</v>
      </c>
      <c r="N36" s="29">
        <f t="shared" si="11"/>
        <v>0</v>
      </c>
      <c r="O36" s="29">
        <f t="shared" si="11"/>
        <v>-1485000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-441000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-270000</v>
      </c>
      <c r="J43" s="31">
        <v>0</v>
      </c>
      <c r="K43" s="31">
        <v>-405000</v>
      </c>
      <c r="L43" s="31">
        <v>-369000</v>
      </c>
      <c r="M43" s="31">
        <v>0</v>
      </c>
      <c r="N43" s="31">
        <v>0</v>
      </c>
      <c r="O43" s="31">
        <f t="shared" si="10"/>
        <v>-1485000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146290.9900000001</v>
      </c>
      <c r="C55" s="34">
        <f aca="true" t="shared" si="13" ref="C55:N55">+C20+C33</f>
        <v>411140.80999999994</v>
      </c>
      <c r="D55" s="34">
        <f t="shared" si="13"/>
        <v>367616.67</v>
      </c>
      <c r="E55" s="34">
        <f t="shared" si="13"/>
        <v>121064.81</v>
      </c>
      <c r="F55" s="34">
        <f t="shared" si="13"/>
        <v>378554.21</v>
      </c>
      <c r="G55" s="34">
        <f t="shared" si="13"/>
        <v>545772.89</v>
      </c>
      <c r="H55" s="34">
        <f t="shared" si="13"/>
        <v>113646.72000000003</v>
      </c>
      <c r="I55" s="34">
        <f t="shared" si="13"/>
        <v>163005.51</v>
      </c>
      <c r="J55" s="34">
        <f t="shared" si="13"/>
        <v>405766.25999999995</v>
      </c>
      <c r="K55" s="34">
        <f t="shared" si="13"/>
        <v>185830.90000000002</v>
      </c>
      <c r="L55" s="34">
        <f t="shared" si="13"/>
        <v>88350.02999999991</v>
      </c>
      <c r="M55" s="34">
        <f t="shared" si="13"/>
        <v>258855.67999999996</v>
      </c>
      <c r="N55" s="34">
        <f t="shared" si="13"/>
        <v>107563.89000000001</v>
      </c>
      <c r="O55" s="34">
        <f>SUM(B55:N55)</f>
        <v>3293459.3699999996</v>
      </c>
      <c r="P55"/>
      <c r="Q55" s="73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146291</v>
      </c>
      <c r="C61" s="42">
        <f t="shared" si="14"/>
        <v>411140.82</v>
      </c>
      <c r="D61" s="42">
        <f t="shared" si="14"/>
        <v>367616.66</v>
      </c>
      <c r="E61" s="42">
        <f t="shared" si="14"/>
        <v>121064.81</v>
      </c>
      <c r="F61" s="42">
        <f t="shared" si="14"/>
        <v>378554.2</v>
      </c>
      <c r="G61" s="42">
        <f t="shared" si="14"/>
        <v>545772.88</v>
      </c>
      <c r="H61" s="42">
        <f t="shared" si="14"/>
        <v>113646.72</v>
      </c>
      <c r="I61" s="42">
        <f t="shared" si="14"/>
        <v>163005.51</v>
      </c>
      <c r="J61" s="42">
        <f t="shared" si="14"/>
        <v>405766.26</v>
      </c>
      <c r="K61" s="42">
        <f t="shared" si="14"/>
        <v>185830.9</v>
      </c>
      <c r="L61" s="42">
        <f t="shared" si="14"/>
        <v>88350.03</v>
      </c>
      <c r="M61" s="42">
        <f t="shared" si="14"/>
        <v>258855.67</v>
      </c>
      <c r="N61" s="42">
        <f t="shared" si="14"/>
        <v>107563.89</v>
      </c>
      <c r="O61" s="34">
        <f t="shared" si="14"/>
        <v>3293459.3499999996</v>
      </c>
      <c r="Q61"/>
    </row>
    <row r="62" spans="1:18" ht="18.75" customHeight="1">
      <c r="A62" s="26" t="s">
        <v>54</v>
      </c>
      <c r="B62" s="42">
        <v>129932.33</v>
      </c>
      <c r="C62" s="42">
        <v>298800.61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428732.94</v>
      </c>
      <c r="P62"/>
      <c r="Q62"/>
      <c r="R62" s="41"/>
    </row>
    <row r="63" spans="1:16" ht="18.75" customHeight="1">
      <c r="A63" s="26" t="s">
        <v>55</v>
      </c>
      <c r="B63" s="42">
        <v>16358.67</v>
      </c>
      <c r="C63" s="42">
        <v>112340.21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128698.88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367616.66</v>
      </c>
      <c r="E64" s="43">
        <v>0</v>
      </c>
      <c r="F64" s="43">
        <v>0</v>
      </c>
      <c r="G64" s="43">
        <v>0</v>
      </c>
      <c r="H64" s="42">
        <v>113646.72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481263.38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121064.81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121064.81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378554.2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378554.2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545772.88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545772.88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163005.51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163005.51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405766.26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405766.26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185830.9</v>
      </c>
      <c r="L70" s="29">
        <v>88350.03</v>
      </c>
      <c r="M70" s="43">
        <v>0</v>
      </c>
      <c r="N70" s="43">
        <v>0</v>
      </c>
      <c r="O70" s="34">
        <f t="shared" si="15"/>
        <v>274180.93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258855.67</v>
      </c>
      <c r="N71" s="43">
        <v>0</v>
      </c>
      <c r="O71" s="34">
        <f t="shared" si="15"/>
        <v>258855.67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107563.89</v>
      </c>
      <c r="O72" s="46">
        <f t="shared" si="15"/>
        <v>107563.89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2024-05-29T21:24:29Z</dcterms:modified>
  <cp:category/>
  <cp:version/>
  <cp:contentType/>
  <cp:contentStatus/>
</cp:coreProperties>
</file>