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<sst xmlns="http://schemas.openxmlformats.org/spreadsheetml/2006/main" count="91" uniqueCount="88">
  <si>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</si>
  <si>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</si>
  <si>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</si>
  <si>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</si>
  <si>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</si>
  <si>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</si>
  <si>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</si>
  <si>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</si>
  <si>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</si>
  <si>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</si>
  <si>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</si>
  <si>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</si>
  <si>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</si>
  <si>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</si>
  <si>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</si>
  <si>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</si>
  <si>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</si>
  <si>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</si>
  <si>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</si>
  <si>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</si>
  <si>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</si>
  <si>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</si>
  <si>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</si>
  <si>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</si>
  <si>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</si>
  <si>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</si>
  <si>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</si>
  <si>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</si>
  <si>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</si>
  <si>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</si>
  <si>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</si>
  <si>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</si>
  <si>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</si>
  <si>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</si>
  <si>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</si>
  <si>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</si>
  <si>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</si>
  <si>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</si>
  <si>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</si>
  <si>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</si>
  <si>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</si>
  <si>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</si>
  <si>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</si>
  <si>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</si>
  <si>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</si>
  <si>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</si>
  <si>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</si>
  <si>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</si>
  <si>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</si>
  <si>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</si>
  <si>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</si>
  <si>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</si>
  <si>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</si>
  <si>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</si>
  <si>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</si>
  <si>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</si>
  <si>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</si>
  <si>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</si>
  <si>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</si>
  <si>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</si>
  <si>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</si>
  <si>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</si>
  <si>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</si>
  <si>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</si>
  <si>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</si>
  <si>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</si>
  <si>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</si>
  <si>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</si>
  <si>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</si>
  <si>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</si>
  <si>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</si>
  <si>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</si>
  <si>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</si>
  <si>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</si>
  <si>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</si>
  <si>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</si>
  <si>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</si>
  <si>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</si>
  <si>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</si>
  <si>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</si>
  <si>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</si>
  <si>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</si>
  <si>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</si>
  <si>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31/05/24 - VENCIMENTO 07/06/24</t>
  </si>
  <si>
    <t>4.10. Remuneração Veículos Elétricos</t>
  </si>
  <si>
    <t>4.11. Remuneração Aquático</t>
  </si>
  <si>
    <r>
      <t>5.3. Revisão de Remuneração pelo Transporte Coletivo</t>
    </r>
    <r>
      <rPr>
        <vertAlign val="superscript"/>
        <sz val="10"/>
        <color indexed="8"/>
        <rFont val="Calibri"/>
        <family val="2"/>
      </rPr>
      <t>1</t>
    </r>
  </si>
  <si>
    <r>
      <rPr>
        <vertAlign val="superscript"/>
        <sz val="10"/>
        <color indexed="8"/>
        <rFont val="Calibri"/>
        <family val="2"/>
      </rPr>
      <t xml:space="preserve">                                 1 </t>
    </r>
    <r>
      <rPr>
        <sz val="12"/>
        <color indexed="8"/>
        <rFont val="Calibri"/>
        <family val="2"/>
      </rPr>
      <t>Revisão equipamentos embarcados, mar/23 a abr/24, lote D2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</si>
</sst>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164" fontId="0" fillId="0" borderId="0" xfId="53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4" sqref="A74:N74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">
      <c r="A2" s="70" t="s">
        <v>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1" t="s">
        <v>1</v>
      </c>
      <c r="B4" s="71" t="s">
        <v>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3</v>
      </c>
    </row>
    <row r="5" spans="1:15" ht="42" customHeight="1">
      <c r="A5" s="71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1"/>
    </row>
    <row r="6" spans="1:15" ht="20.25" customHeight="1">
      <c r="A6" s="71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1"/>
    </row>
    <row r="7" spans="1:26" ht="18.75" customHeight="1">
      <c r="A7" s="8" t="s">
        <v>27</v>
      </c>
      <c r="B7" s="9">
        <f aca="true" t="shared" si="0" ref="B7:O7">B8+B11</f>
        <v>328186</v>
      </c>
      <c r="C7" s="9">
        <f t="shared" si="0"/>
        <v>216765</v>
      </c>
      <c r="D7" s="9">
        <f t="shared" si="0"/>
        <v>197345</v>
      </c>
      <c r="E7" s="9">
        <f t="shared" si="0"/>
        <v>53815</v>
      </c>
      <c r="F7" s="9">
        <f t="shared" si="0"/>
        <v>177011</v>
      </c>
      <c r="G7" s="9">
        <f t="shared" si="0"/>
        <v>305967</v>
      </c>
      <c r="H7" s="9">
        <f t="shared" si="0"/>
        <v>37972</v>
      </c>
      <c r="I7" s="9">
        <f t="shared" si="0"/>
        <v>230343</v>
      </c>
      <c r="J7" s="9">
        <f t="shared" si="0"/>
        <v>177525</v>
      </c>
      <c r="K7" s="9">
        <f t="shared" si="0"/>
        <v>255034</v>
      </c>
      <c r="L7" s="9">
        <f t="shared" si="0"/>
        <v>201379</v>
      </c>
      <c r="M7" s="9">
        <f t="shared" si="0"/>
        <v>102914</v>
      </c>
      <c r="N7" s="9">
        <f t="shared" si="0"/>
        <v>70140</v>
      </c>
      <c r="O7" s="9">
        <f t="shared" si="0"/>
        <v>2354396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8787</v>
      </c>
      <c r="C8" s="11">
        <f t="shared" si="1"/>
        <v>8560</v>
      </c>
      <c r="D8" s="11">
        <f t="shared" si="1"/>
        <v>4490</v>
      </c>
      <c r="E8" s="11">
        <f t="shared" si="1"/>
        <v>1571</v>
      </c>
      <c r="F8" s="11">
        <f t="shared" si="1"/>
        <v>5301</v>
      </c>
      <c r="G8" s="11">
        <f t="shared" si="1"/>
        <v>10815</v>
      </c>
      <c r="H8" s="11">
        <f t="shared" si="1"/>
        <v>1509</v>
      </c>
      <c r="I8" s="11">
        <f t="shared" si="1"/>
        <v>11343</v>
      </c>
      <c r="J8" s="11">
        <f t="shared" si="1"/>
        <v>6593</v>
      </c>
      <c r="K8" s="11">
        <f t="shared" si="1"/>
        <v>3761</v>
      </c>
      <c r="L8" s="11">
        <f t="shared" si="1"/>
        <v>2515</v>
      </c>
      <c r="M8" s="11">
        <f t="shared" si="1"/>
        <v>4251</v>
      </c>
      <c r="N8" s="11">
        <f t="shared" si="1"/>
        <v>2842</v>
      </c>
      <c r="O8" s="11">
        <f t="shared" si="1"/>
        <v>72338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8787</v>
      </c>
      <c r="C9" s="11">
        <v>8560</v>
      </c>
      <c r="D9" s="11">
        <v>4490</v>
      </c>
      <c r="E9" s="11">
        <v>1571</v>
      </c>
      <c r="F9" s="11">
        <v>5301</v>
      </c>
      <c r="G9" s="11">
        <v>10815</v>
      </c>
      <c r="H9" s="11">
        <v>1509</v>
      </c>
      <c r="I9" s="11">
        <v>11343</v>
      </c>
      <c r="J9" s="11">
        <v>6593</v>
      </c>
      <c r="K9" s="11">
        <v>3761</v>
      </c>
      <c r="L9" s="11">
        <v>2514</v>
      </c>
      <c r="M9" s="11">
        <v>4251</v>
      </c>
      <c r="N9" s="11">
        <v>2814</v>
      </c>
      <c r="O9" s="11">
        <f>SUM(B9:N9)</f>
        <v>72309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28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319399</v>
      </c>
      <c r="C11" s="13">
        <v>208205</v>
      </c>
      <c r="D11" s="13">
        <v>192855</v>
      </c>
      <c r="E11" s="13">
        <v>52244</v>
      </c>
      <c r="F11" s="13">
        <v>171710</v>
      </c>
      <c r="G11" s="13">
        <v>295152</v>
      </c>
      <c r="H11" s="13">
        <v>36463</v>
      </c>
      <c r="I11" s="13">
        <v>219000</v>
      </c>
      <c r="J11" s="13">
        <v>170932</v>
      </c>
      <c r="K11" s="13">
        <v>251273</v>
      </c>
      <c r="L11" s="13">
        <v>198864</v>
      </c>
      <c r="M11" s="13">
        <v>98663</v>
      </c>
      <c r="N11" s="13">
        <v>67298</v>
      </c>
      <c r="O11" s="11">
        <f>SUM(B11:N11)</f>
        <v>2282058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26637</v>
      </c>
      <c r="C12" s="13">
        <v>22118</v>
      </c>
      <c r="D12" s="13">
        <v>16384</v>
      </c>
      <c r="E12" s="13">
        <v>6534</v>
      </c>
      <c r="F12" s="13">
        <v>17844</v>
      </c>
      <c r="G12" s="13">
        <v>32569</v>
      </c>
      <c r="H12" s="13">
        <v>4470</v>
      </c>
      <c r="I12" s="13">
        <v>23839</v>
      </c>
      <c r="J12" s="13">
        <v>17145</v>
      </c>
      <c r="K12" s="13">
        <v>18807</v>
      </c>
      <c r="L12" s="13">
        <v>15103</v>
      </c>
      <c r="M12" s="13">
        <v>5814</v>
      </c>
      <c r="N12" s="13">
        <v>3398</v>
      </c>
      <c r="O12" s="11">
        <f>SUM(B12:N12)</f>
        <v>210662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292762</v>
      </c>
      <c r="C13" s="15">
        <f t="shared" si="2"/>
        <v>186087</v>
      </c>
      <c r="D13" s="15">
        <f t="shared" si="2"/>
        <v>176471</v>
      </c>
      <c r="E13" s="15">
        <f t="shared" si="2"/>
        <v>45710</v>
      </c>
      <c r="F13" s="15">
        <f t="shared" si="2"/>
        <v>153866</v>
      </c>
      <c r="G13" s="15">
        <f t="shared" si="2"/>
        <v>262583</v>
      </c>
      <c r="H13" s="15">
        <f t="shared" si="2"/>
        <v>31993</v>
      </c>
      <c r="I13" s="15">
        <f t="shared" si="2"/>
        <v>195161</v>
      </c>
      <c r="J13" s="15">
        <f t="shared" si="2"/>
        <v>153787</v>
      </c>
      <c r="K13" s="15">
        <f t="shared" si="2"/>
        <v>232466</v>
      </c>
      <c r="L13" s="15">
        <f t="shared" si="2"/>
        <v>183761</v>
      </c>
      <c r="M13" s="15">
        <f t="shared" si="2"/>
        <v>92849</v>
      </c>
      <c r="N13" s="15">
        <f t="shared" si="2"/>
        <v>63900</v>
      </c>
      <c r="O13" s="11">
        <f>SUM(B13:N13)</f>
        <v>2071396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1.390223791045953</v>
      </c>
      <c r="C18" s="19">
        <v>1.502714129231827</v>
      </c>
      <c r="D18" s="19">
        <v>1.716784488836678</v>
      </c>
      <c r="E18" s="19">
        <v>1.017959814559474</v>
      </c>
      <c r="F18" s="19">
        <v>1.693291752680965</v>
      </c>
      <c r="G18" s="19">
        <v>1.688684702698222</v>
      </c>
      <c r="H18" s="19">
        <v>1.894612492928281</v>
      </c>
      <c r="I18" s="19">
        <v>1.415410980109972</v>
      </c>
      <c r="J18" s="19">
        <v>1.614086815669122</v>
      </c>
      <c r="K18" s="19">
        <v>1.480247844600257</v>
      </c>
      <c r="L18" s="19">
        <v>1.560626288856759</v>
      </c>
      <c r="M18" s="19">
        <v>1.497326791519488</v>
      </c>
      <c r="N18" s="19">
        <v>1.272978992017189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SUM(B21:B32)</f>
        <v>1475905.1900000002</v>
      </c>
      <c r="C20" s="24">
        <f aca="true" t="shared" si="3" ref="C20:O20">SUM(C21:C32)</f>
        <v>1065709.5599999998</v>
      </c>
      <c r="D20" s="24">
        <f t="shared" si="3"/>
        <v>962608.3600000001</v>
      </c>
      <c r="E20" s="24">
        <f t="shared" si="3"/>
        <v>274342.41000000003</v>
      </c>
      <c r="F20" s="24">
        <f t="shared" si="3"/>
        <v>999720.1199999999</v>
      </c>
      <c r="G20" s="24">
        <f t="shared" si="3"/>
        <v>1427564.7400000002</v>
      </c>
      <c r="H20" s="24">
        <f t="shared" si="3"/>
        <v>280181.91</v>
      </c>
      <c r="I20" s="24">
        <f t="shared" si="3"/>
        <v>1091823.05</v>
      </c>
      <c r="J20" s="24">
        <f t="shared" si="3"/>
        <v>938768.63</v>
      </c>
      <c r="K20" s="24">
        <f t="shared" si="3"/>
        <v>1275455.0800000003</v>
      </c>
      <c r="L20" s="24">
        <f t="shared" si="3"/>
        <v>1153391.8</v>
      </c>
      <c r="M20" s="24">
        <f t="shared" si="3"/>
        <v>640677.46</v>
      </c>
      <c r="N20" s="24">
        <f t="shared" si="3"/>
        <v>333156.03</v>
      </c>
      <c r="O20" s="24">
        <f t="shared" si="3"/>
        <v>11919304.340000002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968805.07</v>
      </c>
      <c r="C21" s="28">
        <f aca="true" t="shared" si="4" ref="C21:N21">ROUND((C15+C16)*C7,2)</f>
        <v>661046.54</v>
      </c>
      <c r="D21" s="28">
        <f t="shared" si="4"/>
        <v>527799.2</v>
      </c>
      <c r="E21" s="28">
        <f t="shared" si="4"/>
        <v>245880.74</v>
      </c>
      <c r="F21" s="28">
        <f t="shared" si="4"/>
        <v>548716.4</v>
      </c>
      <c r="G21" s="28">
        <f t="shared" si="4"/>
        <v>780399.43</v>
      </c>
      <c r="H21" s="28">
        <f t="shared" si="4"/>
        <v>130038.91</v>
      </c>
      <c r="I21" s="28">
        <f t="shared" si="4"/>
        <v>697501.64</v>
      </c>
      <c r="J21" s="28">
        <f t="shared" si="4"/>
        <v>540687.89</v>
      </c>
      <c r="K21" s="28">
        <f t="shared" si="4"/>
        <v>734217.38</v>
      </c>
      <c r="L21" s="28">
        <f t="shared" si="4"/>
        <v>660120.36</v>
      </c>
      <c r="M21" s="28">
        <f t="shared" si="4"/>
        <v>389272.21</v>
      </c>
      <c r="N21" s="28">
        <f t="shared" si="4"/>
        <v>239647.34</v>
      </c>
      <c r="O21" s="28">
        <f aca="true" t="shared" si="5" ref="O21:O31">SUM(B21:N21)</f>
        <v>7124133.109999999</v>
      </c>
    </row>
    <row r="22" spans="1:23" ht="18.75" customHeight="1">
      <c r="A22" s="26" t="s">
        <v>33</v>
      </c>
      <c r="B22" s="28">
        <f>IF(B18&lt;&gt;0,ROUND((B18-1)*B21,2),0)</f>
        <v>378050.79</v>
      </c>
      <c r="C22" s="28">
        <f aca="true" t="shared" si="6" ref="C22:N22">IF(C18&lt;&gt;0,ROUND((C18-1)*C21,2),0)</f>
        <v>332317.44</v>
      </c>
      <c r="D22" s="28">
        <f t="shared" si="6"/>
        <v>378318.28</v>
      </c>
      <c r="E22" s="28">
        <f t="shared" si="6"/>
        <v>4415.97</v>
      </c>
      <c r="F22" s="28">
        <f t="shared" si="6"/>
        <v>380420.55</v>
      </c>
      <c r="G22" s="28">
        <f t="shared" si="6"/>
        <v>537449.15</v>
      </c>
      <c r="H22" s="28">
        <f t="shared" si="6"/>
        <v>116334.43</v>
      </c>
      <c r="I22" s="28">
        <f t="shared" si="6"/>
        <v>289749.84</v>
      </c>
      <c r="J22" s="28">
        <f t="shared" si="6"/>
        <v>332029.3</v>
      </c>
      <c r="K22" s="28">
        <f t="shared" si="6"/>
        <v>352606.31</v>
      </c>
      <c r="L22" s="28">
        <f t="shared" si="6"/>
        <v>370080.83</v>
      </c>
      <c r="M22" s="28">
        <f t="shared" si="6"/>
        <v>193595.5</v>
      </c>
      <c r="N22" s="28">
        <f t="shared" si="6"/>
        <v>65418.69</v>
      </c>
      <c r="O22" s="28">
        <f t="shared" si="5"/>
        <v>3730787.08</v>
      </c>
      <c r="W22" s="51"/>
    </row>
    <row r="23" spans="1:15" ht="18.75" customHeight="1">
      <c r="A23" s="26" t="s">
        <v>34</v>
      </c>
      <c r="B23" s="28">
        <v>65031.06</v>
      </c>
      <c r="C23" s="28">
        <v>43111.12</v>
      </c>
      <c r="D23" s="28">
        <v>32510.94</v>
      </c>
      <c r="E23" s="28">
        <v>11376.08</v>
      </c>
      <c r="F23" s="28">
        <v>39807.55</v>
      </c>
      <c r="G23" s="28">
        <v>64029.93</v>
      </c>
      <c r="H23" s="28">
        <v>7679.33</v>
      </c>
      <c r="I23" s="28">
        <v>42864.1</v>
      </c>
      <c r="J23" s="28">
        <v>36846.89</v>
      </c>
      <c r="K23" s="28">
        <v>50522.17</v>
      </c>
      <c r="L23" s="28">
        <v>49148.73</v>
      </c>
      <c r="M23" s="28">
        <v>21957.68</v>
      </c>
      <c r="N23" s="28">
        <v>15578.1</v>
      </c>
      <c r="O23" s="28">
        <f t="shared" si="5"/>
        <v>480463.67999999993</v>
      </c>
    </row>
    <row r="24" spans="1:15" ht="18.75" customHeight="1">
      <c r="A24" s="26" t="s">
        <v>35</v>
      </c>
      <c r="B24" s="28">
        <v>3540.12</v>
      </c>
      <c r="C24" s="28">
        <v>3540.12</v>
      </c>
      <c r="D24" s="28">
        <v>1770.06</v>
      </c>
      <c r="E24" s="28">
        <v>1770.06</v>
      </c>
      <c r="F24" s="28">
        <v>1770.06</v>
      </c>
      <c r="G24" s="28">
        <v>1770.06</v>
      </c>
      <c r="H24" s="28">
        <v>1770.06</v>
      </c>
      <c r="I24" s="28">
        <v>3540.12</v>
      </c>
      <c r="J24" s="28">
        <v>1770.06</v>
      </c>
      <c r="K24" s="28">
        <v>1770.06</v>
      </c>
      <c r="L24" s="28">
        <v>1770.06</v>
      </c>
      <c r="M24" s="28">
        <v>1770.06</v>
      </c>
      <c r="N24" s="28">
        <v>1770.06</v>
      </c>
      <c r="O24" s="28">
        <f t="shared" si="5"/>
        <v>28320.960000000003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1149.1</v>
      </c>
      <c r="C26" s="28">
        <v>844.12</v>
      </c>
      <c r="D26" s="28">
        <v>762.43</v>
      </c>
      <c r="E26" s="28">
        <v>215.12</v>
      </c>
      <c r="F26" s="28">
        <v>786.94</v>
      </c>
      <c r="G26" s="28">
        <v>1121.87</v>
      </c>
      <c r="H26" s="28">
        <v>206.95</v>
      </c>
      <c r="I26" s="28">
        <v>838.68</v>
      </c>
      <c r="J26" s="28">
        <v>740.65</v>
      </c>
      <c r="K26" s="28">
        <v>999.33</v>
      </c>
      <c r="L26" s="28">
        <v>901.31</v>
      </c>
      <c r="M26" s="28">
        <v>492.86</v>
      </c>
      <c r="N26" s="28">
        <v>261.39</v>
      </c>
      <c r="O26" s="28">
        <f t="shared" si="5"/>
        <v>9320.75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997.86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865.6</v>
      </c>
      <c r="L27" s="28">
        <v>753.85</v>
      </c>
      <c r="M27" s="28">
        <v>425.33</v>
      </c>
      <c r="N27" s="28">
        <v>223.57</v>
      </c>
      <c r="O27" s="28">
        <f t="shared" si="5"/>
        <v>7913.4800000000005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398.01</v>
      </c>
      <c r="L28" s="28">
        <v>351.6</v>
      </c>
      <c r="M28" s="28">
        <v>199.01</v>
      </c>
      <c r="N28" s="28">
        <v>104.27</v>
      </c>
      <c r="O28" s="28">
        <f t="shared" si="5"/>
        <v>3688.3199999999993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57865.78</v>
      </c>
      <c r="C29" s="28">
        <v>23760.77</v>
      </c>
      <c r="D29" s="28">
        <v>20491.91</v>
      </c>
      <c r="E29" s="28">
        <v>10392.58</v>
      </c>
      <c r="F29" s="28">
        <v>27257.08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32964.81</v>
      </c>
      <c r="N29" s="28">
        <v>10152.61</v>
      </c>
      <c r="O29" s="28">
        <f t="shared" si="5"/>
        <v>411334.18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89595.34</v>
      </c>
      <c r="L30" s="28">
        <v>29809.88</v>
      </c>
      <c r="M30" s="28">
        <v>0</v>
      </c>
      <c r="N30" s="28">
        <v>0</v>
      </c>
      <c r="O30" s="28">
        <f t="shared" si="5"/>
        <v>119405.22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 t="shared" si="5"/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349878.11999999994</v>
      </c>
      <c r="C33" s="28">
        <f aca="true" t="shared" si="7" ref="C33:O33">+C34+C36+C49+C50+C51+C56-C57</f>
        <v>220225.86999999997</v>
      </c>
      <c r="D33" s="28">
        <f t="shared" si="7"/>
        <v>-79755.69</v>
      </c>
      <c r="E33" s="28">
        <f t="shared" si="7"/>
        <v>-26912.059999999998</v>
      </c>
      <c r="F33" s="28">
        <f t="shared" si="7"/>
        <v>-83322.82</v>
      </c>
      <c r="G33" s="28">
        <f t="shared" si="7"/>
        <v>-77298.25</v>
      </c>
      <c r="H33" s="28">
        <f t="shared" si="7"/>
        <v>-22634.11</v>
      </c>
      <c r="I33" s="28">
        <f t="shared" si="7"/>
        <v>240271.47000000003</v>
      </c>
      <c r="J33" s="28">
        <f t="shared" si="7"/>
        <v>-85005</v>
      </c>
      <c r="K33" s="28">
        <f t="shared" si="7"/>
        <v>-125640.34999999999</v>
      </c>
      <c r="L33" s="28">
        <f t="shared" si="7"/>
        <v>-191782.81000000003</v>
      </c>
      <c r="M33" s="28">
        <f t="shared" si="7"/>
        <v>-56703.64</v>
      </c>
      <c r="N33" s="28">
        <f t="shared" si="7"/>
        <v>-30258.879999999997</v>
      </c>
      <c r="O33" s="28">
        <f t="shared" si="7"/>
        <v>31061.850000000035</v>
      </c>
    </row>
    <row r="34" spans="1:15" ht="18.75" customHeight="1">
      <c r="A34" s="26" t="s">
        <v>38</v>
      </c>
      <c r="B34" s="29">
        <f>+B35</f>
        <v>-38662.8</v>
      </c>
      <c r="C34" s="29">
        <f>+C35</f>
        <v>-37664</v>
      </c>
      <c r="D34" s="29">
        <f aca="true" t="shared" si="8" ref="D34:O34">+D35</f>
        <v>-19756</v>
      </c>
      <c r="E34" s="29">
        <f t="shared" si="8"/>
        <v>-6912.4</v>
      </c>
      <c r="F34" s="29">
        <f t="shared" si="8"/>
        <v>-23324.4</v>
      </c>
      <c r="G34" s="29">
        <f t="shared" si="8"/>
        <v>-47586</v>
      </c>
      <c r="H34" s="29">
        <f t="shared" si="8"/>
        <v>-6639.6</v>
      </c>
      <c r="I34" s="29">
        <f t="shared" si="8"/>
        <v>-49909.2</v>
      </c>
      <c r="J34" s="29">
        <f t="shared" si="8"/>
        <v>-29009.2</v>
      </c>
      <c r="K34" s="29">
        <f t="shared" si="8"/>
        <v>-16548.4</v>
      </c>
      <c r="L34" s="29">
        <f t="shared" si="8"/>
        <v>-11061.6</v>
      </c>
      <c r="M34" s="29">
        <f t="shared" si="8"/>
        <v>-18704.4</v>
      </c>
      <c r="N34" s="29">
        <f t="shared" si="8"/>
        <v>-12381.6</v>
      </c>
      <c r="O34" s="29">
        <f t="shared" si="8"/>
        <v>-318159.60000000003</v>
      </c>
    </row>
    <row r="35" spans="1:26" ht="18.75" customHeight="1">
      <c r="A35" s="27" t="s">
        <v>39</v>
      </c>
      <c r="B35" s="16">
        <f>ROUND((-B9)*$G$3,2)</f>
        <v>-38662.8</v>
      </c>
      <c r="C35" s="16">
        <f aca="true" t="shared" si="9" ref="C35:N35">ROUND((-C9)*$G$3,2)</f>
        <v>-37664</v>
      </c>
      <c r="D35" s="16">
        <f t="shared" si="9"/>
        <v>-19756</v>
      </c>
      <c r="E35" s="16">
        <f t="shared" si="9"/>
        <v>-6912.4</v>
      </c>
      <c r="F35" s="16">
        <f t="shared" si="9"/>
        <v>-23324.4</v>
      </c>
      <c r="G35" s="16">
        <f t="shared" si="9"/>
        <v>-47586</v>
      </c>
      <c r="H35" s="16">
        <f t="shared" si="9"/>
        <v>-6639.6</v>
      </c>
      <c r="I35" s="16">
        <f t="shared" si="9"/>
        <v>-49909.2</v>
      </c>
      <c r="J35" s="16">
        <f t="shared" si="9"/>
        <v>-29009.2</v>
      </c>
      <c r="K35" s="16">
        <f t="shared" si="9"/>
        <v>-16548.4</v>
      </c>
      <c r="L35" s="16">
        <f t="shared" si="9"/>
        <v>-11061.6</v>
      </c>
      <c r="M35" s="16">
        <f t="shared" si="9"/>
        <v>-18704.4</v>
      </c>
      <c r="N35" s="16">
        <f t="shared" si="9"/>
        <v>-12381.6</v>
      </c>
      <c r="O35" s="30">
        <f aca="true" t="shared" si="10" ref="O35:O57">SUM(B35:N35)</f>
        <v>-318159.60000000003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388540.9199999999</v>
      </c>
      <c r="C36" s="29">
        <f aca="true" t="shared" si="11" ref="C36:O36">SUM(C37:C47)</f>
        <v>-64996.35</v>
      </c>
      <c r="D36" s="29">
        <f t="shared" si="11"/>
        <v>-59999.69</v>
      </c>
      <c r="E36" s="29">
        <f t="shared" si="11"/>
        <v>-19999.66</v>
      </c>
      <c r="F36" s="29">
        <f t="shared" si="11"/>
        <v>-59998.42</v>
      </c>
      <c r="G36" s="29">
        <f t="shared" si="11"/>
        <v>-29712.25</v>
      </c>
      <c r="H36" s="29">
        <f t="shared" si="11"/>
        <v>-15994.51</v>
      </c>
      <c r="I36" s="29">
        <f t="shared" si="11"/>
        <v>290180.67000000004</v>
      </c>
      <c r="J36" s="29">
        <f t="shared" si="11"/>
        <v>-55995.8</v>
      </c>
      <c r="K36" s="29">
        <f t="shared" si="11"/>
        <v>-193313.68</v>
      </c>
      <c r="L36" s="29">
        <f t="shared" si="11"/>
        <v>-180721.21000000002</v>
      </c>
      <c r="M36" s="29">
        <f t="shared" si="11"/>
        <v>-37999.24</v>
      </c>
      <c r="N36" s="29">
        <f t="shared" si="11"/>
        <v>-17877.28</v>
      </c>
      <c r="O36" s="29">
        <f t="shared" si="11"/>
        <v>-57886.49999999988</v>
      </c>
    </row>
    <row r="37" spans="1:26" ht="18.75" customHeight="1">
      <c r="A37" s="27" t="s">
        <v>41</v>
      </c>
      <c r="B37" s="31">
        <v>-16459.08</v>
      </c>
      <c r="C37" s="31">
        <v>-64996.35</v>
      </c>
      <c r="D37" s="31">
        <v>-59999.69</v>
      </c>
      <c r="E37" s="31">
        <v>-19999.66</v>
      </c>
      <c r="F37" s="31">
        <v>-59998.42</v>
      </c>
      <c r="G37" s="31">
        <v>-29712.25</v>
      </c>
      <c r="H37" s="31">
        <v>-15994.51</v>
      </c>
      <c r="I37" s="31">
        <v>-51819.33</v>
      </c>
      <c r="J37" s="31">
        <v>-55995.8</v>
      </c>
      <c r="K37" s="31">
        <v>-77999.02</v>
      </c>
      <c r="L37" s="31">
        <v>-69997.79</v>
      </c>
      <c r="M37" s="31">
        <v>-37999.24</v>
      </c>
      <c r="N37" s="31">
        <v>-17877.28</v>
      </c>
      <c r="O37" s="31">
        <f t="shared" si="10"/>
        <v>-578848.42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80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81</v>
      </c>
      <c r="B43" s="31">
        <v>-855000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-567000</v>
      </c>
      <c r="J43" s="31">
        <v>0</v>
      </c>
      <c r="K43" s="31">
        <v>-720000</v>
      </c>
      <c r="L43" s="31">
        <v>-666000</v>
      </c>
      <c r="M43" s="31">
        <v>0</v>
      </c>
      <c r="N43" s="31">
        <v>0</v>
      </c>
      <c r="O43" s="31">
        <f t="shared" si="10"/>
        <v>-2808000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-484314.66</v>
      </c>
      <c r="L44" s="31">
        <v>-434723.42</v>
      </c>
      <c r="M44" s="31">
        <v>0</v>
      </c>
      <c r="N44" s="31">
        <v>0</v>
      </c>
      <c r="O44" s="31">
        <f t="shared" si="10"/>
        <v>-919038.08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73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86</v>
      </c>
      <c r="B49" s="33">
        <v>0</v>
      </c>
      <c r="C49" s="33">
        <v>322886.22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84221.73</v>
      </c>
      <c r="L49" s="33">
        <v>0</v>
      </c>
      <c r="M49" s="33">
        <v>0</v>
      </c>
      <c r="N49" s="33">
        <v>0</v>
      </c>
      <c r="O49" s="31">
        <f t="shared" si="10"/>
        <v>407107.94999999995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74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49</v>
      </c>
      <c r="B55" s="34">
        <f>+B20+B33</f>
        <v>1825783.31</v>
      </c>
      <c r="C55" s="34">
        <f aca="true" t="shared" si="13" ref="C55:N55">+C20+C33</f>
        <v>1285935.4299999997</v>
      </c>
      <c r="D55" s="34">
        <f t="shared" si="13"/>
        <v>882852.6700000002</v>
      </c>
      <c r="E55" s="34">
        <f t="shared" si="13"/>
        <v>247430.35000000003</v>
      </c>
      <c r="F55" s="34">
        <f t="shared" si="13"/>
        <v>916397.2999999998</v>
      </c>
      <c r="G55" s="34">
        <f t="shared" si="13"/>
        <v>1350266.4900000002</v>
      </c>
      <c r="H55" s="34">
        <f t="shared" si="13"/>
        <v>257547.8</v>
      </c>
      <c r="I55" s="34">
        <f t="shared" si="13"/>
        <v>1332094.52</v>
      </c>
      <c r="J55" s="34">
        <f t="shared" si="13"/>
        <v>853763.63</v>
      </c>
      <c r="K55" s="34">
        <f t="shared" si="13"/>
        <v>1149814.7300000002</v>
      </c>
      <c r="L55" s="34">
        <f t="shared" si="13"/>
        <v>961608.99</v>
      </c>
      <c r="M55" s="34">
        <f t="shared" si="13"/>
        <v>583973.82</v>
      </c>
      <c r="N55" s="34">
        <f t="shared" si="13"/>
        <v>302897.15</v>
      </c>
      <c r="O55" s="34">
        <f>SUM(B55:N55)</f>
        <v>11950366.190000001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 s="41"/>
      <c r="Q56"/>
      <c r="R56"/>
      <c r="S56"/>
      <c r="U56" s="40"/>
    </row>
    <row r="57" spans="1:19" ht="18.75" customHeight="1">
      <c r="A57" s="35" t="s">
        <v>51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52</v>
      </c>
      <c r="B61" s="42">
        <f aca="true" t="shared" si="14" ref="B61:O61">SUM(B62:B72)</f>
        <v>1825783.31</v>
      </c>
      <c r="C61" s="42">
        <f t="shared" si="14"/>
        <v>1285935.4300000002</v>
      </c>
      <c r="D61" s="42">
        <f t="shared" si="14"/>
        <v>882852.67</v>
      </c>
      <c r="E61" s="42">
        <f t="shared" si="14"/>
        <v>247430.35</v>
      </c>
      <c r="F61" s="42">
        <f t="shared" si="14"/>
        <v>916397.3</v>
      </c>
      <c r="G61" s="42">
        <f t="shared" si="14"/>
        <v>1350266.49</v>
      </c>
      <c r="H61" s="42">
        <f t="shared" si="14"/>
        <v>257547.81</v>
      </c>
      <c r="I61" s="42">
        <f t="shared" si="14"/>
        <v>1332094.52</v>
      </c>
      <c r="J61" s="42">
        <f t="shared" si="14"/>
        <v>853763.64</v>
      </c>
      <c r="K61" s="42">
        <f t="shared" si="14"/>
        <v>1149814.73</v>
      </c>
      <c r="L61" s="42">
        <f t="shared" si="14"/>
        <v>961608.99</v>
      </c>
      <c r="M61" s="42">
        <f t="shared" si="14"/>
        <v>583973.81</v>
      </c>
      <c r="N61" s="42">
        <f t="shared" si="14"/>
        <v>302897.15</v>
      </c>
      <c r="O61" s="34">
        <f t="shared" si="14"/>
        <v>11950366.200000003</v>
      </c>
      <c r="Q61" s="68"/>
    </row>
    <row r="62" spans="1:18" ht="18.75" customHeight="1">
      <c r="A62" s="26" t="s">
        <v>53</v>
      </c>
      <c r="B62" s="42">
        <v>1498718.57</v>
      </c>
      <c r="C62" s="42">
        <v>919904.78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2418623.35</v>
      </c>
      <c r="P62"/>
      <c r="Q62"/>
      <c r="R62" s="41"/>
    </row>
    <row r="63" spans="1:16" ht="18.75" customHeight="1">
      <c r="A63" s="26" t="s">
        <v>54</v>
      </c>
      <c r="B63" s="42">
        <v>327064.74</v>
      </c>
      <c r="C63" s="42">
        <v>366030.65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693095.39</v>
      </c>
      <c r="P63"/>
    </row>
    <row r="64" spans="1:17" ht="18.75" customHeight="1">
      <c r="A64" s="26" t="s">
        <v>55</v>
      </c>
      <c r="B64" s="43">
        <v>0</v>
      </c>
      <c r="C64" s="43">
        <v>0</v>
      </c>
      <c r="D64" s="29">
        <v>882852.67</v>
      </c>
      <c r="E64" s="43">
        <v>0</v>
      </c>
      <c r="F64" s="43">
        <v>0</v>
      </c>
      <c r="G64" s="43">
        <v>0</v>
      </c>
      <c r="H64" s="42">
        <v>257547.81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1140400.48</v>
      </c>
      <c r="P64" s="52"/>
      <c r="Q64"/>
    </row>
    <row r="65" spans="1:18" ht="18.75" customHeight="1">
      <c r="A65" s="26" t="s">
        <v>56</v>
      </c>
      <c r="B65" s="43">
        <v>0</v>
      </c>
      <c r="C65" s="43">
        <v>0</v>
      </c>
      <c r="D65" s="43">
        <v>0</v>
      </c>
      <c r="E65" s="29">
        <v>247430.35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247430.35</v>
      </c>
      <c r="R65"/>
    </row>
    <row r="66" spans="1:19" ht="18.75" customHeight="1">
      <c r="A66" s="26" t="s">
        <v>57</v>
      </c>
      <c r="B66" s="43">
        <v>0</v>
      </c>
      <c r="C66" s="43">
        <v>0</v>
      </c>
      <c r="D66" s="43">
        <v>0</v>
      </c>
      <c r="E66" s="43">
        <v>0</v>
      </c>
      <c r="F66" s="29">
        <v>916397.3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916397.3</v>
      </c>
      <c r="S66"/>
    </row>
    <row r="67" spans="1:20" ht="18.75" customHeight="1">
      <c r="A67" s="26" t="s">
        <v>58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1350266.49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1350266.49</v>
      </c>
      <c r="T67"/>
    </row>
    <row r="68" spans="1:21" ht="18.75" customHeight="1">
      <c r="A68" s="26" t="s">
        <v>59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1332094.52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1332094.52</v>
      </c>
      <c r="U68"/>
    </row>
    <row r="69" spans="1:22" ht="18.75" customHeight="1">
      <c r="A69" s="26" t="s">
        <v>60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853763.64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853763.64</v>
      </c>
      <c r="V69"/>
    </row>
    <row r="70" spans="1:23" ht="18.75" customHeight="1">
      <c r="A70" s="26" t="s">
        <v>61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1149814.73</v>
      </c>
      <c r="L70" s="29">
        <v>961608.99</v>
      </c>
      <c r="M70" s="43">
        <v>0</v>
      </c>
      <c r="N70" s="43">
        <v>0</v>
      </c>
      <c r="O70" s="34">
        <f t="shared" si="15"/>
        <v>2111423.7199999997</v>
      </c>
      <c r="P70"/>
      <c r="W70"/>
    </row>
    <row r="71" spans="1:25" ht="18.75" customHeight="1">
      <c r="A71" s="26" t="s">
        <v>62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583973.81</v>
      </c>
      <c r="N71" s="43">
        <v>0</v>
      </c>
      <c r="O71" s="34">
        <f t="shared" si="15"/>
        <v>583973.81</v>
      </c>
      <c r="R71"/>
      <c r="Y71"/>
    </row>
    <row r="72" spans="1:26" ht="18.75" customHeight="1">
      <c r="A72" s="36" t="s">
        <v>63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302897.15</v>
      </c>
      <c r="O72" s="46">
        <f t="shared" si="15"/>
        <v>302897.15</v>
      </c>
      <c r="P72"/>
      <c r="S72"/>
      <c r="Z72"/>
    </row>
    <row r="73" spans="1:12" ht="21" customHeight="1">
      <c r="A73" s="47" t="s">
        <v>79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3" t="s">
        <v>87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2024-06-07T14:41:07Z</dcterms:modified>
  <cp:category/>
  <cp:version/>
  <cp:contentType/>
  <cp:contentStatus/>
</cp:coreProperties>
</file>