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<sst xmlns="http://schemas.openxmlformats.org/spreadsheetml/2006/main" count="88" uniqueCount="87">
  <si>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</si>
  <si>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</si>
  <si>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</si>
  <si>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</si>
  <si>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</si>
  <si>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</si>
  <si>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</si>
  <si>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</si>
  <si>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</si>
  <si>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</si>
  <si>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</si>
  <si>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</si>
  <si>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</si>
  <si>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</si>
  <si>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</si>
  <si>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</si>
  <si>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</si>
  <si>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</si>
  <si>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</si>
  <si>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</si>
  <si>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</si>
  <si>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</si>
  <si>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</si>
  <si>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</si>
  <si>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</si>
  <si>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</si>
  <si>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</si>
  <si>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</si>
  <si>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</si>
  <si>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</si>
  <si>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</si>
  <si>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</si>
  <si>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</si>
  <si>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</si>
  <si>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</si>
  <si>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</si>
  <si>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</si>
  <si>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</si>
  <si>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</si>
  <si>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</si>
  <si>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</si>
  <si>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</si>
  <si>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</si>
  <si>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</si>
  <si>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</si>
  <si>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</si>
  <si>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</si>
  <si>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</si>
  <si>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</si>
  <si>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</si>
  <si>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</si>
  <si>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</si>
  <si>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</si>
  <si>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</si>
  <si>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</si>
  <si>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</si>
  <si>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</si>
  <si>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</si>
  <si>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</si>
  <si>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</si>
  <si>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</si>
  <si>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</si>
  <si>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</si>
  <si>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</si>
  <si>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</si>
  <si>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</si>
  <si>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</si>
  <si>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</si>
  <si>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</si>
  <si>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</si>
  <si>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</si>
  <si>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</si>
  <si>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</si>
  <si>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</si>
  <si>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</si>
  <si>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</si>
  <si>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</si>
  <si>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</si>
  <si>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5.3. Revisão de Remuneração pelo Transporte Coletivo ¹</t>
  </si>
  <si>
    <t>¹ Fator de transição, ar condicionado e veículos elétricos de 21/02/23.</t>
  </si>
  <si>
    <t>PERÍODO DE OPERAÇÃO DE 01/03/24 A 31/03/24 - VENCIMENTO 08/03/24 A 05/04/24</t>
  </si>
  <si>
    <t>3. Fator de Transição na Remuneração (Cálculo diário - VER NOTA **)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</si>
  <si>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</si>
  <si>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>Notas: (*) Portaria Interministerial MDR/MMFDH nº 9, de 26/08/22</t>
  </si>
  <si>
    <t xml:space="preserve">  Equipamentos embarcados de set/23 a jan/24.</t>
  </si>
  <si>
    <t xml:space="preserve">  Revisões de passageiros transportados, ar condicionado e fator de transição de fevereiro/24. Total de  264.056 passageiros da revisão.</t>
  </si>
  <si>
    <t xml:space="preserve">  Equipamentos embarcados e Arla 32 de fev/24. Rede da madrugada de fev/23 a fev/24. Operação Especial Carnaval 24 (E2).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</si>
</sst>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4" xfId="0" applyFont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87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3"/>
    </row>
    <row r="6" spans="1:11" ht="18.75" customHeight="1">
      <c r="A6" s="63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3"/>
    </row>
    <row r="7" spans="1:14" ht="16.5" customHeight="1">
      <c r="A7" s="12" t="s">
        <v>31</v>
      </c>
      <c r="B7" s="45">
        <f aca="true" t="shared" si="0" ref="B7:J7">+B8+B11</f>
        <v>8506007</v>
      </c>
      <c r="C7" s="45">
        <f t="shared" si="0"/>
        <v>6856223</v>
      </c>
      <c r="D7" s="45">
        <f t="shared" si="0"/>
        <v>8301048</v>
      </c>
      <c r="E7" s="45">
        <f t="shared" si="0"/>
        <v>4666769</v>
      </c>
      <c r="F7" s="45">
        <f t="shared" si="0"/>
        <v>6308572</v>
      </c>
      <c r="G7" s="45">
        <f t="shared" si="0"/>
        <v>6115854</v>
      </c>
      <c r="H7" s="45">
        <f t="shared" si="0"/>
        <v>6743296</v>
      </c>
      <c r="I7" s="45">
        <f t="shared" si="0"/>
        <v>9456179</v>
      </c>
      <c r="J7" s="45">
        <f t="shared" si="0"/>
        <v>2859184</v>
      </c>
      <c r="K7" s="37">
        <f aca="true" t="shared" si="1" ref="K7:K13">SUM(B7:J7)</f>
        <v>59813132</v>
      </c>
      <c r="L7" s="44"/>
      <c r="M7"/>
      <c r="N7"/>
    </row>
    <row r="8" spans="1:14" ht="16.5" customHeight="1">
      <c r="A8" s="42" t="s">
        <v>72</v>
      </c>
      <c r="B8" s="43">
        <f>+B9+B10</f>
        <v>369750</v>
      </c>
      <c r="C8" s="43">
        <f>+C9+C10</f>
        <v>382379</v>
      </c>
      <c r="D8" s="43">
        <f>+D9+D10</f>
        <v>349526</v>
      </c>
      <c r="E8" s="43">
        <f>+E9+E10</f>
        <v>249882</v>
      </c>
      <c r="F8" s="43">
        <f>+F9+F10</f>
        <v>274483</v>
      </c>
      <c r="G8" s="43">
        <f>+G9+G10</f>
        <v>155283</v>
      </c>
      <c r="H8" s="43">
        <f>+H9+H10</f>
        <v>126442</v>
      </c>
      <c r="I8" s="43">
        <f>+I9+I10</f>
        <v>378813</v>
      </c>
      <c r="J8" s="43">
        <f>+J9+J10</f>
        <v>74248</v>
      </c>
      <c r="K8" s="37">
        <f t="shared" si="1"/>
        <v>2360806</v>
      </c>
      <c r="L8"/>
      <c r="M8"/>
      <c r="N8"/>
    </row>
    <row r="9" spans="1:14" ht="16.5" customHeight="1">
      <c r="A9" s="21" t="s">
        <v>30</v>
      </c>
      <c r="B9" s="43">
        <v>368552</v>
      </c>
      <c r="C9" s="43">
        <v>382336</v>
      </c>
      <c r="D9" s="43">
        <v>349526</v>
      </c>
      <c r="E9" s="43">
        <v>242509</v>
      </c>
      <c r="F9" s="43">
        <v>274139</v>
      </c>
      <c r="G9" s="43">
        <v>155211</v>
      </c>
      <c r="H9" s="43">
        <v>126442</v>
      </c>
      <c r="I9" s="43">
        <v>377222</v>
      </c>
      <c r="J9" s="43">
        <v>74248</v>
      </c>
      <c r="K9" s="37">
        <f t="shared" si="1"/>
        <v>2350185</v>
      </c>
      <c r="L9"/>
      <c r="M9"/>
      <c r="N9"/>
    </row>
    <row r="10" spans="1:14" ht="16.5" customHeight="1">
      <c r="A10" s="21" t="s">
        <v>29</v>
      </c>
      <c r="B10" s="43">
        <v>1198</v>
      </c>
      <c r="C10" s="43">
        <v>43</v>
      </c>
      <c r="D10" s="43">
        <v>0</v>
      </c>
      <c r="E10" s="43">
        <v>7373</v>
      </c>
      <c r="F10" s="43">
        <v>344</v>
      </c>
      <c r="G10" s="43">
        <v>72</v>
      </c>
      <c r="H10" s="43">
        <v>0</v>
      </c>
      <c r="I10" s="43">
        <v>1591</v>
      </c>
      <c r="J10" s="43">
        <v>0</v>
      </c>
      <c r="K10" s="37">
        <f t="shared" si="1"/>
        <v>10621</v>
      </c>
      <c r="L10"/>
      <c r="M10"/>
      <c r="N10"/>
    </row>
    <row r="11" spans="1:14" ht="16.5" customHeight="1">
      <c r="A11" s="42" t="s">
        <v>65</v>
      </c>
      <c r="B11" s="43">
        <v>8136257</v>
      </c>
      <c r="C11" s="43">
        <v>6473844</v>
      </c>
      <c r="D11" s="43">
        <v>7951522</v>
      </c>
      <c r="E11" s="43">
        <v>4416887</v>
      </c>
      <c r="F11" s="43">
        <v>6034089</v>
      </c>
      <c r="G11" s="43">
        <v>5960571</v>
      </c>
      <c r="H11" s="43">
        <v>6616854</v>
      </c>
      <c r="I11" s="43">
        <v>9077366</v>
      </c>
      <c r="J11" s="43">
        <v>2784936</v>
      </c>
      <c r="K11" s="37">
        <f t="shared" si="1"/>
        <v>57452326</v>
      </c>
      <c r="L11" s="58"/>
      <c r="M11" s="58"/>
      <c r="N11" s="58"/>
    </row>
    <row r="12" spans="1:14" ht="16.5" customHeight="1">
      <c r="A12" s="21" t="s">
        <v>76</v>
      </c>
      <c r="B12" s="43">
        <v>566190</v>
      </c>
      <c r="C12" s="43">
        <v>484534</v>
      </c>
      <c r="D12" s="43">
        <v>609060</v>
      </c>
      <c r="E12" s="43">
        <v>411884</v>
      </c>
      <c r="F12" s="43">
        <v>376312</v>
      </c>
      <c r="G12" s="43">
        <v>342140</v>
      </c>
      <c r="H12" s="43">
        <v>337135</v>
      </c>
      <c r="I12" s="43">
        <v>485342</v>
      </c>
      <c r="J12" s="43">
        <v>120636</v>
      </c>
      <c r="K12" s="37">
        <f t="shared" si="1"/>
        <v>3733233</v>
      </c>
      <c r="L12" s="58"/>
      <c r="M12" s="58"/>
      <c r="N12" s="58"/>
    </row>
    <row r="13" spans="1:14" ht="16.5" customHeight="1">
      <c r="A13" s="21" t="s">
        <v>66</v>
      </c>
      <c r="B13" s="41">
        <f>+B11-B12</f>
        <v>7570067</v>
      </c>
      <c r="C13" s="41">
        <f>+C11-C12</f>
        <v>5989310</v>
      </c>
      <c r="D13" s="41">
        <f>+D11-D12</f>
        <v>7342462</v>
      </c>
      <c r="E13" s="41">
        <f>+E11-E12</f>
        <v>4005003</v>
      </c>
      <c r="F13" s="41">
        <f>+F11-F12</f>
        <v>5657777</v>
      </c>
      <c r="G13" s="41">
        <f>+G11-G12</f>
        <v>5618431</v>
      </c>
      <c r="H13" s="41">
        <f>+H11-H12</f>
        <v>6279719</v>
      </c>
      <c r="I13" s="41">
        <f>+I11-I12</f>
        <v>8592024</v>
      </c>
      <c r="J13" s="41">
        <f>+J11-J12</f>
        <v>2664300</v>
      </c>
      <c r="K13" s="37">
        <f t="shared" si="1"/>
        <v>53719093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4.5149</v>
      </c>
      <c r="C15" s="40">
        <v>4.96</v>
      </c>
      <c r="D15" s="40">
        <v>5.4985</v>
      </c>
      <c r="E15" s="40">
        <v>4.7806</v>
      </c>
      <c r="F15" s="40">
        <v>5.0591</v>
      </c>
      <c r="G15" s="40">
        <v>5.1103</v>
      </c>
      <c r="H15" s="40">
        <v>4.069</v>
      </c>
      <c r="I15" s="40">
        <v>4.1102</v>
      </c>
      <c r="J15" s="40">
        <v>4.6508</v>
      </c>
      <c r="K15" s="30"/>
      <c r="L15"/>
      <c r="M15"/>
      <c r="N15"/>
    </row>
    <row r="16" spans="1:12" ht="15" customHeight="1">
      <c r="A16" s="15" t="s">
        <v>67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81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75</v>
      </c>
      <c r="B20" s="35">
        <f aca="true" t="shared" si="2" ref="B20:J20">SUM(B21:B30)</f>
        <v>43577986.30000001</v>
      </c>
      <c r="C20" s="35">
        <f t="shared" si="2"/>
        <v>41118100.06999999</v>
      </c>
      <c r="D20" s="35">
        <f t="shared" si="2"/>
        <v>52192927.64000001</v>
      </c>
      <c r="E20" s="35">
        <f t="shared" si="2"/>
        <v>31264941</v>
      </c>
      <c r="F20" s="35">
        <f t="shared" si="2"/>
        <v>32509262.240000002</v>
      </c>
      <c r="G20" s="35">
        <f t="shared" si="2"/>
        <v>35836261.57999999</v>
      </c>
      <c r="H20" s="35">
        <f t="shared" si="2"/>
        <v>32301405.070000008</v>
      </c>
      <c r="I20" s="35">
        <f t="shared" si="2"/>
        <v>44359781.51</v>
      </c>
      <c r="J20" s="35">
        <f t="shared" si="2"/>
        <v>14762454.010000002</v>
      </c>
      <c r="K20" s="35">
        <f aca="true" t="shared" si="3" ref="K20:K29">SUM(B20:J20)</f>
        <v>327923119.42</v>
      </c>
      <c r="L20" s="68"/>
      <c r="M20" s="69"/>
      <c r="N20"/>
    </row>
    <row r="21" spans="1:14" ht="16.5" customHeight="1">
      <c r="A21" s="34" t="s">
        <v>27</v>
      </c>
      <c r="B21" s="57">
        <v>38403770.99000001</v>
      </c>
      <c r="C21" s="57">
        <v>34006866.08</v>
      </c>
      <c r="D21" s="57">
        <v>45643312.43000001</v>
      </c>
      <c r="E21" s="57">
        <v>22309955.869999997</v>
      </c>
      <c r="F21" s="57">
        <v>31915696.59</v>
      </c>
      <c r="G21" s="57">
        <v>31253848.699999996</v>
      </c>
      <c r="H21" s="57">
        <v>27438471.450000007</v>
      </c>
      <c r="I21" s="57">
        <v>38866786.96</v>
      </c>
      <c r="J21" s="57">
        <v>13297492.930000002</v>
      </c>
      <c r="K21" s="29">
        <f t="shared" si="3"/>
        <v>283136202</v>
      </c>
      <c r="L21"/>
      <c r="M21"/>
      <c r="N21"/>
    </row>
    <row r="22" spans="1:14" ht="16.5" customHeight="1">
      <c r="A22" s="17" t="s">
        <v>26</v>
      </c>
      <c r="B22" s="29">
        <v>3578980.5100000002</v>
      </c>
      <c r="C22" s="29">
        <v>5565652.389999998</v>
      </c>
      <c r="D22" s="29">
        <v>4721774.11</v>
      </c>
      <c r="E22" s="29">
        <v>7681594.020000001</v>
      </c>
      <c r="F22" s="29">
        <v>-559411.11</v>
      </c>
      <c r="G22" s="29">
        <v>3371524.889999999</v>
      </c>
      <c r="H22" s="29">
        <v>3560501.1799999997</v>
      </c>
      <c r="I22" s="29">
        <v>1451160.1</v>
      </c>
      <c r="J22" s="29">
        <v>897572.2200000002</v>
      </c>
      <c r="K22" s="29">
        <f t="shared" si="3"/>
        <v>30269348.310000002</v>
      </c>
      <c r="L22"/>
      <c r="M22"/>
      <c r="N22"/>
    </row>
    <row r="23" spans="1:14" ht="16.5" customHeight="1">
      <c r="A23" s="17" t="s">
        <v>25</v>
      </c>
      <c r="B23" s="29">
        <v>1460392.07</v>
      </c>
      <c r="C23" s="29">
        <v>1361932.5100000002</v>
      </c>
      <c r="D23" s="29">
        <v>1570509.0600000003</v>
      </c>
      <c r="E23" s="29">
        <v>1054685.4999999998</v>
      </c>
      <c r="F23" s="29">
        <v>1040593.77</v>
      </c>
      <c r="G23" s="29">
        <v>1092270.66</v>
      </c>
      <c r="H23" s="29">
        <v>1132209.57</v>
      </c>
      <c r="I23" s="29">
        <v>1724997.9699999995</v>
      </c>
      <c r="J23" s="29">
        <v>485005.5200000001</v>
      </c>
      <c r="K23" s="29">
        <f t="shared" si="3"/>
        <v>10922596.629999999</v>
      </c>
      <c r="L23"/>
      <c r="M23"/>
      <c r="N23"/>
    </row>
    <row r="24" spans="1:14" ht="16.5" customHeight="1">
      <c r="A24" s="17" t="s">
        <v>24</v>
      </c>
      <c r="B24" s="29">
        <v>54871.56000000002</v>
      </c>
      <c r="C24" s="33">
        <v>109743.12000000004</v>
      </c>
      <c r="D24" s="33">
        <v>164614.6799999999</v>
      </c>
      <c r="E24" s="29">
        <v>164614.6799999999</v>
      </c>
      <c r="F24" s="29">
        <v>54871.56000000002</v>
      </c>
      <c r="G24" s="33">
        <v>54871.56000000002</v>
      </c>
      <c r="H24" s="33">
        <v>109743.12000000004</v>
      </c>
      <c r="I24" s="33">
        <v>109743.12000000004</v>
      </c>
      <c r="J24" s="33">
        <v>54871.56000000002</v>
      </c>
      <c r="K24" s="29">
        <f t="shared" si="3"/>
        <v>877944.9600000001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3"/>
        <v>0</v>
      </c>
      <c r="L25"/>
      <c r="M25"/>
      <c r="N25"/>
    </row>
    <row r="26" spans="1:14" ht="16.5" customHeight="1">
      <c r="A26" s="17" t="s">
        <v>68</v>
      </c>
      <c r="B26" s="29">
        <v>41089.73000000001</v>
      </c>
      <c r="C26" s="29">
        <v>38728.89</v>
      </c>
      <c r="D26" s="29">
        <v>50475.83000000001</v>
      </c>
      <c r="E26" s="29">
        <v>29598.760000000002</v>
      </c>
      <c r="F26" s="29">
        <v>31545.71</v>
      </c>
      <c r="G26" s="29">
        <v>34696.159999999996</v>
      </c>
      <c r="H26" s="29">
        <v>31523.889999999996</v>
      </c>
      <c r="I26" s="29">
        <v>42987.63999999999</v>
      </c>
      <c r="J26" s="29">
        <v>13680.199999999997</v>
      </c>
      <c r="K26" s="29">
        <f t="shared" si="3"/>
        <v>314326.81</v>
      </c>
      <c r="L26" s="58"/>
      <c r="M26" s="58"/>
      <c r="N26" s="58"/>
    </row>
    <row r="27" spans="1:14" ht="16.5" customHeight="1">
      <c r="A27" s="17" t="s">
        <v>73</v>
      </c>
      <c r="B27" s="29">
        <v>11018.02</v>
      </c>
      <c r="C27" s="29">
        <v>9401.679999999997</v>
      </c>
      <c r="D27" s="29">
        <v>11116.290000000003</v>
      </c>
      <c r="E27" s="29">
        <v>6464.74</v>
      </c>
      <c r="F27" s="29">
        <v>7332.120000000006</v>
      </c>
      <c r="G27" s="29">
        <v>7559.109999999998</v>
      </c>
      <c r="H27" s="29">
        <v>7391.330000000003</v>
      </c>
      <c r="I27" s="29">
        <v>9559.470000000001</v>
      </c>
      <c r="J27" s="29">
        <v>3666.060000000003</v>
      </c>
      <c r="K27" s="29">
        <f t="shared" si="3"/>
        <v>73508.82</v>
      </c>
      <c r="L27" s="58"/>
      <c r="M27" s="58"/>
      <c r="N27" s="58"/>
    </row>
    <row r="28" spans="1:14" ht="16.5" customHeight="1">
      <c r="A28" s="17" t="s">
        <v>74</v>
      </c>
      <c r="B28" s="29">
        <v>27863.419999999995</v>
      </c>
      <c r="C28" s="29">
        <v>25775.39999999999</v>
      </c>
      <c r="D28" s="29">
        <v>31125.24000000002</v>
      </c>
      <c r="E28" s="29">
        <v>18027.430000000004</v>
      </c>
      <c r="F28" s="29">
        <v>18633.6</v>
      </c>
      <c r="G28" s="29">
        <v>21490.500000000007</v>
      </c>
      <c r="H28" s="29">
        <v>21564.53</v>
      </c>
      <c r="I28" s="29">
        <v>30876.989999999994</v>
      </c>
      <c r="J28" s="29">
        <v>10165.52</v>
      </c>
      <c r="K28" s="29">
        <f t="shared" si="3"/>
        <v>205522.62999999998</v>
      </c>
      <c r="L28" s="58"/>
      <c r="M28" s="58"/>
      <c r="N28" s="58"/>
    </row>
    <row r="29" spans="1:14" ht="16.5" customHeight="1">
      <c r="A29" s="60" t="s">
        <v>77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2123669.2600000007</v>
      </c>
      <c r="J29" s="29">
        <v>0</v>
      </c>
      <c r="K29" s="29">
        <f t="shared" si="3"/>
        <v>2123669.2600000007</v>
      </c>
      <c r="L29" s="58"/>
      <c r="M29" s="58"/>
      <c r="N29" s="58"/>
    </row>
    <row r="30" spans="1:11" ht="12" customHeight="1">
      <c r="A30" s="32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1" ht="12" customHeight="1">
      <c r="A31" s="17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/>
    </row>
    <row r="32" spans="1:14" ht="16.5" customHeight="1">
      <c r="A32" s="15" t="s">
        <v>22</v>
      </c>
      <c r="B32" s="29">
        <f aca="true" t="shared" si="4" ref="B32:J32">+B33+B38+B50</f>
        <v>-2224318.5100000002</v>
      </c>
      <c r="C32" s="29">
        <f t="shared" si="4"/>
        <v>-1499026.38</v>
      </c>
      <c r="D32" s="29">
        <f t="shared" si="4"/>
        <v>-4111892.890000003</v>
      </c>
      <c r="E32" s="29">
        <f t="shared" si="4"/>
        <v>-1887469.3699999999</v>
      </c>
      <c r="F32" s="29">
        <f t="shared" si="4"/>
        <v>-1018329.06</v>
      </c>
      <c r="G32" s="29">
        <f t="shared" si="4"/>
        <v>-1911618.1500000004</v>
      </c>
      <c r="H32" s="29">
        <f t="shared" si="4"/>
        <v>-1586619.0700000008</v>
      </c>
      <c r="I32" s="29">
        <f t="shared" si="4"/>
        <v>-1785440.5300000003</v>
      </c>
      <c r="J32" s="29">
        <f t="shared" si="4"/>
        <v>-849829.8400000009</v>
      </c>
      <c r="K32" s="29">
        <f aca="true" t="shared" si="5" ref="K32:K41">SUM(B32:J32)</f>
        <v>-16874543.800000004</v>
      </c>
      <c r="L32"/>
      <c r="M32"/>
      <c r="N32"/>
    </row>
    <row r="33" spans="1:14" ht="16.5" customHeight="1">
      <c r="A33" s="17" t="s">
        <v>21</v>
      </c>
      <c r="B33" s="29">
        <f aca="true" t="shared" si="6" ref="B33:J33">B34+B35+B36+B37</f>
        <v>-2533035.41</v>
      </c>
      <c r="C33" s="29">
        <f t="shared" si="6"/>
        <v>-1825114.43</v>
      </c>
      <c r="D33" s="29">
        <f t="shared" si="6"/>
        <v>-1896185.91</v>
      </c>
      <c r="E33" s="29">
        <f t="shared" si="6"/>
        <v>-2174136.61</v>
      </c>
      <c r="F33" s="29">
        <f t="shared" si="6"/>
        <v>-1206211.6</v>
      </c>
      <c r="G33" s="29">
        <f t="shared" si="6"/>
        <v>-1739801.3000000003</v>
      </c>
      <c r="H33" s="29">
        <f t="shared" si="6"/>
        <v>-712044.89</v>
      </c>
      <c r="I33" s="29">
        <f t="shared" si="6"/>
        <v>-1902756.1900000002</v>
      </c>
      <c r="J33" s="29">
        <f t="shared" si="6"/>
        <v>-401651.24</v>
      </c>
      <c r="K33" s="29">
        <f t="shared" si="5"/>
        <v>-14390937.58</v>
      </c>
      <c r="L33"/>
      <c r="M33"/>
      <c r="N33"/>
    </row>
    <row r="34" spans="1:14" s="22" customFormat="1" ht="16.5" customHeight="1">
      <c r="A34" s="28" t="s">
        <v>53</v>
      </c>
      <c r="B34" s="29">
        <f aca="true" t="shared" si="7" ref="B34:J34">-ROUND((B9)*$E$3,2)</f>
        <v>-1621628.8</v>
      </c>
      <c r="C34" s="29">
        <f t="shared" si="7"/>
        <v>-1682278.4</v>
      </c>
      <c r="D34" s="29">
        <f t="shared" si="7"/>
        <v>-1537914.4</v>
      </c>
      <c r="E34" s="29">
        <f t="shared" si="7"/>
        <v>-1067039.6</v>
      </c>
      <c r="F34" s="29">
        <f t="shared" si="7"/>
        <v>-1206211.6</v>
      </c>
      <c r="G34" s="29">
        <f t="shared" si="7"/>
        <v>-682928.4</v>
      </c>
      <c r="H34" s="29">
        <f t="shared" si="7"/>
        <v>-556344.8</v>
      </c>
      <c r="I34" s="29">
        <f t="shared" si="7"/>
        <v>-1659776.8</v>
      </c>
      <c r="J34" s="29">
        <f t="shared" si="7"/>
        <v>-326691.2</v>
      </c>
      <c r="K34" s="29">
        <f t="shared" si="5"/>
        <v>-10340813.999999998</v>
      </c>
      <c r="L34" s="27"/>
      <c r="M34"/>
      <c r="N34"/>
    </row>
    <row r="35" spans="1:14" ht="16.5" customHeight="1">
      <c r="A35" s="24" t="s">
        <v>20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>
        <f t="shared" si="5"/>
        <v>0</v>
      </c>
      <c r="L35"/>
      <c r="M35"/>
      <c r="N35"/>
    </row>
    <row r="36" spans="1:14" ht="16.5" customHeight="1">
      <c r="A36" s="24" t="s">
        <v>19</v>
      </c>
      <c r="B36" s="29">
        <v>0</v>
      </c>
      <c r="C36" s="29">
        <v>0</v>
      </c>
      <c r="D36" s="29">
        <v>0</v>
      </c>
      <c r="E36" s="29">
        <v>0</v>
      </c>
      <c r="F36" s="25"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5"/>
        <v>0</v>
      </c>
      <c r="L36"/>
      <c r="M36"/>
      <c r="N36"/>
    </row>
    <row r="37" spans="1:14" ht="16.5" customHeight="1">
      <c r="A37" s="24" t="s">
        <v>18</v>
      </c>
      <c r="B37" s="29">
        <v>-911406.61</v>
      </c>
      <c r="C37" s="29">
        <v>-142836.03</v>
      </c>
      <c r="D37" s="29">
        <v>-358271.51000000007</v>
      </c>
      <c r="E37" s="29">
        <v>-1107097.0099999998</v>
      </c>
      <c r="F37" s="25">
        <v>0</v>
      </c>
      <c r="G37" s="29">
        <v>-1056872.9000000001</v>
      </c>
      <c r="H37" s="29">
        <v>-155700.08999999997</v>
      </c>
      <c r="I37" s="29">
        <v>-242979.39000000004</v>
      </c>
      <c r="J37" s="29">
        <v>-74960.04000000001</v>
      </c>
      <c r="K37" s="29">
        <f t="shared" si="5"/>
        <v>-4050123.5799999996</v>
      </c>
      <c r="L37"/>
      <c r="M37"/>
      <c r="N37"/>
    </row>
    <row r="38" spans="1:14" s="22" customFormat="1" ht="16.5" customHeight="1">
      <c r="A38" s="17" t="s">
        <v>17</v>
      </c>
      <c r="B38" s="26">
        <f aca="true" t="shared" si="8" ref="B38:J38">SUM(B39:B48)</f>
        <v>-99135.98000000001</v>
      </c>
      <c r="C38" s="26">
        <f t="shared" si="8"/>
        <v>-46166.57</v>
      </c>
      <c r="D38" s="26">
        <f t="shared" si="8"/>
        <v>-2611055.950000003</v>
      </c>
      <c r="E38" s="26">
        <f t="shared" si="8"/>
        <v>-4675.4800000000005</v>
      </c>
      <c r="F38" s="26">
        <f t="shared" si="8"/>
        <v>-78313.63</v>
      </c>
      <c r="G38" s="26">
        <f t="shared" si="8"/>
        <v>-365101.62</v>
      </c>
      <c r="H38" s="26">
        <f t="shared" si="8"/>
        <v>-1187576.3000000007</v>
      </c>
      <c r="I38" s="26">
        <f t="shared" si="8"/>
        <v>-192584.18</v>
      </c>
      <c r="J38" s="26">
        <f t="shared" si="8"/>
        <v>-536582.4600000009</v>
      </c>
      <c r="K38" s="29">
        <f t="shared" si="5"/>
        <v>-5121192.170000004</v>
      </c>
      <c r="L38"/>
      <c r="M38"/>
      <c r="N38"/>
    </row>
    <row r="39" spans="1:14" ht="16.5" customHeight="1">
      <c r="A39" s="24" t="s">
        <v>16</v>
      </c>
      <c r="B39" s="16">
        <v>0</v>
      </c>
      <c r="C39" s="16">
        <v>0</v>
      </c>
      <c r="D39" s="26">
        <v>-725221.1199999998</v>
      </c>
      <c r="E39" s="25">
        <v>0</v>
      </c>
      <c r="F39" s="25">
        <v>0</v>
      </c>
      <c r="G39" s="16">
        <v>0</v>
      </c>
      <c r="H39" s="25">
        <v>0</v>
      </c>
      <c r="I39" s="16">
        <v>0</v>
      </c>
      <c r="J39" s="26">
        <v>-209947.73000000004</v>
      </c>
      <c r="K39" s="29">
        <f t="shared" si="5"/>
        <v>-935168.8499999999</v>
      </c>
      <c r="L39"/>
      <c r="M39"/>
      <c r="N39"/>
    </row>
    <row r="40" spans="1:14" ht="16.5" customHeight="1">
      <c r="A40" s="24" t="s">
        <v>15</v>
      </c>
      <c r="B40" s="29">
        <v>-74742.38</v>
      </c>
      <c r="C40" s="29">
        <v>-44107.37</v>
      </c>
      <c r="D40" s="29">
        <v>-354726.03</v>
      </c>
      <c r="E40" s="29">
        <v>-4160.68</v>
      </c>
      <c r="F40" s="29">
        <v>-72452.83</v>
      </c>
      <c r="G40" s="29">
        <v>-363834.42</v>
      </c>
      <c r="H40" s="29">
        <v>-115586.3</v>
      </c>
      <c r="I40" s="29">
        <v>-192069.38</v>
      </c>
      <c r="J40" s="29">
        <v>-1525.9299999999998</v>
      </c>
      <c r="K40" s="29">
        <f t="shared" si="5"/>
        <v>-1223205.32</v>
      </c>
      <c r="L40"/>
      <c r="M40"/>
      <c r="N40"/>
    </row>
    <row r="41" spans="1:14" ht="16.5" customHeight="1">
      <c r="A41" s="24" t="s">
        <v>14</v>
      </c>
      <c r="B41" s="29">
        <v>-24393.6</v>
      </c>
      <c r="C41" s="29">
        <v>-2059.2</v>
      </c>
      <c r="D41" s="29">
        <v>-1108.8</v>
      </c>
      <c r="E41" s="29">
        <v>-514.8</v>
      </c>
      <c r="F41" s="29">
        <v>-5860.8</v>
      </c>
      <c r="G41" s="29">
        <v>-1267.2</v>
      </c>
      <c r="H41" s="29">
        <v>-990</v>
      </c>
      <c r="I41" s="29">
        <v>-514.8</v>
      </c>
      <c r="J41" s="29">
        <v>-1108.8</v>
      </c>
      <c r="K41" s="29">
        <f t="shared" si="5"/>
        <v>-37818</v>
      </c>
      <c r="L41"/>
      <c r="M41"/>
      <c r="N41"/>
    </row>
    <row r="42" spans="1:14" ht="16.5" customHeight="1">
      <c r="A42" s="24" t="s">
        <v>13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/>
      <c r="M42"/>
      <c r="N42"/>
    </row>
    <row r="43" spans="1:14" ht="16.5" customHeight="1">
      <c r="A43" s="24" t="s">
        <v>12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/>
      <c r="M43"/>
      <c r="N43"/>
    </row>
    <row r="44" spans="1:14" ht="16.5" customHeight="1">
      <c r="A44" s="24" t="s">
        <v>11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/>
      <c r="M44"/>
      <c r="N44"/>
    </row>
    <row r="45" spans="1:12" s="22" customFormat="1" ht="16.5" customHeight="1">
      <c r="A45" s="24" t="s">
        <v>10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3"/>
    </row>
    <row r="46" spans="1:14" s="22" customFormat="1" ht="16.5" customHeight="1">
      <c r="A46" s="24" t="s">
        <v>63</v>
      </c>
      <c r="B46" s="16">
        <v>0</v>
      </c>
      <c r="C46" s="16">
        <v>0</v>
      </c>
      <c r="D46" s="29">
        <v>40626000</v>
      </c>
      <c r="E46" s="16">
        <v>0</v>
      </c>
      <c r="F46" s="16">
        <v>0</v>
      </c>
      <c r="G46" s="16">
        <v>0</v>
      </c>
      <c r="H46" s="29">
        <v>26622000</v>
      </c>
      <c r="I46" s="16">
        <v>0</v>
      </c>
      <c r="J46" s="29">
        <v>11754000</v>
      </c>
      <c r="K46" s="29">
        <f>SUM(B46:J46)</f>
        <v>79002000</v>
      </c>
      <c r="L46" s="23"/>
      <c r="M46"/>
      <c r="N46"/>
    </row>
    <row r="47" spans="1:14" s="22" customFormat="1" ht="16.5" customHeight="1">
      <c r="A47" s="24" t="s">
        <v>64</v>
      </c>
      <c r="B47" s="16">
        <v>0</v>
      </c>
      <c r="C47" s="16">
        <v>0</v>
      </c>
      <c r="D47" s="29">
        <v>-42156000</v>
      </c>
      <c r="E47" s="16">
        <v>0</v>
      </c>
      <c r="F47" s="16">
        <v>0</v>
      </c>
      <c r="G47" s="16">
        <v>0</v>
      </c>
      <c r="H47" s="29">
        <v>-27693000</v>
      </c>
      <c r="I47" s="16">
        <v>0</v>
      </c>
      <c r="J47" s="29">
        <v>-12078000</v>
      </c>
      <c r="K47" s="29">
        <f>SUM(B47:J47)</f>
        <v>-81927000</v>
      </c>
      <c r="L47" s="23"/>
      <c r="M47"/>
      <c r="N47"/>
    </row>
    <row r="48" spans="1:14" s="22" customFormat="1" ht="16.5" customHeight="1">
      <c r="A48" s="24" t="s">
        <v>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29">
        <f>SUM(B48:J48)</f>
        <v>0</v>
      </c>
      <c r="L48" s="23"/>
      <c r="M48"/>
      <c r="N48"/>
    </row>
    <row r="49" spans="1:12" ht="12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1:14" ht="16.5" customHeight="1">
      <c r="A50" s="17" t="s">
        <v>78</v>
      </c>
      <c r="B50" s="29">
        <v>407852.88</v>
      </c>
      <c r="C50" s="29">
        <v>372254.62</v>
      </c>
      <c r="D50" s="29">
        <v>395348.97000000003</v>
      </c>
      <c r="E50" s="29">
        <v>291342.72</v>
      </c>
      <c r="F50" s="29">
        <v>266196.17</v>
      </c>
      <c r="G50" s="29">
        <v>193284.77000000002</v>
      </c>
      <c r="H50" s="29">
        <v>313002.12</v>
      </c>
      <c r="I50" s="29">
        <v>309899.83999999997</v>
      </c>
      <c r="J50" s="29">
        <v>88403.86</v>
      </c>
      <c r="K50" s="29">
        <f>SUM(B50:J50)</f>
        <v>2637585.9499999997</v>
      </c>
      <c r="L50"/>
      <c r="M50"/>
      <c r="N50"/>
    </row>
    <row r="51" spans="1:14" ht="16.5" customHeight="1">
      <c r="A51" s="17" t="s">
        <v>69</v>
      </c>
      <c r="B51" s="16">
        <f aca="true" t="shared" si="9" ref="B51:J51">+B52+B53</f>
        <v>0</v>
      </c>
      <c r="C51" s="16">
        <f t="shared" si="9"/>
        <v>0</v>
      </c>
      <c r="D51" s="16">
        <f t="shared" si="9"/>
        <v>0</v>
      </c>
      <c r="E51" s="16">
        <f t="shared" si="9"/>
        <v>0</v>
      </c>
      <c r="F51" s="16">
        <f t="shared" si="9"/>
        <v>0</v>
      </c>
      <c r="G51" s="16">
        <f t="shared" si="9"/>
        <v>0</v>
      </c>
      <c r="H51" s="16">
        <f t="shared" si="9"/>
        <v>0</v>
      </c>
      <c r="I51" s="16">
        <f t="shared" si="9"/>
        <v>0</v>
      </c>
      <c r="J51" s="16">
        <f t="shared" si="9"/>
        <v>0</v>
      </c>
      <c r="K51" s="29">
        <f>SUM(B51:J51)</f>
        <v>0</v>
      </c>
      <c r="L51" s="54"/>
      <c r="M51" s="58"/>
      <c r="N51" s="58"/>
    </row>
    <row r="52" spans="1:14" ht="16.5" customHeight="1">
      <c r="A52" s="24" t="s">
        <v>70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>SUM(B52:J52)</f>
        <v>0</v>
      </c>
      <c r="L52" s="58"/>
      <c r="M52" s="58"/>
      <c r="N52" s="58"/>
    </row>
    <row r="53" spans="1:14" ht="16.5" customHeight="1">
      <c r="A53" s="24" t="s">
        <v>71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f>SUM(B53:J53)</f>
        <v>0</v>
      </c>
      <c r="L53" s="54"/>
      <c r="M53" s="58"/>
      <c r="N53" s="58"/>
    </row>
    <row r="54" spans="1:12" ht="12" customHeight="1">
      <c r="A54" s="17"/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9"/>
      <c r="L54" s="8"/>
    </row>
    <row r="55" spans="1:12" ht="16.5" customHeight="1">
      <c r="A55" s="15" t="s">
        <v>8</v>
      </c>
      <c r="B55" s="26">
        <f aca="true" t="shared" si="10" ref="B55:J55">IF(B20+B32+B56&lt;0,0,B20+B32+B56)</f>
        <v>41353667.790000014</v>
      </c>
      <c r="C55" s="26">
        <f t="shared" si="10"/>
        <v>39619073.68999999</v>
      </c>
      <c r="D55" s="26">
        <f t="shared" si="10"/>
        <v>48081034.75000001</v>
      </c>
      <c r="E55" s="26">
        <f t="shared" si="10"/>
        <v>29377471.63</v>
      </c>
      <c r="F55" s="26">
        <f t="shared" si="10"/>
        <v>31490933.180000003</v>
      </c>
      <c r="G55" s="26">
        <f t="shared" si="10"/>
        <v>33924643.42999999</v>
      </c>
      <c r="H55" s="26">
        <f t="shared" si="10"/>
        <v>30714786.000000007</v>
      </c>
      <c r="I55" s="26">
        <f t="shared" si="10"/>
        <v>42574340.98</v>
      </c>
      <c r="J55" s="26">
        <f t="shared" si="10"/>
        <v>13912624.17</v>
      </c>
      <c r="K55" s="19">
        <f>SUM(B55:J55)</f>
        <v>311048575.62000006</v>
      </c>
      <c r="L55" s="53"/>
    </row>
    <row r="56" spans="1:13" ht="16.5" customHeight="1">
      <c r="A56" s="17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SUM(B56:J56)</f>
        <v>0</v>
      </c>
      <c r="L56"/>
      <c r="M56" s="18"/>
    </row>
    <row r="57" spans="1:14" ht="16.5" customHeight="1">
      <c r="A57" s="17" t="s">
        <v>6</v>
      </c>
      <c r="B57" s="26">
        <f aca="true" t="shared" si="11" ref="B57:J57">IF(B20+B32+B56&gt;0,0,B20+B32+B56)</f>
        <v>0</v>
      </c>
      <c r="C57" s="26">
        <f t="shared" si="11"/>
        <v>0</v>
      </c>
      <c r="D57" s="26">
        <f t="shared" si="11"/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16">
        <f>SUM(B57:J57)</f>
        <v>0</v>
      </c>
      <c r="L57"/>
      <c r="M57"/>
      <c r="N57"/>
    </row>
    <row r="58" spans="1:11" ht="12" customHeight="1">
      <c r="A58" s="15"/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/>
    </row>
    <row r="59" spans="1:12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5"/>
    </row>
    <row r="60" spans="1:11" ht="12" customHeight="1">
      <c r="A60" s="12"/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</row>
    <row r="61" spans="1:12" ht="16.5" customHeight="1">
      <c r="A61" s="10" t="s">
        <v>5</v>
      </c>
      <c r="B61" s="9">
        <f aca="true" t="shared" si="12" ref="B61:H61">SUM(B62:B73)</f>
        <v>41353667.78</v>
      </c>
      <c r="C61" s="9">
        <f t="shared" si="12"/>
        <v>39619073.668969944</v>
      </c>
      <c r="D61" s="9">
        <f t="shared" si="12"/>
        <v>48081034.75195627</v>
      </c>
      <c r="E61" s="9">
        <f t="shared" si="12"/>
        <v>29377471.639511</v>
      </c>
      <c r="F61" s="9">
        <f t="shared" si="12"/>
        <v>31490933.17837014</v>
      </c>
      <c r="G61" s="9">
        <f t="shared" si="12"/>
        <v>33924643.4206402</v>
      </c>
      <c r="H61" s="9">
        <f t="shared" si="12"/>
        <v>30714786.008977126</v>
      </c>
      <c r="I61" s="9">
        <f>SUM(I62:I74)</f>
        <v>42574340.96</v>
      </c>
      <c r="J61" s="9">
        <f>SUM(J62:J73)</f>
        <v>13912624.179335767</v>
      </c>
      <c r="K61" s="5">
        <f>SUM(K62:K74)</f>
        <v>311048575.58776045</v>
      </c>
      <c r="L61" s="8"/>
    </row>
    <row r="62" spans="1:12" ht="16.5" customHeight="1">
      <c r="A62" s="7" t="s">
        <v>54</v>
      </c>
      <c r="B62" s="29">
        <v>36231997.57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3" ref="K62:K74">SUM(B62:J62)</f>
        <v>36231997.57</v>
      </c>
      <c r="L62"/>
    </row>
    <row r="63" spans="1:12" ht="16.5" customHeight="1">
      <c r="A63" s="7" t="s">
        <v>55</v>
      </c>
      <c r="B63" s="29">
        <v>5121670.209999998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3"/>
        <v>5121670.209999998</v>
      </c>
      <c r="L63"/>
    </row>
    <row r="64" spans="1:12" ht="16.5" customHeight="1">
      <c r="A64" s="7" t="s">
        <v>4</v>
      </c>
      <c r="B64" s="6">
        <v>0</v>
      </c>
      <c r="C64" s="29">
        <v>39619073.668969944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3"/>
        <v>39619073.668969944</v>
      </c>
      <c r="L64" s="55"/>
    </row>
    <row r="65" spans="1:11" ht="16.5" customHeight="1">
      <c r="A65" s="7" t="s">
        <v>3</v>
      </c>
      <c r="B65" s="6">
        <v>0</v>
      </c>
      <c r="C65" s="6">
        <v>0</v>
      </c>
      <c r="D65" s="29">
        <v>48081034.75195627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3"/>
        <v>48081034.75195627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29">
        <v>29377471.639511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3"/>
        <v>29377471.639511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29">
        <v>31490933.17837014</v>
      </c>
      <c r="G67" s="6">
        <v>0</v>
      </c>
      <c r="H67" s="6">
        <v>0</v>
      </c>
      <c r="I67" s="6">
        <v>0</v>
      </c>
      <c r="J67" s="6">
        <v>0</v>
      </c>
      <c r="K67" s="5">
        <f t="shared" si="13"/>
        <v>31490933.17837014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29">
        <v>33924643.4206402</v>
      </c>
      <c r="H68" s="6">
        <v>0</v>
      </c>
      <c r="I68" s="6">
        <v>0</v>
      </c>
      <c r="J68" s="6">
        <v>0</v>
      </c>
      <c r="K68" s="5">
        <f t="shared" si="13"/>
        <v>33924643.4206402</v>
      </c>
    </row>
    <row r="69" spans="1:11" ht="16.5" customHeight="1">
      <c r="A69" s="7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29">
        <v>30714786.008977126</v>
      </c>
      <c r="I69" s="6">
        <v>0</v>
      </c>
      <c r="J69" s="6">
        <v>0</v>
      </c>
      <c r="K69" s="5">
        <f t="shared" si="13"/>
        <v>30714786.008977126</v>
      </c>
    </row>
    <row r="70" spans="1:11" ht="16.5" customHeight="1">
      <c r="A70" s="7" t="s">
        <v>48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3"/>
        <v>0</v>
      </c>
    </row>
    <row r="71" spans="1:11" ht="16.5" customHeight="1">
      <c r="A71" s="7" t="s">
        <v>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9">
        <v>15914609.82</v>
      </c>
      <c r="J71" s="6">
        <v>0</v>
      </c>
      <c r="K71" s="5">
        <f t="shared" si="13"/>
        <v>15914609.82</v>
      </c>
    </row>
    <row r="72" spans="1:11" ht="16.5" customHeight="1">
      <c r="A72" s="7" t="s">
        <v>50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29">
        <v>26659731.14</v>
      </c>
      <c r="J72" s="6">
        <v>0</v>
      </c>
      <c r="K72" s="5">
        <f t="shared" si="13"/>
        <v>26659731.14</v>
      </c>
    </row>
    <row r="73" spans="1:11" ht="16.5" customHeight="1">
      <c r="A73" s="7" t="s">
        <v>51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29">
        <v>13912624.179335767</v>
      </c>
      <c r="K73" s="5">
        <f t="shared" si="13"/>
        <v>13912624.179335767</v>
      </c>
    </row>
    <row r="74" spans="1:11" ht="18" customHeight="1">
      <c r="A74" s="4" t="s">
        <v>62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 t="shared" si="13"/>
        <v>0</v>
      </c>
    </row>
    <row r="75" spans="1:10" ht="18" customHeight="1">
      <c r="A75" s="56" t="s">
        <v>83</v>
      </c>
      <c r="B75"/>
      <c r="C75"/>
      <c r="D75"/>
      <c r="E75"/>
      <c r="F75"/>
      <c r="G75"/>
      <c r="H75"/>
      <c r="I75"/>
      <c r="J75"/>
    </row>
    <row r="76" spans="1:14" ht="60" customHeight="1">
      <c r="A76" s="66" t="s">
        <v>82</v>
      </c>
      <c r="B76" s="66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ht="18" customHeight="1">
      <c r="A77" s="56" t="s">
        <v>79</v>
      </c>
    </row>
    <row r="78" ht="15.75">
      <c r="A78" s="56" t="s">
        <v>84</v>
      </c>
    </row>
    <row r="79" ht="15.75">
      <c r="A79" s="56" t="s">
        <v>85</v>
      </c>
    </row>
    <row r="80" ht="15.75">
      <c r="A80" s="56" t="s">
        <v>86</v>
      </c>
    </row>
  </sheetData>
  <sheetProtection/>
  <mergeCells count="6">
    <mergeCell ref="A1:K1"/>
    <mergeCell ref="A2:K2"/>
    <mergeCell ref="A4:A6"/>
    <mergeCell ref="B4:J4"/>
    <mergeCell ref="K4:K6"/>
    <mergeCell ref="A76:C7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2024-04-05T19:35:55Z</dcterms:modified>
  <cp:category/>
  <cp:version/>
  <cp:contentType/>
  <cp:contentStatus/>
</cp:coreProperties>
</file>