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63-Av Liberdade-SP\Pcm\Orc\"/>
    </mc:Choice>
  </mc:AlternateContent>
  <xr:revisionPtr revIDLastSave="0" documentId="13_ncr:1_{BD0A5172-3D49-42A6-981C-461C5998EDC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ORC 8-9-10" sheetId="1" r:id="rId1"/>
  </sheets>
  <definedNames>
    <definedName name="_xlnm.Print_Area" localSheetId="0">'ORC 8-9-10'!$A$1:$K$171</definedName>
    <definedName name="_xlnm.Print_Titles" localSheetId="0">'ORC 8-9-10'!$11:$12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D29" i="1"/>
  <c r="J29" i="1" s="1"/>
  <c r="D18" i="1"/>
  <c r="D69" i="1"/>
  <c r="J69" i="1" s="1"/>
  <c r="D68" i="1"/>
  <c r="J68" i="1" s="1"/>
  <c r="D67" i="1"/>
  <c r="J67" i="1" s="1"/>
  <c r="D78" i="1" l="1"/>
  <c r="J95" i="1" l="1"/>
  <c r="J94" i="1" s="1"/>
  <c r="J78" i="1"/>
  <c r="J63" i="1" l="1"/>
  <c r="J81" i="1"/>
  <c r="J84" i="1"/>
  <c r="G83" i="1"/>
  <c r="J82" i="1"/>
  <c r="J163" i="1"/>
  <c r="J154" i="1"/>
  <c r="J162" i="1"/>
  <c r="D51" i="1"/>
  <c r="J59" i="1"/>
  <c r="G44" i="1"/>
  <c r="J44" i="1" s="1"/>
  <c r="J24" i="1"/>
  <c r="J30" i="1"/>
  <c r="J161" i="1" l="1"/>
  <c r="J45" i="1"/>
  <c r="D160" i="1"/>
  <c r="J160" i="1" s="1"/>
  <c r="J42" i="1"/>
  <c r="G28" i="1"/>
  <c r="G43" i="1"/>
  <c r="G41" i="1"/>
  <c r="D46" i="1" l="1"/>
  <c r="J46" i="1" s="1"/>
  <c r="J49" i="1"/>
  <c r="J50" i="1"/>
  <c r="D74" i="1"/>
  <c r="J74" i="1" s="1"/>
  <c r="D66" i="1"/>
  <c r="J66" i="1" s="1"/>
  <c r="J165" i="1"/>
  <c r="J164" i="1" s="1"/>
  <c r="D58" i="1"/>
  <c r="J58" i="1" s="1"/>
  <c r="J155" i="1"/>
  <c r="J61" i="1"/>
  <c r="J159" i="1"/>
  <c r="D64" i="1"/>
  <c r="D65" i="1" s="1"/>
  <c r="J65" i="1" s="1"/>
  <c r="D26" i="1"/>
  <c r="D25" i="1"/>
  <c r="D28" i="1" s="1"/>
  <c r="D60" i="1"/>
  <c r="J51" i="1"/>
  <c r="D77" i="1"/>
  <c r="J77" i="1" s="1"/>
  <c r="D83" i="1"/>
  <c r="D158" i="1"/>
  <c r="J158" i="1" s="1"/>
  <c r="D56" i="1"/>
  <c r="D98" i="1"/>
  <c r="J57" i="1" l="1"/>
  <c r="J48" i="1"/>
  <c r="D79" i="1"/>
  <c r="J79" i="1" s="1"/>
  <c r="J76" i="1" s="1"/>
  <c r="J83" i="1"/>
  <c r="J80" i="1" s="1"/>
  <c r="J28" i="1"/>
  <c r="J25" i="1"/>
  <c r="D27" i="1"/>
  <c r="J27" i="1" s="1"/>
  <c r="J26" i="1"/>
  <c r="D41" i="1"/>
  <c r="J41" i="1" s="1"/>
  <c r="D47" i="1"/>
  <c r="J47" i="1" s="1"/>
  <c r="D71" i="1"/>
  <c r="J64" i="1"/>
  <c r="J62" i="1" s="1"/>
  <c r="J157" i="1"/>
  <c r="J153" i="1" s="1"/>
  <c r="J23" i="1" l="1"/>
  <c r="D43" i="1"/>
  <c r="J43" i="1" s="1"/>
  <c r="J40" i="1" s="1"/>
  <c r="D72" i="1"/>
  <c r="J71" i="1"/>
  <c r="D75" i="1"/>
  <c r="J75" i="1" s="1"/>
  <c r="J72" i="1" l="1"/>
  <c r="D73" i="1"/>
  <c r="J73" i="1" s="1"/>
  <c r="J70" i="1" l="1"/>
</calcChain>
</file>

<file path=xl/sharedStrings.xml><?xml version="1.0" encoding="utf-8"?>
<sst xmlns="http://schemas.openxmlformats.org/spreadsheetml/2006/main" count="480" uniqueCount="368">
  <si>
    <t>TOTAL</t>
  </si>
  <si>
    <t>ITEM</t>
  </si>
  <si>
    <t>QUANT.</t>
  </si>
  <si>
    <t>SERVIÇOS PRELIMINARES</t>
  </si>
  <si>
    <t>vb</t>
  </si>
  <si>
    <t>m²</t>
  </si>
  <si>
    <t>un</t>
  </si>
  <si>
    <t>ABRIGO PROVISÓRIO, para escritório, metálico tipo container constituído por um conjunto de dois módulos podendo ser acoplados pela lateral, fundo e frente</t>
  </si>
  <si>
    <t>m³</t>
  </si>
  <si>
    <t>m³</t>
  </si>
  <si>
    <t>m</t>
  </si>
  <si>
    <t>APILOAMENTO manual de valas em camadas de 20 cm de espessura</t>
  </si>
  <si>
    <t>REATERRO de vala com material granular reaproveitado adensado e vibrado</t>
  </si>
  <si>
    <t>m³</t>
  </si>
  <si>
    <t>FORMA em chapa de madeira compensada plastificada 12 mm, para estruturas de concreto reapr. 2x (corte/montagem/escoramento/desforma)</t>
  </si>
  <si>
    <t>m²</t>
  </si>
  <si>
    <t>m³</t>
  </si>
  <si>
    <t>kg</t>
  </si>
  <si>
    <t>m²</t>
  </si>
  <si>
    <t>CHAPISCO traço 1:4 (cimento e areia grossa), espessura 0,5cm, preparo mecânico da argamassa</t>
  </si>
  <si>
    <t>INSTALAÇÕES ELÉTRICAS</t>
  </si>
  <si>
    <t>INSTALAÇÕES HIDRO SANITÁRIAS</t>
  </si>
  <si>
    <t>SERVIÇOS FINAIS</t>
  </si>
  <si>
    <t xml:space="preserve">PLANILHA ORÇAMENTÁRIA </t>
  </si>
  <si>
    <t xml:space="preserve">CONTATO: </t>
  </si>
  <si>
    <t>DESCRIÇÃO - SERVIÇOS</t>
  </si>
  <si>
    <t>UNID.</t>
  </si>
  <si>
    <t>UNITÁRIO</t>
  </si>
  <si>
    <t>PREÇO R$ MAT.</t>
  </si>
  <si>
    <t>PREÇO R$ M.O</t>
  </si>
  <si>
    <t>TOTAL (R$)</t>
  </si>
  <si>
    <t>1.1</t>
  </si>
  <si>
    <t>1.2</t>
  </si>
  <si>
    <t xml:space="preserve">EMPRESA: </t>
  </si>
  <si>
    <t xml:space="preserve">ENDEREÇO: </t>
  </si>
  <si>
    <t xml:space="preserve">EMAIL: </t>
  </si>
  <si>
    <t xml:space="preserve">TELEFONE:  </t>
  </si>
  <si>
    <t>VERSÃO:</t>
  </si>
  <si>
    <t>2.1</t>
  </si>
  <si>
    <t>2.2</t>
  </si>
  <si>
    <t>4.1</t>
  </si>
  <si>
    <t>6.1</t>
  </si>
  <si>
    <t>6.2</t>
  </si>
  <si>
    <t>6.3</t>
  </si>
  <si>
    <t xml:space="preserve">FUNDAÇÃO </t>
  </si>
  <si>
    <t>ART de obra (Responsabilidade Técnica).</t>
  </si>
  <si>
    <t>PLACA de obra em chapa de aço galvanizado com tamanho de 3,00x2,00m</t>
  </si>
  <si>
    <t>PORTAO em chapa aço galvanizado, painel único, com duas folhas, 3mx2,10m, incluso cadeado</t>
  </si>
  <si>
    <t>ABRIGO PROVISÓRIO de madeira executado na obra para alojamento e depósito de materiais, ferramentas e carpintaria  da obra com tamanho de 6,00x3,00m, incluindo o piso cimentado e instalações eletrica.</t>
  </si>
  <si>
    <t>ESCAVACAO manual campo aberto em solo exceto rocha até 2,00m profundidade, para fundação dos blocos.</t>
  </si>
  <si>
    <t>GÁS</t>
  </si>
  <si>
    <t>pç</t>
  </si>
  <si>
    <t>2.1.1</t>
  </si>
  <si>
    <t>2.1.4</t>
  </si>
  <si>
    <t>4.1.1</t>
  </si>
  <si>
    <t>PAISAGISMO</t>
  </si>
  <si>
    <t>12.1.2</t>
  </si>
  <si>
    <t>12.2.1</t>
  </si>
  <si>
    <t>12.2.2</t>
  </si>
  <si>
    <t>12.2.3</t>
  </si>
  <si>
    <t>12.2.4</t>
  </si>
  <si>
    <t>12.5.1</t>
  </si>
  <si>
    <t>12.5.3</t>
  </si>
  <si>
    <t>Total</t>
  </si>
  <si>
    <t>OMISSOS</t>
  </si>
  <si>
    <t>IMPERMEABILIZAÇÃO</t>
  </si>
  <si>
    <t>CONCRETO Usinado bombeado fck=30</t>
  </si>
  <si>
    <t>2.2.1</t>
  </si>
  <si>
    <t>2.2.2</t>
  </si>
  <si>
    <t>2.2.3</t>
  </si>
  <si>
    <t>2.2.4</t>
  </si>
  <si>
    <t>2.2.5</t>
  </si>
  <si>
    <t>2.2.6</t>
  </si>
  <si>
    <t>12.5.2</t>
  </si>
  <si>
    <t>TAPUME de chapa de madeira compensada (10mm)  em pintura em esmalte sintetico com porta e ferragem COM REAPROVEITAMENTO</t>
  </si>
  <si>
    <t>12.2</t>
  </si>
  <si>
    <t>12.2.5</t>
  </si>
  <si>
    <t>12.3</t>
  </si>
  <si>
    <t>EMBOCO traço 1:4,5 (cal e areia média), espessura 2,0cm, preparo manual da argamassa</t>
  </si>
  <si>
    <t>REBOCO argamassa traço 1:4,5 (cal e areia fina), espessura 0,5cm, preparo mecânico da argamassa</t>
  </si>
  <si>
    <t>2.1.2</t>
  </si>
  <si>
    <t>Plantio</t>
  </si>
  <si>
    <t>2.2.7</t>
  </si>
  <si>
    <t xml:space="preserve">Lastro de Concreto magro com 5cm </t>
  </si>
  <si>
    <t>Infraestrutura /  Estacas</t>
  </si>
  <si>
    <t>Infraestrutura /  Blocos e Baldrames</t>
  </si>
  <si>
    <t>Piso Interno</t>
  </si>
  <si>
    <t>Acessórios, Louças e Metais</t>
  </si>
  <si>
    <t>Água Pluvial (Drenagem)</t>
  </si>
  <si>
    <t>Esgoto - Série "R"</t>
  </si>
  <si>
    <t>Água Fria</t>
  </si>
  <si>
    <t>12.5</t>
  </si>
  <si>
    <t>BARRACAO de obra para banheiro/vestiário, piso em pinho 3a, paredes, com instalação provisoria de hidrossanitaria e eletrica. (6,00x3,00)</t>
  </si>
  <si>
    <t>CAÇAMBA de entulho com 4m3, incluso transporte vertical e horizontal (entulho durante a obra)</t>
  </si>
  <si>
    <t xml:space="preserve">Transporte de entulhos em CAMINHÃO BASCULHANTE com capacidade de 10m3 / 15T em Rua Pavimentada de ate 10km de distancia. (da demolição do inicio da obra) </t>
  </si>
  <si>
    <r>
      <t xml:space="preserve">ENDEREÇO: </t>
    </r>
    <r>
      <rPr>
        <sz val="11"/>
        <rFont val="Tahoma"/>
        <family val="2"/>
      </rPr>
      <t>Bairro da Liberdade</t>
    </r>
  </si>
  <si>
    <t>2 - GRANITO bruto rosado 30x60cm; paginação alinhada. (Esplanada)</t>
  </si>
  <si>
    <t>Fornecimento de muda e Plantio Zoysia tenuifolia (Grama-coreana) - plantio em mantas</t>
  </si>
  <si>
    <t>2.1.3</t>
  </si>
  <si>
    <t>2.1.5</t>
  </si>
  <si>
    <t>ARMADURA de aço para blocos, baldrames</t>
  </si>
  <si>
    <t>4.1.2</t>
  </si>
  <si>
    <t>4.1.3</t>
  </si>
  <si>
    <t>CLIENTE: SPP</t>
  </si>
  <si>
    <t>COD</t>
  </si>
  <si>
    <t>Luminária Cenográfica Taludes</t>
  </si>
  <si>
    <t>Luminárias</t>
  </si>
  <si>
    <t>Posto de iluminação para Praça</t>
  </si>
  <si>
    <t>Luminárias de escadas para acesso a Radial</t>
  </si>
  <si>
    <t>Guarda-corpo de ferro com pintura na cor vermelha (árvores Ficus / Seringueira)</t>
  </si>
  <si>
    <t>Guarda-corpo de ferro com pintura na cor verde (para escada de acesso a Radial)</t>
  </si>
  <si>
    <t>ESQUADRIAS DE FERRO</t>
  </si>
  <si>
    <t>8 - Ladrilho Hidráulico 20x20cm, externo, antiderrapante,0 25 dados, na cor branca, INCLUSIVE PREPARO DE CAIXA E BASE DE CONCRETO COM 5CM DE ESPESSURA</t>
  </si>
  <si>
    <t>1 - Piso de concreto desempenado rosado com orla/junta de dilatação</t>
  </si>
  <si>
    <t>TORNEIRA PARA JARDIM COM CADEADO</t>
  </si>
  <si>
    <t>REVESTIMENTO DE PAREDE EXTERNO E PINTURA</t>
  </si>
  <si>
    <t>Fornecimento de muda e Plantio Eragrostis curvula (Capim-chorão) - Porte 0,20m (por touceiras)</t>
  </si>
  <si>
    <t>Fornecimento e cravamento de 12 Brocas para Trapiche</t>
  </si>
  <si>
    <t xml:space="preserve">ARMADURA de aço para brocas para o Trapiche CA-50:     </t>
  </si>
  <si>
    <t xml:space="preserve">ARMADURA de aço para brocas para o Quiosque CA-50:                                                                    </t>
  </si>
  <si>
    <t>CONCRETO fck=30 Mpa</t>
  </si>
  <si>
    <t xml:space="preserve">Fornecimento e cravamento de 8 Brocas para instalação de 2 quiosques </t>
  </si>
  <si>
    <t>CARPINTARIA / MOBILIÁRIO EXTERNO</t>
  </si>
  <si>
    <t>Lixeira Dupla</t>
  </si>
  <si>
    <t>Banco de Concreto - Comprimento 1,80</t>
  </si>
  <si>
    <t>18-10-90</t>
  </si>
  <si>
    <t>Indivíduo arbóreo transplantado (Palmeiras localizadas na Radial) DAP até 30cm</t>
  </si>
  <si>
    <t>18-70-41</t>
  </si>
  <si>
    <t>Repintura do gradil do Viaduto em esmalte sintetico na cor vermelho</t>
  </si>
  <si>
    <t>Pintura de gradil em esmalte sintético na cor verde</t>
  </si>
  <si>
    <t xml:space="preserve">VEDAÇÃO </t>
  </si>
  <si>
    <t>18-80-11</t>
  </si>
  <si>
    <t>LIMPEZA DURANTE  e FINAL DA OBRA</t>
  </si>
  <si>
    <t>m3</t>
  </si>
  <si>
    <t>Indivíduo arbóreo transplantado (Palmeiras localizadas na Radial) DAP mais de 30cm (Palmeira)</t>
  </si>
  <si>
    <t>PINTURA EM METAL</t>
  </si>
  <si>
    <t>1- Impermeabilizante incorporado ao concreto (Tipo Penetron Admix ou equivalente) (consumo: conforme fabricante) + preparação da superfície. (Quiosques Externos, Banca de Jornal)
(piso sobre terra)</t>
  </si>
  <si>
    <t>Terra preparada para o plantio (20cm)</t>
  </si>
  <si>
    <t>13.1</t>
  </si>
  <si>
    <t>Grelha de ferro fundido arvoreira 1,5x1,5m</t>
  </si>
  <si>
    <t>Tubo de ferro 2" para "corrimão" completo - pintado na cor verde</t>
  </si>
  <si>
    <t>Repintura de luminárias "Suzuranto" em esmalte sintético na cor vermelho (22 unidades / Rua Galvão)</t>
  </si>
  <si>
    <t>ALVENARIA em bloco de concreto (espessura 9 cm) - Canteiro</t>
  </si>
  <si>
    <t>PISO INTERNO, EXTERNO E PAVIMENTAÇÃO</t>
  </si>
  <si>
    <t>4.2</t>
  </si>
  <si>
    <t>4.3</t>
  </si>
  <si>
    <t>Piso Externo</t>
  </si>
  <si>
    <t>Pavimentação (Arruamento)</t>
  </si>
  <si>
    <t>4.2.2</t>
  </si>
  <si>
    <t>4.2.1</t>
  </si>
  <si>
    <t>4.2.3</t>
  </si>
  <si>
    <t>4.2.4</t>
  </si>
  <si>
    <t>7.1</t>
  </si>
  <si>
    <t>7.2</t>
  </si>
  <si>
    <t>7.3</t>
  </si>
  <si>
    <t>7.4</t>
  </si>
  <si>
    <t>Mureta de Arrimo (espessura 19cm)</t>
  </si>
  <si>
    <t>ALVENARIA em bloco de concreto (espessura 14 cm)  Escada Acesso Radial</t>
  </si>
  <si>
    <t>Alargamento do passeio</t>
  </si>
  <si>
    <t>Fornecimento e execução de nova guia</t>
  </si>
  <si>
    <t>Fornecimento e execução de nova sarjeta</t>
  </si>
  <si>
    <t>4.3.1</t>
  </si>
  <si>
    <t>4.3.2</t>
  </si>
  <si>
    <t>4.3.3</t>
  </si>
  <si>
    <t>4.3.4</t>
  </si>
  <si>
    <t>Serviços Iniciais</t>
  </si>
  <si>
    <t>1.1.1</t>
  </si>
  <si>
    <t>1.1.2</t>
  </si>
  <si>
    <t>1.2.1</t>
  </si>
  <si>
    <t>1.2.2</t>
  </si>
  <si>
    <t>1.2.3</t>
  </si>
  <si>
    <t>1.2.4</t>
  </si>
  <si>
    <t>LOCACAO convencional de obra, através de gabarito de tábuas corridas ontaletadas, sem reaproveitamento. Incluso a consultoria do Topografo. (Área do quiosque e escada)</t>
  </si>
  <si>
    <t>1.1.3</t>
  </si>
  <si>
    <t>1.1.4</t>
  </si>
  <si>
    <t>1.1.8</t>
  </si>
  <si>
    <t>Demolições de mureta do canteiro existente  para acesso ao trapiche e  e remoção de entulho</t>
  </si>
  <si>
    <t>Demolições de guia  e remoção de entulho</t>
  </si>
  <si>
    <t>Demolições de Sarjeta  e remoção de entulho</t>
  </si>
  <si>
    <t>Demolições de piso e remoção de entulho (jardim de chuva/Radial e área dos quiosques)</t>
  </si>
  <si>
    <t>13.1.2</t>
  </si>
  <si>
    <t>13.1.1</t>
  </si>
  <si>
    <t>13.1.3</t>
  </si>
  <si>
    <t>13.1.4</t>
  </si>
  <si>
    <t>13.1.5</t>
  </si>
  <si>
    <t>13.1.6</t>
  </si>
  <si>
    <t>Corte, recorte e remoção de árvores inclusive raizes diâm. &gt; 30 e &lt; 60cm ( Junto a Radial Leste)</t>
  </si>
  <si>
    <t>04-33-12</t>
  </si>
  <si>
    <t>05-19-01</t>
  </si>
  <si>
    <t>05-14-02</t>
  </si>
  <si>
    <t>Rebaixamento de guia (Acessibilidade)</t>
  </si>
  <si>
    <t>05-44-00</t>
  </si>
  <si>
    <t>05-42-00</t>
  </si>
  <si>
    <t>05-45-00</t>
  </si>
  <si>
    <t>17-04-01</t>
  </si>
  <si>
    <t>17-02-54</t>
  </si>
  <si>
    <t>1.2.6</t>
  </si>
  <si>
    <t>1.2.7</t>
  </si>
  <si>
    <t>Demolições / Bota Fora</t>
  </si>
  <si>
    <t>5.1</t>
  </si>
  <si>
    <t>5.2</t>
  </si>
  <si>
    <t>5.3</t>
  </si>
  <si>
    <t>5.4</t>
  </si>
  <si>
    <t>5.5</t>
  </si>
  <si>
    <t>9.1</t>
  </si>
  <si>
    <t>9.2</t>
  </si>
  <si>
    <t>9.3</t>
  </si>
  <si>
    <t>9.4</t>
  </si>
  <si>
    <t>9.4.1</t>
  </si>
  <si>
    <t>11-03-01</t>
  </si>
  <si>
    <t>11-03-08</t>
  </si>
  <si>
    <t>11-03-13</t>
  </si>
  <si>
    <t xml:space="preserve">Pintura de Pilares (Base) dos trapiches na cor verde </t>
  </si>
  <si>
    <t>15-01-15</t>
  </si>
  <si>
    <t>2 - PINTURA EXTERIOR LATEX VERDE SOBRE REBOCO. REF.: "SUVINIL" PROTEÇÃO TOTAL COD.: D051 - RENDA PORTUGUESA (Pintura em muretas, canteiros na cor verde, incluso Radial Leste</t>
  </si>
  <si>
    <t>04-01-38</t>
  </si>
  <si>
    <t>04-01-40</t>
  </si>
  <si>
    <t>3.1</t>
  </si>
  <si>
    <t>3.2</t>
  </si>
  <si>
    <t>3.3</t>
  </si>
  <si>
    <t>11.1</t>
  </si>
  <si>
    <t>12.1</t>
  </si>
  <si>
    <t>12.4</t>
  </si>
  <si>
    <t>04-02-00</t>
  </si>
  <si>
    <t>04-08-00</t>
  </si>
  <si>
    <t>04-60-00</t>
  </si>
  <si>
    <t>04-35-00</t>
  </si>
  <si>
    <t>01-01-07</t>
  </si>
  <si>
    <t>Destocamento, inclusive remoção das raízes - diâmetros de 10,01 à 30cm</t>
  </si>
  <si>
    <t>13.1.7</t>
  </si>
  <si>
    <t>01-01-02</t>
  </si>
  <si>
    <t>02-03-01</t>
  </si>
  <si>
    <t>03-02-04</t>
  </si>
  <si>
    <t>03-03-20</t>
  </si>
  <si>
    <t>Demolição de ladrilhos hidráulicos, inclusive argamassa de regularização (passeio existente)</t>
  </si>
  <si>
    <t>17-50-25</t>
  </si>
  <si>
    <t>17-50-45</t>
  </si>
  <si>
    <t>17-50-48</t>
  </si>
  <si>
    <t>05-03-00</t>
  </si>
  <si>
    <t>04-50-04</t>
  </si>
  <si>
    <t>13-01-14</t>
  </si>
  <si>
    <t>13-02-58</t>
  </si>
  <si>
    <t>17-01-70</t>
  </si>
  <si>
    <t>Civil</t>
  </si>
  <si>
    <t>13.2</t>
  </si>
  <si>
    <t>13.2.1</t>
  </si>
  <si>
    <t>13.2.2</t>
  </si>
  <si>
    <t>18-10-50</t>
  </si>
  <si>
    <t>Orla para árvore em paralelepípedo - 1,20 x 1,20 m</t>
  </si>
  <si>
    <t>18-10-56</t>
  </si>
  <si>
    <t>Orla de separação em concreto</t>
  </si>
  <si>
    <t>18-03-07</t>
  </si>
  <si>
    <t>ORÇAMENTO SETOR 7 - QUADRA INFERIOR - Intervenção 8,9 e 10 - Praça Almeida Jr</t>
  </si>
  <si>
    <t>17-01-33</t>
  </si>
  <si>
    <t>17-05-24</t>
  </si>
  <si>
    <t>17-30-02</t>
  </si>
  <si>
    <t>Fornecimento e cravamento de broca para mureta de arrimo</t>
  </si>
  <si>
    <t>08-48-01</t>
  </si>
  <si>
    <t>15-80-04</t>
  </si>
  <si>
    <t>15-03-010</t>
  </si>
  <si>
    <t>2.1.6</t>
  </si>
  <si>
    <t xml:space="preserve">ARMADURA de aço para brocas para mureta de arrimo                                              </t>
  </si>
  <si>
    <t>Não há</t>
  </si>
  <si>
    <t xml:space="preserve">Ponto de Taxi (novo) </t>
  </si>
  <si>
    <t>12.6</t>
  </si>
  <si>
    <t>Remanejamento da banca de jornal existente</t>
  </si>
  <si>
    <t>Painel Wall para piso</t>
  </si>
  <si>
    <t>Viga  Metálica 150x200x500 - Base do contrapiso - 4 peças</t>
  </si>
  <si>
    <t>Viga Metálica  400x200x500 - Cobertura - 4peças</t>
  </si>
  <si>
    <t>Pilar metálico 200x200x270h - 12 peças</t>
  </si>
  <si>
    <t>Viga "U" para cumeeira e terça 50x200x500 - 4peça</t>
  </si>
  <si>
    <t>Cumeeira de Chapa - 0,92m²</t>
  </si>
  <si>
    <t>Rufo e Contrarufo na lateral, dobrado - 4,6m² (em 2 lados)</t>
  </si>
  <si>
    <t>Estrutura</t>
  </si>
  <si>
    <t>Calha em chapa dobrada - 5m²</t>
  </si>
  <si>
    <t>Fechamento Lateral com Painel Wall  ( 7 painéis de 1,40x2,65)</t>
  </si>
  <si>
    <t>Fechamento com porta de enrolar ( 4 portas de 1,40 x 2,50h)</t>
  </si>
  <si>
    <t>Contrapiso de 4 cm com base para acabamento</t>
  </si>
  <si>
    <t>Pedestal / Sapata para transferência de carga em concreto</t>
  </si>
  <si>
    <t>Itens (não inclusos)</t>
  </si>
  <si>
    <t>Piso Cerâmico</t>
  </si>
  <si>
    <t>Vidro temperado para portas e janelas</t>
  </si>
  <si>
    <t>Forro de gesso acartonado</t>
  </si>
  <si>
    <t>Telha metálica trapezoidal pintada na cor branca 50mm sanduiche (poliuretano) Ref. Isoeste</t>
  </si>
  <si>
    <t>m2</t>
  </si>
  <si>
    <t>Rodapé h=7cm</t>
  </si>
  <si>
    <t>Cobertura verde ou painel solar</t>
  </si>
  <si>
    <t>Hidraulica</t>
  </si>
  <si>
    <t>Ponto de AF com registro, torneira e medidor</t>
  </si>
  <si>
    <t>Ponto de Água pluvial (2 descidas)</t>
  </si>
  <si>
    <t>Ponto de Esgoto para bancada e dreno para ar condicionado</t>
  </si>
  <si>
    <t>Ponto para Esgoto no piso</t>
  </si>
  <si>
    <t>gl</t>
  </si>
  <si>
    <t>Eletrica</t>
  </si>
  <si>
    <t>Ponto de iluminação no teto</t>
  </si>
  <si>
    <t xml:space="preserve">Ponto para tomada </t>
  </si>
  <si>
    <t>Quadro Geral do Quiosque</t>
  </si>
  <si>
    <t>um</t>
  </si>
  <si>
    <t>Luminárias (2 paineis de LED  para 7500 lúmens)</t>
  </si>
  <si>
    <t>Bancada de inox com 1,2m x 0,6m, com mão francesa, sifão, cuba de inox, completa</t>
  </si>
  <si>
    <t>Viga Metálica de suporte do piso / painel wall - 50x150x480 - 3 peças</t>
  </si>
  <si>
    <t>Cobertura</t>
  </si>
  <si>
    <t>Piso, Vedação e Acabamento</t>
  </si>
  <si>
    <t>Ponto de Gás</t>
  </si>
  <si>
    <t>Coifa e sistema de Exaustão</t>
  </si>
  <si>
    <t>Ripado de Madeira</t>
  </si>
  <si>
    <t xml:space="preserve">Platimbanda Aba / Pergola de madeira (H=20cm) </t>
  </si>
  <si>
    <t>Guarda-Corpo H=110 de madeira com fechamento com tela ondulada de aço quadrada</t>
  </si>
  <si>
    <t>Piso Deck de madeira "Itaúba"</t>
  </si>
  <si>
    <t>Banco de madeira com 360x40x40h</t>
  </si>
  <si>
    <t xml:space="preserve">Pilares de madeira (ou metálico) com 20cm x20cm x120h cm </t>
  </si>
  <si>
    <t>Estutura de suporte do deck (4x) com terças de madeira</t>
  </si>
  <si>
    <t>Estrutura de madiera de apoio ao deck</t>
  </si>
  <si>
    <t>13.3</t>
  </si>
  <si>
    <t>13.4</t>
  </si>
  <si>
    <t>13.5</t>
  </si>
  <si>
    <t>13.6</t>
  </si>
  <si>
    <t>TRAPICHE (2X)</t>
  </si>
  <si>
    <t>QUIOSQUE EXTERNO (2X)</t>
  </si>
  <si>
    <t>12.1.1</t>
  </si>
  <si>
    <t>12.1.3</t>
  </si>
  <si>
    <t>12.1.4</t>
  </si>
  <si>
    <t>12.1.5</t>
  </si>
  <si>
    <t>12.3.1</t>
  </si>
  <si>
    <t>12.3.2</t>
  </si>
  <si>
    <t>12.3.3</t>
  </si>
  <si>
    <t>12.3.4</t>
  </si>
  <si>
    <t>12.3.5</t>
  </si>
  <si>
    <t>12.3.6</t>
  </si>
  <si>
    <t>12.4.1</t>
  </si>
  <si>
    <t>12.4.2</t>
  </si>
  <si>
    <t>12.4.5</t>
  </si>
  <si>
    <t>12.4.3</t>
  </si>
  <si>
    <t>12.4.4</t>
  </si>
  <si>
    <t>12.4.6</t>
  </si>
  <si>
    <t>12.6.1</t>
  </si>
  <si>
    <t>12.6.2</t>
  </si>
  <si>
    <t>12.6.3</t>
  </si>
  <si>
    <t>12.6.4</t>
  </si>
  <si>
    <t>12.6.5</t>
  </si>
  <si>
    <t>12.6.6</t>
  </si>
  <si>
    <t>12.6.7</t>
  </si>
  <si>
    <t>12.6.8</t>
  </si>
  <si>
    <t>12.6.9</t>
  </si>
  <si>
    <t>Condensadora de 18.000 BTUs e evaporadora para climatização</t>
  </si>
  <si>
    <t>263-ORC-PB-005-R00</t>
  </si>
  <si>
    <t>Recapeamento Radial Leste - Capa</t>
  </si>
  <si>
    <t>54.03.221</t>
  </si>
  <si>
    <t>Recapeamento Radial Leste - Binder</t>
  </si>
  <si>
    <t>54.03.200</t>
  </si>
  <si>
    <t>Revitalização de passeios Radial Leste</t>
  </si>
  <si>
    <t>4.3.5</t>
  </si>
  <si>
    <t>4.3.6</t>
  </si>
  <si>
    <t>4.3.7</t>
  </si>
  <si>
    <r>
      <t xml:space="preserve">4 - DECK de madeira "Itaúba" </t>
    </r>
    <r>
      <rPr>
        <b/>
        <sz val="11"/>
        <rFont val="Calibri"/>
        <family val="2"/>
        <scheme val="minor"/>
      </rPr>
      <t>(Incluso do orçamento "trapiche" - Ver o item abaixo)</t>
    </r>
  </si>
  <si>
    <r>
      <t>OBRA:</t>
    </r>
    <r>
      <rPr>
        <sz val="11"/>
        <rFont val="Tahoma"/>
        <family val="2"/>
      </rPr>
      <t xml:space="preserve"> Quadra Inferior - Praça Almeira Jr</t>
    </r>
  </si>
  <si>
    <r>
      <t xml:space="preserve">Base / CONTRAPISO para regularização geral. Traço 1:3 para </t>
    </r>
    <r>
      <rPr>
        <b/>
        <sz val="11"/>
        <rFont val="Calibri"/>
        <family val="2"/>
        <scheme val="minor"/>
      </rPr>
      <t>banca de jornal</t>
    </r>
  </si>
  <si>
    <r>
      <t xml:space="preserve">Base / CONTRAPISO para regularização geral. Traço 1:3 para </t>
    </r>
    <r>
      <rPr>
        <b/>
        <sz val="11"/>
        <rFont val="Calibri"/>
        <family val="2"/>
        <scheme val="minor"/>
      </rPr>
      <t>Ponto de Taxi</t>
    </r>
  </si>
  <si>
    <r>
      <t xml:space="preserve">Base / CONTRAPISO para regularização geral. Traço 1:3 para </t>
    </r>
    <r>
      <rPr>
        <b/>
        <sz val="11"/>
        <rFont val="Calibri"/>
        <family val="2"/>
        <scheme val="minor"/>
      </rPr>
      <t>2 Quiosques Externos</t>
    </r>
  </si>
  <si>
    <t>8.1</t>
  </si>
  <si>
    <t>1.1.5</t>
  </si>
  <si>
    <t>1.1.6</t>
  </si>
  <si>
    <t>1.1.7</t>
  </si>
  <si>
    <t>1.2.5</t>
  </si>
  <si>
    <t>2.1.7</t>
  </si>
  <si>
    <t>8.1.1</t>
  </si>
  <si>
    <t>8.1.2</t>
  </si>
  <si>
    <t>8.1.3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</si>
</sst>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;[Red]\-&quot;R$&quot;#,##0"/>
    <numFmt numFmtId="165" formatCode="_(* #,##0.00_);_(* \(#,##0.00\);_(* &quot;-&quot;??_);_(@_)"/>
    <numFmt numFmtId="166" formatCode="_(* #,##0.00_);_(* \(#,##0.00\);_(* \-??_);_(@_)"/>
    <numFmt numFmtId="167" formatCode="_-* #,##0.000_-;\-* #,##0.000_-;_-* &quot;-&quot;??_-;_-@_-"/>
    <numFmt numFmtId="168" formatCode="_-* #,##0_-;\-* #,##0_-;_-* &quot;-&quot;??_-;_-@_-"/>
  </numFmts>
  <fonts count="36" x14ac:knownFonts="1">
    <font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Verdana"/>
      <family val="2"/>
    </font>
    <font>
      <b/>
      <sz val="18"/>
      <name val="Tahoma"/>
      <family val="2"/>
    </font>
    <font>
      <sz val="10"/>
      <name val="Arial"/>
      <family val="2"/>
    </font>
    <font>
      <b/>
      <sz val="11"/>
      <name val="Tahoma"/>
      <family val="2"/>
    </font>
    <font>
      <sz val="8"/>
      <name val="Verdana"/>
      <family val="2"/>
    </font>
    <font>
      <sz val="11"/>
      <color rgb="FFFF0000"/>
      <name val="Calibri"/>
      <family val="2"/>
      <scheme val="minor"/>
    </font>
    <font>
      <sz val="11"/>
      <name val="Tahoma"/>
      <family val="2"/>
    </font>
    <font>
      <sz val="12"/>
      <color rgb="FFFF0000"/>
      <name val="Verdana"/>
      <family val="2"/>
    </font>
    <font>
      <sz val="11"/>
      <color rgb="FFFF0000"/>
      <name val="Tahoma"/>
      <family val="2"/>
    </font>
    <font>
      <sz val="12"/>
      <color rgb="FFFF0000"/>
      <name val="Tahoma"/>
      <family val="2"/>
    </font>
    <font>
      <b/>
      <sz val="12"/>
      <color rgb="FFFF0000"/>
      <name val="Verdana"/>
      <family val="2"/>
    </font>
    <font>
      <b/>
      <sz val="10"/>
      <name val="Tahoma"/>
      <family val="2"/>
    </font>
    <font>
      <sz val="10"/>
      <color theme="1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sz val="12"/>
      <color rgb="FF0000FF"/>
      <name val="Verdana"/>
      <family val="2"/>
    </font>
    <font>
      <sz val="11"/>
      <color rgb="FF0000FF"/>
      <name val="Tahoma"/>
      <family val="2"/>
    </font>
    <font>
      <b/>
      <sz val="12"/>
      <color rgb="FF0000FF"/>
      <name val="Verdana"/>
      <family val="2"/>
    </font>
    <font>
      <sz val="12"/>
      <color rgb="FF00B050"/>
      <name val="Verdana"/>
      <family val="2"/>
    </font>
    <font>
      <b/>
      <sz val="12"/>
      <color rgb="FFFF0000"/>
      <name val="Tahoma"/>
      <family val="2"/>
    </font>
    <font>
      <sz val="12"/>
      <color rgb="FF0000FF"/>
      <name val="Tahoma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charset val="1"/>
    </font>
    <font>
      <sz val="1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rgb="FFCCCC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CCCCCC"/>
      </patternFill>
    </fill>
  </fills>
  <borders count="2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19">
    <xf numFmtId="0" fontId="0" fillId="0" borderId="0"/>
    <xf numFmtId="43" fontId="8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0" fontId="20" fillId="0" borderId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164" fontId="10" fillId="0" borderId="0" applyFont="0" applyFill="0" applyBorder="0" applyAlignment="0" applyProtection="0"/>
    <xf numFmtId="0" fontId="21" fillId="0" borderId="0"/>
    <xf numFmtId="0" fontId="21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43" fontId="10" fillId="0" borderId="0" applyFont="0" applyFill="0" applyBorder="0" applyAlignment="0" applyProtection="0"/>
    <xf numFmtId="166" fontId="10" fillId="0" borderId="0" applyFill="0" applyAlignment="0" applyProtection="0"/>
    <xf numFmtId="0" fontId="1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44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164" fontId="10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</cellStyleXfs>
  <cellXfs count="160">
    <xf numFmtId="0" fontId="0" fillId="0" borderId="0" xfId="0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left" vertical="center"/>
    </xf>
    <xf numFmtId="0" fontId="15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left" vertical="center"/>
    </xf>
    <xf numFmtId="0" fontId="17" fillId="6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165" fontId="19" fillId="2" borderId="5" xfId="2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9" fillId="4" borderId="17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5" fillId="6" borderId="0" xfId="0" applyFont="1" applyFill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5" fillId="9" borderId="0" xfId="0" applyFont="1" applyFill="1" applyAlignment="1">
      <alignment horizontal="left" vertical="center"/>
    </xf>
    <xf numFmtId="0" fontId="27" fillId="5" borderId="0" xfId="0" applyFont="1" applyFill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 vertical="center"/>
    </xf>
    <xf numFmtId="43" fontId="25" fillId="0" borderId="0" xfId="0" applyNumberFormat="1" applyFont="1" applyAlignment="1">
      <alignment horizontal="left" vertical="center"/>
    </xf>
    <xf numFmtId="0" fontId="23" fillId="6" borderId="0" xfId="0" applyFont="1" applyFill="1" applyAlignment="1">
      <alignment horizontal="left" vertical="center"/>
    </xf>
    <xf numFmtId="0" fontId="13" fillId="9" borderId="4" xfId="0" applyFont="1" applyFill="1" applyBorder="1" applyAlignment="1">
      <alignment horizontal="center" vertical="center"/>
    </xf>
    <xf numFmtId="43" fontId="13" fillId="9" borderId="4" xfId="1" applyFont="1" applyFill="1" applyBorder="1" applyAlignment="1">
      <alignment horizontal="center" vertical="center"/>
    </xf>
    <xf numFmtId="43" fontId="13" fillId="0" borderId="4" xfId="1" applyFont="1" applyBorder="1" applyAlignment="1">
      <alignment vertical="center"/>
    </xf>
    <xf numFmtId="43" fontId="13" fillId="0" borderId="4" xfId="1" applyFont="1" applyBorder="1" applyAlignment="1">
      <alignment horizontal="center" vertical="center"/>
    </xf>
    <xf numFmtId="0" fontId="13" fillId="9" borderId="4" xfId="0" applyFont="1" applyFill="1" applyBorder="1" applyAlignment="1">
      <alignment vertical="center" wrapText="1"/>
    </xf>
    <xf numFmtId="0" fontId="16" fillId="7" borderId="4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left" vertical="center"/>
    </xf>
    <xf numFmtId="0" fontId="11" fillId="3" borderId="13" xfId="2" applyFont="1" applyFill="1" applyBorder="1" applyAlignment="1">
      <alignment horizontal="left" vertical="center" wrapText="1"/>
    </xf>
    <xf numFmtId="43" fontId="11" fillId="3" borderId="10" xfId="2" applyNumberFormat="1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 wrapText="1"/>
    </xf>
    <xf numFmtId="165" fontId="11" fillId="3" borderId="16" xfId="2" applyNumberFormat="1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43" fontId="13" fillId="6" borderId="0" xfId="1" applyFont="1" applyFill="1" applyBorder="1" applyAlignment="1">
      <alignment horizontal="right" vertical="center"/>
    </xf>
    <xf numFmtId="43" fontId="13" fillId="6" borderId="0" xfId="1" applyFont="1" applyFill="1" applyBorder="1" applyAlignment="1">
      <alignment vertical="center"/>
    </xf>
    <xf numFmtId="0" fontId="11" fillId="5" borderId="4" xfId="2" applyFont="1" applyFill="1" applyBorder="1" applyAlignment="1">
      <alignment horizontal="center" vertical="center" wrapText="1"/>
    </xf>
    <xf numFmtId="49" fontId="9" fillId="4" borderId="0" xfId="0" applyNumberFormat="1" applyFont="1" applyFill="1" applyAlignment="1">
      <alignment horizontal="center" vertical="center"/>
    </xf>
    <xf numFmtId="49" fontId="9" fillId="4" borderId="17" xfId="0" applyNumberFormat="1" applyFont="1" applyFill="1" applyBorder="1" applyAlignment="1">
      <alignment horizontal="center" vertical="center"/>
    </xf>
    <xf numFmtId="49" fontId="11" fillId="3" borderId="16" xfId="2" applyNumberFormat="1" applyFont="1" applyFill="1" applyBorder="1" applyAlignment="1">
      <alignment horizontal="center" vertical="center" wrapText="1"/>
    </xf>
    <xf numFmtId="49" fontId="13" fillId="11" borderId="4" xfId="0" applyNumberFormat="1" applyFont="1" applyFill="1" applyBorder="1" applyAlignment="1">
      <alignment horizontal="center" vertical="center"/>
    </xf>
    <xf numFmtId="49" fontId="18" fillId="11" borderId="4" xfId="0" applyNumberFormat="1" applyFont="1" applyFill="1" applyBorder="1" applyAlignment="1">
      <alignment horizontal="center" vertical="center"/>
    </xf>
    <xf numFmtId="49" fontId="15" fillId="6" borderId="0" xfId="0" applyNumberFormat="1" applyFont="1" applyFill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31" fillId="9" borderId="4" xfId="0" applyFont="1" applyFill="1" applyBorder="1" applyAlignment="1">
      <alignment horizontal="center" vertical="center"/>
    </xf>
    <xf numFmtId="0" fontId="32" fillId="8" borderId="4" xfId="0" applyFont="1" applyFill="1" applyBorder="1" applyAlignment="1">
      <alignment horizontal="center" vertical="center"/>
    </xf>
    <xf numFmtId="43" fontId="13" fillId="6" borderId="0" xfId="1" applyFont="1" applyFill="1" applyBorder="1" applyAlignment="1">
      <alignment horizontal="left" vertical="center"/>
    </xf>
    <xf numFmtId="43" fontId="31" fillId="6" borderId="4" xfId="1" applyFont="1" applyFill="1" applyBorder="1" applyAlignment="1">
      <alignment horizontal="right" vertical="center"/>
    </xf>
    <xf numFmtId="43" fontId="31" fillId="6" borderId="4" xfId="1" applyFont="1" applyFill="1" applyBorder="1" applyAlignment="1">
      <alignment vertical="center"/>
    </xf>
    <xf numFmtId="43" fontId="15" fillId="6" borderId="0" xfId="0" applyNumberFormat="1" applyFont="1" applyFill="1" applyAlignment="1">
      <alignment horizontal="center" vertical="center"/>
    </xf>
    <xf numFmtId="0" fontId="14" fillId="6" borderId="0" xfId="0" applyFont="1" applyFill="1" applyAlignment="1">
      <alignment horizontal="left" vertical="center"/>
    </xf>
    <xf numFmtId="0" fontId="23" fillId="6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49" fontId="24" fillId="6" borderId="0" xfId="0" applyNumberFormat="1" applyFont="1" applyFill="1" applyAlignment="1">
      <alignment horizontal="center" vertical="center"/>
    </xf>
    <xf numFmtId="49" fontId="31" fillId="9" borderId="0" xfId="0" applyNumberFormat="1" applyFont="1" applyFill="1" applyAlignment="1">
      <alignment horizontal="center" vertical="center"/>
    </xf>
    <xf numFmtId="0" fontId="11" fillId="5" borderId="4" xfId="2" applyFont="1" applyFill="1" applyBorder="1" applyAlignment="1">
      <alignment horizontal="left" vertical="center" wrapText="1"/>
    </xf>
    <xf numFmtId="43" fontId="11" fillId="5" borderId="4" xfId="2" applyNumberFormat="1" applyFont="1" applyFill="1" applyBorder="1" applyAlignment="1">
      <alignment horizontal="center" vertical="center" wrapText="1"/>
    </xf>
    <xf numFmtId="165" fontId="11" fillId="5" borderId="4" xfId="2" applyNumberFormat="1" applyFont="1" applyFill="1" applyBorder="1" applyAlignment="1">
      <alignment horizontal="center" vertical="center" wrapText="1"/>
    </xf>
    <xf numFmtId="49" fontId="11" fillId="5" borderId="4" xfId="2" applyNumberFormat="1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left" vertical="center" wrapText="1"/>
    </xf>
    <xf numFmtId="43" fontId="31" fillId="9" borderId="4" xfId="1" applyFont="1" applyFill="1" applyBorder="1" applyAlignment="1">
      <alignment horizontal="center" vertical="center"/>
    </xf>
    <xf numFmtId="43" fontId="31" fillId="0" borderId="4" xfId="1" applyFont="1" applyBorder="1" applyAlignment="1">
      <alignment vertical="center"/>
    </xf>
    <xf numFmtId="43" fontId="31" fillId="0" borderId="4" xfId="1" applyFont="1" applyBorder="1" applyAlignment="1">
      <alignment horizontal="center" vertical="center"/>
    </xf>
    <xf numFmtId="49" fontId="31" fillId="9" borderId="4" xfId="0" applyNumberFormat="1" applyFont="1" applyFill="1" applyBorder="1" applyAlignment="1">
      <alignment horizontal="center" vertical="center"/>
    </xf>
    <xf numFmtId="0" fontId="32" fillId="8" borderId="4" xfId="0" applyFont="1" applyFill="1" applyBorder="1" applyAlignment="1">
      <alignment vertical="center" wrapText="1"/>
    </xf>
    <xf numFmtId="43" fontId="32" fillId="8" borderId="4" xfId="1" applyFont="1" applyFill="1" applyBorder="1" applyAlignment="1" applyProtection="1">
      <alignment horizontal="center" vertical="center"/>
    </xf>
    <xf numFmtId="43" fontId="32" fillId="6" borderId="4" xfId="1" applyFont="1" applyFill="1" applyBorder="1" applyAlignment="1" applyProtection="1">
      <alignment vertical="center"/>
    </xf>
    <xf numFmtId="43" fontId="32" fillId="6" borderId="4" xfId="1" applyFont="1" applyFill="1" applyBorder="1" applyAlignment="1" applyProtection="1">
      <alignment horizontal="center" vertical="center"/>
    </xf>
    <xf numFmtId="49" fontId="32" fillId="9" borderId="4" xfId="0" applyNumberFormat="1" applyFont="1" applyFill="1" applyBorder="1" applyAlignment="1">
      <alignment horizontal="center" vertical="center"/>
    </xf>
    <xf numFmtId="0" fontId="11" fillId="3" borderId="4" xfId="2" applyFont="1" applyFill="1" applyBorder="1" applyAlignment="1">
      <alignment horizontal="left" vertical="center" wrapText="1"/>
    </xf>
    <xf numFmtId="43" fontId="11" fillId="3" borderId="4" xfId="2" applyNumberFormat="1" applyFont="1" applyFill="1" applyBorder="1" applyAlignment="1">
      <alignment horizontal="center" vertical="center" wrapText="1"/>
    </xf>
    <xf numFmtId="165" fontId="11" fillId="3" borderId="4" xfId="2" applyNumberFormat="1" applyFont="1" applyFill="1" applyBorder="1" applyAlignment="1">
      <alignment horizontal="center" vertical="center" wrapText="1"/>
    </xf>
    <xf numFmtId="49" fontId="11" fillId="3" borderId="4" xfId="2" applyNumberFormat="1" applyFont="1" applyFill="1" applyBorder="1" applyAlignment="1">
      <alignment horizontal="center" vertical="center" wrapText="1"/>
    </xf>
    <xf numFmtId="43" fontId="31" fillId="6" borderId="4" xfId="1" applyFont="1" applyFill="1" applyBorder="1" applyAlignment="1">
      <alignment horizontal="center" vertical="center"/>
    </xf>
    <xf numFmtId="167" fontId="11" fillId="5" borderId="4" xfId="2" applyNumberFormat="1" applyFont="1" applyFill="1" applyBorder="1" applyAlignment="1">
      <alignment horizontal="center" vertical="center" wrapText="1"/>
    </xf>
    <xf numFmtId="167" fontId="32" fillId="6" borderId="4" xfId="1" applyNumberFormat="1" applyFont="1" applyFill="1" applyBorder="1" applyAlignment="1" applyProtection="1">
      <alignment vertical="center"/>
    </xf>
    <xf numFmtId="167" fontId="31" fillId="6" borderId="4" xfId="1" applyNumberFormat="1" applyFont="1" applyFill="1" applyBorder="1" applyAlignment="1">
      <alignment vertical="center"/>
    </xf>
    <xf numFmtId="167" fontId="34" fillId="6" borderId="4" xfId="1" applyNumberFormat="1" applyFont="1" applyFill="1" applyBorder="1" applyAlignment="1" applyProtection="1">
      <alignment horizontal="center" vertical="center"/>
    </xf>
    <xf numFmtId="167" fontId="31" fillId="6" borderId="4" xfId="1" applyNumberFormat="1" applyFont="1" applyFill="1" applyBorder="1" applyAlignment="1">
      <alignment horizontal="center" vertical="center"/>
    </xf>
    <xf numFmtId="43" fontId="35" fillId="6" borderId="4" xfId="1" applyFont="1" applyFill="1" applyBorder="1" applyAlignment="1" applyProtection="1">
      <alignment vertical="center"/>
    </xf>
    <xf numFmtId="49" fontId="11" fillId="3" borderId="3" xfId="2" applyNumberFormat="1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vertical="center" wrapText="1"/>
    </xf>
    <xf numFmtId="49" fontId="31" fillId="9" borderId="4" xfId="1" applyNumberFormat="1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left" vertical="center" wrapText="1"/>
    </xf>
    <xf numFmtId="43" fontId="11" fillId="5" borderId="4" xfId="1" applyFont="1" applyFill="1" applyBorder="1" applyAlignment="1">
      <alignment horizontal="center" vertical="center"/>
    </xf>
    <xf numFmtId="43" fontId="11" fillId="5" borderId="4" xfId="1" applyFont="1" applyFill="1" applyBorder="1" applyAlignment="1">
      <alignment vertical="center"/>
    </xf>
    <xf numFmtId="49" fontId="11" fillId="5" borderId="4" xfId="0" applyNumberFormat="1" applyFont="1" applyFill="1" applyBorder="1" applyAlignment="1">
      <alignment horizontal="center" vertical="center"/>
    </xf>
    <xf numFmtId="168" fontId="31" fillId="9" borderId="4" xfId="1" applyNumberFormat="1" applyFont="1" applyFill="1" applyBorder="1" applyAlignment="1">
      <alignment horizontal="center" vertical="center"/>
    </xf>
    <xf numFmtId="43" fontId="31" fillId="9" borderId="4" xfId="5" applyFont="1" applyFill="1" applyBorder="1" applyAlignment="1">
      <alignment horizontal="center" vertical="center"/>
    </xf>
    <xf numFmtId="2" fontId="31" fillId="9" borderId="4" xfId="2" applyNumberFormat="1" applyFont="1" applyFill="1" applyBorder="1" applyAlignment="1">
      <alignment horizontal="right" vertical="center" wrapText="1"/>
    </xf>
    <xf numFmtId="43" fontId="11" fillId="5" borderId="4" xfId="5" applyFont="1" applyFill="1" applyBorder="1" applyAlignment="1">
      <alignment horizontal="center" vertical="center"/>
    </xf>
    <xf numFmtId="2" fontId="11" fillId="5" borderId="4" xfId="5" applyNumberFormat="1" applyFont="1" applyFill="1" applyBorder="1" applyAlignment="1">
      <alignment horizontal="center" vertical="center"/>
    </xf>
    <xf numFmtId="4" fontId="18" fillId="7" borderId="4" xfId="0" applyNumberFormat="1" applyFont="1" applyFill="1" applyBorder="1" applyAlignment="1">
      <alignment horizontal="center" vertical="center"/>
    </xf>
    <xf numFmtId="167" fontId="31" fillId="0" borderId="4" xfId="1" applyNumberFormat="1" applyFont="1" applyFill="1" applyBorder="1" applyAlignment="1">
      <alignment vertical="center"/>
    </xf>
    <xf numFmtId="49" fontId="31" fillId="9" borderId="3" xfId="0" applyNumberFormat="1" applyFont="1" applyFill="1" applyBorder="1" applyAlignment="1">
      <alignment horizontal="center" vertical="center"/>
    </xf>
    <xf numFmtId="43" fontId="31" fillId="9" borderId="4" xfId="1" applyFont="1" applyFill="1" applyBorder="1" applyAlignment="1">
      <alignment vertical="center"/>
    </xf>
    <xf numFmtId="0" fontId="23" fillId="0" borderId="4" xfId="0" applyFont="1" applyBorder="1" applyAlignment="1">
      <alignment horizontal="left" vertical="center"/>
    </xf>
    <xf numFmtId="43" fontId="34" fillId="6" borderId="4" xfId="1" applyFont="1" applyFill="1" applyBorder="1" applyAlignment="1" applyProtection="1">
      <alignment vertical="center"/>
    </xf>
    <xf numFmtId="43" fontId="34" fillId="6" borderId="4" xfId="1" applyFont="1" applyFill="1" applyBorder="1" applyAlignment="1" applyProtection="1">
      <alignment horizontal="center" vertical="center"/>
    </xf>
    <xf numFmtId="49" fontId="34" fillId="9" borderId="4" xfId="0" applyNumberFormat="1" applyFont="1" applyFill="1" applyBorder="1" applyAlignment="1">
      <alignment horizontal="center" vertical="center"/>
    </xf>
    <xf numFmtId="43" fontId="33" fillId="5" borderId="4" xfId="1" applyFont="1" applyFill="1" applyBorder="1" applyAlignment="1">
      <alignment horizontal="center" vertical="center"/>
    </xf>
    <xf numFmtId="43" fontId="33" fillId="5" borderId="4" xfId="1" applyFont="1" applyFill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43" fontId="31" fillId="9" borderId="4" xfId="40" applyFont="1" applyFill="1" applyBorder="1" applyAlignment="1">
      <alignment horizontal="center" vertical="center"/>
    </xf>
    <xf numFmtId="43" fontId="35" fillId="6" borderId="4" xfId="40" applyFont="1" applyFill="1" applyBorder="1" applyAlignment="1" applyProtection="1">
      <alignment vertical="center"/>
    </xf>
    <xf numFmtId="43" fontId="31" fillId="0" borderId="4" xfId="40" applyFont="1" applyBorder="1" applyAlignment="1">
      <alignment vertical="center"/>
    </xf>
    <xf numFmtId="43" fontId="31" fillId="0" borderId="4" xfId="40" applyFont="1" applyBorder="1" applyAlignment="1">
      <alignment horizontal="center" vertical="center"/>
    </xf>
    <xf numFmtId="49" fontId="31" fillId="9" borderId="4" xfId="40" applyNumberFormat="1" applyFont="1" applyFill="1" applyBorder="1" applyAlignment="1">
      <alignment horizontal="center" vertical="center"/>
    </xf>
    <xf numFmtId="43" fontId="32" fillId="12" borderId="4" xfId="1" applyFont="1" applyFill="1" applyBorder="1" applyAlignment="1" applyProtection="1">
      <alignment horizontal="center" vertical="center"/>
    </xf>
    <xf numFmtId="0" fontId="11" fillId="3" borderId="19" xfId="2" applyFont="1" applyFill="1" applyBorder="1" applyAlignment="1">
      <alignment horizontal="center" vertical="center" wrapText="1"/>
    </xf>
    <xf numFmtId="0" fontId="11" fillId="3" borderId="9" xfId="2" applyFont="1" applyFill="1" applyBorder="1" applyAlignment="1">
      <alignment horizontal="center" vertical="center" wrapText="1"/>
    </xf>
    <xf numFmtId="0" fontId="11" fillId="3" borderId="18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19" fillId="2" borderId="11" xfId="2" applyFont="1" applyFill="1" applyBorder="1" applyAlignment="1">
      <alignment horizontal="center" vertical="center" wrapText="1"/>
    </xf>
    <xf numFmtId="0" fontId="19" fillId="2" borderId="12" xfId="2" applyFont="1" applyFill="1" applyBorder="1" applyAlignment="1">
      <alignment horizontal="center" vertical="center" wrapText="1"/>
    </xf>
    <xf numFmtId="4" fontId="19" fillId="2" borderId="11" xfId="2" applyNumberFormat="1" applyFont="1" applyFill="1" applyBorder="1" applyAlignment="1">
      <alignment horizontal="center" vertical="center" wrapText="1"/>
    </xf>
    <xf numFmtId="4" fontId="19" fillId="2" borderId="12" xfId="2" applyNumberFormat="1" applyFont="1" applyFill="1" applyBorder="1" applyAlignment="1">
      <alignment horizontal="center" vertical="center" wrapText="1"/>
    </xf>
    <xf numFmtId="165" fontId="19" fillId="2" borderId="13" xfId="2" applyNumberFormat="1" applyFont="1" applyFill="1" applyBorder="1" applyAlignment="1">
      <alignment horizontal="center" vertical="center" wrapText="1"/>
    </xf>
    <xf numFmtId="165" fontId="19" fillId="2" borderId="14" xfId="2" applyNumberFormat="1" applyFont="1" applyFill="1" applyBorder="1" applyAlignment="1">
      <alignment horizontal="center" vertical="center" wrapText="1"/>
    </xf>
    <xf numFmtId="165" fontId="19" fillId="2" borderId="15" xfId="2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19" fillId="10" borderId="11" xfId="2" applyNumberFormat="1" applyFont="1" applyFill="1" applyBorder="1" applyAlignment="1">
      <alignment horizontal="center" vertical="center" wrapText="1"/>
    </xf>
    <xf numFmtId="49" fontId="0" fillId="10" borderId="12" xfId="0" applyNumberFormat="1" applyFill="1" applyBorder="1" applyAlignment="1">
      <alignment horizontal="center" vertical="center" wrapText="1"/>
    </xf>
    <xf numFmtId="0" fontId="11" fillId="3" borderId="19" xfId="2" applyFont="1" applyFill="1" applyBorder="1" applyAlignment="1">
      <alignment horizontal="left" vertical="center" wrapText="1"/>
    </xf>
    <xf numFmtId="0" fontId="11" fillId="3" borderId="9" xfId="2" applyFont="1" applyFill="1" applyBorder="1" applyAlignment="1">
      <alignment horizontal="left" vertical="center" wrapText="1"/>
    </xf>
    <xf numFmtId="0" fontId="11" fillId="3" borderId="18" xfId="2" applyFont="1" applyFill="1" applyBorder="1" applyAlignment="1">
      <alignment horizontal="left" vertical="center" wrapText="1"/>
    </xf>
    <xf numFmtId="0" fontId="11" fillId="6" borderId="20" xfId="2" applyFont="1" applyFill="1" applyBorder="1" applyAlignment="1">
      <alignment horizontal="left" vertical="center" wrapText="1"/>
    </xf>
    <xf numFmtId="0" fontId="11" fillId="6" borderId="21" xfId="2" applyFont="1" applyFill="1" applyBorder="1" applyAlignment="1">
      <alignment horizontal="left" vertical="center" wrapText="1"/>
    </xf>
    <xf numFmtId="0" fontId="11" fillId="6" borderId="22" xfId="2" applyFont="1" applyFill="1" applyBorder="1" applyAlignment="1">
      <alignment horizontal="left" vertical="center" wrapText="1"/>
    </xf>
    <xf numFmtId="0" fontId="11" fillId="6" borderId="3" xfId="2" applyFont="1" applyFill="1" applyBorder="1" applyAlignment="1">
      <alignment horizontal="left" vertical="center" wrapText="1"/>
    </xf>
    <xf numFmtId="0" fontId="11" fillId="6" borderId="1" xfId="2" applyFont="1" applyFill="1" applyBorder="1" applyAlignment="1">
      <alignment horizontal="left" vertical="center" wrapText="1"/>
    </xf>
    <xf numFmtId="0" fontId="11" fillId="6" borderId="2" xfId="2" applyFont="1" applyFill="1" applyBorder="1" applyAlignment="1">
      <alignment horizontal="left" vertical="center" wrapText="1"/>
    </xf>
    <xf numFmtId="0" fontId="11" fillId="0" borderId="19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165" fontId="11" fillId="6" borderId="4" xfId="3" applyFont="1" applyFill="1" applyBorder="1" applyAlignment="1">
      <alignment horizontal="center" vertical="center"/>
    </xf>
    <xf numFmtId="165" fontId="11" fillId="6" borderId="3" xfId="3" applyFont="1" applyFill="1" applyBorder="1" applyAlignment="1">
      <alignment horizontal="center" vertical="center"/>
    </xf>
    <xf numFmtId="165" fontId="11" fillId="6" borderId="3" xfId="3" applyFont="1" applyFill="1" applyBorder="1" applyAlignment="1">
      <alignment horizontal="left" vertical="center"/>
    </xf>
    <xf numFmtId="165" fontId="11" fillId="6" borderId="1" xfId="3" applyFont="1" applyFill="1" applyBorder="1" applyAlignment="1">
      <alignment horizontal="left" vertical="center"/>
    </xf>
    <xf numFmtId="165" fontId="11" fillId="6" borderId="2" xfId="3" applyFont="1" applyFill="1" applyBorder="1" applyAlignment="1">
      <alignment horizontal="left" vertical="center"/>
    </xf>
    <xf numFmtId="0" fontId="11" fillId="6" borderId="5" xfId="2" applyFont="1" applyFill="1" applyBorder="1" applyAlignment="1">
      <alignment horizontal="left" vertical="center" wrapText="1"/>
    </xf>
    <xf numFmtId="165" fontId="11" fillId="6" borderId="6" xfId="3" applyFont="1" applyFill="1" applyBorder="1" applyAlignment="1">
      <alignment horizontal="left" vertical="center"/>
    </xf>
    <xf numFmtId="165" fontId="11" fillId="6" borderId="7" xfId="3" applyFont="1" applyFill="1" applyBorder="1" applyAlignment="1">
      <alignment horizontal="left" vertical="center"/>
    </xf>
    <xf numFmtId="165" fontId="11" fillId="6" borderId="8" xfId="3" applyFont="1" applyFill="1" applyBorder="1" applyAlignment="1">
      <alignment horizontal="left" vertical="center"/>
    </xf>
    <xf numFmtId="14" fontId="11" fillId="6" borderId="6" xfId="2" applyNumberFormat="1" applyFont="1" applyFill="1" applyBorder="1" applyAlignment="1">
      <alignment horizontal="center" vertical="center"/>
    </xf>
    <xf numFmtId="14" fontId="11" fillId="6" borderId="7" xfId="2" applyNumberFormat="1" applyFont="1" applyFill="1" applyBorder="1" applyAlignment="1">
      <alignment horizontal="center" vertical="center"/>
    </xf>
    <xf numFmtId="165" fontId="11" fillId="6" borderId="6" xfId="2" applyNumberFormat="1" applyFont="1" applyFill="1" applyBorder="1" applyAlignment="1">
      <alignment horizontal="center" vertical="center"/>
    </xf>
    <xf numFmtId="165" fontId="11" fillId="6" borderId="7" xfId="2" applyNumberFormat="1" applyFont="1" applyFill="1" applyBorder="1" applyAlignment="1">
      <alignment horizontal="center" vertical="center"/>
    </xf>
    <xf numFmtId="165" fontId="11" fillId="6" borderId="8" xfId="2" applyNumberFormat="1" applyFont="1" applyFill="1" applyBorder="1" applyAlignment="1">
      <alignment horizontal="center" vertical="center"/>
    </xf>
    <xf numFmtId="165" fontId="33" fillId="5" borderId="4" xfId="2" applyNumberFormat="1" applyFont="1" applyFill="1" applyBorder="1" applyAlignment="1">
      <alignment horizontal="center" vertical="center" wrapText="1"/>
    </xf>
    <xf numFmtId="0" fontId="24" fillId="7" borderId="4" xfId="0" applyFont="1" applyFill="1" applyBorder="1" applyAlignment="1">
      <alignment horizontal="center" vertical="center"/>
    </xf>
  </cellXfs>
  <cellStyles count="219">
    <cellStyle name="Hiperlink 2" xfId="28" xr:uid="{00000000-0005-0000-0000-000000000000}"/>
    <cellStyle name="Hiperlink 2 2" xfId="29" xr:uid="{00000000-0005-0000-0000-000001000000}"/>
    <cellStyle name="Moeda 2" xfId="15" xr:uid="{00000000-0005-0000-0000-000002000000}"/>
    <cellStyle name="Moeda 2 2" xfId="18" xr:uid="{00000000-0005-0000-0000-000003000000}"/>
    <cellStyle name="Moeda 2 2 2" xfId="30" xr:uid="{00000000-0005-0000-0000-000004000000}"/>
    <cellStyle name="Moeda 2 2 2 2" xfId="59" xr:uid="{00000000-0005-0000-0000-000005000000}"/>
    <cellStyle name="Moeda 2 2 2 2 2" xfId="162" xr:uid="{00000000-0005-0000-0000-000006000000}"/>
    <cellStyle name="Moeda 2 2 2 3" xfId="134" xr:uid="{00000000-0005-0000-0000-000007000000}"/>
    <cellStyle name="Moeda 2 2 3" xfId="81" xr:uid="{00000000-0005-0000-0000-000008000000}"/>
    <cellStyle name="Moeda 2 3" xfId="34" xr:uid="{00000000-0005-0000-0000-000009000000}"/>
    <cellStyle name="Moeda 2 3 2" xfId="62" xr:uid="{00000000-0005-0000-0000-00000A000000}"/>
    <cellStyle name="Moeda 2 3 2 2" xfId="165" xr:uid="{00000000-0005-0000-0000-00000B000000}"/>
    <cellStyle name="Moeda 2 3 3" xfId="137" xr:uid="{00000000-0005-0000-0000-00000C000000}"/>
    <cellStyle name="Moeda 2 4" xfId="53" xr:uid="{00000000-0005-0000-0000-00000D000000}"/>
    <cellStyle name="Moeda 2 4 2" xfId="156" xr:uid="{00000000-0005-0000-0000-00000E000000}"/>
    <cellStyle name="Moeda 2 5" xfId="128" xr:uid="{00000000-0005-0000-0000-00000F000000}"/>
    <cellStyle name="Normal" xfId="0" builtinId="0"/>
    <cellStyle name="Normal 10 2" xfId="19" xr:uid="{00000000-0005-0000-0000-000011000000}"/>
    <cellStyle name="Normal 2" xfId="2" xr:uid="{00000000-0005-0000-0000-000012000000}"/>
    <cellStyle name="Normal 2 2" xfId="31" xr:uid="{00000000-0005-0000-0000-000013000000}"/>
    <cellStyle name="Normal 3" xfId="20" xr:uid="{00000000-0005-0000-0000-000014000000}"/>
    <cellStyle name="Normal 3 2" xfId="27" xr:uid="{00000000-0005-0000-0000-000015000000}"/>
    <cellStyle name="Normal 4" xfId="4" xr:uid="{00000000-0005-0000-0000-000016000000}"/>
    <cellStyle name="Normal 4 2" xfId="7" xr:uid="{00000000-0005-0000-0000-000017000000}"/>
    <cellStyle name="Normal 4 2 2" xfId="12" xr:uid="{00000000-0005-0000-0000-000018000000}"/>
    <cellStyle name="Normal 4 2 2 2" xfId="51" xr:uid="{00000000-0005-0000-0000-000019000000}"/>
    <cellStyle name="Normal 4 2 2 2 2" xfId="103" xr:uid="{00000000-0005-0000-0000-00001A000000}"/>
    <cellStyle name="Normal 4 2 2 2 2 2" xfId="205" xr:uid="{00000000-0005-0000-0000-00001B000000}"/>
    <cellStyle name="Normal 4 2 2 2 3" xfId="154" xr:uid="{00000000-0005-0000-0000-00001C000000}"/>
    <cellStyle name="Normal 4 2 2 3" xfId="77" xr:uid="{00000000-0005-0000-0000-00001D000000}"/>
    <cellStyle name="Normal 4 2 2 3 2" xfId="180" xr:uid="{00000000-0005-0000-0000-00001E000000}"/>
    <cellStyle name="Normal 4 2 2 4" xfId="126" xr:uid="{00000000-0005-0000-0000-00001F000000}"/>
    <cellStyle name="Normal 4 2 3" xfId="46" xr:uid="{00000000-0005-0000-0000-000020000000}"/>
    <cellStyle name="Normal 4 2 3 2" xfId="98" xr:uid="{00000000-0005-0000-0000-000021000000}"/>
    <cellStyle name="Normal 4 2 3 2 2" xfId="200" xr:uid="{00000000-0005-0000-0000-000022000000}"/>
    <cellStyle name="Normal 4 2 3 3" xfId="149" xr:uid="{00000000-0005-0000-0000-000023000000}"/>
    <cellStyle name="Normal 4 2 4" xfId="72" xr:uid="{00000000-0005-0000-0000-000024000000}"/>
    <cellStyle name="Normal 4 2 4 2" xfId="175" xr:uid="{00000000-0005-0000-0000-000025000000}"/>
    <cellStyle name="Normal 4 2 5" xfId="121" xr:uid="{00000000-0005-0000-0000-000026000000}"/>
    <cellStyle name="Normal 4 3" xfId="21" xr:uid="{00000000-0005-0000-0000-000027000000}"/>
    <cellStyle name="Normal 4 4" xfId="9" xr:uid="{00000000-0005-0000-0000-000028000000}"/>
    <cellStyle name="Normal 4 4 2" xfId="48" xr:uid="{00000000-0005-0000-0000-000029000000}"/>
    <cellStyle name="Normal 4 4 2 2" xfId="100" xr:uid="{00000000-0005-0000-0000-00002A000000}"/>
    <cellStyle name="Normal 4 4 2 2 2" xfId="202" xr:uid="{00000000-0005-0000-0000-00002B000000}"/>
    <cellStyle name="Normal 4 4 2 3" xfId="151" xr:uid="{00000000-0005-0000-0000-00002C000000}"/>
    <cellStyle name="Normal 4 4 3" xfId="74" xr:uid="{00000000-0005-0000-0000-00002D000000}"/>
    <cellStyle name="Normal 4 4 3 2" xfId="177" xr:uid="{00000000-0005-0000-0000-00002E000000}"/>
    <cellStyle name="Normal 4 4 4" xfId="123" xr:uid="{00000000-0005-0000-0000-00002F000000}"/>
    <cellStyle name="Normal 4 5" xfId="41" xr:uid="{00000000-0005-0000-0000-000030000000}"/>
    <cellStyle name="Normal 4 5 2" xfId="93" xr:uid="{00000000-0005-0000-0000-000031000000}"/>
    <cellStyle name="Normal 4 5 2 2" xfId="195" xr:uid="{00000000-0005-0000-0000-000032000000}"/>
    <cellStyle name="Normal 4 5 3" xfId="144" xr:uid="{00000000-0005-0000-0000-000033000000}"/>
    <cellStyle name="Normal 4 6" xfId="43" xr:uid="{00000000-0005-0000-0000-000034000000}"/>
    <cellStyle name="Normal 4 6 2" xfId="95" xr:uid="{00000000-0005-0000-0000-000035000000}"/>
    <cellStyle name="Normal 4 6 2 2" xfId="197" xr:uid="{00000000-0005-0000-0000-000036000000}"/>
    <cellStyle name="Normal 4 6 3" xfId="146" xr:uid="{00000000-0005-0000-0000-000037000000}"/>
    <cellStyle name="Normal 4 7" xfId="69" xr:uid="{00000000-0005-0000-0000-000038000000}"/>
    <cellStyle name="Normal 4 7 2" xfId="172" xr:uid="{00000000-0005-0000-0000-000039000000}"/>
    <cellStyle name="Normal 4 8" xfId="118" xr:uid="{00000000-0005-0000-0000-00003A000000}"/>
    <cellStyle name="Normal 5" xfId="17" xr:uid="{00000000-0005-0000-0000-00003B000000}"/>
    <cellStyle name="Normal 5 2" xfId="36" xr:uid="{00000000-0005-0000-0000-00003C000000}"/>
    <cellStyle name="Normal 5 2 2" xfId="64" xr:uid="{00000000-0005-0000-0000-00003D000000}"/>
    <cellStyle name="Normal 5 2 2 2" xfId="113" xr:uid="{00000000-0005-0000-0000-00003E000000}"/>
    <cellStyle name="Normal 5 2 2 2 2" xfId="215" xr:uid="{00000000-0005-0000-0000-00003F000000}"/>
    <cellStyle name="Normal 5 2 2 3" xfId="167" xr:uid="{00000000-0005-0000-0000-000040000000}"/>
    <cellStyle name="Normal 5 2 3" xfId="88" xr:uid="{00000000-0005-0000-0000-000041000000}"/>
    <cellStyle name="Normal 5 2 3 2" xfId="190" xr:uid="{00000000-0005-0000-0000-000042000000}"/>
    <cellStyle name="Normal 5 2 4" xfId="139" xr:uid="{00000000-0005-0000-0000-000043000000}"/>
    <cellStyle name="Normal 5 3" xfId="55" xr:uid="{00000000-0005-0000-0000-000044000000}"/>
    <cellStyle name="Normal 5 3 2" xfId="106" xr:uid="{00000000-0005-0000-0000-000045000000}"/>
    <cellStyle name="Normal 5 3 2 2" xfId="208" xr:uid="{00000000-0005-0000-0000-000046000000}"/>
    <cellStyle name="Normal 5 3 3" xfId="158" xr:uid="{00000000-0005-0000-0000-000047000000}"/>
    <cellStyle name="Normal 5 4" xfId="80" xr:uid="{00000000-0005-0000-0000-000048000000}"/>
    <cellStyle name="Normal 5 4 2" xfId="183" xr:uid="{00000000-0005-0000-0000-000049000000}"/>
    <cellStyle name="Normal 5 5" xfId="130" xr:uid="{00000000-0005-0000-0000-00004A000000}"/>
    <cellStyle name="Normal 6" xfId="22" xr:uid="{00000000-0005-0000-0000-00004B000000}"/>
    <cellStyle name="Normal 6 2" xfId="37" xr:uid="{00000000-0005-0000-0000-00004C000000}"/>
    <cellStyle name="Normal 6 2 2" xfId="65" xr:uid="{00000000-0005-0000-0000-00004D000000}"/>
    <cellStyle name="Normal 6 2 2 2" xfId="114" xr:uid="{00000000-0005-0000-0000-00004E000000}"/>
    <cellStyle name="Normal 6 2 2 2 2" xfId="216" xr:uid="{00000000-0005-0000-0000-00004F000000}"/>
    <cellStyle name="Normal 6 2 2 3" xfId="168" xr:uid="{00000000-0005-0000-0000-000050000000}"/>
    <cellStyle name="Normal 6 2 3" xfId="89" xr:uid="{00000000-0005-0000-0000-000051000000}"/>
    <cellStyle name="Normal 6 2 3 2" xfId="191" xr:uid="{00000000-0005-0000-0000-000052000000}"/>
    <cellStyle name="Normal 6 2 4" xfId="140" xr:uid="{00000000-0005-0000-0000-000053000000}"/>
    <cellStyle name="Normal 6 3" xfId="56" xr:uid="{00000000-0005-0000-0000-000054000000}"/>
    <cellStyle name="Normal 6 3 2" xfId="107" xr:uid="{00000000-0005-0000-0000-000055000000}"/>
    <cellStyle name="Normal 6 3 2 2" xfId="209" xr:uid="{00000000-0005-0000-0000-000056000000}"/>
    <cellStyle name="Normal 6 3 3" xfId="159" xr:uid="{00000000-0005-0000-0000-000057000000}"/>
    <cellStyle name="Normal 6 4" xfId="82" xr:uid="{00000000-0005-0000-0000-000058000000}"/>
    <cellStyle name="Normal 6 4 2" xfId="184" xr:uid="{00000000-0005-0000-0000-000059000000}"/>
    <cellStyle name="Normal 6 5" xfId="131" xr:uid="{00000000-0005-0000-0000-00005A000000}"/>
    <cellStyle name="Normal 7" xfId="23" xr:uid="{00000000-0005-0000-0000-00005B000000}"/>
    <cellStyle name="Normal 7 2" xfId="38" xr:uid="{00000000-0005-0000-0000-00005C000000}"/>
    <cellStyle name="Normal 7 2 2" xfId="66" xr:uid="{00000000-0005-0000-0000-00005D000000}"/>
    <cellStyle name="Normal 7 2 2 2" xfId="115" xr:uid="{00000000-0005-0000-0000-00005E000000}"/>
    <cellStyle name="Normal 7 2 2 2 2" xfId="217" xr:uid="{00000000-0005-0000-0000-00005F000000}"/>
    <cellStyle name="Normal 7 2 2 3" xfId="169" xr:uid="{00000000-0005-0000-0000-000060000000}"/>
    <cellStyle name="Normal 7 2 3" xfId="90" xr:uid="{00000000-0005-0000-0000-000061000000}"/>
    <cellStyle name="Normal 7 2 3 2" xfId="192" xr:uid="{00000000-0005-0000-0000-000062000000}"/>
    <cellStyle name="Normal 7 2 4" xfId="141" xr:uid="{00000000-0005-0000-0000-000063000000}"/>
    <cellStyle name="Normal 7 3" xfId="57" xr:uid="{00000000-0005-0000-0000-000064000000}"/>
    <cellStyle name="Normal 7 3 2" xfId="108" xr:uid="{00000000-0005-0000-0000-000065000000}"/>
    <cellStyle name="Normal 7 3 2 2" xfId="210" xr:uid="{00000000-0005-0000-0000-000066000000}"/>
    <cellStyle name="Normal 7 3 3" xfId="160" xr:uid="{00000000-0005-0000-0000-000067000000}"/>
    <cellStyle name="Normal 7 4" xfId="83" xr:uid="{00000000-0005-0000-0000-000068000000}"/>
    <cellStyle name="Normal 7 4 2" xfId="185" xr:uid="{00000000-0005-0000-0000-000069000000}"/>
    <cellStyle name="Normal 7 5" xfId="132" xr:uid="{00000000-0005-0000-0000-00006A000000}"/>
    <cellStyle name="Normal 8" xfId="24" xr:uid="{00000000-0005-0000-0000-00006B000000}"/>
    <cellStyle name="Normal 9" xfId="13" xr:uid="{00000000-0005-0000-0000-00006C000000}"/>
    <cellStyle name="Separador de milhares 2" xfId="3" xr:uid="{00000000-0005-0000-0000-00006D000000}"/>
    <cellStyle name="Separador de milhares 2 2" xfId="6" xr:uid="{00000000-0005-0000-0000-00006E000000}"/>
    <cellStyle name="Separador de milhares 2 2 2" xfId="25" xr:uid="{00000000-0005-0000-0000-00006F000000}"/>
    <cellStyle name="Separador de milhares 2 2 2 2" xfId="39" xr:uid="{00000000-0005-0000-0000-000070000000}"/>
    <cellStyle name="Separador de milhares 2 2 2 2 2" xfId="67" xr:uid="{00000000-0005-0000-0000-000071000000}"/>
    <cellStyle name="Separador de milhares 2 2 2 2 2 2" xfId="116" xr:uid="{00000000-0005-0000-0000-000072000000}"/>
    <cellStyle name="Separador de milhares 2 2 2 2 2 2 2" xfId="218" xr:uid="{00000000-0005-0000-0000-000073000000}"/>
    <cellStyle name="Separador de milhares 2 2 2 2 2 3" xfId="170" xr:uid="{00000000-0005-0000-0000-000074000000}"/>
    <cellStyle name="Separador de milhares 2 2 2 2 3" xfId="91" xr:uid="{00000000-0005-0000-0000-000075000000}"/>
    <cellStyle name="Separador de milhares 2 2 2 2 3 2" xfId="193" xr:uid="{00000000-0005-0000-0000-000076000000}"/>
    <cellStyle name="Separador de milhares 2 2 2 2 4" xfId="142" xr:uid="{00000000-0005-0000-0000-000077000000}"/>
    <cellStyle name="Separador de milhares 2 2 2 3" xfId="58" xr:uid="{00000000-0005-0000-0000-000078000000}"/>
    <cellStyle name="Separador de milhares 2 2 2 3 2" xfId="109" xr:uid="{00000000-0005-0000-0000-000079000000}"/>
    <cellStyle name="Separador de milhares 2 2 2 3 2 2" xfId="211" xr:uid="{00000000-0005-0000-0000-00007A000000}"/>
    <cellStyle name="Separador de milhares 2 2 2 3 3" xfId="161" xr:uid="{00000000-0005-0000-0000-00007B000000}"/>
    <cellStyle name="Separador de milhares 2 2 2 4" xfId="84" xr:uid="{00000000-0005-0000-0000-00007C000000}"/>
    <cellStyle name="Separador de milhares 2 2 2 4 2" xfId="186" xr:uid="{00000000-0005-0000-0000-00007D000000}"/>
    <cellStyle name="Separador de milhares 2 2 2 5" xfId="133" xr:uid="{00000000-0005-0000-0000-00007E000000}"/>
    <cellStyle name="Separador de milhares 2 2 3" xfId="11" xr:uid="{00000000-0005-0000-0000-00007F000000}"/>
    <cellStyle name="Separador de milhares 2 2 3 2" xfId="50" xr:uid="{00000000-0005-0000-0000-000080000000}"/>
    <cellStyle name="Separador de milhares 2 2 3 2 2" xfId="102" xr:uid="{00000000-0005-0000-0000-000081000000}"/>
    <cellStyle name="Separador de milhares 2 2 3 2 2 2" xfId="204" xr:uid="{00000000-0005-0000-0000-000082000000}"/>
    <cellStyle name="Separador de milhares 2 2 3 2 3" xfId="153" xr:uid="{00000000-0005-0000-0000-000083000000}"/>
    <cellStyle name="Separador de milhares 2 2 3 3" xfId="76" xr:uid="{00000000-0005-0000-0000-000084000000}"/>
    <cellStyle name="Separador de milhares 2 2 3 3 2" xfId="179" xr:uid="{00000000-0005-0000-0000-000085000000}"/>
    <cellStyle name="Separador de milhares 2 2 3 4" xfId="125" xr:uid="{00000000-0005-0000-0000-000086000000}"/>
    <cellStyle name="Separador de milhares 2 2 4" xfId="45" xr:uid="{00000000-0005-0000-0000-000087000000}"/>
    <cellStyle name="Separador de milhares 2 2 4 2" xfId="97" xr:uid="{00000000-0005-0000-0000-000088000000}"/>
    <cellStyle name="Separador de milhares 2 2 4 2 2" xfId="199" xr:uid="{00000000-0005-0000-0000-000089000000}"/>
    <cellStyle name="Separador de milhares 2 2 4 3" xfId="148" xr:uid="{00000000-0005-0000-0000-00008A000000}"/>
    <cellStyle name="Separador de milhares 2 2 5" xfId="71" xr:uid="{00000000-0005-0000-0000-00008B000000}"/>
    <cellStyle name="Separador de milhares 2 2 5 2" xfId="174" xr:uid="{00000000-0005-0000-0000-00008C000000}"/>
    <cellStyle name="Separador de milhares 2 2 6" xfId="120" xr:uid="{00000000-0005-0000-0000-00008D000000}"/>
    <cellStyle name="Separador de milhares 4" xfId="26" xr:uid="{00000000-0005-0000-0000-00008E000000}"/>
    <cellStyle name="Vírgula" xfId="1" builtinId="3"/>
    <cellStyle name="Vírgula 2" xfId="5" xr:uid="{00000000-0005-0000-0000-000090000000}"/>
    <cellStyle name="Vírgula 2 2" xfId="32" xr:uid="{00000000-0005-0000-0000-000091000000}"/>
    <cellStyle name="Vírgula 2 2 2" xfId="60" xr:uid="{00000000-0005-0000-0000-000092000000}"/>
    <cellStyle name="Vírgula 2 2 2 2" xfId="110" xr:uid="{00000000-0005-0000-0000-000093000000}"/>
    <cellStyle name="Vírgula 2 2 2 2 2" xfId="212" xr:uid="{00000000-0005-0000-0000-000094000000}"/>
    <cellStyle name="Vírgula 2 2 2 3" xfId="163" xr:uid="{00000000-0005-0000-0000-000095000000}"/>
    <cellStyle name="Vírgula 2 2 3" xfId="85" xr:uid="{00000000-0005-0000-0000-000096000000}"/>
    <cellStyle name="Vírgula 2 2 3 2" xfId="187" xr:uid="{00000000-0005-0000-0000-000097000000}"/>
    <cellStyle name="Vírgula 2 2 4" xfId="135" xr:uid="{00000000-0005-0000-0000-000098000000}"/>
    <cellStyle name="Vírgula 2 3" xfId="35" xr:uid="{00000000-0005-0000-0000-000099000000}"/>
    <cellStyle name="Vírgula 2 3 2" xfId="63" xr:uid="{00000000-0005-0000-0000-00009A000000}"/>
    <cellStyle name="Vírgula 2 3 2 2" xfId="112" xr:uid="{00000000-0005-0000-0000-00009B000000}"/>
    <cellStyle name="Vírgula 2 3 2 2 2" xfId="214" xr:uid="{00000000-0005-0000-0000-00009C000000}"/>
    <cellStyle name="Vírgula 2 3 2 3" xfId="166" xr:uid="{00000000-0005-0000-0000-00009D000000}"/>
    <cellStyle name="Vírgula 2 3 3" xfId="87" xr:uid="{00000000-0005-0000-0000-00009E000000}"/>
    <cellStyle name="Vírgula 2 3 3 2" xfId="189" xr:uid="{00000000-0005-0000-0000-00009F000000}"/>
    <cellStyle name="Vírgula 2 3 4" xfId="138" xr:uid="{00000000-0005-0000-0000-0000A0000000}"/>
    <cellStyle name="Vírgula 2 4" xfId="16" xr:uid="{00000000-0005-0000-0000-0000A1000000}"/>
    <cellStyle name="Vírgula 2 4 2" xfId="54" xr:uid="{00000000-0005-0000-0000-0000A2000000}"/>
    <cellStyle name="Vírgula 2 4 2 2" xfId="105" xr:uid="{00000000-0005-0000-0000-0000A3000000}"/>
    <cellStyle name="Vírgula 2 4 2 2 2" xfId="207" xr:uid="{00000000-0005-0000-0000-0000A4000000}"/>
    <cellStyle name="Vírgula 2 4 2 3" xfId="157" xr:uid="{00000000-0005-0000-0000-0000A5000000}"/>
    <cellStyle name="Vírgula 2 4 3" xfId="79" xr:uid="{00000000-0005-0000-0000-0000A6000000}"/>
    <cellStyle name="Vírgula 2 4 3 2" xfId="182" xr:uid="{00000000-0005-0000-0000-0000A7000000}"/>
    <cellStyle name="Vírgula 2 4 4" xfId="129" xr:uid="{00000000-0005-0000-0000-0000A8000000}"/>
    <cellStyle name="Vírgula 2 5" xfId="10" xr:uid="{00000000-0005-0000-0000-0000A9000000}"/>
    <cellStyle name="Vírgula 2 5 2" xfId="49" xr:uid="{00000000-0005-0000-0000-0000AA000000}"/>
    <cellStyle name="Vírgula 2 5 2 2" xfId="101" xr:uid="{00000000-0005-0000-0000-0000AB000000}"/>
    <cellStyle name="Vírgula 2 5 2 2 2" xfId="203" xr:uid="{00000000-0005-0000-0000-0000AC000000}"/>
    <cellStyle name="Vírgula 2 5 2 3" xfId="152" xr:uid="{00000000-0005-0000-0000-0000AD000000}"/>
    <cellStyle name="Vírgula 2 5 3" xfId="75" xr:uid="{00000000-0005-0000-0000-0000AE000000}"/>
    <cellStyle name="Vírgula 2 5 3 2" xfId="178" xr:uid="{00000000-0005-0000-0000-0000AF000000}"/>
    <cellStyle name="Vírgula 2 5 4" xfId="124" xr:uid="{00000000-0005-0000-0000-0000B0000000}"/>
    <cellStyle name="Vírgula 2 6" xfId="44" xr:uid="{00000000-0005-0000-0000-0000B1000000}"/>
    <cellStyle name="Vírgula 2 6 2" xfId="96" xr:uid="{00000000-0005-0000-0000-0000B2000000}"/>
    <cellStyle name="Vírgula 2 6 2 2" xfId="198" xr:uid="{00000000-0005-0000-0000-0000B3000000}"/>
    <cellStyle name="Vírgula 2 6 3" xfId="147" xr:uid="{00000000-0005-0000-0000-0000B4000000}"/>
    <cellStyle name="Vírgula 2 7" xfId="70" xr:uid="{00000000-0005-0000-0000-0000B5000000}"/>
    <cellStyle name="Vírgula 2 7 2" xfId="173" xr:uid="{00000000-0005-0000-0000-0000B6000000}"/>
    <cellStyle name="Vírgula 2 8" xfId="119" xr:uid="{00000000-0005-0000-0000-0000B7000000}"/>
    <cellStyle name="Vírgula 3" xfId="33" xr:uid="{00000000-0005-0000-0000-0000B8000000}"/>
    <cellStyle name="Vírgula 3 2" xfId="61" xr:uid="{00000000-0005-0000-0000-0000B9000000}"/>
    <cellStyle name="Vírgula 3 2 2" xfId="111" xr:uid="{00000000-0005-0000-0000-0000BA000000}"/>
    <cellStyle name="Vírgula 3 2 2 2" xfId="213" xr:uid="{00000000-0005-0000-0000-0000BB000000}"/>
    <cellStyle name="Vírgula 3 2 3" xfId="164" xr:uid="{00000000-0005-0000-0000-0000BC000000}"/>
    <cellStyle name="Vírgula 3 3" xfId="86" xr:uid="{00000000-0005-0000-0000-0000BD000000}"/>
    <cellStyle name="Vírgula 3 3 2" xfId="188" xr:uid="{00000000-0005-0000-0000-0000BE000000}"/>
    <cellStyle name="Vírgula 3 4" xfId="136" xr:uid="{00000000-0005-0000-0000-0000BF000000}"/>
    <cellStyle name="Vírgula 4" xfId="14" xr:uid="{00000000-0005-0000-0000-0000C0000000}"/>
    <cellStyle name="Vírgula 4 2" xfId="52" xr:uid="{00000000-0005-0000-0000-0000C1000000}"/>
    <cellStyle name="Vírgula 4 2 2" xfId="104" xr:uid="{00000000-0005-0000-0000-0000C2000000}"/>
    <cellStyle name="Vírgula 4 2 2 2" xfId="206" xr:uid="{00000000-0005-0000-0000-0000C3000000}"/>
    <cellStyle name="Vírgula 4 2 3" xfId="155" xr:uid="{00000000-0005-0000-0000-0000C4000000}"/>
    <cellStyle name="Vírgula 4 3" xfId="78" xr:uid="{00000000-0005-0000-0000-0000C5000000}"/>
    <cellStyle name="Vírgula 4 3 2" xfId="181" xr:uid="{00000000-0005-0000-0000-0000C6000000}"/>
    <cellStyle name="Vírgula 4 4" xfId="127" xr:uid="{00000000-0005-0000-0000-0000C7000000}"/>
    <cellStyle name="Vírgula 5" xfId="8" xr:uid="{00000000-0005-0000-0000-0000C8000000}"/>
    <cellStyle name="Vírgula 5 2" xfId="47" xr:uid="{00000000-0005-0000-0000-0000C9000000}"/>
    <cellStyle name="Vírgula 5 2 2" xfId="99" xr:uid="{00000000-0005-0000-0000-0000CA000000}"/>
    <cellStyle name="Vírgula 5 2 2 2" xfId="201" xr:uid="{00000000-0005-0000-0000-0000CB000000}"/>
    <cellStyle name="Vírgula 5 2 3" xfId="150" xr:uid="{00000000-0005-0000-0000-0000CC000000}"/>
    <cellStyle name="Vírgula 5 3" xfId="73" xr:uid="{00000000-0005-0000-0000-0000CD000000}"/>
    <cellStyle name="Vírgula 5 3 2" xfId="176" xr:uid="{00000000-0005-0000-0000-0000CE000000}"/>
    <cellStyle name="Vírgula 5 4" xfId="122" xr:uid="{00000000-0005-0000-0000-0000CF000000}"/>
    <cellStyle name="Vírgula 6" xfId="40" xr:uid="{00000000-0005-0000-0000-0000D0000000}"/>
    <cellStyle name="Vírgula 6 2" xfId="92" xr:uid="{00000000-0005-0000-0000-0000D1000000}"/>
    <cellStyle name="Vírgula 6 2 2" xfId="194" xr:uid="{00000000-0005-0000-0000-0000D2000000}"/>
    <cellStyle name="Vírgula 6 3" xfId="143" xr:uid="{00000000-0005-0000-0000-0000D3000000}"/>
    <cellStyle name="Vírgula 7" xfId="42" xr:uid="{00000000-0005-0000-0000-0000D4000000}"/>
    <cellStyle name="Vírgula 7 2" xfId="94" xr:uid="{00000000-0005-0000-0000-0000D5000000}"/>
    <cellStyle name="Vírgula 7 2 2" xfId="196" xr:uid="{00000000-0005-0000-0000-0000D6000000}"/>
    <cellStyle name="Vírgula 7 3" xfId="145" xr:uid="{00000000-0005-0000-0000-0000D7000000}"/>
    <cellStyle name="Vírgula 8" xfId="68" xr:uid="{00000000-0005-0000-0000-0000D8000000}"/>
    <cellStyle name="Vírgula 8 2" xfId="171" xr:uid="{00000000-0005-0000-0000-0000D9000000}"/>
    <cellStyle name="Vírgula 9" xfId="117" xr:uid="{00000000-0005-0000-0000-0000D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5"/>
  <sheetViews>
    <sheetView tabSelected="1" view="pageBreakPreview" topLeftCell="A131" zoomScale="85" zoomScaleNormal="90" zoomScaleSheetLayoutView="85" zoomScalePageLayoutView="40" workbookViewId="0">
      <selection activeCell="G158" sqref="G158"/>
    </sheetView>
  </sheetViews>
  <sheetFormatPr defaultColWidth="11.19921875" defaultRowHeight="15" outlineLevelRow="2" x14ac:dyDescent="0.2"/>
  <cols>
    <col min="1" max="1" width="8.09765625" style="8" bestFit="1" customWidth="1"/>
    <col min="2" max="2" width="65.59765625" style="8" customWidth="1"/>
    <col min="3" max="3" width="5.69921875" style="10" bestFit="1" customWidth="1"/>
    <col min="4" max="4" width="9.5" style="8" customWidth="1"/>
    <col min="5" max="5" width="11.8984375" style="8" bestFit="1" customWidth="1"/>
    <col min="6" max="6" width="11" style="8" customWidth="1"/>
    <col min="7" max="7" width="9.19921875" style="8" customWidth="1"/>
    <col min="8" max="8" width="11.8984375" style="8" bestFit="1" customWidth="1"/>
    <col min="9" max="9" width="11" style="10" bestFit="1" customWidth="1"/>
    <col min="10" max="10" width="11.59765625" style="10" bestFit="1" customWidth="1"/>
    <col min="11" max="11" width="9.19921875" style="50" bestFit="1" customWidth="1"/>
    <col min="12" max="17" width="8.296875" style="8" customWidth="1"/>
    <col min="18" max="19" width="11.19921875" style="8"/>
    <col min="20" max="20" width="14.5" style="8" bestFit="1" customWidth="1"/>
    <col min="21" max="16384" width="11.19921875" style="8"/>
  </cols>
  <sheetData>
    <row r="1" spans="1:11" s="7" customFormat="1" ht="22.5" x14ac:dyDescent="0.2">
      <c r="A1" s="12" t="s">
        <v>345</v>
      </c>
      <c r="B1" s="1"/>
      <c r="C1" s="1"/>
      <c r="D1" s="1" t="s">
        <v>23</v>
      </c>
      <c r="E1" s="1"/>
      <c r="F1" s="2"/>
      <c r="G1" s="1"/>
      <c r="H1" s="1"/>
      <c r="I1" s="1"/>
      <c r="J1" s="1"/>
      <c r="K1" s="44"/>
    </row>
    <row r="2" spans="1:11" s="7" customFormat="1" ht="23.25" thickBot="1" x14ac:dyDescent="0.25">
      <c r="A2" s="13"/>
      <c r="B2" s="13"/>
      <c r="C2" s="13"/>
      <c r="D2" s="13"/>
      <c r="E2" s="13"/>
      <c r="F2" s="14"/>
      <c r="G2" s="13"/>
      <c r="H2" s="13"/>
      <c r="I2" s="13"/>
      <c r="J2" s="13"/>
      <c r="K2" s="45"/>
    </row>
    <row r="3" spans="1:11" s="7" customFormat="1" thickBot="1" x14ac:dyDescent="0.25">
      <c r="A3" s="132" t="s">
        <v>103</v>
      </c>
      <c r="B3" s="133"/>
      <c r="C3" s="133"/>
      <c r="D3" s="133"/>
      <c r="E3" s="133"/>
      <c r="F3" s="133"/>
      <c r="G3" s="133"/>
      <c r="H3" s="133"/>
      <c r="I3" s="133"/>
      <c r="J3" s="133"/>
      <c r="K3" s="134"/>
    </row>
    <row r="4" spans="1:11" s="7" customFormat="1" ht="14.25" x14ac:dyDescent="0.2">
      <c r="A4" s="135" t="s">
        <v>355</v>
      </c>
      <c r="B4" s="136"/>
      <c r="C4" s="136"/>
      <c r="D4" s="136"/>
      <c r="E4" s="137"/>
      <c r="F4" s="135" t="s">
        <v>95</v>
      </c>
      <c r="G4" s="136"/>
      <c r="H4" s="136"/>
      <c r="I4" s="136"/>
      <c r="J4" s="136"/>
      <c r="K4" s="137"/>
    </row>
    <row r="5" spans="1:11" s="7" customFormat="1" ht="14.25" x14ac:dyDescent="0.2">
      <c r="A5" s="138" t="s">
        <v>33</v>
      </c>
      <c r="B5" s="139"/>
      <c r="C5" s="139"/>
      <c r="D5" s="139"/>
      <c r="E5" s="139"/>
      <c r="F5" s="139"/>
      <c r="G5" s="139"/>
      <c r="H5" s="139"/>
      <c r="I5" s="139"/>
      <c r="J5" s="139"/>
      <c r="K5" s="140"/>
    </row>
    <row r="6" spans="1:11" s="7" customFormat="1" ht="14.25" x14ac:dyDescent="0.2">
      <c r="A6" s="138" t="s">
        <v>34</v>
      </c>
      <c r="B6" s="139"/>
      <c r="C6" s="139"/>
      <c r="D6" s="139"/>
      <c r="E6" s="139"/>
      <c r="F6" s="139"/>
      <c r="G6" s="139"/>
      <c r="H6" s="139"/>
      <c r="I6" s="139"/>
      <c r="J6" s="139"/>
      <c r="K6" s="140"/>
    </row>
    <row r="7" spans="1:11" s="7" customFormat="1" ht="14.25" x14ac:dyDescent="0.2">
      <c r="A7" s="138" t="s">
        <v>36</v>
      </c>
      <c r="B7" s="139"/>
      <c r="C7" s="140"/>
      <c r="D7" s="144"/>
      <c r="E7" s="144"/>
      <c r="F7" s="145"/>
      <c r="G7" s="146" t="s">
        <v>24</v>
      </c>
      <c r="H7" s="147"/>
      <c r="I7" s="147"/>
      <c r="J7" s="147"/>
      <c r="K7" s="148"/>
    </row>
    <row r="8" spans="1:11" s="7" customFormat="1" thickBot="1" x14ac:dyDescent="0.25">
      <c r="A8" s="149" t="s">
        <v>35</v>
      </c>
      <c r="B8" s="149"/>
      <c r="C8" s="149"/>
      <c r="D8" s="150" t="s">
        <v>37</v>
      </c>
      <c r="E8" s="151"/>
      <c r="F8" s="152"/>
      <c r="G8" s="153">
        <v>45198</v>
      </c>
      <c r="H8" s="154"/>
      <c r="I8" s="155"/>
      <c r="J8" s="156"/>
      <c r="K8" s="157"/>
    </row>
    <row r="9" spans="1:11" s="7" customFormat="1" thickBot="1" x14ac:dyDescent="0.25">
      <c r="A9" s="141"/>
      <c r="B9" s="142"/>
      <c r="C9" s="142"/>
      <c r="D9" s="142"/>
      <c r="E9" s="142"/>
      <c r="F9" s="142"/>
      <c r="G9" s="142"/>
      <c r="H9" s="142"/>
      <c r="I9" s="142"/>
      <c r="J9" s="142"/>
      <c r="K9" s="143"/>
    </row>
    <row r="10" spans="1:11" s="7" customFormat="1" thickBot="1" x14ac:dyDescent="0.25">
      <c r="A10" s="116" t="s">
        <v>252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8"/>
    </row>
    <row r="11" spans="1:11" s="7" customFormat="1" x14ac:dyDescent="0.2">
      <c r="A11" s="119" t="s">
        <v>1</v>
      </c>
      <c r="B11" s="119" t="s">
        <v>25</v>
      </c>
      <c r="C11" s="123" t="s">
        <v>26</v>
      </c>
      <c r="D11" s="121" t="s">
        <v>2</v>
      </c>
      <c r="E11" s="125" t="s">
        <v>27</v>
      </c>
      <c r="F11" s="126"/>
      <c r="G11" s="127"/>
      <c r="H11" s="125" t="s">
        <v>0</v>
      </c>
      <c r="I11" s="128"/>
      <c r="J11" s="129"/>
      <c r="K11" s="130" t="s">
        <v>104</v>
      </c>
    </row>
    <row r="12" spans="1:11" s="7" customFormat="1" thickBot="1" x14ac:dyDescent="0.25">
      <c r="A12" s="120"/>
      <c r="B12" s="120"/>
      <c r="C12" s="124"/>
      <c r="D12" s="122"/>
      <c r="E12" s="11" t="s">
        <v>28</v>
      </c>
      <c r="F12" s="11" t="s">
        <v>29</v>
      </c>
      <c r="G12" s="11" t="s">
        <v>30</v>
      </c>
      <c r="H12" s="11" t="s">
        <v>28</v>
      </c>
      <c r="I12" s="11" t="s">
        <v>29</v>
      </c>
      <c r="J12" s="11" t="s">
        <v>30</v>
      </c>
      <c r="K12" s="131"/>
    </row>
    <row r="13" spans="1:11" s="7" customFormat="1" ht="14.25" x14ac:dyDescent="0.2">
      <c r="A13" s="37">
        <v>1</v>
      </c>
      <c r="B13" s="35" t="s">
        <v>3</v>
      </c>
      <c r="C13" s="36"/>
      <c r="D13" s="37"/>
      <c r="E13" s="38"/>
      <c r="F13" s="38"/>
      <c r="G13" s="38"/>
      <c r="H13" s="38"/>
      <c r="I13" s="38"/>
      <c r="J13" s="38"/>
      <c r="K13" s="46"/>
    </row>
    <row r="14" spans="1:11" s="16" customFormat="1" ht="14.25" outlineLevel="1" x14ac:dyDescent="0.2">
      <c r="A14" s="43" t="s">
        <v>31</v>
      </c>
      <c r="B14" s="62" t="s">
        <v>165</v>
      </c>
      <c r="C14" s="63"/>
      <c r="D14" s="43"/>
      <c r="E14" s="64"/>
      <c r="F14" s="64"/>
      <c r="G14" s="64"/>
      <c r="H14" s="64"/>
      <c r="I14" s="64"/>
      <c r="J14" s="64"/>
      <c r="K14" s="65"/>
    </row>
    <row r="15" spans="1:11" s="15" customFormat="1" outlineLevel="2" x14ac:dyDescent="0.2">
      <c r="A15" s="52" t="s">
        <v>166</v>
      </c>
      <c r="B15" s="71" t="s">
        <v>45</v>
      </c>
      <c r="C15" s="72" t="s">
        <v>4</v>
      </c>
      <c r="D15" s="72">
        <v>1</v>
      </c>
      <c r="E15" s="104"/>
      <c r="F15" s="104"/>
      <c r="G15" s="104">
        <v>400</v>
      </c>
      <c r="H15" s="104"/>
      <c r="I15" s="105"/>
      <c r="J15" s="105"/>
      <c r="K15" s="106"/>
    </row>
    <row r="16" spans="1:11" s="15" customFormat="1" outlineLevel="2" x14ac:dyDescent="0.2">
      <c r="A16" s="52" t="s">
        <v>167</v>
      </c>
      <c r="B16" s="71" t="s">
        <v>46</v>
      </c>
      <c r="C16" s="72" t="s">
        <v>5</v>
      </c>
      <c r="D16" s="72">
        <v>6</v>
      </c>
      <c r="E16" s="73"/>
      <c r="F16" s="73"/>
      <c r="G16" s="73">
        <v>403.45</v>
      </c>
      <c r="H16" s="73"/>
      <c r="I16" s="74"/>
      <c r="J16" s="74">
        <f>D16*G16</f>
        <v>2420.6999999999998</v>
      </c>
      <c r="K16" s="75" t="s">
        <v>255</v>
      </c>
    </row>
    <row r="17" spans="1:12" s="15" customFormat="1" ht="30" outlineLevel="2" x14ac:dyDescent="0.2">
      <c r="A17" s="52" t="s">
        <v>173</v>
      </c>
      <c r="B17" s="71" t="s">
        <v>74</v>
      </c>
      <c r="C17" s="72" t="s">
        <v>5</v>
      </c>
      <c r="D17" s="72"/>
      <c r="E17" s="104"/>
      <c r="F17" s="104"/>
      <c r="G17" s="104"/>
      <c r="H17" s="104"/>
      <c r="I17" s="105"/>
      <c r="J17" s="105"/>
      <c r="K17" s="106"/>
    </row>
    <row r="18" spans="1:12" s="19" customFormat="1" outlineLevel="2" x14ac:dyDescent="0.2">
      <c r="A18" s="52" t="s">
        <v>174</v>
      </c>
      <c r="B18" s="71" t="s">
        <v>47</v>
      </c>
      <c r="C18" s="72" t="s">
        <v>6</v>
      </c>
      <c r="D18" s="72">
        <f>3*2.1</f>
        <v>6.3000000000000007</v>
      </c>
      <c r="E18" s="104"/>
      <c r="F18" s="104"/>
      <c r="G18" s="104"/>
      <c r="H18" s="104"/>
      <c r="I18" s="105"/>
      <c r="J18" s="105"/>
      <c r="K18" s="106"/>
    </row>
    <row r="19" spans="1:12" s="15" customFormat="1" ht="30" outlineLevel="2" x14ac:dyDescent="0.2">
      <c r="A19" s="52" t="s">
        <v>360</v>
      </c>
      <c r="B19" s="71" t="s">
        <v>92</v>
      </c>
      <c r="C19" s="72" t="s">
        <v>6</v>
      </c>
      <c r="D19" s="72"/>
      <c r="E19" s="104"/>
      <c r="F19" s="104"/>
      <c r="G19" s="104"/>
      <c r="H19" s="104"/>
      <c r="I19" s="105"/>
      <c r="J19" s="105"/>
      <c r="K19" s="106"/>
      <c r="L19" s="8"/>
    </row>
    <row r="20" spans="1:12" s="15" customFormat="1" ht="45" outlineLevel="2" x14ac:dyDescent="0.2">
      <c r="A20" s="52" t="s">
        <v>361</v>
      </c>
      <c r="B20" s="71" t="s">
        <v>48</v>
      </c>
      <c r="C20" s="72" t="s">
        <v>6</v>
      </c>
      <c r="D20" s="72"/>
      <c r="E20" s="104"/>
      <c r="F20" s="104"/>
      <c r="G20" s="104"/>
      <c r="H20" s="104"/>
      <c r="I20" s="105"/>
      <c r="J20" s="105"/>
      <c r="K20" s="106"/>
    </row>
    <row r="21" spans="1:12" s="15" customFormat="1" ht="30" outlineLevel="2" x14ac:dyDescent="0.2">
      <c r="A21" s="52" t="s">
        <v>362</v>
      </c>
      <c r="B21" s="71" t="s">
        <v>7</v>
      </c>
      <c r="C21" s="72" t="s">
        <v>6</v>
      </c>
      <c r="D21" s="72"/>
      <c r="E21" s="104"/>
      <c r="F21" s="104"/>
      <c r="G21" s="104"/>
      <c r="H21" s="104"/>
      <c r="I21" s="105"/>
      <c r="J21" s="105"/>
      <c r="K21" s="106"/>
    </row>
    <row r="22" spans="1:12" s="15" customFormat="1" ht="30" outlineLevel="2" x14ac:dyDescent="0.2">
      <c r="A22" s="52" t="s">
        <v>175</v>
      </c>
      <c r="B22" s="71" t="s">
        <v>172</v>
      </c>
      <c r="C22" s="72" t="s">
        <v>5</v>
      </c>
      <c r="D22" s="72">
        <v>520</v>
      </c>
      <c r="E22" s="104"/>
      <c r="F22" s="104"/>
      <c r="G22" s="104"/>
      <c r="H22" s="104"/>
      <c r="I22" s="105"/>
      <c r="J22" s="105"/>
      <c r="K22" s="106"/>
    </row>
    <row r="23" spans="1:12" s="16" customFormat="1" outlineLevel="1" x14ac:dyDescent="0.2">
      <c r="A23" s="43" t="s">
        <v>32</v>
      </c>
      <c r="B23" s="62" t="s">
        <v>198</v>
      </c>
      <c r="C23" s="63"/>
      <c r="D23" s="43"/>
      <c r="E23" s="64"/>
      <c r="F23" s="64"/>
      <c r="G23" s="64"/>
      <c r="H23" s="64"/>
      <c r="I23" s="64"/>
      <c r="J23" s="158">
        <f>SUM(J24:J30)</f>
        <v>37378.716</v>
      </c>
      <c r="K23" s="65"/>
    </row>
    <row r="24" spans="1:12" s="15" customFormat="1" outlineLevel="2" x14ac:dyDescent="0.2">
      <c r="A24" s="51" t="s">
        <v>168</v>
      </c>
      <c r="B24" s="66" t="s">
        <v>179</v>
      </c>
      <c r="C24" s="67" t="s">
        <v>5</v>
      </c>
      <c r="D24" s="67">
        <v>387</v>
      </c>
      <c r="E24" s="68"/>
      <c r="F24" s="68"/>
      <c r="G24" s="68">
        <v>26.33</v>
      </c>
      <c r="H24" s="68"/>
      <c r="I24" s="69"/>
      <c r="J24" s="69">
        <f>G24*D24</f>
        <v>10189.709999999999</v>
      </c>
      <c r="K24" s="70" t="s">
        <v>238</v>
      </c>
    </row>
    <row r="25" spans="1:12" s="15" customFormat="1" outlineLevel="2" x14ac:dyDescent="0.2">
      <c r="A25" s="51" t="s">
        <v>169</v>
      </c>
      <c r="B25" s="66" t="s">
        <v>176</v>
      </c>
      <c r="C25" s="67" t="s">
        <v>8</v>
      </c>
      <c r="D25" s="67">
        <f>95*0.4+1.5*0.4+1.5*0.4</f>
        <v>39.200000000000003</v>
      </c>
      <c r="E25" s="68"/>
      <c r="F25" s="68"/>
      <c r="G25" s="68">
        <v>65.69</v>
      </c>
      <c r="H25" s="68"/>
      <c r="I25" s="69"/>
      <c r="J25" s="69">
        <f>G25*D25</f>
        <v>2575.0480000000002</v>
      </c>
      <c r="K25" s="70" t="s">
        <v>239</v>
      </c>
    </row>
    <row r="26" spans="1:12" outlineLevel="2" x14ac:dyDescent="0.2">
      <c r="A26" s="51" t="s">
        <v>170</v>
      </c>
      <c r="B26" s="66" t="s">
        <v>177</v>
      </c>
      <c r="C26" s="67" t="s">
        <v>10</v>
      </c>
      <c r="D26" s="67">
        <f>15.8+15+10+18+21</f>
        <v>79.8</v>
      </c>
      <c r="E26" s="68"/>
      <c r="F26" s="68"/>
      <c r="G26" s="68">
        <v>8.76</v>
      </c>
      <c r="H26" s="68"/>
      <c r="I26" s="69"/>
      <c r="J26" s="69">
        <f>G26*D26</f>
        <v>699.048</v>
      </c>
      <c r="K26" s="70" t="s">
        <v>236</v>
      </c>
    </row>
    <row r="27" spans="1:12" outlineLevel="2" x14ac:dyDescent="0.2">
      <c r="A27" s="51" t="s">
        <v>171</v>
      </c>
      <c r="B27" s="66" t="s">
        <v>178</v>
      </c>
      <c r="C27" s="67" t="s">
        <v>10</v>
      </c>
      <c r="D27" s="67">
        <f>D26</f>
        <v>79.8</v>
      </c>
      <c r="E27" s="68"/>
      <c r="F27" s="68"/>
      <c r="G27" s="68">
        <v>13.14</v>
      </c>
      <c r="H27" s="68"/>
      <c r="I27" s="69"/>
      <c r="J27" s="69">
        <f>G27*D27</f>
        <v>1048.5720000000001</v>
      </c>
      <c r="K27" s="70" t="s">
        <v>237</v>
      </c>
    </row>
    <row r="28" spans="1:12" s="19" customFormat="1" ht="30" outlineLevel="2" x14ac:dyDescent="0.2">
      <c r="A28" s="51" t="s">
        <v>363</v>
      </c>
      <c r="B28" s="71" t="s">
        <v>94</v>
      </c>
      <c r="C28" s="72" t="s">
        <v>4</v>
      </c>
      <c r="D28" s="115">
        <f>((D24+D25)*1.3)</f>
        <v>554.06000000000006</v>
      </c>
      <c r="E28" s="73"/>
      <c r="F28" s="73"/>
      <c r="G28" s="73">
        <f>1*10*1.33</f>
        <v>13.3</v>
      </c>
      <c r="H28" s="73"/>
      <c r="I28" s="74"/>
      <c r="J28" s="74">
        <f>D28*G28</f>
        <v>7368.9980000000014</v>
      </c>
      <c r="K28" s="75" t="s">
        <v>225</v>
      </c>
      <c r="L28" s="8"/>
    </row>
    <row r="29" spans="1:12" s="19" customFormat="1" outlineLevel="2" x14ac:dyDescent="0.2">
      <c r="A29" s="51" t="s">
        <v>196</v>
      </c>
      <c r="B29" s="71" t="s">
        <v>93</v>
      </c>
      <c r="C29" s="72" t="s">
        <v>6</v>
      </c>
      <c r="D29" s="72">
        <f>6*4</f>
        <v>24</v>
      </c>
      <c r="E29" s="73"/>
      <c r="F29" s="73"/>
      <c r="G29" s="73">
        <v>111.91</v>
      </c>
      <c r="H29" s="73"/>
      <c r="I29" s="74"/>
      <c r="J29" s="74">
        <f>G29*D29</f>
        <v>2685.84</v>
      </c>
      <c r="K29" s="75" t="s">
        <v>227</v>
      </c>
      <c r="L29" s="8"/>
    </row>
    <row r="30" spans="1:12" s="19" customFormat="1" outlineLevel="2" x14ac:dyDescent="0.2">
      <c r="A30" s="51" t="s">
        <v>197</v>
      </c>
      <c r="B30" s="71" t="s">
        <v>234</v>
      </c>
      <c r="C30" s="72" t="s">
        <v>5</v>
      </c>
      <c r="D30" s="72">
        <v>975</v>
      </c>
      <c r="E30" s="73"/>
      <c r="F30" s="73"/>
      <c r="G30" s="73">
        <v>13.14</v>
      </c>
      <c r="H30" s="73"/>
      <c r="I30" s="74"/>
      <c r="J30" s="74">
        <f>D30*G30</f>
        <v>12811.5</v>
      </c>
      <c r="K30" s="75" t="s">
        <v>235</v>
      </c>
      <c r="L30" s="8"/>
    </row>
    <row r="31" spans="1:12" s="7" customFormat="1" ht="14.25" x14ac:dyDescent="0.2">
      <c r="A31" s="39">
        <v>2</v>
      </c>
      <c r="B31" s="76" t="s">
        <v>44</v>
      </c>
      <c r="C31" s="77"/>
      <c r="D31" s="39"/>
      <c r="E31" s="78"/>
      <c r="F31" s="78"/>
      <c r="G31" s="78"/>
      <c r="H31" s="78"/>
      <c r="I31" s="78"/>
      <c r="J31" s="78"/>
      <c r="K31" s="79"/>
    </row>
    <row r="32" spans="1:12" s="16" customFormat="1" ht="14.25" outlineLevel="1" x14ac:dyDescent="0.2">
      <c r="A32" s="43" t="s">
        <v>38</v>
      </c>
      <c r="B32" s="62" t="s">
        <v>84</v>
      </c>
      <c r="C32" s="63"/>
      <c r="D32" s="43"/>
      <c r="E32" s="64"/>
      <c r="F32" s="64"/>
      <c r="G32" s="64"/>
      <c r="H32" s="64"/>
      <c r="I32" s="64"/>
      <c r="J32" s="64"/>
      <c r="K32" s="65"/>
    </row>
    <row r="33" spans="1:11" s="15" customFormat="1" outlineLevel="2" x14ac:dyDescent="0.2">
      <c r="A33" s="51" t="s">
        <v>52</v>
      </c>
      <c r="B33" s="66" t="s">
        <v>117</v>
      </c>
      <c r="C33" s="67" t="s">
        <v>10</v>
      </c>
      <c r="D33" s="67"/>
      <c r="E33" s="68"/>
      <c r="F33" s="68"/>
      <c r="G33" s="68"/>
      <c r="H33" s="68"/>
      <c r="I33" s="69"/>
      <c r="J33" s="69"/>
      <c r="K33" s="70"/>
    </row>
    <row r="34" spans="1:11" s="15" customFormat="1" outlineLevel="2" x14ac:dyDescent="0.2">
      <c r="A34" s="51" t="s">
        <v>80</v>
      </c>
      <c r="B34" s="66" t="s">
        <v>121</v>
      </c>
      <c r="C34" s="67" t="s">
        <v>10</v>
      </c>
      <c r="D34" s="67"/>
      <c r="E34" s="68"/>
      <c r="F34" s="68"/>
      <c r="G34" s="68"/>
      <c r="H34" s="68"/>
      <c r="I34" s="69"/>
      <c r="J34" s="69"/>
      <c r="K34" s="70"/>
    </row>
    <row r="35" spans="1:11" s="15" customFormat="1" outlineLevel="2" x14ac:dyDescent="0.2">
      <c r="A35" s="51" t="s">
        <v>98</v>
      </c>
      <c r="B35" s="66" t="s">
        <v>256</v>
      </c>
      <c r="C35" s="67" t="s">
        <v>10</v>
      </c>
      <c r="D35" s="67"/>
      <c r="E35" s="68"/>
      <c r="F35" s="68"/>
      <c r="G35" s="68"/>
      <c r="H35" s="68"/>
      <c r="I35" s="69"/>
      <c r="J35" s="69"/>
      <c r="K35" s="70"/>
    </row>
    <row r="36" spans="1:11" outlineLevel="2" x14ac:dyDescent="0.2">
      <c r="A36" s="51" t="s">
        <v>53</v>
      </c>
      <c r="B36" s="66" t="s">
        <v>120</v>
      </c>
      <c r="C36" s="67" t="s">
        <v>8</v>
      </c>
      <c r="D36" s="67">
        <v>0</v>
      </c>
      <c r="E36" s="68"/>
      <c r="F36" s="68"/>
      <c r="G36" s="68"/>
      <c r="H36" s="68"/>
      <c r="I36" s="69"/>
      <c r="J36" s="69"/>
      <c r="K36" s="70"/>
    </row>
    <row r="37" spans="1:11" outlineLevel="2" x14ac:dyDescent="0.2">
      <c r="A37" s="51" t="s">
        <v>99</v>
      </c>
      <c r="B37" s="66" t="s">
        <v>118</v>
      </c>
      <c r="C37" s="67" t="s">
        <v>17</v>
      </c>
      <c r="D37" s="67">
        <v>0</v>
      </c>
      <c r="E37" s="68"/>
      <c r="F37" s="68"/>
      <c r="G37" s="68"/>
      <c r="H37" s="68"/>
      <c r="I37" s="69"/>
      <c r="J37" s="69"/>
      <c r="K37" s="70"/>
    </row>
    <row r="38" spans="1:11" outlineLevel="2" x14ac:dyDescent="0.2">
      <c r="A38" s="51" t="s">
        <v>260</v>
      </c>
      <c r="B38" s="66" t="s">
        <v>119</v>
      </c>
      <c r="C38" s="67" t="s">
        <v>17</v>
      </c>
      <c r="D38" s="102">
        <v>0</v>
      </c>
      <c r="E38" s="68"/>
      <c r="F38" s="68"/>
      <c r="G38" s="68"/>
      <c r="H38" s="68"/>
      <c r="I38" s="69"/>
      <c r="J38" s="69"/>
      <c r="K38" s="70"/>
    </row>
    <row r="39" spans="1:11" outlineLevel="2" x14ac:dyDescent="0.2">
      <c r="A39" s="51" t="s">
        <v>364</v>
      </c>
      <c r="B39" s="66" t="s">
        <v>261</v>
      </c>
      <c r="C39" s="67" t="s">
        <v>17</v>
      </c>
      <c r="D39" s="102">
        <v>0</v>
      </c>
      <c r="E39" s="68"/>
      <c r="F39" s="68"/>
      <c r="G39" s="68"/>
      <c r="H39" s="68"/>
      <c r="I39" s="69"/>
      <c r="J39" s="69"/>
      <c r="K39" s="70"/>
    </row>
    <row r="40" spans="1:11" outlineLevel="1" x14ac:dyDescent="0.2">
      <c r="A40" s="43" t="s">
        <v>39</v>
      </c>
      <c r="B40" s="62" t="s">
        <v>85</v>
      </c>
      <c r="C40" s="63"/>
      <c r="D40" s="43"/>
      <c r="E40" s="64"/>
      <c r="F40" s="64"/>
      <c r="G40" s="64"/>
      <c r="H40" s="64"/>
      <c r="I40" s="64"/>
      <c r="J40" s="158">
        <f>SUM(J41:J47)</f>
        <v>60257.881149999994</v>
      </c>
      <c r="K40" s="65"/>
    </row>
    <row r="41" spans="1:11" s="15" customFormat="1" ht="30" outlineLevel="2" x14ac:dyDescent="0.2">
      <c r="A41" s="51" t="s">
        <v>67</v>
      </c>
      <c r="B41" s="66" t="s">
        <v>49</v>
      </c>
      <c r="C41" s="67" t="s">
        <v>9</v>
      </c>
      <c r="D41" s="67">
        <f>D46*1.5</f>
        <v>29.264999999999997</v>
      </c>
      <c r="E41" s="55"/>
      <c r="F41" s="55"/>
      <c r="G41" s="55">
        <f>76.63</f>
        <v>76.63</v>
      </c>
      <c r="H41" s="55"/>
      <c r="I41" s="80"/>
      <c r="J41" s="80">
        <f>G41*D41</f>
        <v>2242.5769499999997</v>
      </c>
      <c r="K41" s="70" t="s">
        <v>223</v>
      </c>
    </row>
    <row r="42" spans="1:11" s="15" customFormat="1" outlineLevel="2" x14ac:dyDescent="0.2">
      <c r="A42" s="51" t="s">
        <v>68</v>
      </c>
      <c r="B42" s="66" t="s">
        <v>11</v>
      </c>
      <c r="C42" s="67" t="s">
        <v>5</v>
      </c>
      <c r="D42" s="67">
        <v>31.34</v>
      </c>
      <c r="E42" s="55"/>
      <c r="F42" s="55"/>
      <c r="G42" s="55">
        <v>5.47</v>
      </c>
      <c r="H42" s="55"/>
      <c r="I42" s="80"/>
      <c r="J42" s="80">
        <f>G42*D42</f>
        <v>171.4298</v>
      </c>
      <c r="K42" s="70" t="s">
        <v>226</v>
      </c>
    </row>
    <row r="43" spans="1:11" s="15" customFormat="1" outlineLevel="2" x14ac:dyDescent="0.2">
      <c r="A43" s="51" t="s">
        <v>69</v>
      </c>
      <c r="B43" s="66" t="s">
        <v>12</v>
      </c>
      <c r="C43" s="67" t="s">
        <v>13</v>
      </c>
      <c r="D43" s="67">
        <f>D41-D46</f>
        <v>9.754999999999999</v>
      </c>
      <c r="E43" s="55"/>
      <c r="F43" s="55"/>
      <c r="G43" s="55">
        <f>13.78</f>
        <v>13.78</v>
      </c>
      <c r="H43" s="55"/>
      <c r="I43" s="80"/>
      <c r="J43" s="80">
        <f>G43*D43</f>
        <v>134.42389999999997</v>
      </c>
      <c r="K43" s="70" t="s">
        <v>224</v>
      </c>
    </row>
    <row r="44" spans="1:11" s="15" customFormat="1" outlineLevel="2" x14ac:dyDescent="0.2">
      <c r="A44" s="51" t="s">
        <v>70</v>
      </c>
      <c r="B44" s="66" t="s">
        <v>83</v>
      </c>
      <c r="C44" s="67" t="s">
        <v>8</v>
      </c>
      <c r="D44" s="67">
        <v>31.34</v>
      </c>
      <c r="E44" s="55"/>
      <c r="F44" s="55"/>
      <c r="G44" s="55">
        <f>477.03</f>
        <v>477.03</v>
      </c>
      <c r="H44" s="55"/>
      <c r="I44" s="80"/>
      <c r="J44" s="80">
        <f>G44*D44</f>
        <v>14950.120199999999</v>
      </c>
      <c r="K44" s="70" t="s">
        <v>240</v>
      </c>
    </row>
    <row r="45" spans="1:11" s="15" customFormat="1" ht="30" outlineLevel="2" x14ac:dyDescent="0.2">
      <c r="A45" s="51" t="s">
        <v>71</v>
      </c>
      <c r="B45" s="66" t="s">
        <v>14</v>
      </c>
      <c r="C45" s="67" t="s">
        <v>15</v>
      </c>
      <c r="D45" s="67">
        <v>170</v>
      </c>
      <c r="E45" s="55"/>
      <c r="F45" s="55"/>
      <c r="G45" s="55">
        <v>80.58</v>
      </c>
      <c r="H45" s="55"/>
      <c r="I45" s="80"/>
      <c r="J45" s="80">
        <f>G45*D45</f>
        <v>13698.6</v>
      </c>
      <c r="K45" s="70" t="s">
        <v>231</v>
      </c>
    </row>
    <row r="46" spans="1:11" s="15" customFormat="1" outlineLevel="2" x14ac:dyDescent="0.2">
      <c r="A46" s="51" t="s">
        <v>72</v>
      </c>
      <c r="B46" s="66" t="s">
        <v>66</v>
      </c>
      <c r="C46" s="67" t="s">
        <v>16</v>
      </c>
      <c r="D46" s="67">
        <f>1.45+0.86+((0.14+0.86)*3)+3.2*2+2.88+(2*(1.6+0.86))</f>
        <v>19.509999999999998</v>
      </c>
      <c r="E46" s="55"/>
      <c r="F46" s="55"/>
      <c r="G46" s="55">
        <v>543.78</v>
      </c>
      <c r="H46" s="55"/>
      <c r="I46" s="80"/>
      <c r="J46" s="80">
        <f>D46*G46</f>
        <v>10609.147799999999</v>
      </c>
      <c r="K46" s="70" t="s">
        <v>233</v>
      </c>
    </row>
    <row r="47" spans="1:11" s="15" customFormat="1" outlineLevel="2" x14ac:dyDescent="0.2">
      <c r="A47" s="51" t="s">
        <v>82</v>
      </c>
      <c r="B47" s="66" t="s">
        <v>100</v>
      </c>
      <c r="C47" s="67" t="s">
        <v>17</v>
      </c>
      <c r="D47" s="67">
        <f>D46*75</f>
        <v>1463.2499999999998</v>
      </c>
      <c r="E47" s="55"/>
      <c r="F47" s="55"/>
      <c r="G47" s="55">
        <v>12.61</v>
      </c>
      <c r="H47" s="55"/>
      <c r="I47" s="80"/>
      <c r="J47" s="80">
        <f>D47*G47</f>
        <v>18451.582499999997</v>
      </c>
      <c r="K47" s="70" t="s">
        <v>232</v>
      </c>
    </row>
    <row r="48" spans="1:11" s="16" customFormat="1" ht="14.25" x14ac:dyDescent="0.2">
      <c r="A48" s="39">
        <v>3</v>
      </c>
      <c r="B48" s="76" t="s">
        <v>130</v>
      </c>
      <c r="C48" s="77"/>
      <c r="D48" s="39"/>
      <c r="E48" s="78"/>
      <c r="F48" s="78"/>
      <c r="G48" s="78"/>
      <c r="H48" s="78"/>
      <c r="I48" s="78"/>
      <c r="J48" s="78">
        <f>SUM(J49:J51)</f>
        <v>173135.72999999998</v>
      </c>
      <c r="K48" s="79"/>
    </row>
    <row r="49" spans="1:13" s="15" customFormat="1" outlineLevel="2" x14ac:dyDescent="0.2">
      <c r="A49" s="51" t="s">
        <v>217</v>
      </c>
      <c r="B49" s="66" t="s">
        <v>157</v>
      </c>
      <c r="C49" s="67" t="s">
        <v>5</v>
      </c>
      <c r="D49" s="67">
        <v>41</v>
      </c>
      <c r="E49" s="55"/>
      <c r="F49" s="55"/>
      <c r="G49" s="55">
        <v>144.47</v>
      </c>
      <c r="H49" s="55"/>
      <c r="I49" s="80"/>
      <c r="J49" s="80">
        <f>G49*D49</f>
        <v>5923.2699999999995</v>
      </c>
      <c r="K49" s="70" t="s">
        <v>215</v>
      </c>
    </row>
    <row r="50" spans="1:13" s="15" customFormat="1" outlineLevel="2" x14ac:dyDescent="0.2">
      <c r="A50" s="51" t="s">
        <v>218</v>
      </c>
      <c r="B50" s="66" t="s">
        <v>142</v>
      </c>
      <c r="C50" s="67" t="s">
        <v>5</v>
      </c>
      <c r="D50" s="67">
        <v>13.5</v>
      </c>
      <c r="E50" s="55"/>
      <c r="F50" s="55"/>
      <c r="G50" s="55">
        <v>74.56</v>
      </c>
      <c r="H50" s="55"/>
      <c r="I50" s="80"/>
      <c r="J50" s="80">
        <f>G50*D50</f>
        <v>1006.5600000000001</v>
      </c>
      <c r="K50" s="70" t="s">
        <v>216</v>
      </c>
    </row>
    <row r="51" spans="1:13" s="15" customFormat="1" outlineLevel="2" x14ac:dyDescent="0.2">
      <c r="A51" s="51" t="s">
        <v>219</v>
      </c>
      <c r="B51" s="66" t="s">
        <v>156</v>
      </c>
      <c r="C51" s="67" t="s">
        <v>5</v>
      </c>
      <c r="D51" s="67">
        <f>38+12+10+10</f>
        <v>70</v>
      </c>
      <c r="E51" s="55"/>
      <c r="F51" s="55"/>
      <c r="G51" s="55">
        <v>2374.37</v>
      </c>
      <c r="H51" s="55"/>
      <c r="I51" s="80"/>
      <c r="J51" s="80">
        <f>D51*G51</f>
        <v>166205.9</v>
      </c>
      <c r="K51" s="70" t="s">
        <v>242</v>
      </c>
    </row>
    <row r="52" spans="1:13" s="15" customFormat="1" x14ac:dyDescent="0.2">
      <c r="A52" s="39">
        <v>4</v>
      </c>
      <c r="B52" s="76" t="s">
        <v>143</v>
      </c>
      <c r="C52" s="77"/>
      <c r="D52" s="39"/>
      <c r="E52" s="78"/>
      <c r="F52" s="78"/>
      <c r="G52" s="78"/>
      <c r="H52" s="78"/>
      <c r="I52" s="78"/>
      <c r="J52" s="78"/>
      <c r="K52" s="79"/>
    </row>
    <row r="53" spans="1:13" s="15" customFormat="1" outlineLevel="1" x14ac:dyDescent="0.2">
      <c r="A53" s="43" t="s">
        <v>40</v>
      </c>
      <c r="B53" s="62" t="s">
        <v>86</v>
      </c>
      <c r="C53" s="63"/>
      <c r="D53" s="43"/>
      <c r="E53" s="64"/>
      <c r="F53" s="64"/>
      <c r="G53" s="64"/>
      <c r="H53" s="64"/>
      <c r="I53" s="64"/>
      <c r="J53" s="64"/>
      <c r="K53" s="65"/>
    </row>
    <row r="54" spans="1:13" s="19" customFormat="1" outlineLevel="2" x14ac:dyDescent="0.2">
      <c r="A54" s="51" t="s">
        <v>54</v>
      </c>
      <c r="B54" s="66" t="s">
        <v>356</v>
      </c>
      <c r="C54" s="67" t="s">
        <v>5</v>
      </c>
      <c r="D54" s="67">
        <v>6</v>
      </c>
      <c r="E54" s="73"/>
      <c r="F54" s="103"/>
      <c r="G54" s="73"/>
      <c r="H54" s="73"/>
      <c r="I54" s="74"/>
      <c r="J54" s="74"/>
      <c r="K54" s="75"/>
    </row>
    <row r="55" spans="1:13" outlineLevel="2" x14ac:dyDescent="0.2">
      <c r="A55" s="51" t="s">
        <v>101</v>
      </c>
      <c r="B55" s="66" t="s">
        <v>357</v>
      </c>
      <c r="C55" s="67" t="s">
        <v>5</v>
      </c>
      <c r="D55" s="67">
        <v>2.6</v>
      </c>
      <c r="E55" s="104"/>
      <c r="F55" s="104"/>
      <c r="G55" s="104"/>
      <c r="H55" s="104"/>
      <c r="I55" s="105"/>
      <c r="J55" s="105"/>
      <c r="K55" s="106"/>
      <c r="M55" s="19"/>
    </row>
    <row r="56" spans="1:13" outlineLevel="2" x14ac:dyDescent="0.2">
      <c r="A56" s="51" t="s">
        <v>102</v>
      </c>
      <c r="B56" s="66" t="s">
        <v>358</v>
      </c>
      <c r="C56" s="67" t="s">
        <v>5</v>
      </c>
      <c r="D56" s="67">
        <f>5*5*2</f>
        <v>50</v>
      </c>
      <c r="E56" s="104"/>
      <c r="F56" s="104"/>
      <c r="G56" s="104"/>
      <c r="H56" s="104"/>
      <c r="I56" s="105"/>
      <c r="J56" s="105"/>
      <c r="K56" s="106"/>
    </row>
    <row r="57" spans="1:13" s="15" customFormat="1" outlineLevel="1" x14ac:dyDescent="0.2">
      <c r="A57" s="43" t="s">
        <v>144</v>
      </c>
      <c r="B57" s="62" t="s">
        <v>146</v>
      </c>
      <c r="C57" s="43"/>
      <c r="D57" s="43"/>
      <c r="E57" s="64"/>
      <c r="F57" s="64"/>
      <c r="G57" s="81"/>
      <c r="H57" s="81"/>
      <c r="I57" s="64"/>
      <c r="J57" s="158">
        <f>J58+J59+J61</f>
        <v>372807.30800000002</v>
      </c>
      <c r="K57" s="65"/>
    </row>
    <row r="58" spans="1:13" outlineLevel="2" x14ac:dyDescent="0.2">
      <c r="A58" s="51" t="s">
        <v>149</v>
      </c>
      <c r="B58" s="66" t="s">
        <v>113</v>
      </c>
      <c r="C58" s="67" t="s">
        <v>8</v>
      </c>
      <c r="D58" s="67">
        <f>(365+17)*0.2</f>
        <v>76.400000000000006</v>
      </c>
      <c r="E58" s="80"/>
      <c r="F58" s="55"/>
      <c r="G58" s="82">
        <v>721.67</v>
      </c>
      <c r="H58" s="83"/>
      <c r="I58" s="80"/>
      <c r="J58" s="80">
        <f>G58*D58</f>
        <v>55135.588000000003</v>
      </c>
      <c r="K58" s="70" t="s">
        <v>192</v>
      </c>
    </row>
    <row r="59" spans="1:13" outlineLevel="2" x14ac:dyDescent="0.2">
      <c r="A59" s="51" t="s">
        <v>148</v>
      </c>
      <c r="B59" s="66" t="s">
        <v>96</v>
      </c>
      <c r="C59" s="67" t="s">
        <v>5</v>
      </c>
      <c r="D59" s="67">
        <v>192</v>
      </c>
      <c r="E59" s="80"/>
      <c r="F59" s="55"/>
      <c r="G59" s="82">
        <v>481.09</v>
      </c>
      <c r="H59" s="83"/>
      <c r="I59" s="80"/>
      <c r="J59" s="80">
        <f>G59*D59</f>
        <v>92369.279999999999</v>
      </c>
      <c r="K59" s="70" t="s">
        <v>241</v>
      </c>
    </row>
    <row r="60" spans="1:13" outlineLevel="2" x14ac:dyDescent="0.2">
      <c r="A60" s="51" t="s">
        <v>150</v>
      </c>
      <c r="B60" s="66" t="s">
        <v>354</v>
      </c>
      <c r="C60" s="67" t="s">
        <v>5</v>
      </c>
      <c r="D60" s="67">
        <f>21.6*3</f>
        <v>64.800000000000011</v>
      </c>
      <c r="E60" s="80"/>
      <c r="F60" s="55"/>
      <c r="G60" s="84" t="s">
        <v>262</v>
      </c>
      <c r="H60" s="85"/>
      <c r="I60" s="80"/>
      <c r="J60" s="84" t="s">
        <v>262</v>
      </c>
      <c r="K60" s="70"/>
    </row>
    <row r="61" spans="1:13" ht="30" outlineLevel="2" x14ac:dyDescent="0.2">
      <c r="A61" s="51" t="s">
        <v>151</v>
      </c>
      <c r="B61" s="66" t="s">
        <v>112</v>
      </c>
      <c r="C61" s="67" t="s">
        <v>5</v>
      </c>
      <c r="D61" s="67">
        <v>958</v>
      </c>
      <c r="E61" s="80"/>
      <c r="F61" s="55"/>
      <c r="G61" s="83">
        <v>235.18</v>
      </c>
      <c r="H61" s="83"/>
      <c r="I61" s="80"/>
      <c r="J61" s="80">
        <f>D61*G61</f>
        <v>225302.44</v>
      </c>
      <c r="K61" s="70" t="s">
        <v>191</v>
      </c>
    </row>
    <row r="62" spans="1:13" s="15" customFormat="1" outlineLevel="1" x14ac:dyDescent="0.2">
      <c r="A62" s="43" t="s">
        <v>145</v>
      </c>
      <c r="B62" s="62" t="s">
        <v>147</v>
      </c>
      <c r="C62" s="43"/>
      <c r="D62" s="43"/>
      <c r="E62" s="64"/>
      <c r="F62" s="64"/>
      <c r="G62" s="81"/>
      <c r="H62" s="81"/>
      <c r="I62" s="64"/>
      <c r="J62" s="158">
        <f>SUM(J63:J66)</f>
        <v>98004.648000000016</v>
      </c>
      <c r="K62" s="65"/>
    </row>
    <row r="63" spans="1:13" outlineLevel="2" x14ac:dyDescent="0.2">
      <c r="A63" s="51" t="s">
        <v>161</v>
      </c>
      <c r="B63" s="66" t="s">
        <v>158</v>
      </c>
      <c r="C63" s="67" t="s">
        <v>5</v>
      </c>
      <c r="D63" s="67">
        <v>162</v>
      </c>
      <c r="E63" s="80"/>
      <c r="F63" s="55"/>
      <c r="G63" s="82">
        <v>235.18</v>
      </c>
      <c r="H63" s="83"/>
      <c r="I63" s="80"/>
      <c r="J63" s="80">
        <f>G63*D63</f>
        <v>38099.160000000003</v>
      </c>
      <c r="K63" s="70" t="s">
        <v>191</v>
      </c>
    </row>
    <row r="64" spans="1:13" outlineLevel="2" x14ac:dyDescent="0.2">
      <c r="A64" s="51" t="s">
        <v>162</v>
      </c>
      <c r="B64" s="66" t="s">
        <v>160</v>
      </c>
      <c r="C64" s="67" t="s">
        <v>10</v>
      </c>
      <c r="D64" s="67">
        <f>18.4+16.3+11.7+20.1+24.7</f>
        <v>91.2</v>
      </c>
      <c r="E64" s="80"/>
      <c r="F64" s="55"/>
      <c r="G64" s="82">
        <v>602.33000000000004</v>
      </c>
      <c r="H64" s="83"/>
      <c r="I64" s="80"/>
      <c r="J64" s="80">
        <f>G64*D64</f>
        <v>54932.496000000006</v>
      </c>
      <c r="K64" s="70" t="s">
        <v>188</v>
      </c>
    </row>
    <row r="65" spans="1:19" outlineLevel="2" x14ac:dyDescent="0.2">
      <c r="A65" s="51" t="s">
        <v>163</v>
      </c>
      <c r="B65" s="66" t="s">
        <v>159</v>
      </c>
      <c r="C65" s="67" t="s">
        <v>10</v>
      </c>
      <c r="D65" s="67">
        <f>D64</f>
        <v>91.2</v>
      </c>
      <c r="E65" s="80"/>
      <c r="F65" s="55"/>
      <c r="G65" s="82">
        <v>51.68</v>
      </c>
      <c r="H65" s="85"/>
      <c r="I65" s="80"/>
      <c r="J65" s="80">
        <f>G65*D65</f>
        <v>4713.2160000000003</v>
      </c>
      <c r="K65" s="70" t="s">
        <v>189</v>
      </c>
    </row>
    <row r="66" spans="1:19" outlineLevel="2" x14ac:dyDescent="0.2">
      <c r="A66" s="51" t="s">
        <v>164</v>
      </c>
      <c r="B66" s="66" t="s">
        <v>190</v>
      </c>
      <c r="C66" s="67" t="s">
        <v>10</v>
      </c>
      <c r="D66" s="67">
        <f>6*1.2</f>
        <v>7.1999999999999993</v>
      </c>
      <c r="E66" s="80"/>
      <c r="F66" s="55"/>
      <c r="G66" s="83">
        <v>36.08</v>
      </c>
      <c r="H66" s="83"/>
      <c r="I66" s="80"/>
      <c r="J66" s="80">
        <f>D66*G66</f>
        <v>259.77599999999995</v>
      </c>
      <c r="K66" s="70" t="s">
        <v>195</v>
      </c>
    </row>
    <row r="67" spans="1:19" outlineLevel="2" x14ac:dyDescent="0.2">
      <c r="A67" s="51" t="s">
        <v>351</v>
      </c>
      <c r="B67" s="66" t="s">
        <v>346</v>
      </c>
      <c r="C67" s="67" t="s">
        <v>8</v>
      </c>
      <c r="D67" s="67">
        <f>5238.72*0.045</f>
        <v>235.7424</v>
      </c>
      <c r="E67" s="80"/>
      <c r="F67" s="55"/>
      <c r="G67" s="100">
        <v>1532.61</v>
      </c>
      <c r="H67" s="83"/>
      <c r="I67" s="80"/>
      <c r="J67" s="80">
        <f>D67*G67</f>
        <v>361301.15966399998</v>
      </c>
      <c r="K67" s="101" t="s">
        <v>347</v>
      </c>
      <c r="L67" s="61"/>
    </row>
    <row r="68" spans="1:19" outlineLevel="2" x14ac:dyDescent="0.2">
      <c r="A68" s="51" t="s">
        <v>352</v>
      </c>
      <c r="B68" s="66" t="s">
        <v>348</v>
      </c>
      <c r="C68" s="67" t="s">
        <v>8</v>
      </c>
      <c r="D68" s="67">
        <f>5238.72*0.05</f>
        <v>261.93600000000004</v>
      </c>
      <c r="E68" s="80"/>
      <c r="F68" s="55"/>
      <c r="G68" s="100">
        <v>1367.35</v>
      </c>
      <c r="H68" s="83"/>
      <c r="I68" s="80"/>
      <c r="J68" s="80">
        <f>D68*G68</f>
        <v>358158.18960000004</v>
      </c>
      <c r="K68" s="101" t="s">
        <v>349</v>
      </c>
      <c r="L68" s="61"/>
    </row>
    <row r="69" spans="1:19" outlineLevel="2" x14ac:dyDescent="0.2">
      <c r="A69" s="51" t="s">
        <v>353</v>
      </c>
      <c r="B69" s="66" t="s">
        <v>350</v>
      </c>
      <c r="C69" s="67" t="s">
        <v>8</v>
      </c>
      <c r="D69" s="67">
        <f>1026.85*0.15</f>
        <v>154.02749999999997</v>
      </c>
      <c r="E69" s="80"/>
      <c r="F69" s="55"/>
      <c r="G69" s="82">
        <v>721.67</v>
      </c>
      <c r="H69" s="83"/>
      <c r="I69" s="80"/>
      <c r="J69" s="80">
        <f>G69*D69</f>
        <v>111157.02592499998</v>
      </c>
      <c r="K69" s="101" t="s">
        <v>192</v>
      </c>
      <c r="L69" s="61"/>
    </row>
    <row r="70" spans="1:19" s="15" customFormat="1" x14ac:dyDescent="0.2">
      <c r="A70" s="39">
        <v>5</v>
      </c>
      <c r="B70" s="76" t="s">
        <v>115</v>
      </c>
      <c r="C70" s="39"/>
      <c r="D70" s="39"/>
      <c r="E70" s="78"/>
      <c r="F70" s="78"/>
      <c r="G70" s="78"/>
      <c r="H70" s="78"/>
      <c r="I70" s="78"/>
      <c r="J70" s="78">
        <f>SUM(J71:J75)</f>
        <v>53815.708500000001</v>
      </c>
      <c r="K70" s="87"/>
    </row>
    <row r="71" spans="1:19" s="15" customFormat="1" outlineLevel="2" x14ac:dyDescent="0.2">
      <c r="A71" s="51" t="s">
        <v>199</v>
      </c>
      <c r="B71" s="88" t="s">
        <v>19</v>
      </c>
      <c r="C71" s="67" t="s">
        <v>5</v>
      </c>
      <c r="D71" s="67">
        <f>(D51+D50+D49)*2.1+20</f>
        <v>281.45</v>
      </c>
      <c r="E71" s="54"/>
      <c r="F71" s="54"/>
      <c r="G71" s="54">
        <v>8.44</v>
      </c>
      <c r="H71" s="54"/>
      <c r="I71" s="54"/>
      <c r="J71" s="54">
        <f>D71*G71</f>
        <v>2375.4379999999996</v>
      </c>
      <c r="K71" s="89" t="s">
        <v>209</v>
      </c>
      <c r="L71" s="53"/>
      <c r="M71" s="41"/>
      <c r="N71" s="41"/>
      <c r="O71" s="41"/>
      <c r="P71" s="41"/>
      <c r="Q71" s="41"/>
      <c r="R71" s="41"/>
      <c r="S71" s="41"/>
    </row>
    <row r="72" spans="1:19" s="15" customFormat="1" outlineLevel="2" x14ac:dyDescent="0.2">
      <c r="A72" s="51" t="s">
        <v>200</v>
      </c>
      <c r="B72" s="88" t="s">
        <v>78</v>
      </c>
      <c r="C72" s="67" t="s">
        <v>5</v>
      </c>
      <c r="D72" s="67">
        <f>D71</f>
        <v>281.45</v>
      </c>
      <c r="E72" s="54"/>
      <c r="F72" s="54"/>
      <c r="G72" s="54">
        <v>42.82</v>
      </c>
      <c r="H72" s="54"/>
      <c r="I72" s="54"/>
      <c r="J72" s="54">
        <f>G72*D72</f>
        <v>12051.689</v>
      </c>
      <c r="K72" s="89" t="s">
        <v>210</v>
      </c>
      <c r="L72" s="42"/>
      <c r="M72" s="42"/>
      <c r="N72" s="41"/>
      <c r="O72" s="41"/>
      <c r="P72" s="41"/>
      <c r="Q72" s="42"/>
      <c r="R72" s="42"/>
      <c r="S72" s="42"/>
    </row>
    <row r="73" spans="1:19" s="15" customFormat="1" ht="30" customHeight="1" outlineLevel="2" x14ac:dyDescent="0.2">
      <c r="A73" s="51" t="s">
        <v>201</v>
      </c>
      <c r="B73" s="88" t="s">
        <v>79</v>
      </c>
      <c r="C73" s="67" t="s">
        <v>5</v>
      </c>
      <c r="D73" s="67">
        <f>D72</f>
        <v>281.45</v>
      </c>
      <c r="E73" s="55"/>
      <c r="F73" s="55"/>
      <c r="G73" s="55">
        <v>32.380000000000003</v>
      </c>
      <c r="H73" s="55"/>
      <c r="I73" s="55"/>
      <c r="J73" s="55">
        <f>G73*D73</f>
        <v>9113.3510000000006</v>
      </c>
      <c r="K73" s="89" t="s">
        <v>211</v>
      </c>
    </row>
    <row r="74" spans="1:19" s="19" customFormat="1" ht="30" outlineLevel="2" x14ac:dyDescent="0.2">
      <c r="A74" s="51" t="s">
        <v>202</v>
      </c>
      <c r="B74" s="66" t="s">
        <v>214</v>
      </c>
      <c r="C74" s="67" t="s">
        <v>5</v>
      </c>
      <c r="D74" s="67">
        <f>95+38+38+110+114+51+57+75+71+15+24+100+114+51+57+75</f>
        <v>1085</v>
      </c>
      <c r="E74" s="55"/>
      <c r="F74" s="55"/>
      <c r="G74" s="55">
        <v>26.55</v>
      </c>
      <c r="H74" s="55"/>
      <c r="I74" s="55"/>
      <c r="J74" s="55">
        <f>G74*D74</f>
        <v>28806.75</v>
      </c>
      <c r="K74" s="89" t="s">
        <v>213</v>
      </c>
    </row>
    <row r="75" spans="1:19" s="15" customFormat="1" outlineLevel="2" x14ac:dyDescent="0.2">
      <c r="A75" s="51" t="s">
        <v>203</v>
      </c>
      <c r="B75" s="66" t="s">
        <v>212</v>
      </c>
      <c r="C75" s="67" t="s">
        <v>5</v>
      </c>
      <c r="D75" s="67">
        <f>4.35+16.26+2.48+31.32+0.9</f>
        <v>55.309999999999995</v>
      </c>
      <c r="E75" s="55"/>
      <c r="F75" s="55"/>
      <c r="G75" s="55">
        <v>26.55</v>
      </c>
      <c r="H75" s="55"/>
      <c r="I75" s="55"/>
      <c r="J75" s="55">
        <f>D75*G75</f>
        <v>1468.4804999999999</v>
      </c>
      <c r="K75" s="89" t="s">
        <v>213</v>
      </c>
    </row>
    <row r="76" spans="1:19" s="16" customFormat="1" ht="14.25" x14ac:dyDescent="0.2">
      <c r="A76" s="39">
        <v>6</v>
      </c>
      <c r="B76" s="76" t="s">
        <v>135</v>
      </c>
      <c r="C76" s="77"/>
      <c r="D76" s="39"/>
      <c r="E76" s="78"/>
      <c r="F76" s="78"/>
      <c r="G76" s="78"/>
      <c r="H76" s="78"/>
      <c r="I76" s="78"/>
      <c r="J76" s="78">
        <f>SUM(J77:J79)</f>
        <v>18567.284999999996</v>
      </c>
      <c r="K76" s="79"/>
    </row>
    <row r="77" spans="1:19" s="15" customFormat="1" outlineLevel="2" x14ac:dyDescent="0.2">
      <c r="A77" s="51" t="s">
        <v>41</v>
      </c>
      <c r="B77" s="66" t="s">
        <v>128</v>
      </c>
      <c r="C77" s="67" t="s">
        <v>18</v>
      </c>
      <c r="D77" s="67">
        <f>220*1.2</f>
        <v>264</v>
      </c>
      <c r="E77" s="55"/>
      <c r="F77" s="55"/>
      <c r="G77" s="55">
        <v>37.119999999999997</v>
      </c>
      <c r="H77" s="55"/>
      <c r="I77" s="80"/>
      <c r="J77" s="80">
        <f>G77*D77</f>
        <v>9799.6799999999985</v>
      </c>
      <c r="K77" s="70" t="s">
        <v>258</v>
      </c>
    </row>
    <row r="78" spans="1:19" s="15" customFormat="1" outlineLevel="2" x14ac:dyDescent="0.2">
      <c r="A78" s="51" t="s">
        <v>42</v>
      </c>
      <c r="B78" s="66" t="s">
        <v>141</v>
      </c>
      <c r="C78" s="67" t="s">
        <v>5</v>
      </c>
      <c r="D78" s="67">
        <f>6*22</f>
        <v>132</v>
      </c>
      <c r="E78" s="55"/>
      <c r="F78" s="55"/>
      <c r="G78" s="55">
        <v>37.119999999999997</v>
      </c>
      <c r="H78" s="55"/>
      <c r="I78" s="80"/>
      <c r="J78" s="80">
        <f>G78*D78</f>
        <v>4899.8399999999992</v>
      </c>
      <c r="K78" s="70" t="s">
        <v>258</v>
      </c>
      <c r="M78" s="25"/>
    </row>
    <row r="79" spans="1:19" s="15" customFormat="1" outlineLevel="2" x14ac:dyDescent="0.2">
      <c r="A79" s="51" t="s">
        <v>43</v>
      </c>
      <c r="B79" s="66" t="s">
        <v>129</v>
      </c>
      <c r="C79" s="67" t="s">
        <v>5</v>
      </c>
      <c r="D79" s="67">
        <f>D83*1.1</f>
        <v>60.500000000000007</v>
      </c>
      <c r="E79" s="55"/>
      <c r="F79" s="55"/>
      <c r="G79" s="55">
        <v>63.93</v>
      </c>
      <c r="H79" s="55"/>
      <c r="I79" s="80"/>
      <c r="J79" s="80">
        <f>G79*D79</f>
        <v>3867.7650000000003</v>
      </c>
      <c r="K79" s="70" t="s">
        <v>259</v>
      </c>
    </row>
    <row r="80" spans="1:19" s="15" customFormat="1" x14ac:dyDescent="0.2">
      <c r="A80" s="39">
        <v>7</v>
      </c>
      <c r="B80" s="76" t="s">
        <v>111</v>
      </c>
      <c r="C80" s="77"/>
      <c r="D80" s="39"/>
      <c r="E80" s="78"/>
      <c r="F80" s="78"/>
      <c r="G80" s="78"/>
      <c r="H80" s="78"/>
      <c r="I80" s="78"/>
      <c r="J80" s="78">
        <f>SUM(J81:J84)</f>
        <v>166118.60999999999</v>
      </c>
      <c r="K80" s="79"/>
    </row>
    <row r="81" spans="1:11" s="15" customFormat="1" outlineLevel="2" x14ac:dyDescent="0.2">
      <c r="A81" s="51" t="s">
        <v>152</v>
      </c>
      <c r="B81" s="66" t="s">
        <v>139</v>
      </c>
      <c r="C81" s="67" t="s">
        <v>51</v>
      </c>
      <c r="D81" s="67">
        <v>4</v>
      </c>
      <c r="E81" s="86"/>
      <c r="F81" s="86"/>
      <c r="G81" s="55">
        <v>1750</v>
      </c>
      <c r="H81" s="55"/>
      <c r="I81" s="80"/>
      <c r="J81" s="80">
        <f>G81*D81</f>
        <v>7000</v>
      </c>
      <c r="K81" s="70"/>
    </row>
    <row r="82" spans="1:11" s="15" customFormat="1" outlineLevel="2" x14ac:dyDescent="0.2">
      <c r="A82" s="51" t="s">
        <v>153</v>
      </c>
      <c r="B82" s="66" t="s">
        <v>109</v>
      </c>
      <c r="C82" s="67" t="s">
        <v>10</v>
      </c>
      <c r="D82" s="67">
        <v>75</v>
      </c>
      <c r="E82" s="86"/>
      <c r="F82" s="86"/>
      <c r="G82" s="55">
        <v>1173.4100000000001</v>
      </c>
      <c r="H82" s="55"/>
      <c r="I82" s="80"/>
      <c r="J82" s="80">
        <f>D82*G82</f>
        <v>88005.75</v>
      </c>
      <c r="K82" s="70" t="s">
        <v>257</v>
      </c>
    </row>
    <row r="83" spans="1:11" s="15" customFormat="1" outlineLevel="2" x14ac:dyDescent="0.2">
      <c r="A83" s="51" t="s">
        <v>154</v>
      </c>
      <c r="B83" s="66" t="s">
        <v>110</v>
      </c>
      <c r="C83" s="67" t="s">
        <v>10</v>
      </c>
      <c r="D83" s="67">
        <f>38+17</f>
        <v>55</v>
      </c>
      <c r="E83" s="86"/>
      <c r="F83" s="86"/>
      <c r="G83" s="55">
        <f>G82</f>
        <v>1173.4100000000001</v>
      </c>
      <c r="H83" s="55"/>
      <c r="I83" s="80"/>
      <c r="J83" s="80">
        <f>D83*G83</f>
        <v>64537.55</v>
      </c>
      <c r="K83" s="70" t="s">
        <v>253</v>
      </c>
    </row>
    <row r="84" spans="1:11" s="15" customFormat="1" outlineLevel="2" x14ac:dyDescent="0.2">
      <c r="A84" s="51" t="s">
        <v>155</v>
      </c>
      <c r="B84" s="66" t="s">
        <v>140</v>
      </c>
      <c r="C84" s="67" t="s">
        <v>10</v>
      </c>
      <c r="D84" s="67">
        <v>73.5</v>
      </c>
      <c r="E84" s="86"/>
      <c r="F84" s="86"/>
      <c r="G84" s="55">
        <v>89.46</v>
      </c>
      <c r="H84" s="55"/>
      <c r="I84" s="80"/>
      <c r="J84" s="80">
        <f>G84*D84</f>
        <v>6575.3099999999995</v>
      </c>
      <c r="K84" s="70" t="s">
        <v>254</v>
      </c>
    </row>
    <row r="85" spans="1:11" s="9" customFormat="1" x14ac:dyDescent="0.2">
      <c r="A85" s="39">
        <v>8</v>
      </c>
      <c r="B85" s="76" t="s">
        <v>20</v>
      </c>
      <c r="C85" s="39"/>
      <c r="D85" s="39"/>
      <c r="E85" s="78"/>
      <c r="F85" s="78"/>
      <c r="G85" s="78"/>
      <c r="H85" s="78"/>
      <c r="I85" s="78"/>
      <c r="J85" s="78"/>
      <c r="K85" s="79"/>
    </row>
    <row r="86" spans="1:11" s="21" customFormat="1" outlineLevel="1" x14ac:dyDescent="0.2">
      <c r="A86" s="40" t="s">
        <v>359</v>
      </c>
      <c r="B86" s="90" t="s">
        <v>106</v>
      </c>
      <c r="C86" s="107"/>
      <c r="D86" s="107"/>
      <c r="E86" s="108"/>
      <c r="F86" s="108"/>
      <c r="G86" s="108"/>
      <c r="H86" s="108"/>
      <c r="I86" s="107"/>
      <c r="J86" s="107"/>
      <c r="K86" s="109"/>
    </row>
    <row r="87" spans="1:11" s="17" customFormat="1" outlineLevel="2" x14ac:dyDescent="0.2">
      <c r="A87" s="51" t="s">
        <v>365</v>
      </c>
      <c r="B87" s="66" t="s">
        <v>105</v>
      </c>
      <c r="C87" s="110" t="s">
        <v>6</v>
      </c>
      <c r="D87" s="110">
        <v>3</v>
      </c>
      <c r="E87" s="111"/>
      <c r="F87" s="111"/>
      <c r="G87" s="112"/>
      <c r="H87" s="112"/>
      <c r="I87" s="113"/>
      <c r="J87" s="113"/>
      <c r="K87" s="70"/>
    </row>
    <row r="88" spans="1:11" s="17" customFormat="1" outlineLevel="2" x14ac:dyDescent="0.2">
      <c r="A88" s="51" t="s">
        <v>366</v>
      </c>
      <c r="B88" s="66" t="s">
        <v>107</v>
      </c>
      <c r="C88" s="110" t="s">
        <v>6</v>
      </c>
      <c r="D88" s="110"/>
      <c r="E88" s="111"/>
      <c r="F88" s="111"/>
      <c r="G88" s="112"/>
      <c r="H88" s="112"/>
      <c r="I88" s="113"/>
      <c r="J88" s="113"/>
      <c r="K88" s="114"/>
    </row>
    <row r="89" spans="1:11" s="17" customFormat="1" outlineLevel="2" x14ac:dyDescent="0.2">
      <c r="A89" s="51" t="s">
        <v>367</v>
      </c>
      <c r="B89" s="66" t="s">
        <v>108</v>
      </c>
      <c r="C89" s="110" t="s">
        <v>6</v>
      </c>
      <c r="D89" s="110"/>
      <c r="E89" s="111"/>
      <c r="F89" s="111"/>
      <c r="G89" s="112"/>
      <c r="H89" s="112"/>
      <c r="I89" s="113"/>
      <c r="J89" s="113"/>
      <c r="K89" s="114"/>
    </row>
    <row r="90" spans="1:11" s="9" customFormat="1" x14ac:dyDescent="0.2">
      <c r="A90" s="39">
        <v>9</v>
      </c>
      <c r="B90" s="76" t="s">
        <v>21</v>
      </c>
      <c r="C90" s="77"/>
      <c r="D90" s="39"/>
      <c r="E90" s="78"/>
      <c r="F90" s="78"/>
      <c r="G90" s="78"/>
      <c r="H90" s="78"/>
      <c r="I90" s="78"/>
      <c r="J90" s="78"/>
      <c r="K90" s="79"/>
    </row>
    <row r="91" spans="1:11" s="22" customFormat="1" outlineLevel="1" x14ac:dyDescent="0.2">
      <c r="A91" s="40" t="s">
        <v>204</v>
      </c>
      <c r="B91" s="90" t="s">
        <v>90</v>
      </c>
      <c r="C91" s="91"/>
      <c r="D91" s="91"/>
      <c r="E91" s="92"/>
      <c r="F91" s="92"/>
      <c r="G91" s="92"/>
      <c r="H91" s="92"/>
      <c r="I91" s="91"/>
      <c r="J91" s="91"/>
      <c r="K91" s="93"/>
    </row>
    <row r="92" spans="1:11" s="24" customFormat="1" outlineLevel="1" x14ac:dyDescent="0.2">
      <c r="A92" s="40" t="s">
        <v>205</v>
      </c>
      <c r="B92" s="90" t="s">
        <v>89</v>
      </c>
      <c r="C92" s="91"/>
      <c r="D92" s="91"/>
      <c r="E92" s="92"/>
      <c r="F92" s="92"/>
      <c r="G92" s="92"/>
      <c r="H92" s="92"/>
      <c r="I92" s="91"/>
      <c r="J92" s="91"/>
      <c r="K92" s="93"/>
    </row>
    <row r="93" spans="1:11" s="24" customFormat="1" outlineLevel="1" x14ac:dyDescent="0.2">
      <c r="A93" s="40" t="s">
        <v>206</v>
      </c>
      <c r="B93" s="90" t="s">
        <v>88</v>
      </c>
      <c r="C93" s="91"/>
      <c r="D93" s="91"/>
      <c r="E93" s="92"/>
      <c r="F93" s="92"/>
      <c r="G93" s="92"/>
      <c r="H93" s="92"/>
      <c r="I93" s="91"/>
      <c r="J93" s="91"/>
      <c r="K93" s="93"/>
    </row>
    <row r="94" spans="1:11" s="24" customFormat="1" outlineLevel="1" x14ac:dyDescent="0.2">
      <c r="A94" s="40" t="s">
        <v>207</v>
      </c>
      <c r="B94" s="90" t="s">
        <v>87</v>
      </c>
      <c r="C94" s="91"/>
      <c r="D94" s="91"/>
      <c r="E94" s="92"/>
      <c r="F94" s="92"/>
      <c r="G94" s="92"/>
      <c r="H94" s="92"/>
      <c r="I94" s="91"/>
      <c r="J94" s="107">
        <f>J95</f>
        <v>955</v>
      </c>
      <c r="K94" s="93"/>
    </row>
    <row r="95" spans="1:11" s="15" customFormat="1" outlineLevel="2" x14ac:dyDescent="0.2">
      <c r="A95" s="51" t="s">
        <v>208</v>
      </c>
      <c r="B95" s="66" t="s">
        <v>114</v>
      </c>
      <c r="C95" s="67" t="s">
        <v>6</v>
      </c>
      <c r="D95" s="94">
        <v>2</v>
      </c>
      <c r="E95" s="68"/>
      <c r="F95" s="68"/>
      <c r="G95" s="68">
        <v>477.5</v>
      </c>
      <c r="H95" s="68"/>
      <c r="I95" s="69"/>
      <c r="J95" s="69">
        <f>D95*G95</f>
        <v>955</v>
      </c>
      <c r="K95" s="70" t="s">
        <v>125</v>
      </c>
    </row>
    <row r="96" spans="1:11" s="15" customFormat="1" x14ac:dyDescent="0.2">
      <c r="A96" s="39">
        <v>10</v>
      </c>
      <c r="B96" s="76" t="s">
        <v>50</v>
      </c>
      <c r="C96" s="77"/>
      <c r="D96" s="39"/>
      <c r="E96" s="78"/>
      <c r="F96" s="78"/>
      <c r="G96" s="78"/>
      <c r="H96" s="78"/>
      <c r="I96" s="78"/>
      <c r="J96" s="78"/>
      <c r="K96" s="79"/>
    </row>
    <row r="97" spans="1:11" s="18" customFormat="1" x14ac:dyDescent="0.2">
      <c r="A97" s="39">
        <v>11</v>
      </c>
      <c r="B97" s="76" t="s">
        <v>65</v>
      </c>
      <c r="C97" s="77"/>
      <c r="D97" s="39"/>
      <c r="E97" s="78"/>
      <c r="F97" s="78"/>
      <c r="G97" s="78"/>
      <c r="H97" s="78"/>
      <c r="I97" s="78"/>
      <c r="J97" s="78"/>
      <c r="K97" s="79"/>
    </row>
    <row r="98" spans="1:11" s="5" customFormat="1" ht="45" outlineLevel="2" x14ac:dyDescent="0.2">
      <c r="A98" s="51" t="s">
        <v>220</v>
      </c>
      <c r="B98" s="66" t="s">
        <v>136</v>
      </c>
      <c r="C98" s="95" t="s">
        <v>5</v>
      </c>
      <c r="D98" s="96">
        <f>30.25*2+10.4</f>
        <v>70.900000000000006</v>
      </c>
      <c r="E98" s="68"/>
      <c r="F98" s="68"/>
      <c r="G98" s="68"/>
      <c r="H98" s="68"/>
      <c r="I98" s="69"/>
      <c r="J98" s="69"/>
      <c r="K98" s="70"/>
    </row>
    <row r="99" spans="1:11" s="5" customFormat="1" x14ac:dyDescent="0.2">
      <c r="A99" s="39">
        <v>12</v>
      </c>
      <c r="B99" s="76" t="s">
        <v>318</v>
      </c>
      <c r="C99" s="77"/>
      <c r="D99" s="77"/>
      <c r="E99" s="78"/>
      <c r="F99" s="78"/>
      <c r="G99" s="78"/>
      <c r="H99" s="78"/>
      <c r="I99" s="78"/>
      <c r="J99" s="78"/>
      <c r="K99" s="79"/>
    </row>
    <row r="100" spans="1:11" s="15" customFormat="1" outlineLevel="1" x14ac:dyDescent="0.2">
      <c r="A100" s="43" t="s">
        <v>221</v>
      </c>
      <c r="B100" s="62" t="s">
        <v>273</v>
      </c>
      <c r="C100" s="63"/>
      <c r="D100" s="43"/>
      <c r="E100" s="64"/>
      <c r="F100" s="64"/>
      <c r="G100" s="64"/>
      <c r="H100" s="64"/>
      <c r="I100" s="64"/>
      <c r="J100" s="64"/>
      <c r="K100" s="65"/>
    </row>
    <row r="101" spans="1:11" s="18" customFormat="1" outlineLevel="2" x14ac:dyDescent="0.2">
      <c r="A101" s="51" t="s">
        <v>319</v>
      </c>
      <c r="B101" s="66" t="s">
        <v>278</v>
      </c>
      <c r="C101" s="67" t="s">
        <v>51</v>
      </c>
      <c r="D101" s="67">
        <v>12</v>
      </c>
      <c r="E101" s="68"/>
      <c r="F101" s="68"/>
      <c r="G101" s="68"/>
      <c r="H101" s="68"/>
      <c r="I101" s="69"/>
      <c r="J101" s="69"/>
      <c r="K101" s="70"/>
    </row>
    <row r="102" spans="1:11" s="18" customFormat="1" outlineLevel="2" x14ac:dyDescent="0.2">
      <c r="A102" s="51" t="s">
        <v>56</v>
      </c>
      <c r="B102" s="66" t="s">
        <v>269</v>
      </c>
      <c r="C102" s="67" t="s">
        <v>17</v>
      </c>
      <c r="D102" s="67"/>
      <c r="E102" s="68"/>
      <c r="F102" s="68"/>
      <c r="G102" s="68"/>
      <c r="H102" s="68"/>
      <c r="I102" s="69"/>
      <c r="J102" s="69"/>
      <c r="K102" s="70"/>
    </row>
    <row r="103" spans="1:11" s="18" customFormat="1" outlineLevel="2" x14ac:dyDescent="0.2">
      <c r="A103" s="51" t="s">
        <v>320</v>
      </c>
      <c r="B103" s="66" t="s">
        <v>267</v>
      </c>
      <c r="C103" s="67" t="s">
        <v>17</v>
      </c>
      <c r="D103" s="67"/>
      <c r="E103" s="68"/>
      <c r="F103" s="68"/>
      <c r="G103" s="68"/>
      <c r="H103" s="68"/>
      <c r="I103" s="69"/>
      <c r="J103" s="69"/>
      <c r="K103" s="70"/>
    </row>
    <row r="104" spans="1:11" s="18" customFormat="1" outlineLevel="2" x14ac:dyDescent="0.2">
      <c r="A104" s="51" t="s">
        <v>321</v>
      </c>
      <c r="B104" s="66" t="s">
        <v>300</v>
      </c>
      <c r="C104" s="67" t="s">
        <v>17</v>
      </c>
      <c r="D104" s="67"/>
      <c r="E104" s="68"/>
      <c r="F104" s="68"/>
      <c r="G104" s="68"/>
      <c r="H104" s="68"/>
      <c r="I104" s="69"/>
      <c r="J104" s="69"/>
      <c r="K104" s="70"/>
    </row>
    <row r="105" spans="1:11" s="18" customFormat="1" outlineLevel="2" x14ac:dyDescent="0.2">
      <c r="A105" s="51" t="s">
        <v>322</v>
      </c>
      <c r="B105" s="66" t="s">
        <v>268</v>
      </c>
      <c r="C105" s="67" t="s">
        <v>17</v>
      </c>
      <c r="D105" s="67"/>
      <c r="E105" s="68"/>
      <c r="F105" s="68"/>
      <c r="G105" s="68"/>
      <c r="H105" s="68"/>
      <c r="I105" s="69"/>
      <c r="J105" s="69"/>
      <c r="K105" s="70"/>
    </row>
    <row r="106" spans="1:11" s="15" customFormat="1" outlineLevel="1" x14ac:dyDescent="0.2">
      <c r="A106" s="43" t="s">
        <v>75</v>
      </c>
      <c r="B106" s="62" t="s">
        <v>302</v>
      </c>
      <c r="C106" s="63"/>
      <c r="D106" s="43"/>
      <c r="E106" s="64"/>
      <c r="F106" s="64"/>
      <c r="G106" s="64"/>
      <c r="H106" s="64"/>
      <c r="I106" s="64"/>
      <c r="J106" s="64"/>
      <c r="K106" s="65"/>
    </row>
    <row r="107" spans="1:11" s="18" customFormat="1" outlineLevel="2" x14ac:dyDescent="0.2">
      <c r="A107" s="51" t="s">
        <v>57</v>
      </c>
      <c r="B107" s="66" t="s">
        <v>266</v>
      </c>
      <c r="C107" s="67" t="s">
        <v>5</v>
      </c>
      <c r="D107" s="67">
        <v>25</v>
      </c>
      <c r="E107" s="68"/>
      <c r="F107" s="68"/>
      <c r="G107" s="68"/>
      <c r="H107" s="68"/>
      <c r="I107" s="69"/>
      <c r="J107" s="69"/>
      <c r="K107" s="70"/>
    </row>
    <row r="108" spans="1:11" s="18" customFormat="1" outlineLevel="2" x14ac:dyDescent="0.2">
      <c r="A108" s="51" t="s">
        <v>58</v>
      </c>
      <c r="B108" s="66" t="s">
        <v>277</v>
      </c>
      <c r="C108" s="67" t="s">
        <v>5</v>
      </c>
      <c r="D108" s="67">
        <v>25</v>
      </c>
      <c r="E108" s="68"/>
      <c r="F108" s="68"/>
      <c r="G108" s="68"/>
      <c r="H108" s="68"/>
      <c r="I108" s="69"/>
      <c r="J108" s="69"/>
      <c r="K108" s="70"/>
    </row>
    <row r="109" spans="1:11" s="18" customFormat="1" outlineLevel="2" x14ac:dyDescent="0.2">
      <c r="A109" s="51" t="s">
        <v>59</v>
      </c>
      <c r="B109" s="66" t="s">
        <v>275</v>
      </c>
      <c r="C109" s="67" t="s">
        <v>5</v>
      </c>
      <c r="D109" s="67">
        <v>29.7</v>
      </c>
      <c r="E109" s="68"/>
      <c r="F109" s="68"/>
      <c r="G109" s="68"/>
      <c r="H109" s="68"/>
      <c r="I109" s="69"/>
      <c r="J109" s="69"/>
      <c r="K109" s="70"/>
    </row>
    <row r="110" spans="1:11" s="18" customFormat="1" outlineLevel="2" x14ac:dyDescent="0.2">
      <c r="A110" s="51" t="s">
        <v>60</v>
      </c>
      <c r="B110" s="66" t="s">
        <v>276</v>
      </c>
      <c r="C110" s="67" t="s">
        <v>5</v>
      </c>
      <c r="D110" s="67">
        <v>14.85</v>
      </c>
      <c r="E110" s="68"/>
      <c r="F110" s="68"/>
      <c r="G110" s="68"/>
      <c r="H110" s="68"/>
      <c r="I110" s="69"/>
      <c r="J110" s="69"/>
      <c r="K110" s="70"/>
    </row>
    <row r="111" spans="1:11" s="18" customFormat="1" outlineLevel="2" x14ac:dyDescent="0.2">
      <c r="A111" s="51" t="s">
        <v>76</v>
      </c>
      <c r="B111" s="66" t="s">
        <v>305</v>
      </c>
      <c r="C111" s="67" t="s">
        <v>5</v>
      </c>
      <c r="D111" s="67">
        <v>29.68</v>
      </c>
      <c r="E111" s="68"/>
      <c r="F111" s="68"/>
      <c r="G111" s="68"/>
      <c r="H111" s="68"/>
      <c r="I111" s="69"/>
      <c r="J111" s="69"/>
      <c r="K111" s="70"/>
    </row>
    <row r="112" spans="1:11" s="15" customFormat="1" outlineLevel="1" x14ac:dyDescent="0.2">
      <c r="A112" s="43" t="s">
        <v>77</v>
      </c>
      <c r="B112" s="62" t="s">
        <v>301</v>
      </c>
      <c r="C112" s="63"/>
      <c r="D112" s="43"/>
      <c r="E112" s="64"/>
      <c r="F112" s="64"/>
      <c r="G112" s="64"/>
      <c r="H112" s="64"/>
      <c r="I112" s="64"/>
      <c r="J112" s="64"/>
      <c r="K112" s="65"/>
    </row>
    <row r="113" spans="1:11" s="18" customFormat="1" outlineLevel="2" x14ac:dyDescent="0.2">
      <c r="A113" s="51" t="s">
        <v>323</v>
      </c>
      <c r="B113" s="66" t="s">
        <v>283</v>
      </c>
      <c r="C113" s="67" t="s">
        <v>284</v>
      </c>
      <c r="D113" s="67"/>
      <c r="E113" s="68"/>
      <c r="F113" s="68"/>
      <c r="G113" s="68"/>
      <c r="H113" s="68"/>
      <c r="I113" s="69"/>
      <c r="J113" s="69"/>
      <c r="K113" s="70"/>
    </row>
    <row r="114" spans="1:11" s="18" customFormat="1" outlineLevel="2" x14ac:dyDescent="0.2">
      <c r="A114" s="51" t="s">
        <v>324</v>
      </c>
      <c r="B114" s="66" t="s">
        <v>274</v>
      </c>
      <c r="C114" s="67" t="s">
        <v>17</v>
      </c>
      <c r="D114" s="67"/>
      <c r="E114" s="68"/>
      <c r="F114" s="68"/>
      <c r="G114" s="68"/>
      <c r="H114" s="68"/>
      <c r="I114" s="69"/>
      <c r="J114" s="69"/>
      <c r="K114" s="70"/>
    </row>
    <row r="115" spans="1:11" s="18" customFormat="1" outlineLevel="2" x14ac:dyDescent="0.2">
      <c r="A115" s="51" t="s">
        <v>325</v>
      </c>
      <c r="B115" s="66" t="s">
        <v>272</v>
      </c>
      <c r="C115" s="67" t="s">
        <v>17</v>
      </c>
      <c r="D115" s="67"/>
      <c r="E115" s="68"/>
      <c r="F115" s="68"/>
      <c r="G115" s="68"/>
      <c r="H115" s="68"/>
      <c r="I115" s="69"/>
      <c r="J115" s="69"/>
      <c r="K115" s="70"/>
    </row>
    <row r="116" spans="1:11" s="18" customFormat="1" outlineLevel="2" x14ac:dyDescent="0.2">
      <c r="A116" s="51" t="s">
        <v>326</v>
      </c>
      <c r="B116" s="66" t="s">
        <v>271</v>
      </c>
      <c r="C116" s="67" t="s">
        <v>17</v>
      </c>
      <c r="D116" s="67"/>
      <c r="E116" s="68"/>
      <c r="F116" s="68"/>
      <c r="G116" s="68"/>
      <c r="H116" s="68"/>
      <c r="I116" s="69"/>
      <c r="J116" s="69"/>
      <c r="K116" s="70"/>
    </row>
    <row r="117" spans="1:11" s="18" customFormat="1" outlineLevel="2" x14ac:dyDescent="0.2">
      <c r="A117" s="51" t="s">
        <v>327</v>
      </c>
      <c r="B117" s="66" t="s">
        <v>270</v>
      </c>
      <c r="C117" s="67" t="s">
        <v>17</v>
      </c>
      <c r="D117" s="67"/>
      <c r="E117" s="68"/>
      <c r="F117" s="68"/>
      <c r="G117" s="68"/>
      <c r="H117" s="68"/>
      <c r="I117" s="69"/>
      <c r="J117" s="69"/>
      <c r="K117" s="70"/>
    </row>
    <row r="118" spans="1:11" s="18" customFormat="1" outlineLevel="2" x14ac:dyDescent="0.2">
      <c r="A118" s="51" t="s">
        <v>328</v>
      </c>
      <c r="B118" s="66" t="s">
        <v>306</v>
      </c>
      <c r="C118" s="67" t="s">
        <v>5</v>
      </c>
      <c r="D118" s="67">
        <v>8.3000000000000007</v>
      </c>
      <c r="E118" s="68"/>
      <c r="F118" s="68"/>
      <c r="G118" s="68"/>
      <c r="H118" s="68"/>
      <c r="I118" s="69"/>
      <c r="J118" s="69"/>
      <c r="K118" s="70"/>
    </row>
    <row r="119" spans="1:11" s="15" customFormat="1" outlineLevel="1" x14ac:dyDescent="0.2">
      <c r="A119" s="43" t="s">
        <v>222</v>
      </c>
      <c r="B119" s="62" t="s">
        <v>287</v>
      </c>
      <c r="C119" s="63"/>
      <c r="D119" s="43"/>
      <c r="E119" s="64"/>
      <c r="F119" s="64"/>
      <c r="G119" s="64"/>
      <c r="H119" s="64"/>
      <c r="I119" s="64"/>
      <c r="J119" s="64"/>
      <c r="K119" s="65"/>
    </row>
    <row r="120" spans="1:11" s="18" customFormat="1" outlineLevel="2" x14ac:dyDescent="0.2">
      <c r="A120" s="51" t="s">
        <v>329</v>
      </c>
      <c r="B120" s="66" t="s">
        <v>288</v>
      </c>
      <c r="C120" s="67" t="s">
        <v>292</v>
      </c>
      <c r="D120" s="67">
        <v>1</v>
      </c>
      <c r="E120" s="68"/>
      <c r="F120" s="68"/>
      <c r="G120" s="68"/>
      <c r="H120" s="68"/>
      <c r="I120" s="69"/>
      <c r="J120" s="69"/>
      <c r="K120" s="70"/>
    </row>
    <row r="121" spans="1:11" s="18" customFormat="1" outlineLevel="2" x14ac:dyDescent="0.2">
      <c r="A121" s="51" t="s">
        <v>330</v>
      </c>
      <c r="B121" s="66" t="s">
        <v>290</v>
      </c>
      <c r="C121" s="67" t="s">
        <v>292</v>
      </c>
      <c r="D121" s="67">
        <v>1</v>
      </c>
      <c r="E121" s="68"/>
      <c r="F121" s="68"/>
      <c r="G121" s="68"/>
      <c r="H121" s="68"/>
      <c r="I121" s="69"/>
      <c r="J121" s="69"/>
      <c r="K121" s="70"/>
    </row>
    <row r="122" spans="1:11" s="18" customFormat="1" outlineLevel="2" x14ac:dyDescent="0.2">
      <c r="A122" s="51" t="s">
        <v>332</v>
      </c>
      <c r="B122" s="66" t="s">
        <v>291</v>
      </c>
      <c r="C122" s="67" t="s">
        <v>292</v>
      </c>
      <c r="D122" s="67">
        <v>1</v>
      </c>
      <c r="E122" s="68"/>
      <c r="F122" s="68"/>
      <c r="G122" s="68"/>
      <c r="H122" s="68"/>
      <c r="I122" s="69"/>
      <c r="J122" s="69"/>
      <c r="K122" s="70"/>
    </row>
    <row r="123" spans="1:11" s="18" customFormat="1" outlineLevel="2" x14ac:dyDescent="0.2">
      <c r="A123" s="51" t="s">
        <v>333</v>
      </c>
      <c r="B123" s="66" t="s">
        <v>289</v>
      </c>
      <c r="C123" s="67" t="s">
        <v>292</v>
      </c>
      <c r="D123" s="67">
        <v>2</v>
      </c>
      <c r="E123" s="68"/>
      <c r="F123" s="68"/>
      <c r="G123" s="68"/>
      <c r="H123" s="68"/>
      <c r="I123" s="69"/>
      <c r="J123" s="69"/>
      <c r="K123" s="70"/>
    </row>
    <row r="124" spans="1:11" s="18" customFormat="1" outlineLevel="2" x14ac:dyDescent="0.2">
      <c r="A124" s="51" t="s">
        <v>331</v>
      </c>
      <c r="B124" s="66" t="s">
        <v>299</v>
      </c>
      <c r="C124" s="67"/>
      <c r="D124" s="67"/>
      <c r="E124" s="68"/>
      <c r="F124" s="68"/>
      <c r="G124" s="68"/>
      <c r="H124" s="68"/>
      <c r="I124" s="69"/>
      <c r="J124" s="69"/>
      <c r="K124" s="70"/>
    </row>
    <row r="125" spans="1:11" s="18" customFormat="1" outlineLevel="2" x14ac:dyDescent="0.2">
      <c r="A125" s="51" t="s">
        <v>334</v>
      </c>
      <c r="B125" s="66" t="s">
        <v>303</v>
      </c>
      <c r="C125" s="67"/>
      <c r="D125" s="67"/>
      <c r="E125" s="68"/>
      <c r="F125" s="68"/>
      <c r="G125" s="68"/>
      <c r="H125" s="68"/>
      <c r="I125" s="69"/>
      <c r="J125" s="69"/>
      <c r="K125" s="70"/>
    </row>
    <row r="126" spans="1:11" s="15" customFormat="1" outlineLevel="1" x14ac:dyDescent="0.2">
      <c r="A126" s="43" t="s">
        <v>91</v>
      </c>
      <c r="B126" s="62" t="s">
        <v>293</v>
      </c>
      <c r="C126" s="63"/>
      <c r="D126" s="43"/>
      <c r="E126" s="64"/>
      <c r="F126" s="64"/>
      <c r="G126" s="64"/>
      <c r="H126" s="64"/>
      <c r="I126" s="64"/>
      <c r="J126" s="64"/>
      <c r="K126" s="65"/>
    </row>
    <row r="127" spans="1:11" s="18" customFormat="1" outlineLevel="2" x14ac:dyDescent="0.2">
      <c r="A127" s="51" t="s">
        <v>61</v>
      </c>
      <c r="B127" s="66" t="s">
        <v>294</v>
      </c>
      <c r="C127" s="67" t="s">
        <v>292</v>
      </c>
      <c r="D127" s="67">
        <v>2</v>
      </c>
      <c r="E127" s="68"/>
      <c r="F127" s="68"/>
      <c r="G127" s="68"/>
      <c r="H127" s="68"/>
      <c r="I127" s="69"/>
      <c r="J127" s="69"/>
      <c r="K127" s="70"/>
    </row>
    <row r="128" spans="1:11" s="18" customFormat="1" outlineLevel="2" x14ac:dyDescent="0.2">
      <c r="A128" s="51" t="s">
        <v>73</v>
      </c>
      <c r="B128" s="66" t="s">
        <v>295</v>
      </c>
      <c r="C128" s="67" t="s">
        <v>292</v>
      </c>
      <c r="D128" s="67">
        <v>5</v>
      </c>
      <c r="E128" s="68"/>
      <c r="F128" s="68"/>
      <c r="G128" s="68"/>
      <c r="H128" s="68"/>
      <c r="I128" s="69"/>
      <c r="J128" s="69"/>
      <c r="K128" s="70"/>
    </row>
    <row r="129" spans="1:11" s="18" customFormat="1" outlineLevel="2" x14ac:dyDescent="0.2">
      <c r="A129" s="51" t="s">
        <v>62</v>
      </c>
      <c r="B129" s="66" t="s">
        <v>296</v>
      </c>
      <c r="C129" s="67" t="s">
        <v>297</v>
      </c>
      <c r="D129" s="67">
        <v>1</v>
      </c>
      <c r="E129" s="68"/>
      <c r="F129" s="68"/>
      <c r="G129" s="68"/>
      <c r="H129" s="68"/>
      <c r="I129" s="69"/>
      <c r="J129" s="69"/>
      <c r="K129" s="70"/>
    </row>
    <row r="130" spans="1:11" s="15" customFormat="1" outlineLevel="1" x14ac:dyDescent="0.2">
      <c r="A130" s="43" t="s">
        <v>264</v>
      </c>
      <c r="B130" s="62" t="s">
        <v>279</v>
      </c>
      <c r="C130" s="63"/>
      <c r="D130" s="43"/>
      <c r="E130" s="64"/>
      <c r="F130" s="64"/>
      <c r="G130" s="64"/>
      <c r="H130" s="64"/>
      <c r="I130" s="64"/>
      <c r="J130" s="64"/>
      <c r="K130" s="65"/>
    </row>
    <row r="131" spans="1:11" s="18" customFormat="1" outlineLevel="2" x14ac:dyDescent="0.2">
      <c r="A131" s="51" t="s">
        <v>335</v>
      </c>
      <c r="B131" s="66" t="s">
        <v>280</v>
      </c>
      <c r="C131" s="67" t="s">
        <v>5</v>
      </c>
      <c r="D131" s="67">
        <v>21.2</v>
      </c>
      <c r="E131" s="68"/>
      <c r="F131" s="68"/>
      <c r="G131" s="68"/>
      <c r="H131" s="68"/>
      <c r="I131" s="69"/>
      <c r="J131" s="69"/>
      <c r="K131" s="70"/>
    </row>
    <row r="132" spans="1:11" s="18" customFormat="1" outlineLevel="2" x14ac:dyDescent="0.2">
      <c r="A132" s="51" t="s">
        <v>336</v>
      </c>
      <c r="B132" s="66" t="s">
        <v>285</v>
      </c>
      <c r="C132" s="67" t="s">
        <v>10</v>
      </c>
      <c r="D132" s="67">
        <v>12.8</v>
      </c>
      <c r="E132" s="68"/>
      <c r="F132" s="68"/>
      <c r="G132" s="68"/>
      <c r="H132" s="68"/>
      <c r="I132" s="69"/>
      <c r="J132" s="69"/>
      <c r="K132" s="70"/>
    </row>
    <row r="133" spans="1:11" s="18" customFormat="1" outlineLevel="2" x14ac:dyDescent="0.2">
      <c r="A133" s="51" t="s">
        <v>337</v>
      </c>
      <c r="B133" s="66" t="s">
        <v>281</v>
      </c>
      <c r="C133" s="67" t="s">
        <v>5</v>
      </c>
      <c r="D133" s="67">
        <v>14.85</v>
      </c>
      <c r="E133" s="68"/>
      <c r="F133" s="68"/>
      <c r="G133" s="68"/>
      <c r="H133" s="68"/>
      <c r="I133" s="69"/>
      <c r="J133" s="69"/>
      <c r="K133" s="70"/>
    </row>
    <row r="134" spans="1:11" s="18" customFormat="1" outlineLevel="2" x14ac:dyDescent="0.2">
      <c r="A134" s="51" t="s">
        <v>338</v>
      </c>
      <c r="B134" s="66" t="s">
        <v>344</v>
      </c>
      <c r="C134" s="67" t="s">
        <v>6</v>
      </c>
      <c r="D134" s="67">
        <v>1</v>
      </c>
      <c r="E134" s="68"/>
      <c r="F134" s="68"/>
      <c r="G134" s="68"/>
      <c r="H134" s="68"/>
      <c r="I134" s="69"/>
      <c r="J134" s="69"/>
      <c r="K134" s="70"/>
    </row>
    <row r="135" spans="1:11" s="18" customFormat="1" outlineLevel="2" x14ac:dyDescent="0.2">
      <c r="A135" s="51" t="s">
        <v>339</v>
      </c>
      <c r="B135" s="66" t="s">
        <v>286</v>
      </c>
      <c r="C135" s="67" t="s">
        <v>5</v>
      </c>
      <c r="D135" s="67">
        <v>25</v>
      </c>
      <c r="E135" s="68"/>
      <c r="F135" s="68"/>
      <c r="G135" s="68"/>
      <c r="H135" s="68"/>
      <c r="I135" s="69"/>
      <c r="J135" s="69"/>
      <c r="K135" s="70"/>
    </row>
    <row r="136" spans="1:11" s="18" customFormat="1" outlineLevel="2" x14ac:dyDescent="0.2">
      <c r="A136" s="51" t="s">
        <v>340</v>
      </c>
      <c r="B136" s="66" t="s">
        <v>282</v>
      </c>
      <c r="C136" s="67" t="s">
        <v>5</v>
      </c>
      <c r="D136" s="67">
        <v>20.92</v>
      </c>
      <c r="E136" s="68"/>
      <c r="F136" s="68"/>
      <c r="G136" s="68"/>
      <c r="H136" s="68"/>
      <c r="I136" s="69"/>
      <c r="J136" s="69"/>
      <c r="K136" s="70"/>
    </row>
    <row r="137" spans="1:11" s="18" customFormat="1" outlineLevel="2" x14ac:dyDescent="0.2">
      <c r="A137" s="51" t="s">
        <v>341</v>
      </c>
      <c r="B137" s="66" t="s">
        <v>298</v>
      </c>
      <c r="C137" s="67" t="s">
        <v>6</v>
      </c>
      <c r="D137" s="67">
        <v>2</v>
      </c>
      <c r="E137" s="68"/>
      <c r="F137" s="68"/>
      <c r="G137" s="68"/>
      <c r="H137" s="68"/>
      <c r="I137" s="69"/>
      <c r="J137" s="69"/>
      <c r="K137" s="70"/>
    </row>
    <row r="138" spans="1:11" s="18" customFormat="1" outlineLevel="2" x14ac:dyDescent="0.2">
      <c r="A138" s="51" t="s">
        <v>342</v>
      </c>
      <c r="B138" s="66" t="s">
        <v>304</v>
      </c>
      <c r="C138" s="67" t="s">
        <v>6</v>
      </c>
      <c r="D138" s="67">
        <v>1</v>
      </c>
      <c r="E138" s="68"/>
      <c r="F138" s="68"/>
      <c r="G138" s="68"/>
      <c r="H138" s="68"/>
      <c r="I138" s="69"/>
      <c r="J138" s="69"/>
      <c r="K138" s="70"/>
    </row>
    <row r="139" spans="1:11" s="15" customFormat="1" outlineLevel="2" collapsed="1" x14ac:dyDescent="0.2">
      <c r="A139" s="51" t="s">
        <v>343</v>
      </c>
      <c r="B139" s="66"/>
      <c r="C139" s="67"/>
      <c r="D139" s="67"/>
      <c r="E139" s="68"/>
      <c r="F139" s="68"/>
      <c r="G139" s="68"/>
      <c r="H139" s="68"/>
      <c r="I139" s="69"/>
      <c r="J139" s="69"/>
      <c r="K139" s="70"/>
    </row>
    <row r="140" spans="1:11" s="5" customFormat="1" x14ac:dyDescent="0.2">
      <c r="A140" s="39">
        <v>13</v>
      </c>
      <c r="B140" s="76" t="s">
        <v>317</v>
      </c>
      <c r="C140" s="77"/>
      <c r="D140" s="77"/>
      <c r="E140" s="78"/>
      <c r="F140" s="78"/>
      <c r="G140" s="78"/>
      <c r="H140" s="78"/>
      <c r="I140" s="78"/>
      <c r="J140" s="78"/>
      <c r="K140" s="79"/>
    </row>
    <row r="141" spans="1:11" s="18" customFormat="1" outlineLevel="2" x14ac:dyDescent="0.2">
      <c r="A141" s="51" t="s">
        <v>138</v>
      </c>
      <c r="B141" s="66" t="s">
        <v>310</v>
      </c>
      <c r="C141" s="67" t="s">
        <v>51</v>
      </c>
      <c r="D141" s="67">
        <v>6</v>
      </c>
      <c r="E141" s="68"/>
      <c r="F141" s="68"/>
      <c r="G141" s="68"/>
      <c r="H141" s="68"/>
      <c r="I141" s="69"/>
      <c r="J141" s="69"/>
      <c r="K141" s="70"/>
    </row>
    <row r="142" spans="1:11" s="18" customFormat="1" outlineLevel="2" x14ac:dyDescent="0.2">
      <c r="A142" s="51" t="s">
        <v>244</v>
      </c>
      <c r="B142" s="66" t="s">
        <v>311</v>
      </c>
      <c r="C142" s="67" t="s">
        <v>5</v>
      </c>
      <c r="D142" s="67">
        <v>7</v>
      </c>
      <c r="E142" s="68"/>
      <c r="F142" s="68"/>
      <c r="G142" s="68"/>
      <c r="H142" s="68"/>
      <c r="I142" s="69"/>
      <c r="J142" s="69"/>
      <c r="K142" s="70"/>
    </row>
    <row r="143" spans="1:11" s="18" customFormat="1" outlineLevel="2" x14ac:dyDescent="0.2">
      <c r="A143" s="51" t="s">
        <v>313</v>
      </c>
      <c r="B143" s="66" t="s">
        <v>312</v>
      </c>
      <c r="C143" s="67" t="s">
        <v>5</v>
      </c>
      <c r="D143" s="67">
        <v>21.6</v>
      </c>
      <c r="E143" s="68"/>
      <c r="F143" s="68"/>
      <c r="G143" s="68"/>
      <c r="H143" s="68"/>
      <c r="I143" s="69"/>
      <c r="J143" s="69"/>
      <c r="K143" s="70"/>
    </row>
    <row r="144" spans="1:11" s="18" customFormat="1" outlineLevel="2" x14ac:dyDescent="0.2">
      <c r="A144" s="51" t="s">
        <v>314</v>
      </c>
      <c r="B144" s="66" t="s">
        <v>308</v>
      </c>
      <c r="C144" s="67" t="s">
        <v>5</v>
      </c>
      <c r="D144" s="67">
        <v>21.6</v>
      </c>
      <c r="E144" s="68"/>
      <c r="F144" s="68"/>
      <c r="G144" s="68"/>
      <c r="H144" s="68"/>
      <c r="I144" s="69"/>
      <c r="J144" s="69"/>
      <c r="K144" s="70"/>
    </row>
    <row r="145" spans="1:11" s="18" customFormat="1" outlineLevel="2" x14ac:dyDescent="0.2">
      <c r="A145" s="51" t="s">
        <v>315</v>
      </c>
      <c r="B145" s="66" t="s">
        <v>307</v>
      </c>
      <c r="C145" s="67" t="s">
        <v>10</v>
      </c>
      <c r="D145" s="67">
        <v>24</v>
      </c>
      <c r="E145" s="68"/>
      <c r="F145" s="68"/>
      <c r="G145" s="68"/>
      <c r="H145" s="68"/>
      <c r="I145" s="69"/>
      <c r="J145" s="69"/>
      <c r="K145" s="70"/>
    </row>
    <row r="146" spans="1:11" s="18" customFormat="1" outlineLevel="2" x14ac:dyDescent="0.2">
      <c r="A146" s="51" t="s">
        <v>316</v>
      </c>
      <c r="B146" s="66" t="s">
        <v>309</v>
      </c>
      <c r="C146" s="67" t="s">
        <v>297</v>
      </c>
      <c r="D146" s="67">
        <v>2</v>
      </c>
      <c r="E146" s="68"/>
      <c r="F146" s="68"/>
      <c r="G146" s="68"/>
      <c r="H146" s="68"/>
      <c r="I146" s="69"/>
      <c r="J146" s="69"/>
      <c r="K146" s="70"/>
    </row>
    <row r="147" spans="1:11" s="5" customFormat="1" x14ac:dyDescent="0.2">
      <c r="A147" s="39">
        <v>12</v>
      </c>
      <c r="B147" s="76" t="s">
        <v>122</v>
      </c>
      <c r="C147" s="77"/>
      <c r="D147" s="77"/>
      <c r="E147" s="78"/>
      <c r="F147" s="78"/>
      <c r="G147" s="78"/>
      <c r="H147" s="78"/>
      <c r="I147" s="78"/>
      <c r="J147" s="78"/>
      <c r="K147" s="79"/>
    </row>
    <row r="148" spans="1:11" s="18" customFormat="1" outlineLevel="2" x14ac:dyDescent="0.2">
      <c r="A148" s="51" t="s">
        <v>77</v>
      </c>
      <c r="B148" s="66" t="s">
        <v>263</v>
      </c>
      <c r="C148" s="67" t="s">
        <v>6</v>
      </c>
      <c r="D148" s="67">
        <v>1</v>
      </c>
      <c r="E148" s="68"/>
      <c r="F148" s="68"/>
      <c r="G148" s="68"/>
      <c r="H148" s="68"/>
      <c r="I148" s="69"/>
      <c r="J148" s="69"/>
      <c r="K148" s="70"/>
    </row>
    <row r="149" spans="1:11" s="18" customFormat="1" outlineLevel="2" x14ac:dyDescent="0.2">
      <c r="A149" s="51" t="s">
        <v>222</v>
      </c>
      <c r="B149" s="66" t="s">
        <v>124</v>
      </c>
      <c r="C149" s="67" t="s">
        <v>51</v>
      </c>
      <c r="D149" s="67"/>
      <c r="E149" s="68"/>
      <c r="F149" s="68"/>
      <c r="G149" s="68"/>
      <c r="H149" s="68"/>
      <c r="I149" s="69"/>
      <c r="J149" s="69"/>
      <c r="K149" s="70"/>
    </row>
    <row r="150" spans="1:11" s="18" customFormat="1" outlineLevel="2" x14ac:dyDescent="0.2">
      <c r="A150" s="51" t="s">
        <v>91</v>
      </c>
      <c r="B150" s="66" t="s">
        <v>123</v>
      </c>
      <c r="C150" s="67" t="s">
        <v>51</v>
      </c>
      <c r="D150" s="67"/>
      <c r="E150" s="68"/>
      <c r="F150" s="68"/>
      <c r="G150" s="68"/>
      <c r="H150" s="68"/>
      <c r="I150" s="69"/>
      <c r="J150" s="69"/>
      <c r="K150" s="70"/>
    </row>
    <row r="151" spans="1:11" s="18" customFormat="1" outlineLevel="2" x14ac:dyDescent="0.2">
      <c r="A151" s="51" t="s">
        <v>264</v>
      </c>
      <c r="B151" s="66" t="s">
        <v>265</v>
      </c>
      <c r="C151" s="67" t="s">
        <v>6</v>
      </c>
      <c r="D151" s="67">
        <v>1</v>
      </c>
      <c r="E151" s="68"/>
      <c r="F151" s="68"/>
      <c r="G151" s="68"/>
      <c r="H151" s="68"/>
      <c r="I151" s="69"/>
      <c r="J151" s="69"/>
      <c r="K151" s="70"/>
    </row>
    <row r="152" spans="1:11" s="5" customFormat="1" x14ac:dyDescent="0.2">
      <c r="A152" s="39">
        <v>13</v>
      </c>
      <c r="B152" s="76" t="s">
        <v>55</v>
      </c>
      <c r="C152" s="77"/>
      <c r="D152" s="39"/>
      <c r="E152" s="78"/>
      <c r="F152" s="78"/>
      <c r="G152" s="78"/>
      <c r="H152" s="78"/>
      <c r="I152" s="78"/>
      <c r="J152" s="78"/>
      <c r="K152" s="79"/>
    </row>
    <row r="153" spans="1:11" s="23" customFormat="1" outlineLevel="1" x14ac:dyDescent="0.2">
      <c r="A153" s="40" t="s">
        <v>138</v>
      </c>
      <c r="B153" s="90" t="s">
        <v>81</v>
      </c>
      <c r="C153" s="97"/>
      <c r="D153" s="98"/>
      <c r="E153" s="92"/>
      <c r="F153" s="92"/>
      <c r="G153" s="92"/>
      <c r="H153" s="92"/>
      <c r="I153" s="91"/>
      <c r="J153" s="107">
        <f>SUM(J154:J160)</f>
        <v>284545.21000000002</v>
      </c>
      <c r="K153" s="93"/>
    </row>
    <row r="154" spans="1:11" s="18" customFormat="1" outlineLevel="2" x14ac:dyDescent="0.2">
      <c r="A154" s="51" t="s">
        <v>181</v>
      </c>
      <c r="B154" s="66" t="s">
        <v>116</v>
      </c>
      <c r="C154" s="67" t="s">
        <v>5</v>
      </c>
      <c r="D154" s="67">
        <v>768</v>
      </c>
      <c r="E154" s="68"/>
      <c r="F154" s="68"/>
      <c r="G154" s="68">
        <v>49.5</v>
      </c>
      <c r="H154" s="68"/>
      <c r="I154" s="69"/>
      <c r="J154" s="69">
        <f>D154*G154</f>
        <v>38016</v>
      </c>
      <c r="K154" s="70" t="s">
        <v>251</v>
      </c>
    </row>
    <row r="155" spans="1:11" s="18" customFormat="1" outlineLevel="2" x14ac:dyDescent="0.2">
      <c r="A155" s="51" t="s">
        <v>180</v>
      </c>
      <c r="B155" s="66" t="s">
        <v>97</v>
      </c>
      <c r="C155" s="67" t="s">
        <v>5</v>
      </c>
      <c r="D155" s="67">
        <v>519</v>
      </c>
      <c r="E155" s="68"/>
      <c r="F155" s="68"/>
      <c r="G155" s="68">
        <v>20.43</v>
      </c>
      <c r="H155" s="68"/>
      <c r="I155" s="69"/>
      <c r="J155" s="69">
        <f>D155*G155</f>
        <v>10603.17</v>
      </c>
      <c r="K155" s="70" t="s">
        <v>193</v>
      </c>
    </row>
    <row r="156" spans="1:11" s="18" customFormat="1" outlineLevel="2" x14ac:dyDescent="0.2">
      <c r="A156" s="51" t="s">
        <v>182</v>
      </c>
      <c r="B156" s="66" t="s">
        <v>126</v>
      </c>
      <c r="C156" s="67" t="s">
        <v>6</v>
      </c>
      <c r="D156" s="67">
        <v>0</v>
      </c>
      <c r="E156" s="68"/>
      <c r="F156" s="68"/>
      <c r="G156" s="68">
        <v>0</v>
      </c>
      <c r="H156" s="68"/>
      <c r="I156" s="69"/>
      <c r="J156" s="69">
        <v>0</v>
      </c>
      <c r="K156" s="70"/>
    </row>
    <row r="157" spans="1:11" s="18" customFormat="1" outlineLevel="2" x14ac:dyDescent="0.2">
      <c r="A157" s="51" t="s">
        <v>183</v>
      </c>
      <c r="B157" s="66" t="s">
        <v>134</v>
      </c>
      <c r="C157" s="67" t="s">
        <v>6</v>
      </c>
      <c r="D157" s="67">
        <v>16</v>
      </c>
      <c r="E157" s="68"/>
      <c r="F157" s="68"/>
      <c r="G157" s="68">
        <v>10371.08</v>
      </c>
      <c r="H157" s="68"/>
      <c r="I157" s="69"/>
      <c r="J157" s="69">
        <f>D157*G157</f>
        <v>165937.28</v>
      </c>
      <c r="K157" s="70" t="s">
        <v>127</v>
      </c>
    </row>
    <row r="158" spans="1:11" s="18" customFormat="1" outlineLevel="2" x14ac:dyDescent="0.2">
      <c r="A158" s="51" t="s">
        <v>184</v>
      </c>
      <c r="B158" s="66" t="s">
        <v>137</v>
      </c>
      <c r="C158" s="67" t="s">
        <v>133</v>
      </c>
      <c r="D158" s="67">
        <f>290*0.2</f>
        <v>58</v>
      </c>
      <c r="E158" s="68"/>
      <c r="F158" s="68"/>
      <c r="G158" s="68">
        <v>285.14999999999998</v>
      </c>
      <c r="H158" s="68"/>
      <c r="I158" s="69"/>
      <c r="J158" s="69">
        <f>D158*G158</f>
        <v>16538.699999999997</v>
      </c>
      <c r="K158" s="70" t="s">
        <v>131</v>
      </c>
    </row>
    <row r="159" spans="1:11" s="20" customFormat="1" outlineLevel="2" x14ac:dyDescent="0.2">
      <c r="A159" s="51" t="s">
        <v>185</v>
      </c>
      <c r="B159" s="88" t="s">
        <v>186</v>
      </c>
      <c r="C159" s="67" t="s">
        <v>6</v>
      </c>
      <c r="D159" s="67">
        <v>1</v>
      </c>
      <c r="E159" s="55"/>
      <c r="F159" s="55"/>
      <c r="G159" s="55">
        <v>687.5</v>
      </c>
      <c r="H159" s="55"/>
      <c r="I159" s="80"/>
      <c r="J159" s="80">
        <f>D159*G159</f>
        <v>687.5</v>
      </c>
      <c r="K159" s="70" t="s">
        <v>187</v>
      </c>
    </row>
    <row r="160" spans="1:11" s="20" customFormat="1" outlineLevel="2" x14ac:dyDescent="0.2">
      <c r="A160" s="51" t="s">
        <v>229</v>
      </c>
      <c r="B160" s="88" t="s">
        <v>228</v>
      </c>
      <c r="C160" s="67" t="s">
        <v>5</v>
      </c>
      <c r="D160" s="67">
        <f>509+392</f>
        <v>901</v>
      </c>
      <c r="E160" s="55"/>
      <c r="F160" s="55"/>
      <c r="G160" s="55">
        <v>58.56</v>
      </c>
      <c r="H160" s="55"/>
      <c r="I160" s="80"/>
      <c r="J160" s="80">
        <f>D160*G160</f>
        <v>52762.560000000005</v>
      </c>
      <c r="K160" s="70" t="s">
        <v>230</v>
      </c>
    </row>
    <row r="161" spans="1:11" s="23" customFormat="1" outlineLevel="1" x14ac:dyDescent="0.2">
      <c r="A161" s="40" t="s">
        <v>244</v>
      </c>
      <c r="B161" s="90" t="s">
        <v>243</v>
      </c>
      <c r="C161" s="97"/>
      <c r="D161" s="98"/>
      <c r="E161" s="92"/>
      <c r="F161" s="92"/>
      <c r="G161" s="92"/>
      <c r="H161" s="92"/>
      <c r="I161" s="91"/>
      <c r="J161" s="107">
        <f>SUM(J162:J163)</f>
        <v>10402.06</v>
      </c>
      <c r="K161" s="93"/>
    </row>
    <row r="162" spans="1:11" s="18" customFormat="1" outlineLevel="2" x14ac:dyDescent="0.2">
      <c r="A162" s="51" t="s">
        <v>245</v>
      </c>
      <c r="B162" s="66" t="s">
        <v>248</v>
      </c>
      <c r="C162" s="67" t="s">
        <v>6</v>
      </c>
      <c r="D162" s="67">
        <v>4</v>
      </c>
      <c r="E162" s="68"/>
      <c r="F162" s="68"/>
      <c r="G162" s="68">
        <v>326.44</v>
      </c>
      <c r="H162" s="68"/>
      <c r="I162" s="69"/>
      <c r="J162" s="69">
        <f>D162*G162</f>
        <v>1305.76</v>
      </c>
      <c r="K162" s="70" t="s">
        <v>247</v>
      </c>
    </row>
    <row r="163" spans="1:11" s="18" customFormat="1" outlineLevel="2" x14ac:dyDescent="0.2">
      <c r="A163" s="51" t="s">
        <v>246</v>
      </c>
      <c r="B163" s="66" t="s">
        <v>250</v>
      </c>
      <c r="C163" s="67" t="s">
        <v>10</v>
      </c>
      <c r="D163" s="67">
        <v>90</v>
      </c>
      <c r="E163" s="68"/>
      <c r="F163" s="68"/>
      <c r="G163" s="68">
        <v>101.07</v>
      </c>
      <c r="H163" s="68"/>
      <c r="I163" s="69"/>
      <c r="J163" s="69">
        <f>D163*G163</f>
        <v>9096.2999999999993</v>
      </c>
      <c r="K163" s="70" t="s">
        <v>249</v>
      </c>
    </row>
    <row r="164" spans="1:11" s="5" customFormat="1" x14ac:dyDescent="0.2">
      <c r="A164" s="39">
        <v>14</v>
      </c>
      <c r="B164" s="76" t="s">
        <v>22</v>
      </c>
      <c r="C164" s="77"/>
      <c r="D164" s="39"/>
      <c r="E164" s="78"/>
      <c r="F164" s="78"/>
      <c r="G164" s="78"/>
      <c r="H164" s="78"/>
      <c r="I164" s="78"/>
      <c r="J164" s="78">
        <f>SUM(J165:J165)</f>
        <v>74372.400000000009</v>
      </c>
      <c r="K164" s="79"/>
    </row>
    <row r="165" spans="1:11" s="5" customFormat="1" outlineLevel="2" x14ac:dyDescent="0.2">
      <c r="A165" s="51">
        <v>14</v>
      </c>
      <c r="B165" s="66" t="s">
        <v>132</v>
      </c>
      <c r="C165" s="67" t="s">
        <v>5</v>
      </c>
      <c r="D165" s="67">
        <v>5660</v>
      </c>
      <c r="E165" s="86"/>
      <c r="F165" s="86"/>
      <c r="G165" s="68">
        <v>13.14</v>
      </c>
      <c r="H165" s="68"/>
      <c r="I165" s="69"/>
      <c r="J165" s="69">
        <f>G165*D165</f>
        <v>74372.400000000009</v>
      </c>
      <c r="K165" s="70" t="s">
        <v>194</v>
      </c>
    </row>
    <row r="166" spans="1:11" s="26" customFormat="1" x14ac:dyDescent="0.2">
      <c r="A166" s="39">
        <v>15</v>
      </c>
      <c r="B166" s="76" t="s">
        <v>64</v>
      </c>
      <c r="C166" s="77"/>
      <c r="D166" s="39"/>
      <c r="E166" s="78"/>
      <c r="F166" s="78"/>
      <c r="G166" s="78"/>
      <c r="H166" s="78"/>
      <c r="I166" s="78"/>
      <c r="J166" s="78"/>
      <c r="K166" s="79"/>
    </row>
    <row r="167" spans="1:11" s="5" customFormat="1" outlineLevel="2" x14ac:dyDescent="0.2">
      <c r="A167" s="27"/>
      <c r="B167" s="31"/>
      <c r="C167" s="28"/>
      <c r="D167" s="28"/>
      <c r="E167" s="29"/>
      <c r="F167" s="29"/>
      <c r="G167" s="29"/>
      <c r="H167" s="29"/>
      <c r="I167" s="30"/>
      <c r="J167" s="30"/>
      <c r="K167" s="47"/>
    </row>
    <row r="168" spans="1:11" s="5" customFormat="1" outlineLevel="2" x14ac:dyDescent="0.2">
      <c r="A168" s="27"/>
      <c r="B168" s="31"/>
      <c r="C168" s="28"/>
      <c r="D168" s="28"/>
      <c r="E168" s="29"/>
      <c r="F168" s="29"/>
      <c r="G168" s="29"/>
      <c r="H168" s="29"/>
      <c r="I168" s="30"/>
      <c r="J168" s="30"/>
      <c r="K168" s="47"/>
    </row>
    <row r="169" spans="1:11" s="5" customFormat="1" outlineLevel="2" x14ac:dyDescent="0.2">
      <c r="A169" s="27"/>
      <c r="B169" s="31"/>
      <c r="C169" s="28"/>
      <c r="D169" s="28"/>
      <c r="E169" s="29"/>
      <c r="F169" s="29"/>
      <c r="G169" s="29"/>
      <c r="H169" s="29"/>
      <c r="I169" s="30"/>
      <c r="J169" s="30"/>
      <c r="K169" s="47"/>
    </row>
    <row r="170" spans="1:11" s="5" customFormat="1" outlineLevel="2" x14ac:dyDescent="0.2">
      <c r="A170" s="27"/>
      <c r="B170" s="31"/>
      <c r="C170" s="28"/>
      <c r="D170" s="28"/>
      <c r="E170" s="29"/>
      <c r="F170" s="29"/>
      <c r="G170" s="29"/>
      <c r="H170" s="29"/>
      <c r="I170" s="30"/>
      <c r="J170" s="30"/>
      <c r="K170" s="47"/>
    </row>
    <row r="171" spans="1:11" s="5" customFormat="1" x14ac:dyDescent="0.2">
      <c r="A171" s="32"/>
      <c r="B171" s="32"/>
      <c r="C171" s="33"/>
      <c r="D171" s="34"/>
      <c r="E171" s="34"/>
      <c r="F171" s="34"/>
      <c r="G171" s="34"/>
      <c r="H171" s="34"/>
      <c r="I171" s="159" t="s">
        <v>63</v>
      </c>
      <c r="J171" s="99"/>
      <c r="K171" s="48"/>
    </row>
    <row r="172" spans="1:11" s="5" customFormat="1" x14ac:dyDescent="0.2">
      <c r="A172" s="57"/>
      <c r="B172" s="57"/>
      <c r="C172" s="58"/>
      <c r="D172" s="26"/>
      <c r="E172" s="26"/>
      <c r="F172" s="26"/>
      <c r="G172" s="26"/>
      <c r="H172" s="26"/>
      <c r="I172" s="59"/>
      <c r="J172" s="59"/>
      <c r="K172" s="60"/>
    </row>
    <row r="173" spans="1:11" s="5" customFormat="1" x14ac:dyDescent="0.2">
      <c r="A173" s="3"/>
      <c r="B173" s="3"/>
      <c r="C173" s="4"/>
      <c r="I173" s="4"/>
      <c r="J173" s="4"/>
      <c r="K173" s="49"/>
    </row>
    <row r="174" spans="1:11" s="5" customFormat="1" x14ac:dyDescent="0.2">
      <c r="A174" s="3"/>
      <c r="C174" s="4"/>
      <c r="I174" s="4"/>
      <c r="J174" s="4"/>
      <c r="K174" s="49"/>
    </row>
    <row r="175" spans="1:11" s="5" customFormat="1" x14ac:dyDescent="0.2">
      <c r="A175" s="6"/>
      <c r="B175" s="3"/>
      <c r="C175" s="4"/>
      <c r="I175" s="4"/>
      <c r="J175" s="4"/>
      <c r="K175" s="49"/>
    </row>
    <row r="176" spans="1:11" s="5" customFormat="1" x14ac:dyDescent="0.2">
      <c r="A176" s="6"/>
      <c r="B176" s="3"/>
      <c r="C176" s="4"/>
      <c r="I176" s="4"/>
      <c r="J176" s="4"/>
      <c r="K176" s="49"/>
    </row>
    <row r="177" spans="2:11" s="5" customFormat="1" x14ac:dyDescent="0.2">
      <c r="B177" s="6"/>
      <c r="C177" s="4"/>
      <c r="I177" s="4"/>
      <c r="J177" s="4"/>
      <c r="K177" s="49"/>
    </row>
    <row r="178" spans="2:11" s="5" customFormat="1" x14ac:dyDescent="0.2">
      <c r="B178" s="56"/>
      <c r="C178" s="4"/>
      <c r="I178" s="4"/>
      <c r="K178" s="49"/>
    </row>
    <row r="179" spans="2:11" s="5" customFormat="1" x14ac:dyDescent="0.2">
      <c r="C179" s="4"/>
      <c r="I179" s="4"/>
      <c r="J179" s="4"/>
      <c r="K179" s="49"/>
    </row>
    <row r="180" spans="2:11" s="5" customFormat="1" x14ac:dyDescent="0.2">
      <c r="C180" s="4"/>
      <c r="I180" s="4"/>
      <c r="J180" s="4"/>
      <c r="K180" s="49"/>
    </row>
    <row r="181" spans="2:11" s="5" customFormat="1" x14ac:dyDescent="0.2">
      <c r="C181" s="4"/>
      <c r="I181" s="4"/>
      <c r="J181" s="4"/>
      <c r="K181" s="49"/>
    </row>
    <row r="182" spans="2:11" s="5" customFormat="1" x14ac:dyDescent="0.2">
      <c r="C182" s="4"/>
      <c r="I182" s="4"/>
      <c r="J182" s="4"/>
      <c r="K182" s="49"/>
    </row>
    <row r="183" spans="2:11" s="5" customFormat="1" x14ac:dyDescent="0.2">
      <c r="C183" s="4"/>
      <c r="I183" s="4"/>
      <c r="J183" s="4"/>
      <c r="K183" s="49"/>
    </row>
    <row r="184" spans="2:11" s="5" customFormat="1" x14ac:dyDescent="0.2">
      <c r="C184" s="4"/>
      <c r="I184" s="4"/>
      <c r="J184" s="4"/>
      <c r="K184" s="49"/>
    </row>
    <row r="185" spans="2:11" s="5" customFormat="1" x14ac:dyDescent="0.2">
      <c r="C185" s="4"/>
      <c r="I185" s="4"/>
      <c r="J185" s="4"/>
      <c r="K185" s="49"/>
    </row>
    <row r="186" spans="2:11" s="5" customFormat="1" x14ac:dyDescent="0.2">
      <c r="C186" s="4"/>
      <c r="I186" s="4"/>
      <c r="J186" s="4"/>
      <c r="K186" s="49"/>
    </row>
    <row r="187" spans="2:11" s="5" customFormat="1" x14ac:dyDescent="0.2">
      <c r="C187" s="4"/>
      <c r="I187" s="4"/>
      <c r="J187" s="4"/>
      <c r="K187" s="49"/>
    </row>
    <row r="188" spans="2:11" s="5" customFormat="1" x14ac:dyDescent="0.2">
      <c r="C188" s="4"/>
      <c r="I188" s="4"/>
      <c r="J188" s="4"/>
      <c r="K188" s="49"/>
    </row>
    <row r="189" spans="2:11" s="5" customFormat="1" x14ac:dyDescent="0.2">
      <c r="C189" s="4"/>
      <c r="I189" s="4"/>
      <c r="J189" s="4"/>
      <c r="K189" s="49"/>
    </row>
    <row r="190" spans="2:11" s="5" customFormat="1" x14ac:dyDescent="0.2">
      <c r="C190" s="4"/>
      <c r="I190" s="4"/>
      <c r="J190" s="4"/>
      <c r="K190" s="49"/>
    </row>
    <row r="191" spans="2:11" s="5" customFormat="1" x14ac:dyDescent="0.2">
      <c r="C191" s="4"/>
      <c r="I191" s="4"/>
      <c r="J191" s="4"/>
      <c r="K191" s="49"/>
    </row>
    <row r="192" spans="2:11" s="5" customFormat="1" x14ac:dyDescent="0.2">
      <c r="C192" s="4"/>
      <c r="I192" s="4"/>
      <c r="J192" s="4"/>
      <c r="K192" s="49"/>
    </row>
    <row r="193" spans="3:11" s="5" customFormat="1" x14ac:dyDescent="0.2">
      <c r="C193" s="4"/>
      <c r="I193" s="4"/>
      <c r="J193" s="4"/>
      <c r="K193" s="49"/>
    </row>
    <row r="194" spans="3:11" s="5" customFormat="1" x14ac:dyDescent="0.2">
      <c r="C194" s="4"/>
      <c r="I194" s="4"/>
      <c r="J194" s="4"/>
      <c r="K194" s="49"/>
    </row>
    <row r="195" spans="3:11" s="5" customFormat="1" x14ac:dyDescent="0.2">
      <c r="C195" s="4"/>
      <c r="I195" s="4"/>
      <c r="J195" s="4"/>
      <c r="K195" s="49"/>
    </row>
    <row r="196" spans="3:11" s="5" customFormat="1" x14ac:dyDescent="0.2">
      <c r="C196" s="4"/>
      <c r="I196" s="4"/>
      <c r="J196" s="4"/>
      <c r="K196" s="49"/>
    </row>
    <row r="197" spans="3:11" s="5" customFormat="1" x14ac:dyDescent="0.2">
      <c r="C197" s="4"/>
      <c r="I197" s="4"/>
      <c r="J197" s="4"/>
      <c r="K197" s="49"/>
    </row>
    <row r="198" spans="3:11" s="5" customFormat="1" x14ac:dyDescent="0.2">
      <c r="C198" s="4"/>
      <c r="I198" s="4"/>
      <c r="J198" s="4"/>
      <c r="K198" s="49"/>
    </row>
    <row r="199" spans="3:11" s="5" customFormat="1" x14ac:dyDescent="0.2">
      <c r="C199" s="4"/>
      <c r="I199" s="4"/>
      <c r="J199" s="4"/>
      <c r="K199" s="49"/>
    </row>
    <row r="200" spans="3:11" s="5" customFormat="1" x14ac:dyDescent="0.2">
      <c r="C200" s="4"/>
      <c r="I200" s="4"/>
      <c r="J200" s="4"/>
      <c r="K200" s="49"/>
    </row>
    <row r="201" spans="3:11" s="5" customFormat="1" x14ac:dyDescent="0.2">
      <c r="C201" s="4"/>
      <c r="I201" s="4"/>
      <c r="J201" s="4"/>
      <c r="K201" s="49"/>
    </row>
    <row r="202" spans="3:11" s="5" customFormat="1" x14ac:dyDescent="0.2">
      <c r="C202" s="4"/>
      <c r="I202" s="4"/>
      <c r="J202" s="4"/>
      <c r="K202" s="49"/>
    </row>
    <row r="203" spans="3:11" s="5" customFormat="1" x14ac:dyDescent="0.2">
      <c r="C203" s="4"/>
      <c r="I203" s="4"/>
      <c r="J203" s="4"/>
      <c r="K203" s="49"/>
    </row>
    <row r="204" spans="3:11" s="5" customFormat="1" x14ac:dyDescent="0.2">
      <c r="C204" s="4"/>
      <c r="I204" s="4"/>
      <c r="J204" s="4"/>
      <c r="K204" s="49"/>
    </row>
    <row r="205" spans="3:11" s="5" customFormat="1" x14ac:dyDescent="0.2">
      <c r="C205" s="4"/>
      <c r="I205" s="4"/>
      <c r="J205" s="4"/>
      <c r="K205" s="49"/>
    </row>
    <row r="206" spans="3:11" s="5" customFormat="1" x14ac:dyDescent="0.2">
      <c r="C206" s="4"/>
      <c r="I206" s="4"/>
      <c r="J206" s="4"/>
      <c r="K206" s="49"/>
    </row>
    <row r="207" spans="3:11" s="5" customFormat="1" x14ac:dyDescent="0.2">
      <c r="C207" s="4"/>
      <c r="I207" s="4"/>
      <c r="J207" s="4"/>
      <c r="K207" s="49"/>
    </row>
    <row r="208" spans="3:11" s="5" customFormat="1" x14ac:dyDescent="0.2">
      <c r="C208" s="4"/>
      <c r="I208" s="4"/>
      <c r="J208" s="4"/>
      <c r="K208" s="49"/>
    </row>
    <row r="209" spans="1:11" s="5" customFormat="1" x14ac:dyDescent="0.2">
      <c r="C209" s="4"/>
      <c r="I209" s="4"/>
      <c r="J209" s="4"/>
      <c r="K209" s="49"/>
    </row>
    <row r="210" spans="1:11" x14ac:dyDescent="0.2">
      <c r="A210" s="5"/>
      <c r="B210" s="5"/>
      <c r="C210" s="4"/>
      <c r="D210" s="5"/>
      <c r="E210" s="5"/>
      <c r="F210" s="5"/>
      <c r="G210" s="5"/>
      <c r="H210" s="5"/>
      <c r="I210" s="4"/>
      <c r="J210" s="4"/>
      <c r="K210" s="49"/>
    </row>
    <row r="211" spans="1:11" x14ac:dyDescent="0.2">
      <c r="A211" s="5"/>
      <c r="B211" s="5"/>
      <c r="C211" s="4"/>
      <c r="D211" s="5"/>
      <c r="E211" s="5"/>
      <c r="F211" s="5"/>
      <c r="G211" s="5"/>
      <c r="H211" s="5"/>
      <c r="I211" s="4"/>
      <c r="J211" s="4"/>
      <c r="K211" s="49"/>
    </row>
    <row r="212" spans="1:11" x14ac:dyDescent="0.2">
      <c r="A212" s="5"/>
      <c r="B212" s="5"/>
      <c r="C212" s="4"/>
      <c r="D212" s="5"/>
      <c r="E212" s="5"/>
      <c r="F212" s="5"/>
      <c r="G212" s="5"/>
      <c r="H212" s="5"/>
      <c r="I212" s="4"/>
      <c r="J212" s="4"/>
      <c r="K212" s="49"/>
    </row>
    <row r="213" spans="1:11" x14ac:dyDescent="0.2">
      <c r="A213" s="5"/>
      <c r="B213" s="5"/>
      <c r="C213" s="4"/>
      <c r="D213" s="5"/>
      <c r="E213" s="5"/>
      <c r="F213" s="5"/>
      <c r="G213" s="5"/>
      <c r="H213" s="5"/>
      <c r="I213" s="4"/>
      <c r="J213" s="4"/>
      <c r="K213" s="49"/>
    </row>
    <row r="214" spans="1:11" x14ac:dyDescent="0.2">
      <c r="A214" s="5"/>
      <c r="B214" s="5"/>
      <c r="C214" s="4"/>
      <c r="D214" s="5"/>
      <c r="E214" s="5"/>
      <c r="F214" s="5"/>
      <c r="G214" s="5"/>
      <c r="H214" s="5"/>
      <c r="I214" s="4"/>
      <c r="J214" s="4"/>
      <c r="K214" s="49"/>
    </row>
    <row r="215" spans="1:11" x14ac:dyDescent="0.2">
      <c r="A215" s="5"/>
      <c r="B215" s="5"/>
      <c r="C215" s="4"/>
      <c r="D215" s="5"/>
      <c r="E215" s="5"/>
      <c r="F215" s="5"/>
      <c r="G215" s="5"/>
      <c r="H215" s="5"/>
      <c r="I215" s="4"/>
      <c r="J215" s="4"/>
      <c r="K215" s="49"/>
    </row>
    <row r="216" spans="1:11" x14ac:dyDescent="0.2">
      <c r="A216" s="5"/>
      <c r="B216" s="5"/>
      <c r="C216" s="4"/>
      <c r="D216" s="5"/>
      <c r="E216" s="5"/>
      <c r="F216" s="5"/>
      <c r="G216" s="5"/>
      <c r="H216" s="5"/>
      <c r="I216" s="4"/>
      <c r="J216" s="4"/>
      <c r="K216" s="49"/>
    </row>
    <row r="217" spans="1:11" x14ac:dyDescent="0.2">
      <c r="A217" s="5"/>
      <c r="B217" s="5"/>
      <c r="C217" s="4"/>
      <c r="D217" s="5"/>
      <c r="E217" s="5"/>
      <c r="F217" s="5"/>
      <c r="G217" s="5"/>
      <c r="H217" s="5"/>
      <c r="I217" s="4"/>
      <c r="J217" s="4"/>
      <c r="K217" s="49"/>
    </row>
    <row r="218" spans="1:11" x14ac:dyDescent="0.2">
      <c r="A218" s="5"/>
      <c r="B218" s="5"/>
      <c r="C218" s="4"/>
      <c r="D218" s="5"/>
      <c r="E218" s="5"/>
      <c r="F218" s="5"/>
      <c r="G218" s="5"/>
      <c r="H218" s="5"/>
      <c r="I218" s="4"/>
      <c r="J218" s="4"/>
      <c r="K218" s="49"/>
    </row>
    <row r="219" spans="1:11" x14ac:dyDescent="0.2">
      <c r="A219" s="5"/>
      <c r="B219" s="5"/>
      <c r="C219" s="4"/>
      <c r="D219" s="5"/>
      <c r="E219" s="5"/>
      <c r="F219" s="5"/>
      <c r="G219" s="5"/>
      <c r="H219" s="5"/>
      <c r="I219" s="4"/>
      <c r="J219" s="4"/>
      <c r="K219" s="49"/>
    </row>
    <row r="220" spans="1:11" x14ac:dyDescent="0.2">
      <c r="A220" s="5"/>
      <c r="B220" s="5"/>
      <c r="C220" s="4"/>
      <c r="D220" s="5"/>
      <c r="E220" s="5"/>
      <c r="F220" s="5"/>
      <c r="G220" s="5"/>
      <c r="H220" s="5"/>
      <c r="I220" s="4"/>
      <c r="J220" s="4"/>
      <c r="K220" s="49"/>
    </row>
    <row r="221" spans="1:11" x14ac:dyDescent="0.2">
      <c r="A221" s="5"/>
      <c r="B221" s="5"/>
      <c r="C221" s="4"/>
      <c r="D221" s="5"/>
      <c r="E221" s="5"/>
      <c r="F221" s="5"/>
      <c r="G221" s="5"/>
      <c r="H221" s="5"/>
      <c r="I221" s="4"/>
      <c r="J221" s="4"/>
      <c r="K221" s="49"/>
    </row>
    <row r="222" spans="1:11" x14ac:dyDescent="0.2">
      <c r="A222" s="5"/>
      <c r="B222" s="5"/>
      <c r="C222" s="4"/>
      <c r="D222" s="5"/>
      <c r="E222" s="5"/>
      <c r="F222" s="5"/>
      <c r="G222" s="5"/>
      <c r="H222" s="5"/>
      <c r="I222" s="4"/>
      <c r="J222" s="4"/>
      <c r="K222" s="49"/>
    </row>
    <row r="223" spans="1:11" x14ac:dyDescent="0.2">
      <c r="A223" s="5"/>
      <c r="B223" s="5"/>
      <c r="C223" s="4"/>
      <c r="D223" s="5"/>
      <c r="E223" s="5"/>
      <c r="F223" s="5"/>
      <c r="G223" s="5"/>
      <c r="H223" s="5"/>
      <c r="I223" s="4"/>
      <c r="J223" s="4"/>
      <c r="K223" s="49"/>
    </row>
    <row r="224" spans="1:11" x14ac:dyDescent="0.2">
      <c r="A224" s="5"/>
      <c r="B224" s="5"/>
      <c r="C224" s="4"/>
      <c r="D224" s="5"/>
      <c r="E224" s="5"/>
      <c r="F224" s="5"/>
      <c r="G224" s="5"/>
      <c r="H224" s="5"/>
      <c r="I224" s="4"/>
      <c r="J224" s="4"/>
      <c r="K224" s="49"/>
    </row>
    <row r="225" spans="1:11" x14ac:dyDescent="0.2">
      <c r="A225" s="5"/>
      <c r="B225" s="5"/>
      <c r="C225" s="4"/>
      <c r="D225" s="5"/>
      <c r="E225" s="5"/>
      <c r="F225" s="5"/>
      <c r="G225" s="5"/>
      <c r="H225" s="5"/>
      <c r="I225" s="4"/>
      <c r="J225" s="4"/>
      <c r="K225" s="49"/>
    </row>
    <row r="226" spans="1:11" x14ac:dyDescent="0.2">
      <c r="A226" s="5"/>
      <c r="B226" s="5"/>
      <c r="C226" s="4"/>
      <c r="D226" s="5"/>
      <c r="E226" s="5"/>
      <c r="F226" s="5"/>
      <c r="G226" s="5"/>
      <c r="H226" s="5"/>
      <c r="I226" s="4"/>
      <c r="J226" s="4"/>
      <c r="K226" s="49"/>
    </row>
    <row r="227" spans="1:11" x14ac:dyDescent="0.2">
      <c r="A227" s="5"/>
      <c r="B227" s="5"/>
      <c r="C227" s="4"/>
      <c r="D227" s="5"/>
      <c r="E227" s="5"/>
      <c r="F227" s="5"/>
      <c r="G227" s="5"/>
      <c r="H227" s="5"/>
      <c r="I227" s="4"/>
      <c r="J227" s="4"/>
      <c r="K227" s="49"/>
    </row>
    <row r="228" spans="1:11" x14ac:dyDescent="0.2">
      <c r="A228" s="5"/>
      <c r="B228" s="5"/>
      <c r="C228" s="4"/>
      <c r="D228" s="5"/>
      <c r="E228" s="5"/>
      <c r="F228" s="5"/>
      <c r="G228" s="5"/>
      <c r="H228" s="5"/>
      <c r="I228" s="4"/>
      <c r="J228" s="4"/>
      <c r="K228" s="49"/>
    </row>
    <row r="229" spans="1:11" x14ac:dyDescent="0.2">
      <c r="A229" s="5"/>
      <c r="B229" s="5"/>
      <c r="C229" s="4"/>
      <c r="D229" s="5"/>
      <c r="E229" s="5"/>
      <c r="F229" s="5"/>
      <c r="G229" s="5"/>
      <c r="H229" s="5"/>
      <c r="I229" s="4"/>
      <c r="J229" s="4"/>
      <c r="K229" s="49"/>
    </row>
    <row r="230" spans="1:11" x14ac:dyDescent="0.2">
      <c r="A230" s="5"/>
      <c r="B230" s="5"/>
      <c r="C230" s="4"/>
      <c r="D230" s="5"/>
      <c r="E230" s="5"/>
      <c r="F230" s="5"/>
      <c r="G230" s="5"/>
      <c r="H230" s="5"/>
      <c r="I230" s="4"/>
      <c r="J230" s="4"/>
      <c r="K230" s="49"/>
    </row>
    <row r="231" spans="1:11" x14ac:dyDescent="0.2">
      <c r="A231" s="5"/>
      <c r="B231" s="5"/>
      <c r="C231" s="4"/>
      <c r="D231" s="5"/>
      <c r="E231" s="5"/>
      <c r="F231" s="5"/>
      <c r="G231" s="5"/>
      <c r="H231" s="5"/>
      <c r="I231" s="4"/>
      <c r="J231" s="4"/>
      <c r="K231" s="49"/>
    </row>
    <row r="232" spans="1:11" x14ac:dyDescent="0.2">
      <c r="A232" s="5"/>
      <c r="B232" s="5"/>
      <c r="C232" s="4"/>
      <c r="D232" s="5"/>
      <c r="E232" s="5"/>
      <c r="F232" s="5"/>
      <c r="G232" s="5"/>
      <c r="H232" s="5"/>
      <c r="I232" s="4"/>
      <c r="J232" s="4"/>
      <c r="K232" s="49"/>
    </row>
    <row r="233" spans="1:11" x14ac:dyDescent="0.2">
      <c r="A233" s="5"/>
      <c r="B233" s="5"/>
      <c r="C233" s="4"/>
      <c r="D233" s="5"/>
      <c r="E233" s="5"/>
      <c r="F233" s="5"/>
      <c r="G233" s="5"/>
      <c r="H233" s="5"/>
      <c r="I233" s="4"/>
      <c r="J233" s="4"/>
      <c r="K233" s="49"/>
    </row>
    <row r="234" spans="1:11" x14ac:dyDescent="0.2">
      <c r="A234" s="5"/>
      <c r="B234" s="5"/>
      <c r="C234" s="4"/>
      <c r="D234" s="5"/>
      <c r="E234" s="5"/>
      <c r="F234" s="5"/>
      <c r="G234" s="5"/>
      <c r="H234" s="5"/>
      <c r="I234" s="4"/>
      <c r="J234" s="4"/>
      <c r="K234" s="49"/>
    </row>
    <row r="235" spans="1:11" x14ac:dyDescent="0.2">
      <c r="A235" s="5"/>
      <c r="B235" s="5"/>
      <c r="C235" s="4"/>
      <c r="D235" s="5"/>
      <c r="E235" s="5"/>
      <c r="F235" s="5"/>
      <c r="G235" s="5"/>
      <c r="H235" s="5"/>
      <c r="I235" s="4"/>
      <c r="J235" s="4"/>
      <c r="K235" s="49"/>
    </row>
    <row r="236" spans="1:11" x14ac:dyDescent="0.2">
      <c r="A236" s="5"/>
      <c r="B236" s="5"/>
      <c r="C236" s="4"/>
      <c r="D236" s="5"/>
      <c r="E236" s="5"/>
      <c r="F236" s="5"/>
      <c r="G236" s="5"/>
      <c r="H236" s="5"/>
      <c r="I236" s="4"/>
      <c r="J236" s="4"/>
      <c r="K236" s="49"/>
    </row>
    <row r="237" spans="1:11" x14ac:dyDescent="0.2">
      <c r="A237" s="5"/>
      <c r="B237" s="5"/>
      <c r="C237" s="4"/>
      <c r="D237" s="5"/>
      <c r="E237" s="5"/>
      <c r="F237" s="5"/>
      <c r="G237" s="5"/>
      <c r="H237" s="5"/>
      <c r="I237" s="4"/>
      <c r="J237" s="4"/>
      <c r="K237" s="49"/>
    </row>
    <row r="238" spans="1:11" x14ac:dyDescent="0.2">
      <c r="A238" s="5"/>
      <c r="B238" s="5"/>
      <c r="C238" s="4"/>
      <c r="D238" s="5"/>
      <c r="E238" s="5"/>
      <c r="F238" s="5"/>
      <c r="G238" s="5"/>
      <c r="H238" s="5"/>
      <c r="I238" s="4"/>
      <c r="J238" s="4"/>
      <c r="K238" s="49"/>
    </row>
    <row r="239" spans="1:11" x14ac:dyDescent="0.2">
      <c r="A239" s="5"/>
      <c r="B239" s="5"/>
      <c r="C239" s="4"/>
      <c r="D239" s="5"/>
      <c r="E239" s="5"/>
      <c r="F239" s="5"/>
      <c r="G239" s="5"/>
      <c r="H239" s="5"/>
      <c r="I239" s="4"/>
      <c r="J239" s="4"/>
      <c r="K239" s="49"/>
    </row>
    <row r="240" spans="1:11" x14ac:dyDescent="0.2">
      <c r="A240" s="5"/>
      <c r="B240" s="5"/>
      <c r="C240" s="4"/>
      <c r="D240" s="5"/>
      <c r="E240" s="5"/>
      <c r="F240" s="5"/>
      <c r="G240" s="5"/>
      <c r="H240" s="5"/>
      <c r="I240" s="4"/>
      <c r="J240" s="4"/>
      <c r="K240" s="49"/>
    </row>
    <row r="241" spans="1:11" x14ac:dyDescent="0.2">
      <c r="A241" s="5"/>
      <c r="B241" s="5"/>
      <c r="C241" s="4"/>
      <c r="D241" s="5"/>
      <c r="E241" s="5"/>
      <c r="F241" s="5"/>
      <c r="G241" s="5"/>
      <c r="H241" s="5"/>
      <c r="I241" s="4"/>
      <c r="J241" s="4"/>
      <c r="K241" s="49"/>
    </row>
    <row r="242" spans="1:11" x14ac:dyDescent="0.2">
      <c r="A242" s="5"/>
      <c r="B242" s="5"/>
      <c r="C242" s="4"/>
      <c r="D242" s="5"/>
      <c r="E242" s="5"/>
      <c r="F242" s="5"/>
      <c r="G242" s="5"/>
      <c r="H242" s="5"/>
      <c r="I242" s="4"/>
      <c r="J242" s="4"/>
      <c r="K242" s="49"/>
    </row>
    <row r="243" spans="1:11" x14ac:dyDescent="0.2">
      <c r="A243" s="5"/>
      <c r="B243" s="5"/>
      <c r="C243" s="4"/>
      <c r="D243" s="5"/>
      <c r="E243" s="5"/>
      <c r="F243" s="5"/>
      <c r="G243" s="5"/>
      <c r="H243" s="5"/>
      <c r="I243" s="4"/>
      <c r="J243" s="4"/>
      <c r="K243" s="49"/>
    </row>
    <row r="244" spans="1:11" x14ac:dyDescent="0.2">
      <c r="A244" s="5"/>
      <c r="B244" s="5"/>
      <c r="C244" s="4"/>
      <c r="D244" s="5"/>
      <c r="E244" s="5"/>
      <c r="F244" s="5"/>
      <c r="G244" s="5"/>
      <c r="H244" s="5"/>
      <c r="I244" s="4"/>
      <c r="J244" s="4"/>
      <c r="K244" s="49"/>
    </row>
    <row r="245" spans="1:11" x14ac:dyDescent="0.2">
      <c r="A245" s="5"/>
      <c r="B245" s="5"/>
      <c r="C245" s="4"/>
      <c r="D245" s="5"/>
      <c r="E245" s="5"/>
      <c r="F245" s="5"/>
      <c r="G245" s="5"/>
      <c r="H245" s="5"/>
      <c r="I245" s="4"/>
      <c r="J245" s="4"/>
      <c r="K245" s="49"/>
    </row>
    <row r="246" spans="1:11" x14ac:dyDescent="0.2">
      <c r="A246" s="5"/>
      <c r="B246" s="5"/>
      <c r="C246" s="4"/>
      <c r="D246" s="5"/>
      <c r="E246" s="5"/>
      <c r="F246" s="5"/>
      <c r="G246" s="5"/>
      <c r="H246" s="5"/>
      <c r="I246" s="4"/>
      <c r="J246" s="4"/>
      <c r="K246" s="49"/>
    </row>
    <row r="247" spans="1:11" x14ac:dyDescent="0.2">
      <c r="A247" s="5"/>
      <c r="B247" s="5"/>
      <c r="C247" s="4"/>
      <c r="D247" s="5"/>
      <c r="E247" s="5"/>
      <c r="F247" s="5"/>
      <c r="G247" s="5"/>
      <c r="H247" s="5"/>
      <c r="I247" s="4"/>
      <c r="J247" s="4"/>
      <c r="K247" s="49"/>
    </row>
    <row r="248" spans="1:11" x14ac:dyDescent="0.2">
      <c r="A248" s="5"/>
      <c r="B248" s="5"/>
      <c r="C248" s="4"/>
      <c r="D248" s="5"/>
      <c r="E248" s="5"/>
      <c r="F248" s="5"/>
      <c r="G248" s="5"/>
      <c r="H248" s="5"/>
      <c r="I248" s="4"/>
      <c r="J248" s="4"/>
      <c r="K248" s="49"/>
    </row>
    <row r="249" spans="1:11" x14ac:dyDescent="0.2">
      <c r="A249" s="5"/>
      <c r="B249" s="5"/>
      <c r="C249" s="4"/>
      <c r="D249" s="5"/>
      <c r="E249" s="5"/>
      <c r="F249" s="5"/>
      <c r="G249" s="5"/>
      <c r="H249" s="5"/>
      <c r="I249" s="4"/>
      <c r="J249" s="4"/>
      <c r="K249" s="49"/>
    </row>
    <row r="250" spans="1:11" x14ac:dyDescent="0.2">
      <c r="A250" s="5"/>
      <c r="B250" s="5"/>
      <c r="C250" s="4"/>
      <c r="D250" s="5"/>
      <c r="E250" s="5"/>
      <c r="F250" s="5"/>
      <c r="G250" s="5"/>
      <c r="H250" s="5"/>
      <c r="I250" s="4"/>
      <c r="J250" s="4"/>
      <c r="K250" s="49"/>
    </row>
    <row r="251" spans="1:11" x14ac:dyDescent="0.2">
      <c r="A251" s="5"/>
      <c r="B251" s="5"/>
      <c r="C251" s="4"/>
      <c r="D251" s="5"/>
      <c r="E251" s="5"/>
      <c r="F251" s="5"/>
      <c r="G251" s="5"/>
      <c r="H251" s="5"/>
      <c r="I251" s="4"/>
      <c r="J251" s="4"/>
      <c r="K251" s="49"/>
    </row>
    <row r="252" spans="1:11" x14ac:dyDescent="0.2">
      <c r="A252" s="5"/>
      <c r="B252" s="5"/>
      <c r="C252" s="4"/>
      <c r="D252" s="5"/>
      <c r="E252" s="5"/>
      <c r="F252" s="5"/>
      <c r="G252" s="5"/>
      <c r="H252" s="5"/>
      <c r="I252" s="4"/>
      <c r="J252" s="4"/>
      <c r="K252" s="49"/>
    </row>
    <row r="253" spans="1:11" x14ac:dyDescent="0.2">
      <c r="A253" s="5"/>
      <c r="B253" s="5"/>
      <c r="C253" s="4"/>
      <c r="D253" s="5"/>
      <c r="E253" s="5"/>
      <c r="F253" s="5"/>
      <c r="G253" s="5"/>
      <c r="H253" s="5"/>
      <c r="I253" s="4"/>
      <c r="J253" s="4"/>
      <c r="K253" s="49"/>
    </row>
    <row r="254" spans="1:11" x14ac:dyDescent="0.2">
      <c r="A254" s="5"/>
      <c r="B254" s="5"/>
      <c r="C254" s="4"/>
      <c r="D254" s="5"/>
      <c r="E254" s="5"/>
      <c r="F254" s="5"/>
      <c r="G254" s="5"/>
      <c r="H254" s="5"/>
      <c r="I254" s="4"/>
      <c r="J254" s="4"/>
      <c r="K254" s="49"/>
    </row>
    <row r="255" spans="1:11" x14ac:dyDescent="0.2">
      <c r="A255" s="5"/>
      <c r="B255" s="5"/>
      <c r="C255" s="4"/>
      <c r="D255" s="5"/>
      <c r="E255" s="5"/>
      <c r="F255" s="5"/>
      <c r="G255" s="5"/>
      <c r="H255" s="5"/>
      <c r="I255" s="4"/>
      <c r="J255" s="4"/>
      <c r="K255" s="49"/>
    </row>
    <row r="256" spans="1:11" x14ac:dyDescent="0.2">
      <c r="A256" s="5"/>
      <c r="B256" s="5"/>
      <c r="C256" s="4"/>
      <c r="D256" s="5"/>
      <c r="E256" s="5"/>
      <c r="F256" s="5"/>
      <c r="G256" s="5"/>
      <c r="H256" s="5"/>
      <c r="I256" s="4"/>
      <c r="J256" s="4"/>
      <c r="K256" s="49"/>
    </row>
    <row r="257" spans="1:11" x14ac:dyDescent="0.2">
      <c r="A257" s="5"/>
      <c r="B257" s="5"/>
      <c r="C257" s="4"/>
      <c r="D257" s="5"/>
      <c r="E257" s="5"/>
      <c r="F257" s="5"/>
      <c r="G257" s="5"/>
      <c r="H257" s="5"/>
      <c r="I257" s="4"/>
      <c r="J257" s="4"/>
      <c r="K257" s="49"/>
    </row>
    <row r="258" spans="1:11" x14ac:dyDescent="0.2">
      <c r="A258" s="5"/>
      <c r="B258" s="5"/>
      <c r="C258" s="4"/>
      <c r="D258" s="5"/>
      <c r="E258" s="5"/>
      <c r="F258" s="5"/>
      <c r="G258" s="5"/>
      <c r="H258" s="5"/>
      <c r="I258" s="4"/>
      <c r="J258" s="4"/>
      <c r="K258" s="49"/>
    </row>
    <row r="259" spans="1:11" x14ac:dyDescent="0.2">
      <c r="A259" s="5"/>
      <c r="B259" s="5"/>
      <c r="C259" s="4"/>
      <c r="D259" s="5"/>
      <c r="E259" s="5"/>
      <c r="F259" s="5"/>
      <c r="G259" s="5"/>
      <c r="H259" s="5"/>
      <c r="I259" s="4"/>
      <c r="J259" s="4"/>
      <c r="K259" s="49"/>
    </row>
    <row r="260" spans="1:11" x14ac:dyDescent="0.2">
      <c r="A260" s="5"/>
      <c r="B260" s="5"/>
      <c r="C260" s="4"/>
      <c r="D260" s="5"/>
      <c r="E260" s="5"/>
      <c r="F260" s="5"/>
      <c r="G260" s="5"/>
      <c r="H260" s="5"/>
      <c r="I260" s="4"/>
      <c r="J260" s="4"/>
      <c r="K260" s="49"/>
    </row>
    <row r="261" spans="1:11" x14ac:dyDescent="0.2">
      <c r="A261" s="5"/>
      <c r="B261" s="5"/>
      <c r="C261" s="4"/>
      <c r="D261" s="5"/>
      <c r="E261" s="5"/>
      <c r="F261" s="5"/>
      <c r="G261" s="5"/>
      <c r="H261" s="5"/>
      <c r="I261" s="4"/>
      <c r="J261" s="4"/>
      <c r="K261" s="49"/>
    </row>
    <row r="262" spans="1:11" x14ac:dyDescent="0.2">
      <c r="A262" s="5"/>
      <c r="B262" s="5"/>
      <c r="C262" s="4"/>
      <c r="D262" s="5"/>
      <c r="E262" s="5"/>
      <c r="F262" s="5"/>
      <c r="G262" s="5"/>
      <c r="H262" s="5"/>
      <c r="I262" s="4"/>
      <c r="J262" s="4"/>
      <c r="K262" s="49"/>
    </row>
    <row r="263" spans="1:11" x14ac:dyDescent="0.2">
      <c r="A263" s="5"/>
      <c r="B263" s="5"/>
      <c r="C263" s="4"/>
      <c r="D263" s="5"/>
      <c r="E263" s="5"/>
      <c r="F263" s="5"/>
      <c r="G263" s="5"/>
      <c r="H263" s="5"/>
      <c r="I263" s="4"/>
      <c r="J263" s="4"/>
      <c r="K263" s="49"/>
    </row>
    <row r="264" spans="1:11" x14ac:dyDescent="0.2">
      <c r="A264" s="5"/>
      <c r="B264" s="5"/>
      <c r="C264" s="4"/>
      <c r="D264" s="5"/>
      <c r="E264" s="5"/>
      <c r="F264" s="5"/>
      <c r="G264" s="5"/>
      <c r="H264" s="5"/>
      <c r="I264" s="4"/>
      <c r="J264" s="4"/>
      <c r="K264" s="49"/>
    </row>
    <row r="265" spans="1:11" x14ac:dyDescent="0.2">
      <c r="A265" s="5"/>
      <c r="B265" s="5"/>
      <c r="C265" s="4"/>
      <c r="D265" s="5"/>
      <c r="E265" s="5"/>
      <c r="F265" s="5"/>
      <c r="G265" s="5"/>
      <c r="H265" s="5"/>
      <c r="I265" s="4"/>
      <c r="J265" s="4"/>
      <c r="K265" s="49"/>
    </row>
    <row r="266" spans="1:11" x14ac:dyDescent="0.2">
      <c r="A266" s="5"/>
      <c r="B266" s="5"/>
      <c r="C266" s="4"/>
      <c r="D266" s="5"/>
      <c r="E266" s="5"/>
      <c r="F266" s="5"/>
      <c r="G266" s="5"/>
      <c r="H266" s="5"/>
      <c r="I266" s="4"/>
      <c r="J266" s="4"/>
      <c r="K266" s="49"/>
    </row>
    <row r="267" spans="1:11" x14ac:dyDescent="0.2">
      <c r="A267" s="5"/>
      <c r="B267" s="5"/>
      <c r="C267" s="4"/>
      <c r="D267" s="5"/>
      <c r="E267" s="5"/>
      <c r="F267" s="5"/>
      <c r="G267" s="5"/>
      <c r="H267" s="5"/>
      <c r="I267" s="4"/>
      <c r="J267" s="4"/>
      <c r="K267" s="49"/>
    </row>
    <row r="268" spans="1:11" x14ac:dyDescent="0.2">
      <c r="A268" s="5"/>
      <c r="B268" s="5"/>
      <c r="C268" s="4"/>
      <c r="D268" s="5"/>
      <c r="E268" s="5"/>
      <c r="F268" s="5"/>
      <c r="G268" s="5"/>
      <c r="H268" s="5"/>
      <c r="I268" s="4"/>
      <c r="J268" s="4"/>
      <c r="K268" s="49"/>
    </row>
    <row r="269" spans="1:11" x14ac:dyDescent="0.2">
      <c r="A269" s="5"/>
      <c r="B269" s="5"/>
      <c r="C269" s="4"/>
      <c r="D269" s="5"/>
      <c r="E269" s="5"/>
      <c r="F269" s="5"/>
      <c r="G269" s="5"/>
      <c r="H269" s="5"/>
      <c r="I269" s="4"/>
      <c r="J269" s="4"/>
      <c r="K269" s="49"/>
    </row>
    <row r="270" spans="1:11" x14ac:dyDescent="0.2">
      <c r="A270" s="5"/>
      <c r="B270" s="5"/>
      <c r="C270" s="4"/>
      <c r="D270" s="5"/>
      <c r="E270" s="5"/>
      <c r="F270" s="5"/>
      <c r="G270" s="5"/>
      <c r="H270" s="5"/>
      <c r="I270" s="4"/>
      <c r="J270" s="4"/>
      <c r="K270" s="49"/>
    </row>
    <row r="271" spans="1:11" x14ac:dyDescent="0.2">
      <c r="A271" s="5"/>
      <c r="B271" s="5"/>
      <c r="C271" s="4"/>
      <c r="D271" s="5"/>
      <c r="E271" s="5"/>
      <c r="F271" s="5"/>
      <c r="G271" s="5"/>
      <c r="H271" s="5"/>
      <c r="I271" s="4"/>
      <c r="J271" s="4"/>
      <c r="K271" s="49"/>
    </row>
    <row r="272" spans="1:11" x14ac:dyDescent="0.2">
      <c r="A272" s="5"/>
      <c r="B272" s="5"/>
      <c r="C272" s="4"/>
      <c r="D272" s="5"/>
      <c r="E272" s="5"/>
      <c r="F272" s="5"/>
      <c r="G272" s="5"/>
      <c r="H272" s="5"/>
      <c r="I272" s="4"/>
      <c r="J272" s="4"/>
      <c r="K272" s="49"/>
    </row>
    <row r="273" spans="1:11" x14ac:dyDescent="0.2">
      <c r="A273" s="5"/>
      <c r="B273" s="5"/>
      <c r="C273" s="4"/>
      <c r="D273" s="5"/>
      <c r="E273" s="5"/>
      <c r="F273" s="5"/>
      <c r="G273" s="5"/>
      <c r="H273" s="5"/>
      <c r="I273" s="4"/>
      <c r="J273" s="4"/>
      <c r="K273" s="49"/>
    </row>
    <row r="274" spans="1:11" x14ac:dyDescent="0.2">
      <c r="A274" s="5"/>
      <c r="B274" s="5"/>
      <c r="C274" s="4"/>
      <c r="D274" s="5"/>
      <c r="E274" s="5"/>
      <c r="F274" s="5"/>
      <c r="G274" s="5"/>
      <c r="H274" s="5"/>
      <c r="I274" s="4"/>
      <c r="J274" s="4"/>
      <c r="K274" s="49"/>
    </row>
    <row r="275" spans="1:11" x14ac:dyDescent="0.2">
      <c r="A275" s="5"/>
      <c r="B275" s="5"/>
      <c r="C275" s="4"/>
      <c r="D275" s="5"/>
      <c r="E275" s="5"/>
      <c r="F275" s="5"/>
      <c r="G275" s="5"/>
      <c r="H275" s="5"/>
      <c r="I275" s="4"/>
      <c r="J275" s="4"/>
      <c r="K275" s="49"/>
    </row>
    <row r="276" spans="1:11" x14ac:dyDescent="0.2">
      <c r="A276" s="5"/>
      <c r="B276" s="5"/>
      <c r="C276" s="4"/>
      <c r="D276" s="5"/>
      <c r="E276" s="5"/>
      <c r="F276" s="5"/>
      <c r="G276" s="5"/>
      <c r="H276" s="5"/>
      <c r="I276" s="4"/>
      <c r="J276" s="4"/>
      <c r="K276" s="49"/>
    </row>
    <row r="277" spans="1:11" x14ac:dyDescent="0.2">
      <c r="A277" s="5"/>
      <c r="B277" s="5"/>
      <c r="C277" s="4"/>
      <c r="D277" s="5"/>
      <c r="E277" s="5"/>
      <c r="F277" s="5"/>
      <c r="G277" s="5"/>
      <c r="H277" s="5"/>
      <c r="I277" s="4"/>
      <c r="J277" s="4"/>
      <c r="K277" s="49"/>
    </row>
    <row r="278" spans="1:11" x14ac:dyDescent="0.2">
      <c r="A278" s="5"/>
      <c r="B278" s="5"/>
      <c r="C278" s="4"/>
      <c r="D278" s="5"/>
      <c r="E278" s="5"/>
      <c r="F278" s="5"/>
      <c r="G278" s="5"/>
      <c r="H278" s="5"/>
      <c r="I278" s="4"/>
      <c r="J278" s="4"/>
      <c r="K278" s="49"/>
    </row>
    <row r="279" spans="1:11" x14ac:dyDescent="0.2">
      <c r="A279" s="5"/>
      <c r="B279" s="5"/>
      <c r="C279" s="4"/>
      <c r="D279" s="5"/>
      <c r="E279" s="5"/>
      <c r="F279" s="5"/>
      <c r="G279" s="5"/>
      <c r="H279" s="5"/>
      <c r="I279" s="4"/>
      <c r="J279" s="4"/>
      <c r="K279" s="49"/>
    </row>
    <row r="280" spans="1:11" x14ac:dyDescent="0.2">
      <c r="A280" s="5"/>
      <c r="B280" s="5"/>
      <c r="C280" s="4"/>
      <c r="D280" s="5"/>
      <c r="E280" s="5"/>
      <c r="F280" s="5"/>
      <c r="G280" s="5"/>
      <c r="H280" s="5"/>
      <c r="I280" s="4"/>
      <c r="J280" s="4"/>
      <c r="K280" s="49"/>
    </row>
    <row r="281" spans="1:11" x14ac:dyDescent="0.2">
      <c r="A281" s="5"/>
      <c r="B281" s="5"/>
      <c r="C281" s="4"/>
      <c r="D281" s="5"/>
      <c r="E281" s="5"/>
      <c r="F281" s="5"/>
      <c r="G281" s="5"/>
      <c r="H281" s="5"/>
      <c r="I281" s="4"/>
      <c r="J281" s="4"/>
      <c r="K281" s="49"/>
    </row>
    <row r="282" spans="1:11" x14ac:dyDescent="0.2">
      <c r="A282" s="5"/>
      <c r="B282" s="5"/>
      <c r="C282" s="4"/>
      <c r="D282" s="5"/>
      <c r="E282" s="5"/>
      <c r="F282" s="5"/>
      <c r="G282" s="5"/>
      <c r="H282" s="5"/>
      <c r="I282" s="4"/>
      <c r="J282" s="4"/>
      <c r="K282" s="49"/>
    </row>
    <row r="283" spans="1:11" x14ac:dyDescent="0.2">
      <c r="A283" s="5"/>
      <c r="B283" s="5"/>
      <c r="C283" s="4"/>
      <c r="D283" s="5"/>
      <c r="E283" s="5"/>
      <c r="F283" s="5"/>
      <c r="G283" s="5"/>
      <c r="H283" s="5"/>
      <c r="I283" s="4"/>
      <c r="J283" s="4"/>
      <c r="K283" s="49"/>
    </row>
    <row r="284" spans="1:11" x14ac:dyDescent="0.2">
      <c r="A284" s="5"/>
      <c r="B284" s="5"/>
      <c r="C284" s="4"/>
      <c r="D284" s="5"/>
      <c r="E284" s="5"/>
      <c r="F284" s="5"/>
      <c r="G284" s="5"/>
      <c r="H284" s="5"/>
      <c r="I284" s="4"/>
      <c r="J284" s="4"/>
      <c r="K284" s="49"/>
    </row>
    <row r="285" spans="1:11" x14ac:dyDescent="0.2">
      <c r="A285" s="5"/>
      <c r="B285" s="5"/>
      <c r="C285" s="4"/>
      <c r="D285" s="5"/>
      <c r="E285" s="5"/>
      <c r="F285" s="5"/>
      <c r="G285" s="5"/>
      <c r="H285" s="5"/>
      <c r="I285" s="4"/>
      <c r="J285" s="4"/>
      <c r="K285" s="49"/>
    </row>
    <row r="286" spans="1:11" x14ac:dyDescent="0.2">
      <c r="A286" s="5"/>
      <c r="B286" s="5"/>
      <c r="C286" s="4"/>
      <c r="D286" s="5"/>
      <c r="E286" s="5"/>
      <c r="F286" s="5"/>
      <c r="G286" s="5"/>
      <c r="H286" s="5"/>
      <c r="I286" s="4"/>
      <c r="J286" s="4"/>
      <c r="K286" s="49"/>
    </row>
    <row r="287" spans="1:11" x14ac:dyDescent="0.2">
      <c r="A287" s="5"/>
      <c r="B287" s="5"/>
      <c r="C287" s="4"/>
      <c r="D287" s="5"/>
      <c r="E287" s="5"/>
      <c r="F287" s="5"/>
      <c r="G287" s="5"/>
      <c r="H287" s="5"/>
      <c r="I287" s="4"/>
      <c r="J287" s="4"/>
      <c r="K287" s="49"/>
    </row>
    <row r="288" spans="1:11" x14ac:dyDescent="0.2">
      <c r="A288" s="5"/>
      <c r="B288" s="5"/>
      <c r="C288" s="4"/>
      <c r="D288" s="5"/>
      <c r="E288" s="5"/>
      <c r="F288" s="5"/>
      <c r="G288" s="5"/>
      <c r="H288" s="5"/>
      <c r="I288" s="4"/>
      <c r="J288" s="4"/>
      <c r="K288" s="49"/>
    </row>
    <row r="289" spans="1:11" x14ac:dyDescent="0.2">
      <c r="A289" s="5"/>
      <c r="B289" s="5"/>
      <c r="C289" s="4"/>
      <c r="D289" s="5"/>
      <c r="E289" s="5"/>
      <c r="F289" s="5"/>
      <c r="G289" s="5"/>
      <c r="H289" s="5"/>
      <c r="I289" s="4"/>
      <c r="J289" s="4"/>
      <c r="K289" s="49"/>
    </row>
    <row r="290" spans="1:11" x14ac:dyDescent="0.2">
      <c r="A290" s="5"/>
      <c r="B290" s="5"/>
      <c r="C290" s="4"/>
      <c r="D290" s="5"/>
      <c r="E290" s="5"/>
      <c r="F290" s="5"/>
      <c r="G290" s="5"/>
      <c r="H290" s="5"/>
      <c r="I290" s="4"/>
      <c r="J290" s="4"/>
      <c r="K290" s="49"/>
    </row>
    <row r="291" spans="1:11" x14ac:dyDescent="0.2">
      <c r="A291" s="5"/>
      <c r="B291" s="5"/>
      <c r="C291" s="4"/>
      <c r="D291" s="5"/>
      <c r="E291" s="5"/>
      <c r="F291" s="5"/>
      <c r="G291" s="5"/>
      <c r="H291" s="5"/>
      <c r="I291" s="4"/>
      <c r="J291" s="4"/>
      <c r="K291" s="49"/>
    </row>
    <row r="292" spans="1:11" x14ac:dyDescent="0.2">
      <c r="A292" s="5"/>
      <c r="B292" s="5"/>
      <c r="C292" s="4"/>
      <c r="D292" s="5"/>
      <c r="E292" s="5"/>
      <c r="F292" s="5"/>
      <c r="G292" s="5"/>
      <c r="H292" s="5"/>
      <c r="I292" s="4"/>
      <c r="J292" s="4"/>
      <c r="K292" s="49"/>
    </row>
    <row r="293" spans="1:11" x14ac:dyDescent="0.2">
      <c r="A293" s="5"/>
      <c r="B293" s="5"/>
      <c r="C293" s="4"/>
      <c r="D293" s="5"/>
      <c r="E293" s="5"/>
      <c r="F293" s="5"/>
      <c r="G293" s="5"/>
      <c r="H293" s="5"/>
      <c r="I293" s="4"/>
      <c r="J293" s="4"/>
      <c r="K293" s="49"/>
    </row>
    <row r="294" spans="1:11" x14ac:dyDescent="0.2">
      <c r="A294" s="5"/>
      <c r="B294" s="5"/>
      <c r="C294" s="4"/>
      <c r="D294" s="5"/>
      <c r="E294" s="5"/>
      <c r="F294" s="5"/>
      <c r="G294" s="5"/>
      <c r="H294" s="5"/>
      <c r="I294" s="4"/>
      <c r="J294" s="4"/>
      <c r="K294" s="49"/>
    </row>
    <row r="295" spans="1:11" x14ac:dyDescent="0.2">
      <c r="A295" s="5"/>
      <c r="B295" s="5"/>
      <c r="C295" s="4"/>
      <c r="D295" s="5"/>
      <c r="E295" s="5"/>
      <c r="F295" s="5"/>
      <c r="G295" s="5"/>
      <c r="H295" s="5"/>
      <c r="I295" s="4"/>
      <c r="J295" s="4"/>
      <c r="K295" s="49"/>
    </row>
    <row r="296" spans="1:11" x14ac:dyDescent="0.2">
      <c r="A296" s="5"/>
      <c r="B296" s="5"/>
      <c r="C296" s="4"/>
      <c r="D296" s="5"/>
      <c r="E296" s="5"/>
      <c r="F296" s="5"/>
      <c r="G296" s="5"/>
      <c r="H296" s="5"/>
      <c r="I296" s="4"/>
      <c r="J296" s="4"/>
      <c r="K296" s="49"/>
    </row>
    <row r="297" spans="1:11" x14ac:dyDescent="0.2">
      <c r="A297" s="5"/>
      <c r="B297" s="5"/>
      <c r="C297" s="4"/>
      <c r="D297" s="5"/>
      <c r="E297" s="5"/>
      <c r="F297" s="5"/>
      <c r="G297" s="5"/>
      <c r="H297" s="5"/>
      <c r="I297" s="4"/>
      <c r="J297" s="4"/>
      <c r="K297" s="49"/>
    </row>
    <row r="298" spans="1:11" x14ac:dyDescent="0.2">
      <c r="A298" s="5"/>
      <c r="B298" s="5"/>
      <c r="C298" s="4"/>
      <c r="D298" s="5"/>
      <c r="E298" s="5"/>
      <c r="F298" s="5"/>
      <c r="G298" s="5"/>
      <c r="H298" s="5"/>
      <c r="I298" s="4"/>
      <c r="J298" s="4"/>
      <c r="K298" s="49"/>
    </row>
    <row r="299" spans="1:11" x14ac:dyDescent="0.2">
      <c r="A299" s="5"/>
      <c r="B299" s="5"/>
      <c r="C299" s="4"/>
      <c r="D299" s="5"/>
      <c r="E299" s="5"/>
      <c r="F299" s="5"/>
      <c r="G299" s="5"/>
      <c r="H299" s="5"/>
      <c r="I299" s="4"/>
      <c r="J299" s="4"/>
      <c r="K299" s="49"/>
    </row>
    <row r="300" spans="1:11" x14ac:dyDescent="0.2">
      <c r="A300" s="5"/>
      <c r="B300" s="5"/>
      <c r="C300" s="4"/>
      <c r="D300" s="5"/>
      <c r="E300" s="5"/>
      <c r="F300" s="5"/>
      <c r="G300" s="5"/>
      <c r="H300" s="5"/>
      <c r="I300" s="4"/>
      <c r="J300" s="4"/>
      <c r="K300" s="49"/>
    </row>
    <row r="301" spans="1:11" x14ac:dyDescent="0.2">
      <c r="A301" s="5"/>
      <c r="B301" s="5"/>
      <c r="C301" s="4"/>
      <c r="D301" s="5"/>
      <c r="E301" s="5"/>
      <c r="F301" s="5"/>
      <c r="G301" s="5"/>
      <c r="H301" s="5"/>
      <c r="I301" s="4"/>
      <c r="J301" s="4"/>
      <c r="K301" s="49"/>
    </row>
    <row r="302" spans="1:11" x14ac:dyDescent="0.2">
      <c r="A302" s="5"/>
      <c r="B302" s="5"/>
      <c r="C302" s="4"/>
      <c r="D302" s="5"/>
      <c r="E302" s="5"/>
      <c r="F302" s="5"/>
      <c r="G302" s="5"/>
      <c r="H302" s="5"/>
      <c r="I302" s="4"/>
      <c r="J302" s="4"/>
      <c r="K302" s="49"/>
    </row>
    <row r="303" spans="1:11" x14ac:dyDescent="0.2">
      <c r="A303" s="5"/>
      <c r="B303" s="5"/>
      <c r="C303" s="4"/>
      <c r="D303" s="5"/>
      <c r="E303" s="5"/>
      <c r="F303" s="5"/>
      <c r="G303" s="5"/>
      <c r="H303" s="5"/>
      <c r="I303" s="4"/>
      <c r="J303" s="4"/>
      <c r="K303" s="49"/>
    </row>
    <row r="304" spans="1:11" x14ac:dyDescent="0.2">
      <c r="A304" s="5"/>
      <c r="B304" s="5"/>
      <c r="C304" s="4"/>
      <c r="D304" s="5"/>
      <c r="E304" s="5"/>
      <c r="F304" s="5"/>
      <c r="G304" s="5"/>
      <c r="H304" s="5"/>
      <c r="I304" s="4"/>
      <c r="J304" s="4"/>
      <c r="K304" s="49"/>
    </row>
    <row r="305" spans="1:11" x14ac:dyDescent="0.2">
      <c r="A305" s="5"/>
      <c r="B305" s="5"/>
      <c r="C305" s="4"/>
      <c r="D305" s="5"/>
      <c r="E305" s="5"/>
      <c r="F305" s="5"/>
      <c r="G305" s="5"/>
      <c r="H305" s="5"/>
      <c r="I305" s="4"/>
      <c r="J305" s="4"/>
      <c r="K305" s="49"/>
    </row>
    <row r="306" spans="1:11" x14ac:dyDescent="0.2">
      <c r="A306" s="5"/>
      <c r="B306" s="5"/>
      <c r="C306" s="4"/>
      <c r="D306" s="5"/>
      <c r="E306" s="5"/>
      <c r="F306" s="5"/>
      <c r="G306" s="5"/>
      <c r="H306" s="5"/>
      <c r="I306" s="4"/>
      <c r="J306" s="4"/>
      <c r="K306" s="49"/>
    </row>
    <row r="307" spans="1:11" x14ac:dyDescent="0.2">
      <c r="A307" s="5"/>
      <c r="B307" s="5"/>
      <c r="C307" s="4"/>
      <c r="D307" s="5"/>
      <c r="E307" s="5"/>
      <c r="F307" s="5"/>
      <c r="G307" s="5"/>
      <c r="H307" s="5"/>
      <c r="I307" s="4"/>
      <c r="J307" s="4"/>
      <c r="K307" s="49"/>
    </row>
    <row r="308" spans="1:11" x14ac:dyDescent="0.2">
      <c r="A308" s="5"/>
      <c r="B308" s="5"/>
      <c r="C308" s="4"/>
      <c r="D308" s="5"/>
      <c r="E308" s="5"/>
      <c r="F308" s="5"/>
      <c r="G308" s="5"/>
      <c r="H308" s="5"/>
      <c r="I308" s="4"/>
      <c r="J308" s="4"/>
      <c r="K308" s="49"/>
    </row>
    <row r="309" spans="1:11" x14ac:dyDescent="0.2">
      <c r="A309" s="5"/>
      <c r="B309" s="5"/>
      <c r="C309" s="4"/>
      <c r="D309" s="5"/>
      <c r="E309" s="5"/>
      <c r="F309" s="5"/>
      <c r="G309" s="5"/>
      <c r="H309" s="5"/>
      <c r="I309" s="4"/>
      <c r="J309" s="4"/>
      <c r="K309" s="49"/>
    </row>
    <row r="310" spans="1:11" x14ac:dyDescent="0.2">
      <c r="A310" s="5"/>
      <c r="B310" s="5"/>
      <c r="C310" s="4"/>
      <c r="D310" s="5"/>
      <c r="E310" s="5"/>
      <c r="F310" s="5"/>
      <c r="G310" s="5"/>
      <c r="H310" s="5"/>
      <c r="I310" s="4"/>
      <c r="J310" s="4"/>
      <c r="K310" s="49"/>
    </row>
    <row r="311" spans="1:11" x14ac:dyDescent="0.2">
      <c r="A311" s="5"/>
      <c r="B311" s="5"/>
      <c r="C311" s="4"/>
      <c r="D311" s="5"/>
      <c r="E311" s="5"/>
      <c r="F311" s="5"/>
      <c r="G311" s="5"/>
      <c r="H311" s="5"/>
      <c r="I311" s="4"/>
      <c r="J311" s="4"/>
      <c r="K311" s="49"/>
    </row>
    <row r="312" spans="1:11" x14ac:dyDescent="0.2">
      <c r="A312" s="5"/>
      <c r="B312" s="5"/>
      <c r="C312" s="4"/>
      <c r="D312" s="5"/>
      <c r="E312" s="5"/>
      <c r="F312" s="5"/>
      <c r="G312" s="5"/>
      <c r="H312" s="5"/>
      <c r="I312" s="4"/>
      <c r="J312" s="4"/>
      <c r="K312" s="49"/>
    </row>
    <row r="313" spans="1:11" x14ac:dyDescent="0.2">
      <c r="A313" s="5"/>
      <c r="B313" s="5"/>
      <c r="C313" s="4"/>
      <c r="D313" s="5"/>
      <c r="E313" s="5"/>
      <c r="F313" s="5"/>
      <c r="G313" s="5"/>
      <c r="H313" s="5"/>
      <c r="I313" s="4"/>
      <c r="J313" s="4"/>
      <c r="K313" s="49"/>
    </row>
    <row r="314" spans="1:11" x14ac:dyDescent="0.2">
      <c r="A314" s="5"/>
      <c r="B314" s="5"/>
      <c r="C314" s="4"/>
      <c r="D314" s="5"/>
      <c r="E314" s="5"/>
      <c r="F314" s="5"/>
      <c r="G314" s="5"/>
      <c r="H314" s="5"/>
      <c r="I314" s="4"/>
      <c r="J314" s="4"/>
      <c r="K314" s="49"/>
    </row>
    <row r="315" spans="1:11" x14ac:dyDescent="0.2">
      <c r="A315" s="5"/>
      <c r="B315" s="5"/>
      <c r="C315" s="4"/>
      <c r="D315" s="5"/>
      <c r="E315" s="5"/>
      <c r="F315" s="5"/>
      <c r="G315" s="5"/>
      <c r="H315" s="5"/>
      <c r="I315" s="4"/>
      <c r="J315" s="4"/>
      <c r="K315" s="49"/>
    </row>
    <row r="316" spans="1:11" x14ac:dyDescent="0.2">
      <c r="A316" s="5"/>
      <c r="B316" s="5"/>
      <c r="C316" s="4"/>
      <c r="D316" s="5"/>
      <c r="E316" s="5"/>
      <c r="F316" s="5"/>
      <c r="G316" s="5"/>
      <c r="H316" s="5"/>
      <c r="I316" s="4"/>
      <c r="J316" s="4"/>
      <c r="K316" s="49"/>
    </row>
    <row r="317" spans="1:11" x14ac:dyDescent="0.2">
      <c r="A317" s="5"/>
      <c r="B317" s="5"/>
      <c r="C317" s="4"/>
      <c r="D317" s="5"/>
      <c r="E317" s="5"/>
      <c r="F317" s="5"/>
      <c r="G317" s="5"/>
      <c r="H317" s="5"/>
      <c r="I317" s="4"/>
      <c r="J317" s="4"/>
      <c r="K317" s="49"/>
    </row>
    <row r="318" spans="1:11" x14ac:dyDescent="0.2">
      <c r="A318" s="5"/>
      <c r="B318" s="5"/>
      <c r="C318" s="4"/>
      <c r="D318" s="5"/>
      <c r="E318" s="5"/>
      <c r="F318" s="5"/>
      <c r="G318" s="5"/>
      <c r="H318" s="5"/>
      <c r="I318" s="4"/>
      <c r="J318" s="4"/>
      <c r="K318" s="49"/>
    </row>
    <row r="319" spans="1:11" x14ac:dyDescent="0.2">
      <c r="A319" s="5"/>
      <c r="B319" s="5"/>
      <c r="C319" s="4"/>
      <c r="D319" s="5"/>
      <c r="E319" s="5"/>
      <c r="F319" s="5"/>
      <c r="G319" s="5"/>
      <c r="H319" s="5"/>
      <c r="I319" s="4"/>
      <c r="J319" s="4"/>
      <c r="K319" s="49"/>
    </row>
    <row r="320" spans="1:11" x14ac:dyDescent="0.2">
      <c r="A320" s="5"/>
      <c r="B320" s="5"/>
      <c r="C320" s="4"/>
      <c r="D320" s="5"/>
      <c r="E320" s="5"/>
      <c r="F320" s="5"/>
      <c r="G320" s="5"/>
      <c r="H320" s="5"/>
      <c r="I320" s="4"/>
      <c r="J320" s="4"/>
      <c r="K320" s="49"/>
    </row>
    <row r="321" spans="1:11" x14ac:dyDescent="0.2">
      <c r="A321" s="5"/>
      <c r="B321" s="5"/>
      <c r="C321" s="4"/>
      <c r="D321" s="5"/>
      <c r="E321" s="5"/>
      <c r="F321" s="5"/>
      <c r="G321" s="5"/>
      <c r="H321" s="5"/>
      <c r="I321" s="4"/>
      <c r="J321" s="4"/>
      <c r="K321" s="49"/>
    </row>
    <row r="322" spans="1:11" x14ac:dyDescent="0.2">
      <c r="A322" s="5"/>
      <c r="B322" s="5"/>
      <c r="C322" s="4"/>
      <c r="D322" s="5"/>
      <c r="E322" s="5"/>
      <c r="F322" s="5"/>
      <c r="G322" s="5"/>
      <c r="H322" s="5"/>
      <c r="I322" s="4"/>
      <c r="J322" s="4"/>
      <c r="K322" s="49"/>
    </row>
    <row r="323" spans="1:11" x14ac:dyDescent="0.2">
      <c r="A323" s="5"/>
      <c r="B323" s="5"/>
      <c r="C323" s="4"/>
      <c r="D323" s="5"/>
      <c r="E323" s="5"/>
      <c r="F323" s="5"/>
      <c r="G323" s="5"/>
      <c r="H323" s="5"/>
      <c r="I323" s="4"/>
      <c r="J323" s="4"/>
      <c r="K323" s="49"/>
    </row>
    <row r="324" spans="1:11" x14ac:dyDescent="0.2">
      <c r="A324" s="5"/>
      <c r="B324" s="5"/>
      <c r="C324" s="4"/>
      <c r="D324" s="5"/>
      <c r="E324" s="5"/>
      <c r="F324" s="5"/>
      <c r="G324" s="5"/>
      <c r="H324" s="5"/>
      <c r="I324" s="4"/>
      <c r="J324" s="4"/>
      <c r="K324" s="49"/>
    </row>
    <row r="325" spans="1:11" x14ac:dyDescent="0.2">
      <c r="A325" s="5"/>
      <c r="B325" s="5"/>
      <c r="C325" s="4"/>
      <c r="D325" s="5"/>
      <c r="E325" s="5"/>
      <c r="F325" s="5"/>
      <c r="G325" s="5"/>
      <c r="H325" s="5"/>
      <c r="I325" s="4"/>
      <c r="J325" s="4"/>
      <c r="K325" s="49"/>
    </row>
    <row r="326" spans="1:11" x14ac:dyDescent="0.2">
      <c r="A326" s="5"/>
      <c r="B326" s="5"/>
      <c r="C326" s="4"/>
      <c r="D326" s="5"/>
      <c r="E326" s="5"/>
      <c r="F326" s="5"/>
      <c r="G326" s="5"/>
      <c r="H326" s="5"/>
      <c r="I326" s="4"/>
      <c r="J326" s="4"/>
      <c r="K326" s="49"/>
    </row>
    <row r="327" spans="1:11" x14ac:dyDescent="0.2">
      <c r="A327" s="5"/>
      <c r="B327" s="5"/>
      <c r="C327" s="4"/>
      <c r="D327" s="5"/>
      <c r="E327" s="5"/>
      <c r="F327" s="5"/>
      <c r="G327" s="5"/>
      <c r="H327" s="5"/>
      <c r="I327" s="4"/>
      <c r="J327" s="4"/>
      <c r="K327" s="49"/>
    </row>
    <row r="328" spans="1:11" x14ac:dyDescent="0.2">
      <c r="A328" s="5"/>
      <c r="B328" s="5"/>
      <c r="C328" s="4"/>
      <c r="D328" s="5"/>
      <c r="E328" s="5"/>
      <c r="F328" s="5"/>
      <c r="G328" s="5"/>
      <c r="H328" s="5"/>
      <c r="I328" s="4"/>
      <c r="J328" s="4"/>
      <c r="K328" s="49"/>
    </row>
    <row r="329" spans="1:11" x14ac:dyDescent="0.2">
      <c r="A329" s="5"/>
      <c r="B329" s="5"/>
      <c r="C329" s="4"/>
      <c r="D329" s="5"/>
      <c r="E329" s="5"/>
      <c r="F329" s="5"/>
      <c r="G329" s="5"/>
      <c r="H329" s="5"/>
      <c r="I329" s="4"/>
      <c r="J329" s="4"/>
      <c r="K329" s="49"/>
    </row>
    <row r="330" spans="1:11" x14ac:dyDescent="0.2">
      <c r="A330" s="5"/>
      <c r="B330" s="5"/>
      <c r="C330" s="4"/>
      <c r="D330" s="5"/>
      <c r="E330" s="5"/>
      <c r="F330" s="5"/>
      <c r="G330" s="5"/>
      <c r="H330" s="5"/>
      <c r="I330" s="4"/>
      <c r="J330" s="4"/>
      <c r="K330" s="49"/>
    </row>
    <row r="331" spans="1:11" x14ac:dyDescent="0.2">
      <c r="A331" s="5"/>
      <c r="B331" s="5"/>
      <c r="C331" s="4"/>
      <c r="D331" s="5"/>
      <c r="E331" s="5"/>
      <c r="F331" s="5"/>
      <c r="G331" s="5"/>
      <c r="H331" s="5"/>
      <c r="I331" s="4"/>
      <c r="J331" s="4"/>
      <c r="K331" s="49"/>
    </row>
    <row r="332" spans="1:11" x14ac:dyDescent="0.2">
      <c r="A332" s="5"/>
      <c r="B332" s="5"/>
      <c r="C332" s="4"/>
      <c r="D332" s="5"/>
      <c r="E332" s="5"/>
      <c r="F332" s="5"/>
      <c r="G332" s="5"/>
      <c r="H332" s="5"/>
      <c r="I332" s="4"/>
      <c r="J332" s="4"/>
      <c r="K332" s="49"/>
    </row>
    <row r="333" spans="1:11" x14ac:dyDescent="0.2">
      <c r="A333" s="5"/>
      <c r="B333" s="5"/>
      <c r="C333" s="4"/>
      <c r="D333" s="5"/>
      <c r="E333" s="5"/>
      <c r="F333" s="5"/>
      <c r="G333" s="5"/>
      <c r="H333" s="5"/>
      <c r="I333" s="4"/>
      <c r="J333" s="4"/>
      <c r="K333" s="49"/>
    </row>
    <row r="334" spans="1:11" x14ac:dyDescent="0.2">
      <c r="A334" s="5"/>
      <c r="B334" s="5"/>
      <c r="C334" s="4"/>
      <c r="D334" s="5"/>
      <c r="E334" s="5"/>
      <c r="F334" s="5"/>
      <c r="G334" s="5"/>
      <c r="H334" s="5"/>
      <c r="I334" s="4"/>
      <c r="J334" s="4"/>
      <c r="K334" s="49"/>
    </row>
    <row r="335" spans="1:11" x14ac:dyDescent="0.2">
      <c r="A335" s="5"/>
      <c r="B335" s="5"/>
      <c r="C335" s="4"/>
      <c r="D335" s="5"/>
      <c r="E335" s="5"/>
      <c r="F335" s="5"/>
      <c r="G335" s="5"/>
      <c r="H335" s="5"/>
      <c r="I335" s="4"/>
      <c r="J335" s="4"/>
      <c r="K335" s="49"/>
    </row>
  </sheetData>
  <mergeCells count="21">
    <mergeCell ref="A3:K3"/>
    <mergeCell ref="A4:E4"/>
    <mergeCell ref="F4:K4"/>
    <mergeCell ref="A5:K5"/>
    <mergeCell ref="A9:K9"/>
    <mergeCell ref="A6:K6"/>
    <mergeCell ref="A7:C7"/>
    <mergeCell ref="D7:F7"/>
    <mergeCell ref="G7:K7"/>
    <mergeCell ref="A8:C8"/>
    <mergeCell ref="D8:F8"/>
    <mergeCell ref="G8:H8"/>
    <mergeCell ref="I8:K8"/>
    <mergeCell ref="A10:K10"/>
    <mergeCell ref="A11:A12"/>
    <mergeCell ref="B11:B12"/>
    <mergeCell ref="D11:D12"/>
    <mergeCell ref="C11:C12"/>
    <mergeCell ref="E11:G11"/>
    <mergeCell ref="H11:J11"/>
    <mergeCell ref="K11:K12"/>
  </mergeCells>
  <phoneticPr fontId="12" type="noConversion"/>
  <printOptions horizontalCentered="1"/>
  <pageMargins left="0.39370078740157483" right="0.39370078740157483" top="0.39370078740157483" bottom="0.39370078740157483" header="0" footer="0"/>
  <pageSetup paperSize="8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6A5F217236FD41952DC06BFF9D54D7" ma:contentTypeVersion="21" ma:contentTypeDescription="Crie um novo documento." ma:contentTypeScope="" ma:versionID="36ab9e24671e10dcf41e3dfd0ee7e945">
  <xsd:schema xmlns:xsd="http://www.w3.org/2001/XMLSchema" xmlns:xs="http://www.w3.org/2001/XMLSchema" xmlns:p="http://schemas.microsoft.com/office/2006/metadata/properties" xmlns:ns2="7d8be6fd-d823-473b-a780-84184c451060" xmlns:ns3="304d77fb-a4e2-44b3-8573-a0d215f26cda" targetNamespace="http://schemas.microsoft.com/office/2006/metadata/properties" ma:root="true" ma:fieldsID="a7d3efa47c50f3a9daa3baa638bbd0c2" ns2:_="" ns3:_="">
    <xsd:import namespace="7d8be6fd-d823-473b-a780-84184c451060"/>
    <xsd:import namespace="304d77fb-a4e2-44b3-8573-a0d215f26c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Respons_x00e1_vel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be6fd-d823-473b-a780-84184c451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8809f0-f3f0-4671-b020-d41f17bb42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pons_x00e1_vel" ma:index="26" nillable="true" ma:displayName="Responsável" ma:format="Dropdown" ma:list="UserInfo" ma:SharePointGroup="0" ma:internalName="Respons_x00e1_vel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nk" ma:index="27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d77fb-a4e2-44b3-8573-a0d215f26c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436c4a-ef69-4241-b5c4-5a70c7905de2}" ma:internalName="TaxCatchAll" ma:showField="CatchAllData" ma:web="304d77fb-a4e2-44b3-8573-a0d215f26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4d77fb-a4e2-44b3-8573-a0d215f26cda" xsi:nil="true"/>
    <lcf76f155ced4ddcb4097134ff3c332f xmlns="7d8be6fd-d823-473b-a780-84184c451060">
      <Terms xmlns="http://schemas.microsoft.com/office/infopath/2007/PartnerControls"/>
    </lcf76f155ced4ddcb4097134ff3c332f>
    <Link xmlns="7d8be6fd-d823-473b-a780-84184c451060">
      <Url xsi:nil="true"/>
      <Description xsi:nil="true"/>
    </Link>
    <Respons_x00e1_vel xmlns="7d8be6fd-d823-473b-a780-84184c451060">
      <UserInfo>
        <DisplayName/>
        <AccountId xsi:nil="true"/>
        <AccountType/>
      </UserInfo>
    </Respons_x00e1_vel>
  </documentManagement>
</p:properties>
</file>

<file path=customXml/itemProps1.xml><?xml version="1.0" encoding="utf-8"?>
<ds:datastoreItem xmlns:ds="http://schemas.openxmlformats.org/officeDocument/2006/customXml" ds:itemID="{C5071605-90F6-4898-9307-FD6E0E075719}"/>
</file>

<file path=customXml/itemProps2.xml><?xml version="1.0" encoding="utf-8"?>
<ds:datastoreItem xmlns:ds="http://schemas.openxmlformats.org/officeDocument/2006/customXml" ds:itemID="{E05D33C8-2BCB-470D-A880-85EC9E8ED5E4}"/>
</file>

<file path=customXml/itemProps3.xml><?xml version="1.0" encoding="utf-8"?>
<ds:datastoreItem xmlns:ds="http://schemas.openxmlformats.org/officeDocument/2006/customXml" ds:itemID="{D24EF34F-2993-486D-A343-6384A54C4F3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ORC 8-9-10</vt:lpstr>
      <vt:lpstr>'ORC 8-9-10'!Area_de_impressao</vt:lpstr>
      <vt:lpstr>'ORC 8-9-10'!Titulos_de_impressao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EKYA</dc:creator>
  <cp:lastModifiedBy>N KY</cp:lastModifiedBy>
  <cp:lastPrinted>2023-09-29T18:00:45Z</cp:lastPrinted>
  <dcterms:created xsi:type="dcterms:W3CDTF">2019-08-21T01:54:30Z</dcterms:created>
  <dcterms:modified xsi:type="dcterms:W3CDTF">2023-09-29T18:05:44Z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0x010100586A5F217236FD41952DC06BFF9D54D7</vt:lpwstr>
  </property>
</Properties>
</file>