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4f720d28524c062/LIve Park (RED)/a___Boulevard Liberdade/"/>
    </mc:Choice>
  </mc:AlternateContent>
  <xr:revisionPtr revIDLastSave="88" documentId="8_{C223880A-FCC9-4CCD-B6FE-C90543FE4806}" xr6:coauthVersionLast="47" xr6:coauthVersionMax="47" xr10:uidLastSave="{584AF0F2-D763-472F-BC11-E1CB67205C3B}"/>
  <bookViews>
    <workbookView xWindow="-120" yWindow="-120" windowWidth="20730" windowHeight="11160" tabRatio="778" xr2:uid="{00000000-000D-0000-FFFF-FFFF00000000}"/>
  </bookViews>
  <sheets>
    <sheet name="Resumo OPEX geral" sheetId="64" r:id="rId1"/>
    <sheet name="Detalhamento Custo Orgânico" sheetId="63" r:id="rId2"/>
    <sheet name="Detalhamento Segurança" sheetId="36" r:id="rId3"/>
    <sheet name="Detalhamento Limpeza" sheetId="37" r:id="rId4"/>
    <sheet name="Detalhamento Manutenção" sheetId="38" r:id="rId5"/>
    <sheet name="Detalhamento Jardinagem" sheetId="22" r:id="rId6"/>
  </sheets>
  <definedNames>
    <definedName name="_xlnm.Print_Area" localSheetId="5">'Detalhamento Jardinagem'!$B$5:$F$10</definedName>
    <definedName name="_xlnm.Print_Area" localSheetId="3">'Detalhamento Limpeza'!$B$4:$H$18</definedName>
    <definedName name="_xlnm.Print_Area" localSheetId="4">'Detalhamento Manutenção'!$B$1:$G$10</definedName>
    <definedName name="_xlnm.Print_Area" localSheetId="2">'Detalhamento Segurança'!$B$2:$H$14</definedName>
    <definedName name="_xlnm.Print_Area" localSheetId="0">'Resumo OPEX geral'!$B$2:$F$65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64" l="1"/>
  <c r="D59" i="64" s="1"/>
  <c r="D62" i="64" a="1"/>
  <c r="F62" i="64" s="1"/>
  <c r="D47" i="64"/>
  <c r="D24" i="64"/>
  <c r="I18" i="63"/>
  <c r="I16" i="63"/>
  <c r="I12" i="63"/>
  <c r="I11" i="63"/>
  <c r="I7" i="63"/>
  <c r="I17" i="63"/>
  <c r="I20" i="63"/>
  <c r="I21" i="63"/>
  <c r="F7" i="22"/>
  <c r="F8" i="22"/>
  <c r="F9" i="22"/>
  <c r="C10" i="22"/>
  <c r="F10" i="22"/>
  <c r="G3" i="38"/>
  <c r="G4" i="38"/>
  <c r="G5" i="38"/>
  <c r="G6" i="38"/>
  <c r="G7" i="38"/>
  <c r="G8" i="38"/>
  <c r="C9" i="38"/>
  <c r="H7" i="37"/>
  <c r="H9" i="37"/>
  <c r="H10" i="37"/>
  <c r="H11" i="37"/>
  <c r="H12" i="37"/>
  <c r="H13" i="37"/>
  <c r="H14" i="37"/>
  <c r="H15" i="37"/>
  <c r="H16" i="37"/>
  <c r="H5" i="36"/>
  <c r="H6" i="36"/>
  <c r="H7" i="36"/>
  <c r="H8" i="36"/>
  <c r="H9" i="36"/>
  <c r="H10" i="36"/>
  <c r="H11" i="36"/>
  <c r="H12" i="36"/>
  <c r="H17" i="36"/>
  <c r="H19" i="36"/>
  <c r="H18" i="36"/>
  <c r="C7" i="63"/>
  <c r="D7" i="63"/>
  <c r="E7" i="63"/>
  <c r="F7" i="63"/>
  <c r="G7" i="63"/>
  <c r="H7" i="63"/>
  <c r="J7" i="63"/>
  <c r="K7" i="63"/>
  <c r="K17" i="63"/>
  <c r="C11" i="63"/>
  <c r="D11" i="63"/>
  <c r="E11" i="63"/>
  <c r="F11" i="63"/>
  <c r="G11" i="63"/>
  <c r="H11" i="63"/>
  <c r="J11" i="63"/>
  <c r="K11" i="63"/>
  <c r="C12" i="63"/>
  <c r="D12" i="63"/>
  <c r="E12" i="63"/>
  <c r="F12" i="63"/>
  <c r="G12" i="63"/>
  <c r="H12" i="63"/>
  <c r="J12" i="63"/>
  <c r="K12" i="63"/>
  <c r="C16" i="63"/>
  <c r="D16" i="63"/>
  <c r="E16" i="63"/>
  <c r="E20" i="63"/>
  <c r="E21" i="63"/>
  <c r="F16" i="63"/>
  <c r="F20" i="63"/>
  <c r="F21" i="63"/>
  <c r="G16" i="63"/>
  <c r="H16" i="63"/>
  <c r="J16" i="63"/>
  <c r="K16" i="63"/>
  <c r="K20" i="63"/>
  <c r="K21" i="63"/>
  <c r="J17" i="63"/>
  <c r="C18" i="63"/>
  <c r="D18" i="63"/>
  <c r="E18" i="63"/>
  <c r="F18" i="63"/>
  <c r="G18" i="63"/>
  <c r="H18" i="63"/>
  <c r="J18" i="63"/>
  <c r="K18" i="63"/>
  <c r="C20" i="63"/>
  <c r="D20" i="63"/>
  <c r="G20" i="63"/>
  <c r="H20" i="63"/>
  <c r="J20" i="63"/>
  <c r="C21" i="63"/>
  <c r="D21" i="63"/>
  <c r="G21" i="63"/>
  <c r="H21" i="63"/>
  <c r="J21" i="63"/>
  <c r="C22" i="63"/>
  <c r="G9" i="38"/>
  <c r="D20" i="64"/>
  <c r="H17" i="37"/>
  <c r="D18" i="64"/>
  <c r="D14" i="64"/>
  <c r="D39" i="64" s="1"/>
  <c r="D26" i="64"/>
  <c r="H13" i="36"/>
  <c r="D16" i="64"/>
  <c r="D61" i="64" l="1"/>
  <c r="E62" i="64"/>
  <c r="D62" i="64"/>
  <c r="D64" i="64" l="1"/>
  <c r="D65" i="64" s="1"/>
</calcChain>
</file>

<file path=xl/sharedStrings.xml><?xml version="1.0" encoding="utf-8"?>
<sst xmlns="http://schemas.openxmlformats.org/spreadsheetml/2006/main" count="319" uniqueCount="176">
  <si>
    <t>DESPESAS GERAIS</t>
  </si>
  <si>
    <t>ESPLANADA LIBERDADE</t>
  </si>
  <si>
    <t>DESCRIÇÃO DE DESPESAS</t>
  </si>
  <si>
    <t>CONDOMÍNIO GERAL</t>
  </si>
  <si>
    <t>OBSERVAÇÕES</t>
  </si>
  <si>
    <t>ÁREAS COMUNS</t>
  </si>
  <si>
    <t>ÁREA ÚTIL:</t>
  </si>
  <si>
    <t>-</t>
  </si>
  <si>
    <t>Total</t>
  </si>
  <si>
    <t>por m2</t>
  </si>
  <si>
    <t>Material de Limpeza e Descartáveis</t>
  </si>
  <si>
    <t>Material descartável - Valores praticados no mercado</t>
  </si>
  <si>
    <t xml:space="preserve"> Serviço de Limpeza - Fachada</t>
  </si>
  <si>
    <t>Limpeza de Fachadas - Valores praticados no mercado</t>
  </si>
  <si>
    <t>Serviço de Limpeza - Piso</t>
  </si>
  <si>
    <t>Tratamento de piso</t>
  </si>
  <si>
    <t xml:space="preserve"> Serviço de Limpeza</t>
  </si>
  <si>
    <t>Equipe limpeza - 12 POSTOS + R$ 2500 DE MATERIAL.</t>
  </si>
  <si>
    <t>Potabilidade da Agua</t>
  </si>
  <si>
    <t>Valores praticados no mercado</t>
  </si>
  <si>
    <t>Serviço de Segurança</t>
  </si>
  <si>
    <t>Equipe de vigilancia / Op. Monitoramento / Portaria - Total 10 postos</t>
  </si>
  <si>
    <t>Limpeza de Reservatórios de Agua</t>
  </si>
  <si>
    <t>Serviço de Recepção</t>
  </si>
  <si>
    <t>Recepção Corporativo + Teatro, com exceção de grandes eventos</t>
  </si>
  <si>
    <t xml:space="preserve"> CFTV e BMS</t>
  </si>
  <si>
    <t>Manutenção em sistemas (Controle acesso / CFTV / BMS)</t>
  </si>
  <si>
    <t xml:space="preserve"> Manutenção Predial </t>
  </si>
  <si>
    <t>Equipe manutenção predial (elétrica / hidráulica / A. Cond. / Civil) 6 postos</t>
  </si>
  <si>
    <t>Remoção de Lixo</t>
  </si>
  <si>
    <t>Coleta de lixo - mercado</t>
  </si>
  <si>
    <t>Dedetização e Desratização</t>
  </si>
  <si>
    <t>Material de Jardinagem</t>
  </si>
  <si>
    <t>Jardinagem/Paisagismo</t>
  </si>
  <si>
    <t>Manutenção mensal das áreas verdes.</t>
  </si>
  <si>
    <t xml:space="preserve"> Recarga dos Extintores</t>
  </si>
  <si>
    <t>Manutenção de extintores e mangueiras - estimativa</t>
  </si>
  <si>
    <t>Brigada de Incendio</t>
  </si>
  <si>
    <t>Bombeiro civil 24h (noturno)</t>
  </si>
  <si>
    <t xml:space="preserve"> Combate a Incendio - Contrato</t>
  </si>
  <si>
    <t>Consultoria Corpo de Bombeiros - estimativa</t>
  </si>
  <si>
    <t>Material Manutenção Elétrica</t>
  </si>
  <si>
    <t>Manutenção de Geradores</t>
  </si>
  <si>
    <t>Manutenção da cobertura geral esplanada</t>
  </si>
  <si>
    <t>Manutenção em bombas</t>
  </si>
  <si>
    <t xml:space="preserve"> Material Manutenção Hidráulica</t>
  </si>
  <si>
    <t>Material Manutenção Ar Condicionado</t>
  </si>
  <si>
    <t>30.01 - Tratamento quimico - resfriamento</t>
  </si>
  <si>
    <t>Serviço de Manutenção - Ar Condicionado</t>
  </si>
  <si>
    <t>Atividade Spot, seguindo PMOC</t>
  </si>
  <si>
    <t xml:space="preserve"> Elevadores / Escadas rolantes</t>
  </si>
  <si>
    <t>Contrato manutenção - elevadores + escadas rolantes</t>
  </si>
  <si>
    <t xml:space="preserve"> Seguro Predial</t>
  </si>
  <si>
    <t>Equipe Tecnologia de Informação</t>
  </si>
  <si>
    <t>Total Manutenção / Conservação</t>
  </si>
  <si>
    <t>Energia Elétrica</t>
  </si>
  <si>
    <t>Parte Reembolsado pelos Locatários</t>
  </si>
  <si>
    <t xml:space="preserve"> Água e Esgoto</t>
  </si>
  <si>
    <t>Consumo de Gás</t>
  </si>
  <si>
    <t>Link Dedicado</t>
  </si>
  <si>
    <t>Combustivel - Gerador</t>
  </si>
  <si>
    <t>50.04 - Gás</t>
  </si>
  <si>
    <t>Telefone</t>
  </si>
  <si>
    <t>Total Tarifas / Utilidades</t>
  </si>
  <si>
    <t>Taxa de elevadores</t>
  </si>
  <si>
    <t>Material de Escritório</t>
  </si>
  <si>
    <t>Cópias</t>
  </si>
  <si>
    <t>Outras Despesas (Copa, material informat.)</t>
  </si>
  <si>
    <t xml:space="preserve"> Despesas Bancárias</t>
  </si>
  <si>
    <t>Fundo Fixo - Caixinha</t>
  </si>
  <si>
    <t>Chaveiro - Copias de Chaves</t>
  </si>
  <si>
    <t xml:space="preserve"> Equipamentos de Informática</t>
  </si>
  <si>
    <t xml:space="preserve"> Administração Condominial</t>
  </si>
  <si>
    <t>Valores de mercado ( Inclui Financeiro e Juridico )</t>
  </si>
  <si>
    <t>Recursos Humanos e Administrativo Terceirizado</t>
  </si>
  <si>
    <t>Atividades Culturais com Agenda a Definir</t>
  </si>
  <si>
    <t>Total Despesas Administrativas / Culturais</t>
  </si>
  <si>
    <t>Total Geral de Despesas com Serviços</t>
  </si>
  <si>
    <t>Total Mão de Obra Orgânica</t>
  </si>
  <si>
    <t>Total Mensal</t>
  </si>
  <si>
    <t>Total Anual</t>
  </si>
  <si>
    <t xml:space="preserve"> PLANILHA DE CUSTOS ABERTA SUGESTÃO EFFECT</t>
  </si>
  <si>
    <t>CARGO</t>
  </si>
  <si>
    <t>Gerente Geral</t>
  </si>
  <si>
    <t>Gerente Comercial</t>
  </si>
  <si>
    <t>Gerente Conteúdo</t>
  </si>
  <si>
    <t>Gerente Hospitalidade</t>
  </si>
  <si>
    <t>Coordenador de Operações</t>
  </si>
  <si>
    <t>Coordenador de Eventos</t>
  </si>
  <si>
    <t>Assistente de Operações</t>
  </si>
  <si>
    <t>Assistente Administrativo</t>
  </si>
  <si>
    <t>POSTO</t>
  </si>
  <si>
    <t>DIAS</t>
  </si>
  <si>
    <t>Diurno</t>
  </si>
  <si>
    <t>TURNO</t>
  </si>
  <si>
    <t xml:space="preserve">Salário Base </t>
  </si>
  <si>
    <t>MASSA SALARIAL</t>
  </si>
  <si>
    <t xml:space="preserve">Total Salários </t>
  </si>
  <si>
    <t>Adic.Noturno+Jorn.Redz</t>
  </si>
  <si>
    <t xml:space="preserve">Incidência no D.S.R. </t>
  </si>
  <si>
    <t>Sub Total – 1</t>
  </si>
  <si>
    <t>Encargos Sociais</t>
  </si>
  <si>
    <t>TOTAL  A  ( Sub Total 1 + ES )</t>
  </si>
  <si>
    <t>Assistência Médica</t>
  </si>
  <si>
    <t>EPIs</t>
  </si>
  <si>
    <t>Uniformes</t>
  </si>
  <si>
    <t>Seguro de Vida</t>
  </si>
  <si>
    <t>Vale transporte</t>
  </si>
  <si>
    <t>Auxilio Refeição</t>
  </si>
  <si>
    <t>PPRA/PCMSO</t>
  </si>
  <si>
    <t>TOTAL  B</t>
  </si>
  <si>
    <t>SUB-TOTAIS DA PROPOSTA</t>
  </si>
  <si>
    <t>TOTAL GERAL</t>
  </si>
  <si>
    <t>SEGURANÇA - ESPLANADA BOULEVARD</t>
  </si>
  <si>
    <t>Posto de Serviço</t>
  </si>
  <si>
    <t>Qtdade Postos</t>
  </si>
  <si>
    <t>Cobertura do Posto</t>
  </si>
  <si>
    <t>Valor Unit.</t>
  </si>
  <si>
    <t>Local</t>
  </si>
  <si>
    <t>Valor Total</t>
  </si>
  <si>
    <t>ÁREA COMUM GERAL</t>
  </si>
  <si>
    <t>Premissas</t>
  </si>
  <si>
    <t>Vigilante Lider</t>
  </si>
  <si>
    <t>Comum geral</t>
  </si>
  <si>
    <t>24 horas</t>
  </si>
  <si>
    <t>Geral</t>
  </si>
  <si>
    <t>Valores praticados no mercado / CADTERC</t>
  </si>
  <si>
    <t>Vigilante</t>
  </si>
  <si>
    <t>Rendições, rondas e apoio</t>
  </si>
  <si>
    <t>Vigilante condutor</t>
  </si>
  <si>
    <t>24hs</t>
  </si>
  <si>
    <t>Operador de Monitoramento</t>
  </si>
  <si>
    <t>Operação de central</t>
  </si>
  <si>
    <t>Bombeiro Civil</t>
  </si>
  <si>
    <t>Porteiro</t>
  </si>
  <si>
    <t>12hs</t>
  </si>
  <si>
    <t>Portarias</t>
  </si>
  <si>
    <t>Equipamento - SEGWAY</t>
  </si>
  <si>
    <t>Equipamentos de comunicação</t>
  </si>
  <si>
    <t>Posto de Serviço / Recepção</t>
  </si>
  <si>
    <t>Recepcionista Bilingue</t>
  </si>
  <si>
    <t>44 horas semanais</t>
  </si>
  <si>
    <t>Recepcionista</t>
  </si>
  <si>
    <t>FONTE: https://www.bec.sp.gov.br/bec_servicos_ui/CadTerc/ui_CadTercApresentacao.aspx</t>
  </si>
  <si>
    <t>LIMPEZA ESPLANADA BOULEVARD</t>
  </si>
  <si>
    <t>Qtde Postos</t>
  </si>
  <si>
    <t>Carga Horária</t>
  </si>
  <si>
    <t>Lider</t>
  </si>
  <si>
    <t>5x1</t>
  </si>
  <si>
    <t>44 horas</t>
  </si>
  <si>
    <t>Auxiliar de limpeza</t>
  </si>
  <si>
    <t>6X1 Diurno - 44hs / Sem.</t>
  </si>
  <si>
    <t>06h00-14h20</t>
  </si>
  <si>
    <t>14h20-22h00</t>
  </si>
  <si>
    <t>6x1 - 44hs / Sem.</t>
  </si>
  <si>
    <t>Agente de Higienização</t>
  </si>
  <si>
    <t>Limpador de Vidro</t>
  </si>
  <si>
    <t>Materiais</t>
  </si>
  <si>
    <t>MANUTENÇÃO GERAL</t>
  </si>
  <si>
    <t>Líder de Manut.</t>
  </si>
  <si>
    <t>Comum Geral</t>
  </si>
  <si>
    <t xml:space="preserve">44h/sem - Diurnas </t>
  </si>
  <si>
    <t>Eletricista</t>
  </si>
  <si>
    <t>12hs - Diurnas - Seg à Dom. 12 x 36</t>
  </si>
  <si>
    <t>1/2 Oficial eletricista</t>
  </si>
  <si>
    <t>12hs - Noturnas - Seg à Dom. 12 x 36</t>
  </si>
  <si>
    <t>OMC</t>
  </si>
  <si>
    <t>2ª a Sab  - Diurnas</t>
  </si>
  <si>
    <t>Auxiliar de Serviços</t>
  </si>
  <si>
    <t>Equipamentos</t>
  </si>
  <si>
    <t xml:space="preserve">JARDINAGEM </t>
  </si>
  <si>
    <t>Jardineiro</t>
  </si>
  <si>
    <t xml:space="preserve">44h/sem </t>
  </si>
  <si>
    <t>Aux.Jardinagem</t>
  </si>
  <si>
    <t>Reforço Esporádico</t>
  </si>
  <si>
    <t>Definir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</si>
</sst>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R$&quot;\ #,##0.00"/>
    <numFmt numFmtId="165" formatCode="#,##0;[Red]#,##0"/>
    <numFmt numFmtId="166" formatCode="&quot;R$ &quot;#,##0.00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7.9"/>
      <color indexed="8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b/>
      <sz val="16"/>
      <color indexed="18"/>
      <name val="Bookman Old Style"/>
      <family val="1"/>
    </font>
    <font>
      <sz val="10"/>
      <color indexed="8"/>
      <name val="MS Sans Serif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b/>
      <i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13"/>
      <color indexed="9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9"/>
      <color theme="3" tint="-0.499984740745262"/>
      <name val="Arial"/>
      <family val="2"/>
    </font>
    <font>
      <b/>
      <sz val="9"/>
      <color theme="3" tint="-0.499984740745262"/>
      <name val="Arial"/>
      <family val="2"/>
    </font>
    <font>
      <b/>
      <sz val="15"/>
      <color theme="3" tint="-0.499984740745262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4" tint="0.79998168889431442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6" fillId="0" borderId="0"/>
    <xf numFmtId="0" fontId="3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62">
    <xf numFmtId="0" fontId="0" fillId="0" borderId="0" xfId="0"/>
    <xf numFmtId="0" fontId="3" fillId="0" borderId="0" xfId="5"/>
    <xf numFmtId="0" fontId="15" fillId="0" borderId="0" xfId="5" applyFont="1" applyAlignment="1">
      <alignment horizontal="center"/>
    </xf>
    <xf numFmtId="0" fontId="3" fillId="0" borderId="0" xfId="5" applyAlignment="1">
      <alignment horizontal="center"/>
    </xf>
    <xf numFmtId="166" fontId="15" fillId="0" borderId="1" xfId="5" applyNumberFormat="1" applyFont="1" applyBorder="1" applyAlignment="1">
      <alignment horizontal="center"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166" fontId="15" fillId="0" borderId="2" xfId="5" applyNumberFormat="1" applyFont="1" applyBorder="1" applyAlignment="1">
      <alignment horizontal="center" vertical="center"/>
    </xf>
    <xf numFmtId="0" fontId="17" fillId="2" borderId="2" xfId="5" applyFont="1" applyFill="1" applyBorder="1" applyAlignment="1">
      <alignment horizontal="center"/>
    </xf>
    <xf numFmtId="4" fontId="17" fillId="2" borderId="2" xfId="5" applyNumberFormat="1" applyFont="1" applyFill="1" applyBorder="1" applyAlignment="1">
      <alignment horizontal="center"/>
    </xf>
    <xf numFmtId="0" fontId="3" fillId="2" borderId="0" xfId="5" applyFill="1"/>
    <xf numFmtId="0" fontId="7" fillId="0" borderId="0" xfId="6" applyFont="1" applyAlignment="1">
      <alignment vertical="center"/>
    </xf>
    <xf numFmtId="0" fontId="16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 wrapText="1"/>
    </xf>
    <xf numFmtId="0" fontId="15" fillId="0" borderId="0" xfId="5" applyFont="1" applyAlignment="1">
      <alignment horizontal="center" vertical="center"/>
    </xf>
    <xf numFmtId="0" fontId="16" fillId="2" borderId="0" xfId="5" applyFont="1" applyFill="1" applyAlignment="1">
      <alignment horizontal="center" vertical="center"/>
    </xf>
    <xf numFmtId="166" fontId="19" fillId="2" borderId="0" xfId="5" applyNumberFormat="1" applyFont="1" applyFill="1" applyAlignment="1">
      <alignment horizontal="center" vertical="center"/>
    </xf>
    <xf numFmtId="4" fontId="9" fillId="3" borderId="2" xfId="5" applyNumberFormat="1" applyFont="1" applyFill="1" applyBorder="1" applyAlignment="1">
      <alignment vertical="center"/>
    </xf>
    <xf numFmtId="0" fontId="19" fillId="2" borderId="2" xfId="5" applyFont="1" applyFill="1" applyBorder="1" applyAlignment="1">
      <alignment horizontal="center" vertical="center"/>
    </xf>
    <xf numFmtId="4" fontId="9" fillId="3" borderId="2" xfId="5" applyNumberFormat="1" applyFont="1" applyFill="1" applyBorder="1" applyAlignment="1">
      <alignment horizontal="center" vertical="center"/>
    </xf>
    <xf numFmtId="4" fontId="9" fillId="2" borderId="2" xfId="5" applyNumberFormat="1" applyFont="1" applyFill="1" applyBorder="1" applyAlignment="1">
      <alignment horizontal="center" vertical="center"/>
    </xf>
    <xf numFmtId="166" fontId="19" fillId="2" borderId="2" xfId="5" applyNumberFormat="1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6" fontId="16" fillId="0" borderId="0" xfId="5" applyNumberFormat="1" applyFont="1" applyAlignment="1">
      <alignment horizontal="center"/>
    </xf>
    <xf numFmtId="0" fontId="1" fillId="0" borderId="0" xfId="6" applyAlignment="1">
      <alignment vertical="center"/>
    </xf>
    <xf numFmtId="0" fontId="3" fillId="0" borderId="0" xfId="12" applyAlignment="1">
      <alignment vertical="center"/>
    </xf>
    <xf numFmtId="0" fontId="20" fillId="0" borderId="0" xfId="6" applyFont="1" applyAlignment="1">
      <alignment vertical="center"/>
    </xf>
    <xf numFmtId="4" fontId="20" fillId="0" borderId="0" xfId="6" applyNumberFormat="1" applyFont="1" applyAlignment="1">
      <alignment vertical="center"/>
    </xf>
    <xf numFmtId="0" fontId="21" fillId="0" borderId="0" xfId="6" applyFont="1" applyAlignment="1">
      <alignment vertical="center"/>
    </xf>
    <xf numFmtId="0" fontId="19" fillId="2" borderId="2" xfId="0" applyFont="1" applyFill="1" applyBorder="1" applyAlignment="1">
      <alignment horizontal="left" vertical="center" wrapText="1"/>
    </xf>
    <xf numFmtId="0" fontId="13" fillId="4" borderId="2" xfId="5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left" vertical="center" wrapText="1"/>
    </xf>
    <xf numFmtId="4" fontId="17" fillId="2" borderId="2" xfId="5" applyNumberFormat="1" applyFont="1" applyFill="1" applyBorder="1" applyAlignment="1">
      <alignment horizontal="center" vertical="center"/>
    </xf>
    <xf numFmtId="0" fontId="13" fillId="5" borderId="0" xfId="5" applyFont="1" applyFill="1" applyAlignment="1">
      <alignment horizontal="center"/>
    </xf>
    <xf numFmtId="4" fontId="13" fillId="5" borderId="0" xfId="5" applyNumberFormat="1" applyFont="1" applyFill="1" applyAlignment="1">
      <alignment horizontal="center"/>
    </xf>
    <xf numFmtId="0" fontId="22" fillId="4" borderId="2" xfId="5" applyFont="1" applyFill="1" applyBorder="1" applyAlignment="1">
      <alignment horizontal="center" vertical="center"/>
    </xf>
    <xf numFmtId="0" fontId="3" fillId="0" borderId="0" xfId="5" applyAlignment="1">
      <alignment vertical="center"/>
    </xf>
    <xf numFmtId="0" fontId="15" fillId="0" borderId="2" xfId="5" applyFont="1" applyBorder="1" applyAlignment="1">
      <alignment horizontal="center" vertical="center"/>
    </xf>
    <xf numFmtId="0" fontId="17" fillId="0" borderId="2" xfId="5" applyFont="1" applyBorder="1" applyAlignment="1">
      <alignment horizontal="center" vertical="center"/>
    </xf>
    <xf numFmtId="4" fontId="15" fillId="0" borderId="2" xfId="5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17" fillId="0" borderId="2" xfId="5" applyNumberFormat="1" applyFont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166" fontId="13" fillId="6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23" fillId="0" borderId="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3" fillId="7" borderId="2" xfId="0" applyFont="1" applyFill="1" applyBorder="1" applyAlignment="1">
      <alignment vertical="center"/>
    </xf>
    <xf numFmtId="4" fontId="0" fillId="0" borderId="2" xfId="0" applyNumberFormat="1" applyBorder="1" applyAlignment="1">
      <alignment horizontal="center"/>
    </xf>
    <xf numFmtId="166" fontId="19" fillId="8" borderId="2" xfId="5" applyNumberFormat="1" applyFont="1" applyFill="1" applyBorder="1" applyAlignment="1">
      <alignment horizontal="center" vertical="center"/>
    </xf>
    <xf numFmtId="166" fontId="19" fillId="8" borderId="4" xfId="5" applyNumberFormat="1" applyFont="1" applyFill="1" applyBorder="1" applyAlignment="1">
      <alignment horizontal="center" vertical="center"/>
    </xf>
    <xf numFmtId="0" fontId="18" fillId="4" borderId="33" xfId="5" applyFont="1" applyFill="1" applyBorder="1" applyAlignment="1">
      <alignment horizontal="center" vertical="center"/>
    </xf>
    <xf numFmtId="0" fontId="18" fillId="4" borderId="34" xfId="5" applyFont="1" applyFill="1" applyBorder="1" applyAlignment="1">
      <alignment horizontal="center" vertical="center"/>
    </xf>
    <xf numFmtId="0" fontId="18" fillId="4" borderId="35" xfId="5" applyFont="1" applyFill="1" applyBorder="1" applyAlignment="1">
      <alignment horizontal="center" vertical="center"/>
    </xf>
    <xf numFmtId="0" fontId="13" fillId="4" borderId="36" xfId="5" applyFont="1" applyFill="1" applyBorder="1" applyAlignment="1">
      <alignment horizontal="center" vertical="center"/>
    </xf>
    <xf numFmtId="0" fontId="13" fillId="4" borderId="37" xfId="5" applyFont="1" applyFill="1" applyBorder="1" applyAlignment="1">
      <alignment horizontal="center" vertical="center"/>
    </xf>
    <xf numFmtId="0" fontId="13" fillId="4" borderId="38" xfId="5" applyFont="1" applyFill="1" applyBorder="1" applyAlignment="1">
      <alignment horizontal="center" vertical="center"/>
    </xf>
    <xf numFmtId="40" fontId="0" fillId="0" borderId="0" xfId="0" applyNumberFormat="1" applyAlignment="1">
      <alignment vertical="center"/>
    </xf>
    <xf numFmtId="0" fontId="10" fillId="2" borderId="0" xfId="6" applyFont="1" applyFill="1" applyAlignment="1">
      <alignment horizontal="center" vertical="center"/>
    </xf>
    <xf numFmtId="0" fontId="25" fillId="9" borderId="5" xfId="6" applyFont="1" applyFill="1" applyBorder="1" applyAlignment="1">
      <alignment horizontal="center" vertical="center"/>
    </xf>
    <xf numFmtId="4" fontId="25" fillId="9" borderId="6" xfId="6" applyNumberFormat="1" applyFont="1" applyFill="1" applyBorder="1" applyAlignment="1">
      <alignment horizontal="center" vertical="center"/>
    </xf>
    <xf numFmtId="17" fontId="26" fillId="10" borderId="7" xfId="6" applyNumberFormat="1" applyFont="1" applyFill="1" applyBorder="1" applyAlignment="1">
      <alignment horizontal="center" vertical="center"/>
    </xf>
    <xf numFmtId="17" fontId="26" fillId="10" borderId="8" xfId="6" applyNumberFormat="1" applyFont="1" applyFill="1" applyBorder="1" applyAlignment="1">
      <alignment horizontal="center" vertical="center"/>
    </xf>
    <xf numFmtId="0" fontId="26" fillId="0" borderId="0" xfId="6" applyFont="1" applyAlignment="1">
      <alignment horizontal="left" vertical="center"/>
    </xf>
    <xf numFmtId="43" fontId="25" fillId="2" borderId="0" xfId="18" applyFont="1" applyFill="1" applyBorder="1" applyAlignment="1" applyProtection="1">
      <alignment vertical="center"/>
    </xf>
    <xf numFmtId="40" fontId="26" fillId="11" borderId="0" xfId="6" applyNumberFormat="1" applyFont="1" applyFill="1" applyAlignment="1">
      <alignment horizontal="right" vertical="center"/>
    </xf>
    <xf numFmtId="43" fontId="25" fillId="0" borderId="0" xfId="18" applyFont="1" applyFill="1" applyBorder="1" applyAlignment="1" applyProtection="1">
      <alignment vertical="center"/>
    </xf>
    <xf numFmtId="4" fontId="17" fillId="2" borderId="9" xfId="18" applyNumberFormat="1" applyFont="1" applyFill="1" applyBorder="1" applyAlignment="1">
      <alignment horizontal="right" vertical="center"/>
    </xf>
    <xf numFmtId="4" fontId="17" fillId="2" borderId="5" xfId="18" applyNumberFormat="1" applyFont="1" applyFill="1" applyBorder="1" applyAlignment="1">
      <alignment horizontal="right" vertical="center"/>
    </xf>
    <xf numFmtId="43" fontId="17" fillId="2" borderId="9" xfId="18" applyFont="1" applyFill="1" applyBorder="1" applyAlignment="1">
      <alignment vertical="center"/>
    </xf>
    <xf numFmtId="4" fontId="13" fillId="9" borderId="10" xfId="6" quotePrefix="1" applyNumberFormat="1" applyFont="1" applyFill="1" applyBorder="1" applyAlignment="1">
      <alignment horizontal="right" vertical="center"/>
    </xf>
    <xf numFmtId="40" fontId="13" fillId="9" borderId="11" xfId="6" applyNumberFormat="1" applyFont="1" applyFill="1" applyBorder="1" applyAlignment="1">
      <alignment horizontal="right" vertical="center"/>
    </xf>
    <xf numFmtId="40" fontId="18" fillId="9" borderId="11" xfId="6" applyNumberFormat="1" applyFont="1" applyFill="1" applyBorder="1" applyAlignment="1">
      <alignment horizontal="right" vertical="center"/>
    </xf>
    <xf numFmtId="40" fontId="18" fillId="9" borderId="12" xfId="6" applyNumberFormat="1" applyFont="1" applyFill="1" applyBorder="1" applyAlignment="1">
      <alignment horizontal="right" vertical="center"/>
    </xf>
    <xf numFmtId="40" fontId="18" fillId="9" borderId="11" xfId="6" applyNumberFormat="1" applyFont="1" applyFill="1" applyBorder="1" applyAlignment="1">
      <alignment vertical="center"/>
    </xf>
    <xf numFmtId="40" fontId="18" fillId="9" borderId="13" xfId="6" applyNumberFormat="1" applyFont="1" applyFill="1" applyBorder="1" applyAlignment="1">
      <alignment horizontal="right" vertical="center"/>
    </xf>
    <xf numFmtId="40" fontId="18" fillId="9" borderId="13" xfId="6" applyNumberFormat="1" applyFont="1" applyFill="1" applyBorder="1" applyAlignment="1">
      <alignment vertical="center"/>
    </xf>
    <xf numFmtId="40" fontId="27" fillId="10" borderId="2" xfId="6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center" vertical="center" wrapText="1"/>
    </xf>
    <xf numFmtId="0" fontId="23" fillId="7" borderId="2" xfId="0" applyFon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0" fontId="28" fillId="9" borderId="14" xfId="0" applyFont="1" applyFill="1" applyBorder="1" applyAlignment="1">
      <alignment vertical="center"/>
    </xf>
    <xf numFmtId="0" fontId="28" fillId="9" borderId="15" xfId="0" applyFont="1" applyFill="1" applyBorder="1" applyAlignment="1">
      <alignment vertical="center"/>
    </xf>
    <xf numFmtId="0" fontId="28" fillId="9" borderId="16" xfId="0" applyFont="1" applyFill="1" applyBorder="1" applyAlignment="1">
      <alignment vertical="center"/>
    </xf>
    <xf numFmtId="0" fontId="18" fillId="2" borderId="8" xfId="6" applyFont="1" applyFill="1" applyBorder="1" applyAlignment="1">
      <alignment horizontal="left" vertical="center"/>
    </xf>
    <xf numFmtId="40" fontId="18" fillId="2" borderId="17" xfId="6" applyNumberFormat="1" applyFont="1" applyFill="1" applyBorder="1" applyAlignment="1">
      <alignment horizontal="right" vertical="center"/>
    </xf>
    <xf numFmtId="40" fontId="18" fillId="2" borderId="0" xfId="6" applyNumberFormat="1" applyFont="1" applyFill="1" applyAlignment="1">
      <alignment vertical="center"/>
    </xf>
    <xf numFmtId="0" fontId="18" fillId="2" borderId="7" xfId="6" applyFont="1" applyFill="1" applyBorder="1" applyAlignment="1">
      <alignment horizontal="left" vertical="center"/>
    </xf>
    <xf numFmtId="0" fontId="17" fillId="8" borderId="5" xfId="6" applyFont="1" applyFill="1" applyBorder="1" applyAlignment="1">
      <alignment horizontal="left" vertical="center"/>
    </xf>
    <xf numFmtId="0" fontId="17" fillId="8" borderId="6" xfId="6" applyFont="1" applyFill="1" applyBorder="1" applyAlignment="1">
      <alignment horizontal="left" vertical="center"/>
    </xf>
    <xf numFmtId="39" fontId="27" fillId="10" borderId="0" xfId="6" applyNumberFormat="1" applyFont="1" applyFill="1" applyAlignment="1">
      <alignment horizontal="left" vertical="center"/>
    </xf>
    <xf numFmtId="40" fontId="27" fillId="10" borderId="0" xfId="6" applyNumberFormat="1" applyFont="1" applyFill="1" applyAlignment="1">
      <alignment horizontal="right" vertical="center"/>
    </xf>
    <xf numFmtId="0" fontId="24" fillId="8" borderId="2" xfId="0" applyFont="1" applyFill="1" applyBorder="1" applyAlignment="1">
      <alignment vertical="center"/>
    </xf>
    <xf numFmtId="0" fontId="0" fillId="0" borderId="2" xfId="0" applyBorder="1"/>
    <xf numFmtId="4" fontId="14" fillId="0" borderId="2" xfId="0" applyNumberFormat="1" applyFont="1" applyBorder="1" applyAlignment="1">
      <alignment horizontal="center"/>
    </xf>
    <xf numFmtId="0" fontId="14" fillId="0" borderId="0" xfId="0" applyFont="1"/>
    <xf numFmtId="0" fontId="13" fillId="4" borderId="1" xfId="5" applyFont="1" applyFill="1" applyBorder="1" applyAlignment="1">
      <alignment horizontal="center" vertical="center"/>
    </xf>
    <xf numFmtId="166" fontId="13" fillId="2" borderId="45" xfId="5" applyNumberFormat="1" applyFont="1" applyFill="1" applyBorder="1" applyAlignment="1">
      <alignment horizontal="center" vertical="center"/>
    </xf>
    <xf numFmtId="166" fontId="13" fillId="2" borderId="2" xfId="5" applyNumberFormat="1" applyFont="1" applyFill="1" applyBorder="1" applyAlignment="1">
      <alignment horizontal="center" vertical="center"/>
    </xf>
    <xf numFmtId="4" fontId="17" fillId="2" borderId="1" xfId="5" applyNumberFormat="1" applyFont="1" applyFill="1" applyBorder="1" applyAlignment="1">
      <alignment vertical="center"/>
    </xf>
    <xf numFmtId="0" fontId="17" fillId="8" borderId="5" xfId="6" applyFont="1" applyFill="1" applyBorder="1" applyAlignment="1">
      <alignment horizontal="left" vertical="center"/>
    </xf>
    <xf numFmtId="0" fontId="17" fillId="8" borderId="6" xfId="6" applyFont="1" applyFill="1" applyBorder="1" applyAlignment="1">
      <alignment horizontal="left" vertical="center"/>
    </xf>
    <xf numFmtId="0" fontId="5" fillId="0" borderId="0" xfId="6" applyFont="1" applyAlignment="1">
      <alignment horizontal="center" vertical="center"/>
    </xf>
    <xf numFmtId="0" fontId="29" fillId="0" borderId="24" xfId="6" applyFont="1" applyBorder="1" applyAlignment="1">
      <alignment horizontal="center" vertical="center"/>
    </xf>
    <xf numFmtId="0" fontId="29" fillId="0" borderId="25" xfId="6" applyFont="1" applyBorder="1" applyAlignment="1">
      <alignment horizontal="center" vertical="center"/>
    </xf>
    <xf numFmtId="0" fontId="29" fillId="0" borderId="26" xfId="6" applyFont="1" applyBorder="1" applyAlignment="1">
      <alignment horizontal="center" vertical="center"/>
    </xf>
    <xf numFmtId="0" fontId="30" fillId="0" borderId="5" xfId="6" applyFont="1" applyBorder="1" applyAlignment="1">
      <alignment horizontal="center" vertical="center"/>
    </xf>
    <xf numFmtId="0" fontId="30" fillId="0" borderId="0" xfId="6" applyFont="1" applyAlignment="1">
      <alignment horizontal="center" vertical="center"/>
    </xf>
    <xf numFmtId="0" fontId="30" fillId="0" borderId="6" xfId="6" applyFont="1" applyBorder="1" applyAlignment="1">
      <alignment horizontal="center" vertical="center"/>
    </xf>
    <xf numFmtId="0" fontId="30" fillId="0" borderId="7" xfId="6" applyFont="1" applyBorder="1" applyAlignment="1">
      <alignment horizontal="center" vertical="center"/>
    </xf>
    <xf numFmtId="0" fontId="30" fillId="0" borderId="27" xfId="6" applyFont="1" applyBorder="1" applyAlignment="1">
      <alignment horizontal="center" vertical="center"/>
    </xf>
    <xf numFmtId="0" fontId="30" fillId="0" borderId="8" xfId="6" applyFont="1" applyBorder="1" applyAlignment="1">
      <alignment horizontal="center" vertical="center"/>
    </xf>
    <xf numFmtId="0" fontId="26" fillId="9" borderId="2" xfId="6" applyFont="1" applyFill="1" applyBorder="1" applyAlignment="1">
      <alignment horizontal="center" vertical="center"/>
    </xf>
    <xf numFmtId="0" fontId="26" fillId="9" borderId="24" xfId="6" applyFont="1" applyFill="1" applyBorder="1" applyAlignment="1">
      <alignment horizontal="center" vertical="center"/>
    </xf>
    <xf numFmtId="0" fontId="26" fillId="9" borderId="26" xfId="6" applyFont="1" applyFill="1" applyBorder="1" applyAlignment="1">
      <alignment horizontal="center" vertical="center"/>
    </xf>
    <xf numFmtId="17" fontId="26" fillId="10" borderId="2" xfId="6" applyNumberFormat="1" applyFont="1" applyFill="1" applyBorder="1" applyAlignment="1">
      <alignment horizontal="center" vertical="center"/>
    </xf>
    <xf numFmtId="0" fontId="26" fillId="9" borderId="9" xfId="6" applyFont="1" applyFill="1" applyBorder="1" applyAlignment="1">
      <alignment horizontal="center" vertical="center"/>
    </xf>
    <xf numFmtId="0" fontId="18" fillId="9" borderId="22" xfId="6" applyFont="1" applyFill="1" applyBorder="1" applyAlignment="1">
      <alignment horizontal="left" vertical="center"/>
    </xf>
    <xf numFmtId="0" fontId="18" fillId="9" borderId="23" xfId="6" applyFont="1" applyFill="1" applyBorder="1" applyAlignment="1">
      <alignment horizontal="left" vertical="center"/>
    </xf>
    <xf numFmtId="0" fontId="18" fillId="9" borderId="10" xfId="6" applyFont="1" applyFill="1" applyBorder="1" applyAlignment="1">
      <alignment horizontal="left" vertical="center"/>
    </xf>
    <xf numFmtId="0" fontId="17" fillId="8" borderId="20" xfId="6" applyFont="1" applyFill="1" applyBorder="1" applyAlignment="1">
      <alignment horizontal="left" vertical="center"/>
    </xf>
    <xf numFmtId="0" fontId="17" fillId="8" borderId="21" xfId="6" applyFont="1" applyFill="1" applyBorder="1" applyAlignment="1">
      <alignment horizontal="left" vertical="center"/>
    </xf>
    <xf numFmtId="0" fontId="18" fillId="9" borderId="18" xfId="6" applyFont="1" applyFill="1" applyBorder="1" applyAlignment="1">
      <alignment horizontal="left" vertical="center"/>
    </xf>
    <xf numFmtId="0" fontId="18" fillId="9" borderId="19" xfId="6" applyFont="1" applyFill="1" applyBorder="1" applyAlignment="1">
      <alignment horizontal="left" vertical="center"/>
    </xf>
    <xf numFmtId="39" fontId="27" fillId="10" borderId="2" xfId="6" applyNumberFormat="1" applyFont="1" applyFill="1" applyBorder="1" applyAlignment="1">
      <alignment horizontal="left" vertical="center"/>
    </xf>
    <xf numFmtId="164" fontId="32" fillId="4" borderId="31" xfId="0" applyNumberFormat="1" applyFont="1" applyFill="1" applyBorder="1" applyAlignment="1">
      <alignment horizontal="center" vertical="center"/>
    </xf>
    <xf numFmtId="164" fontId="32" fillId="4" borderId="32" xfId="0" applyNumberFormat="1" applyFont="1" applyFill="1" applyBorder="1" applyAlignment="1">
      <alignment horizontal="center" vertical="center"/>
    </xf>
    <xf numFmtId="0" fontId="24" fillId="8" borderId="2" xfId="0" applyFont="1" applyFill="1" applyBorder="1" applyAlignment="1">
      <alignment horizontal="left" vertical="center"/>
    </xf>
    <xf numFmtId="0" fontId="32" fillId="4" borderId="30" xfId="0" applyFont="1" applyFill="1" applyBorder="1" applyAlignment="1">
      <alignment horizontal="left" vertical="center"/>
    </xf>
    <xf numFmtId="0" fontId="32" fillId="4" borderId="31" xfId="0" applyFont="1" applyFill="1" applyBorder="1" applyAlignment="1">
      <alignment horizontal="left" vertical="center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textRotation="90" wrapText="1"/>
    </xf>
    <xf numFmtId="0" fontId="24" fillId="0" borderId="2" xfId="0" applyFont="1" applyBorder="1" applyAlignment="1">
      <alignment horizontal="center" vertical="center" textRotation="90"/>
    </xf>
    <xf numFmtId="4" fontId="9" fillId="12" borderId="3" xfId="5" applyNumberFormat="1" applyFont="1" applyFill="1" applyBorder="1" applyAlignment="1">
      <alignment horizontal="center" vertical="center"/>
    </xf>
    <xf numFmtId="4" fontId="9" fillId="12" borderId="29" xfId="5" applyNumberFormat="1" applyFont="1" applyFill="1" applyBorder="1" applyAlignment="1">
      <alignment horizontal="center" vertical="center"/>
    </xf>
    <xf numFmtId="4" fontId="9" fillId="12" borderId="4" xfId="5" applyNumberFormat="1" applyFont="1" applyFill="1" applyBorder="1" applyAlignment="1">
      <alignment horizontal="center" vertical="center"/>
    </xf>
    <xf numFmtId="0" fontId="18" fillId="4" borderId="39" xfId="5" applyFont="1" applyFill="1" applyBorder="1" applyAlignment="1">
      <alignment horizontal="left" vertical="center"/>
    </xf>
    <xf numFmtId="0" fontId="18" fillId="4" borderId="40" xfId="5" applyFont="1" applyFill="1" applyBorder="1" applyAlignment="1">
      <alignment horizontal="left" vertical="center"/>
    </xf>
    <xf numFmtId="0" fontId="18" fillId="4" borderId="41" xfId="5" applyFont="1" applyFill="1" applyBorder="1" applyAlignment="1">
      <alignment horizontal="left" vertical="center"/>
    </xf>
    <xf numFmtId="0" fontId="31" fillId="0" borderId="27" xfId="5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 wrapText="1"/>
    </xf>
    <xf numFmtId="0" fontId="19" fillId="8" borderId="29" xfId="0" applyFont="1" applyFill="1" applyBorder="1" applyAlignment="1">
      <alignment horizontal="center" vertical="center" wrapText="1"/>
    </xf>
    <xf numFmtId="166" fontId="19" fillId="2" borderId="1" xfId="5" applyNumberFormat="1" applyFont="1" applyFill="1" applyBorder="1" applyAlignment="1">
      <alignment horizontal="center" vertical="center"/>
    </xf>
    <xf numFmtId="166" fontId="19" fillId="2" borderId="17" xfId="5" applyNumberFormat="1" applyFont="1" applyFill="1" applyBorder="1" applyAlignment="1">
      <alignment horizontal="center" vertical="center"/>
    </xf>
    <xf numFmtId="0" fontId="18" fillId="4" borderId="42" xfId="5" applyFont="1" applyFill="1" applyBorder="1" applyAlignment="1">
      <alignment horizontal="left" vertical="center"/>
    </xf>
    <xf numFmtId="0" fontId="18" fillId="4" borderId="43" xfId="5" applyFont="1" applyFill="1" applyBorder="1" applyAlignment="1">
      <alignment horizontal="left" vertical="center"/>
    </xf>
    <xf numFmtId="0" fontId="18" fillId="4" borderId="44" xfId="5" applyFont="1" applyFill="1" applyBorder="1" applyAlignment="1">
      <alignment horizontal="left" vertical="center"/>
    </xf>
    <xf numFmtId="0" fontId="19" fillId="2" borderId="1" xfId="5" applyFont="1" applyFill="1" applyBorder="1" applyAlignment="1">
      <alignment horizontal="center" vertical="center"/>
    </xf>
    <xf numFmtId="0" fontId="19" fillId="2" borderId="17" xfId="5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left" vertical="center" wrapText="1"/>
    </xf>
    <xf numFmtId="0" fontId="13" fillId="4" borderId="1" xfId="5" applyFont="1" applyFill="1" applyBorder="1" applyAlignment="1">
      <alignment horizontal="center" vertical="center"/>
    </xf>
    <xf numFmtId="0" fontId="13" fillId="4" borderId="17" xfId="5" applyFont="1" applyFill="1" applyBorder="1" applyAlignment="1">
      <alignment horizontal="center" vertical="center"/>
    </xf>
    <xf numFmtId="4" fontId="17" fillId="2" borderId="1" xfId="5" applyNumberFormat="1" applyFont="1" applyFill="1" applyBorder="1" applyAlignment="1">
      <alignment horizontal="center" vertical="center"/>
    </xf>
    <xf numFmtId="4" fontId="17" fillId="2" borderId="17" xfId="5" applyNumberFormat="1" applyFont="1" applyFill="1" applyBorder="1" applyAlignment="1">
      <alignment horizontal="center" vertical="center"/>
    </xf>
    <xf numFmtId="2" fontId="31" fillId="0" borderId="27" xfId="5" applyNumberFormat="1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</cellXfs>
  <cellStyles count="24">
    <cellStyle name="0,0_x000d__x000a_NA_x000d__x000a_" xfId="1" xr:uid="{00000000-0005-0000-0000-000000000000}"/>
    <cellStyle name="0,0_x000d__x000a_NA_x000d__x000a_ 2" xfId="2" xr:uid="{00000000-0005-0000-0000-000001000000}"/>
    <cellStyle name="Moeda 2" xfId="3" xr:uid="{00000000-0005-0000-0000-000002000000}"/>
    <cellStyle name="Moeda 2 2" xfId="4" xr:uid="{00000000-0005-0000-0000-000003000000}"/>
    <cellStyle name="Normal" xfId="0" builtinId="0"/>
    <cellStyle name="Normal 2" xfId="5" xr:uid="{00000000-0005-0000-0000-000005000000}"/>
    <cellStyle name="Normal 2 2" xfId="6" xr:uid="{00000000-0005-0000-0000-000006000000}"/>
    <cellStyle name="Normal 2 3" xfId="7" xr:uid="{00000000-0005-0000-0000-000007000000}"/>
    <cellStyle name="Normal 2 4" xfId="8" xr:uid="{00000000-0005-0000-0000-000008000000}"/>
    <cellStyle name="Normal 2_Fluxo JK NU 0707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Porcentagem 2" xfId="14" xr:uid="{00000000-0005-0000-0000-00000E000000}"/>
    <cellStyle name="Porcentagem 3" xfId="15" xr:uid="{00000000-0005-0000-0000-00000F000000}"/>
    <cellStyle name="Porcentagem 3 2" xfId="16" xr:uid="{00000000-0005-0000-0000-000010000000}"/>
    <cellStyle name="Porcentagem 4" xfId="17" xr:uid="{00000000-0005-0000-0000-000011000000}"/>
    <cellStyle name="Separador de milhares 2" xfId="18" xr:uid="{00000000-0005-0000-0000-000012000000}"/>
    <cellStyle name="Separador de milhares 2 2" xfId="19" xr:uid="{00000000-0005-0000-0000-000013000000}"/>
    <cellStyle name="Separador de milhares 2 5" xfId="20" xr:uid="{00000000-0005-0000-0000-000014000000}"/>
    <cellStyle name="Separador de milhares 3" xfId="21" xr:uid="{00000000-0005-0000-0000-000015000000}"/>
    <cellStyle name="Separador de milhares 3 2" xfId="22" xr:uid="{00000000-0005-0000-0000-000016000000}"/>
    <cellStyle name="Separador de milhares 7" xfId="23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1114425</xdr:colOff>
      <xdr:row>4</xdr:row>
      <xdr:rowOff>66675</xdr:rowOff>
    </xdr:to>
    <xdr:pic>
      <xdr:nvPicPr>
        <xdr:cNvPr id="129032" name="Imagem 1">
          <a:extLst>
            <a:ext uri="{FF2B5EF4-FFF2-40B4-BE49-F238E27FC236}">
              <a16:creationId xmlns:a16="http://schemas.microsoft.com/office/drawing/2014/main" id="{BFA27050-7CED-EC72-CE7C-C7F6B933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90500"/>
          <a:ext cx="17240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790575</xdr:colOff>
      <xdr:row>1</xdr:row>
      <xdr:rowOff>85725</xdr:rowOff>
    </xdr:to>
    <xdr:pic>
      <xdr:nvPicPr>
        <xdr:cNvPr id="107703" name="Imagem 1">
          <a:extLst>
            <a:ext uri="{FF2B5EF4-FFF2-40B4-BE49-F238E27FC236}">
              <a16:creationId xmlns:a16="http://schemas.microsoft.com/office/drawing/2014/main" id="{F29777B2-6164-9087-DBEB-222CA873A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001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FW67"/>
  <sheetViews>
    <sheetView showGridLines="0" tabSelected="1" topLeftCell="A48" zoomScale="80" zoomScaleNormal="80" workbookViewId="0">
      <selection activeCell="D65" sqref="D65"/>
    </sheetView>
  </sheetViews>
  <sheetFormatPr defaultRowHeight="15"/>
  <cols>
    <col min="1" max="1" width="3.140625" style="23" customWidth="1"/>
    <col min="2" max="2" width="9.140625" style="23"/>
    <col min="3" max="3" width="42.85546875" style="23" customWidth="1"/>
    <col min="4" max="4" width="20.28515625" style="23" customWidth="1"/>
    <col min="5" max="5" width="10.7109375" style="23" customWidth="1"/>
    <col min="6" max="6" width="78.42578125" style="23" bestFit="1" customWidth="1"/>
    <col min="7" max="7" width="29.140625" style="23" customWidth="1"/>
    <col min="8" max="16384" width="9.140625" style="23"/>
  </cols>
  <sheetData>
    <row r="1" spans="1:179" ht="15" customHeight="1">
      <c r="A1" s="26"/>
      <c r="B1" s="104"/>
      <c r="C1" s="104"/>
      <c r="D1" s="104"/>
      <c r="E1" s="104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7"/>
    </row>
    <row r="2" spans="1:179" ht="18.95" customHeight="1">
      <c r="A2" s="26"/>
      <c r="B2" s="105" t="s">
        <v>0</v>
      </c>
      <c r="C2" s="106"/>
      <c r="D2" s="106"/>
      <c r="E2" s="106"/>
      <c r="F2" s="107"/>
      <c r="G2" s="11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</row>
    <row r="3" spans="1:179" ht="18.95" customHeight="1">
      <c r="A3" s="26"/>
      <c r="B3" s="108" t="s">
        <v>1</v>
      </c>
      <c r="C3" s="109"/>
      <c r="D3" s="109"/>
      <c r="E3" s="109"/>
      <c r="F3" s="110"/>
      <c r="G3" s="11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</row>
    <row r="4" spans="1:179" ht="18.95" customHeight="1">
      <c r="A4" s="26"/>
      <c r="B4" s="111"/>
      <c r="C4" s="112"/>
      <c r="D4" s="112"/>
      <c r="E4" s="112"/>
      <c r="F4" s="113"/>
      <c r="G4" s="11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</row>
    <row r="5" spans="1:179" ht="15" customHeight="1">
      <c r="A5" s="26"/>
      <c r="B5" s="60"/>
      <c r="C5" s="60"/>
      <c r="D5" s="60"/>
      <c r="E5" s="60"/>
      <c r="F5" s="60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7"/>
    </row>
    <row r="6" spans="1:179" ht="15" customHeight="1">
      <c r="A6" s="26"/>
      <c r="B6" s="114" t="s">
        <v>2</v>
      </c>
      <c r="C6" s="114"/>
      <c r="D6" s="115" t="s">
        <v>3</v>
      </c>
      <c r="E6" s="116"/>
      <c r="F6" s="117" t="s">
        <v>4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7"/>
    </row>
    <row r="7" spans="1:179" ht="15" customHeight="1">
      <c r="A7" s="26"/>
      <c r="B7" s="114"/>
      <c r="C7" s="114"/>
      <c r="D7" s="118" t="s">
        <v>5</v>
      </c>
      <c r="E7" s="118"/>
      <c r="F7" s="117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7"/>
    </row>
    <row r="8" spans="1:179" ht="15" customHeight="1">
      <c r="A8" s="28"/>
      <c r="B8" s="114"/>
      <c r="C8" s="114"/>
      <c r="D8" s="61" t="s">
        <v>6</v>
      </c>
      <c r="E8" s="62" t="s">
        <v>7</v>
      </c>
      <c r="F8" s="117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7"/>
    </row>
    <row r="9" spans="1:179" ht="15" customHeight="1">
      <c r="A9" s="28"/>
      <c r="B9" s="114"/>
      <c r="C9" s="114"/>
      <c r="D9" s="61"/>
      <c r="E9" s="62"/>
      <c r="F9" s="117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7"/>
    </row>
    <row r="10" spans="1:179" ht="15" customHeight="1">
      <c r="A10" s="28"/>
      <c r="B10" s="114"/>
      <c r="C10" s="114"/>
      <c r="D10" s="63" t="s">
        <v>8</v>
      </c>
      <c r="E10" s="64" t="s">
        <v>9</v>
      </c>
      <c r="F10" s="117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7"/>
    </row>
    <row r="11" spans="1:179" ht="20.100000000000001" customHeight="1">
      <c r="A11" s="28"/>
      <c r="B11" s="102" t="s">
        <v>10</v>
      </c>
      <c r="C11" s="103"/>
      <c r="D11" s="69">
        <v>1000</v>
      </c>
      <c r="E11" s="69"/>
      <c r="F11" s="71" t="s">
        <v>11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8"/>
      <c r="FF11" s="28"/>
      <c r="FG11" s="28"/>
      <c r="FH11" s="28"/>
      <c r="FI11" s="28"/>
      <c r="FJ11" s="28"/>
      <c r="FK11" s="28"/>
      <c r="FL11" s="28"/>
      <c r="FM11" s="28"/>
      <c r="FN11" s="28"/>
      <c r="FO11" s="28"/>
      <c r="FP11" s="28"/>
      <c r="FQ11" s="28"/>
      <c r="FR11" s="28"/>
      <c r="FS11" s="28"/>
      <c r="FT11" s="28"/>
      <c r="FU11" s="28"/>
      <c r="FV11" s="28"/>
      <c r="FW11" s="27"/>
    </row>
    <row r="12" spans="1:179" ht="20.100000000000001" customHeight="1">
      <c r="A12" s="28"/>
      <c r="B12" s="102" t="s">
        <v>12</v>
      </c>
      <c r="C12" s="103"/>
      <c r="D12" s="69">
        <v>4000</v>
      </c>
      <c r="E12" s="69"/>
      <c r="F12" s="71" t="s">
        <v>13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  <c r="FL12" s="28"/>
      <c r="FM12" s="28"/>
      <c r="FN12" s="28"/>
      <c r="FO12" s="28"/>
      <c r="FP12" s="28"/>
      <c r="FQ12" s="28"/>
      <c r="FR12" s="28"/>
      <c r="FS12" s="28"/>
      <c r="FT12" s="28"/>
      <c r="FU12" s="28"/>
      <c r="FV12" s="28"/>
      <c r="FW12" s="27"/>
    </row>
    <row r="13" spans="1:179" ht="20.100000000000001" customHeight="1">
      <c r="A13" s="28"/>
      <c r="B13" s="102" t="s">
        <v>14</v>
      </c>
      <c r="C13" s="103"/>
      <c r="D13" s="69">
        <v>1500</v>
      </c>
      <c r="E13" s="69"/>
      <c r="F13" s="71" t="s">
        <v>15</v>
      </c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28"/>
      <c r="DK13" s="28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28"/>
      <c r="FA13" s="28"/>
      <c r="FB13" s="28"/>
      <c r="FC13" s="28"/>
      <c r="FD13" s="28"/>
      <c r="FE13" s="28"/>
      <c r="FF13" s="28"/>
      <c r="FG13" s="28"/>
      <c r="FH13" s="28"/>
      <c r="FI13" s="28"/>
      <c r="FJ13" s="28"/>
      <c r="FK13" s="28"/>
      <c r="FL13" s="28"/>
      <c r="FM13" s="28"/>
      <c r="FN13" s="28"/>
      <c r="FO13" s="28"/>
      <c r="FP13" s="28"/>
      <c r="FQ13" s="28"/>
      <c r="FR13" s="28"/>
      <c r="FS13" s="28"/>
      <c r="FT13" s="28"/>
      <c r="FU13" s="28"/>
      <c r="FV13" s="28"/>
      <c r="FW13" s="27"/>
    </row>
    <row r="14" spans="1:179" ht="20.100000000000001" customHeight="1">
      <c r="A14" s="28"/>
      <c r="B14" s="102" t="s">
        <v>16</v>
      </c>
      <c r="C14" s="103"/>
      <c r="D14" s="69">
        <f>'Detalhamento Limpeza'!H17</f>
        <v>115215</v>
      </c>
      <c r="E14" s="69"/>
      <c r="F14" s="71" t="s">
        <v>17</v>
      </c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7"/>
    </row>
    <row r="15" spans="1:179" ht="20.100000000000001" customHeight="1">
      <c r="A15" s="28"/>
      <c r="B15" s="102" t="s">
        <v>18</v>
      </c>
      <c r="C15" s="103"/>
      <c r="D15" s="69">
        <v>350</v>
      </c>
      <c r="E15" s="69"/>
      <c r="F15" s="71" t="s">
        <v>19</v>
      </c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7"/>
    </row>
    <row r="16" spans="1:179" ht="20.100000000000001" customHeight="1">
      <c r="A16" s="28"/>
      <c r="B16" s="102" t="s">
        <v>20</v>
      </c>
      <c r="C16" s="103"/>
      <c r="D16" s="69">
        <f>'Detalhamento Segurança'!H13</f>
        <v>304900</v>
      </c>
      <c r="E16" s="69"/>
      <c r="F16" s="71" t="s">
        <v>21</v>
      </c>
      <c r="G16" s="30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7"/>
    </row>
    <row r="17" spans="1:179" ht="20.100000000000001" customHeight="1">
      <c r="A17" s="28"/>
      <c r="B17" s="90" t="s">
        <v>22</v>
      </c>
      <c r="C17" s="91"/>
      <c r="D17" s="69">
        <v>1200</v>
      </c>
      <c r="E17" s="69"/>
      <c r="F17" s="71" t="s">
        <v>19</v>
      </c>
      <c r="G17" s="30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7"/>
    </row>
    <row r="18" spans="1:179" ht="20.100000000000001" customHeight="1">
      <c r="A18" s="28"/>
      <c r="B18" s="102" t="s">
        <v>23</v>
      </c>
      <c r="C18" s="103"/>
      <c r="D18" s="69">
        <f>'Detalhamento Segurança'!H19</f>
        <v>32700</v>
      </c>
      <c r="E18" s="69"/>
      <c r="F18" s="71" t="s">
        <v>24</v>
      </c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7"/>
    </row>
    <row r="19" spans="1:179" ht="20.100000000000001" customHeight="1">
      <c r="A19" s="28"/>
      <c r="B19" s="102" t="s">
        <v>25</v>
      </c>
      <c r="C19" s="103"/>
      <c r="D19" s="69">
        <v>7000</v>
      </c>
      <c r="E19" s="69"/>
      <c r="F19" s="71" t="s">
        <v>26</v>
      </c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7"/>
    </row>
    <row r="20" spans="1:179" ht="20.100000000000001" customHeight="1">
      <c r="A20" s="28"/>
      <c r="B20" s="102" t="s">
        <v>27</v>
      </c>
      <c r="C20" s="103"/>
      <c r="D20" s="69">
        <f>'Detalhamento Manutenção'!G9</f>
        <v>93000</v>
      </c>
      <c r="E20" s="69"/>
      <c r="F20" s="71" t="s">
        <v>28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7"/>
    </row>
    <row r="21" spans="1:179" ht="20.100000000000001" customHeight="1">
      <c r="A21" s="28"/>
      <c r="B21" s="102" t="s">
        <v>29</v>
      </c>
      <c r="C21" s="103"/>
      <c r="D21" s="69">
        <v>12500</v>
      </c>
      <c r="E21" s="69"/>
      <c r="F21" s="71" t="s">
        <v>30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7"/>
    </row>
    <row r="22" spans="1:179" ht="20.100000000000001" customHeight="1">
      <c r="A22" s="28"/>
      <c r="B22" s="102" t="s">
        <v>31</v>
      </c>
      <c r="C22" s="103"/>
      <c r="D22" s="69">
        <v>4500</v>
      </c>
      <c r="E22" s="69"/>
      <c r="F22" s="71" t="s">
        <v>19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7"/>
    </row>
    <row r="23" spans="1:179" ht="20.100000000000001" customHeight="1">
      <c r="A23" s="28"/>
      <c r="B23" s="102" t="s">
        <v>32</v>
      </c>
      <c r="C23" s="103"/>
      <c r="D23" s="69">
        <v>650</v>
      </c>
      <c r="E23" s="69"/>
      <c r="F23" s="71" t="s">
        <v>19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  <c r="DV23" s="28"/>
      <c r="DW23" s="28"/>
      <c r="DX23" s="28"/>
      <c r="DY23" s="28"/>
      <c r="DZ23" s="28"/>
      <c r="EA23" s="28"/>
      <c r="EB23" s="28"/>
      <c r="EC23" s="28"/>
      <c r="ED23" s="28"/>
      <c r="EE23" s="28"/>
      <c r="EF23" s="28"/>
      <c r="EG23" s="28"/>
      <c r="EH23" s="28"/>
      <c r="EI23" s="28"/>
      <c r="EJ23" s="28"/>
      <c r="EK23" s="28"/>
      <c r="EL23" s="28"/>
      <c r="EM23" s="28"/>
      <c r="EN23" s="28"/>
      <c r="EO23" s="28"/>
      <c r="EP23" s="28"/>
      <c r="EQ23" s="28"/>
      <c r="ER23" s="28"/>
      <c r="ES23" s="28"/>
      <c r="ET23" s="28"/>
      <c r="EU23" s="28"/>
      <c r="EV23" s="28"/>
      <c r="EW23" s="28"/>
      <c r="EX23" s="28"/>
      <c r="EY23" s="28"/>
      <c r="EZ23" s="28"/>
      <c r="FA23" s="28"/>
      <c r="FB23" s="28"/>
      <c r="FC23" s="28"/>
      <c r="FD23" s="28"/>
      <c r="FE23" s="28"/>
      <c r="FF23" s="28"/>
      <c r="FG23" s="28"/>
      <c r="FH23" s="28"/>
      <c r="FI23" s="28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7"/>
    </row>
    <row r="24" spans="1:179" ht="20.100000000000001" customHeight="1">
      <c r="A24" s="28"/>
      <c r="B24" s="102" t="s">
        <v>33</v>
      </c>
      <c r="C24" s="103"/>
      <c r="D24" s="69">
        <f>'Detalhamento Jardinagem'!F10</f>
        <v>7200</v>
      </c>
      <c r="E24" s="69"/>
      <c r="F24" s="71" t="s">
        <v>34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7"/>
    </row>
    <row r="25" spans="1:179" ht="20.100000000000001" customHeight="1">
      <c r="A25" s="28"/>
      <c r="B25" s="102" t="s">
        <v>35</v>
      </c>
      <c r="C25" s="103"/>
      <c r="D25" s="69">
        <v>600</v>
      </c>
      <c r="E25" s="69"/>
      <c r="F25" s="71" t="s">
        <v>36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7"/>
    </row>
    <row r="26" spans="1:179" ht="20.100000000000001" customHeight="1">
      <c r="A26" s="28"/>
      <c r="B26" s="102" t="s">
        <v>37</v>
      </c>
      <c r="C26" s="103"/>
      <c r="D26" s="69">
        <f>SUM('Detalhamento Segurança'!H9)</f>
        <v>29600</v>
      </c>
      <c r="E26" s="69"/>
      <c r="F26" s="71" t="s">
        <v>38</v>
      </c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7"/>
    </row>
    <row r="27" spans="1:179" ht="20.100000000000001" customHeight="1">
      <c r="A27" s="28"/>
      <c r="B27" s="102" t="s">
        <v>39</v>
      </c>
      <c r="C27" s="103"/>
      <c r="D27" s="69">
        <v>1500</v>
      </c>
      <c r="E27" s="69"/>
      <c r="F27" s="71" t="s">
        <v>40</v>
      </c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7"/>
    </row>
    <row r="28" spans="1:179" ht="20.100000000000001" customHeight="1">
      <c r="A28" s="28"/>
      <c r="B28" s="102" t="s">
        <v>41</v>
      </c>
      <c r="C28" s="103"/>
      <c r="D28" s="69">
        <v>1500</v>
      </c>
      <c r="E28" s="69"/>
      <c r="F28" s="71" t="s">
        <v>19</v>
      </c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7"/>
    </row>
    <row r="29" spans="1:179" ht="20.100000000000001" customHeight="1">
      <c r="A29" s="28"/>
      <c r="B29" s="102" t="s">
        <v>42</v>
      </c>
      <c r="C29" s="103"/>
      <c r="D29" s="69">
        <v>2500</v>
      </c>
      <c r="E29" s="69"/>
      <c r="F29" s="71" t="s">
        <v>19</v>
      </c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7"/>
    </row>
    <row r="30" spans="1:179" ht="20.100000000000001" customHeight="1">
      <c r="A30" s="28"/>
      <c r="B30" s="102" t="s">
        <v>43</v>
      </c>
      <c r="C30" s="103"/>
      <c r="D30" s="69">
        <v>75000</v>
      </c>
      <c r="E30" s="69"/>
      <c r="F30" s="71" t="s">
        <v>19</v>
      </c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7"/>
    </row>
    <row r="31" spans="1:179" ht="20.100000000000001" customHeight="1">
      <c r="A31" s="28"/>
      <c r="B31" s="102" t="s">
        <v>44</v>
      </c>
      <c r="C31" s="103"/>
      <c r="D31" s="69">
        <v>1500</v>
      </c>
      <c r="E31" s="69"/>
      <c r="F31" s="71" t="s">
        <v>19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8"/>
      <c r="DE31" s="28"/>
      <c r="DF31" s="28"/>
      <c r="DG31" s="28"/>
      <c r="DH31" s="28"/>
      <c r="DI31" s="28"/>
      <c r="DJ31" s="28"/>
      <c r="DK31" s="28"/>
      <c r="DL31" s="28"/>
      <c r="DM31" s="28"/>
      <c r="DN31" s="28"/>
      <c r="DO31" s="28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7"/>
    </row>
    <row r="32" spans="1:179" ht="20.100000000000001" customHeight="1">
      <c r="A32" s="28"/>
      <c r="B32" s="102" t="s">
        <v>45</v>
      </c>
      <c r="C32" s="103"/>
      <c r="D32" s="69">
        <v>500</v>
      </c>
      <c r="E32" s="69"/>
      <c r="F32" s="71" t="s">
        <v>19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  <c r="BZ32" s="28"/>
      <c r="CA32" s="28"/>
      <c r="CB32" s="28"/>
      <c r="CC32" s="28"/>
      <c r="CD32" s="28"/>
      <c r="CE32" s="28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  <c r="DA32" s="28"/>
      <c r="DB32" s="28"/>
      <c r="DC32" s="28"/>
      <c r="DD32" s="28"/>
      <c r="DE32" s="28"/>
      <c r="DF32" s="28"/>
      <c r="DG32" s="28"/>
      <c r="DH32" s="28"/>
      <c r="DI32" s="28"/>
      <c r="DJ32" s="28"/>
      <c r="DK32" s="28"/>
      <c r="DL32" s="28"/>
      <c r="DM32" s="28"/>
      <c r="DN32" s="28"/>
      <c r="DO32" s="28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7"/>
    </row>
    <row r="33" spans="1:179" ht="20.100000000000001" customHeight="1">
      <c r="A33" s="28"/>
      <c r="B33" s="102" t="s">
        <v>46</v>
      </c>
      <c r="C33" s="103"/>
      <c r="D33" s="69">
        <v>1500</v>
      </c>
      <c r="E33" s="69"/>
      <c r="F33" s="71" t="s">
        <v>19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7"/>
    </row>
    <row r="34" spans="1:179" ht="20.100000000000001" hidden="1" customHeight="1">
      <c r="A34" s="28"/>
      <c r="B34" s="102" t="s">
        <v>47</v>
      </c>
      <c r="C34" s="103"/>
      <c r="D34" s="69"/>
      <c r="E34" s="69"/>
      <c r="F34" s="71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7"/>
    </row>
    <row r="35" spans="1:179" ht="20.100000000000001" customHeight="1">
      <c r="A35" s="28"/>
      <c r="B35" s="102" t="s">
        <v>48</v>
      </c>
      <c r="C35" s="103"/>
      <c r="D35" s="69">
        <v>3000</v>
      </c>
      <c r="E35" s="69"/>
      <c r="F35" s="71" t="s">
        <v>49</v>
      </c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7"/>
    </row>
    <row r="36" spans="1:179" ht="20.100000000000001" customHeight="1">
      <c r="A36" s="28"/>
      <c r="B36" s="102" t="s">
        <v>50</v>
      </c>
      <c r="C36" s="103"/>
      <c r="D36" s="69">
        <v>14000</v>
      </c>
      <c r="E36" s="69"/>
      <c r="F36" s="71" t="s">
        <v>51</v>
      </c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  <c r="BZ36" s="28"/>
      <c r="CA36" s="28"/>
      <c r="CB36" s="28"/>
      <c r="CC36" s="28"/>
      <c r="CD36" s="28"/>
      <c r="CE36" s="28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8"/>
      <c r="CY36" s="28"/>
      <c r="CZ36" s="28"/>
      <c r="DA36" s="28"/>
      <c r="DB36" s="28"/>
      <c r="DC36" s="28"/>
      <c r="DD36" s="28"/>
      <c r="DE36" s="28"/>
      <c r="DF36" s="28"/>
      <c r="DG36" s="28"/>
      <c r="DH36" s="28"/>
      <c r="DI36" s="28"/>
      <c r="DJ36" s="28"/>
      <c r="DK36" s="28"/>
      <c r="DL36" s="28"/>
      <c r="DM36" s="28"/>
      <c r="DN36" s="28"/>
      <c r="DO36" s="28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7"/>
    </row>
    <row r="37" spans="1:179" ht="20.100000000000001" customHeight="1">
      <c r="A37" s="28"/>
      <c r="B37" s="102" t="s">
        <v>52</v>
      </c>
      <c r="C37" s="103"/>
      <c r="D37" s="69">
        <v>10000</v>
      </c>
      <c r="E37" s="69"/>
      <c r="F37" s="71" t="s">
        <v>19</v>
      </c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7"/>
    </row>
    <row r="38" spans="1:179" ht="20.100000000000001" customHeight="1" thickBot="1">
      <c r="A38" s="28"/>
      <c r="B38" s="102" t="s">
        <v>53</v>
      </c>
      <c r="C38" s="103"/>
      <c r="D38" s="69">
        <v>64000</v>
      </c>
      <c r="E38" s="69"/>
      <c r="F38" s="71" t="s">
        <v>19</v>
      </c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7"/>
    </row>
    <row r="39" spans="1:179" ht="20.100000000000001" customHeight="1" thickBot="1">
      <c r="A39" s="28"/>
      <c r="B39" s="119" t="s">
        <v>54</v>
      </c>
      <c r="C39" s="121"/>
      <c r="D39" s="72">
        <f>SUM(D11:D38)</f>
        <v>790915</v>
      </c>
      <c r="E39" s="72"/>
      <c r="F39" s="73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8"/>
      <c r="DE39" s="28"/>
      <c r="DF39" s="28"/>
      <c r="DG39" s="28"/>
      <c r="DH39" s="28"/>
      <c r="DI39" s="28"/>
      <c r="DJ39" s="28"/>
      <c r="DK39" s="28"/>
      <c r="DL39" s="28"/>
      <c r="DM39" s="28"/>
      <c r="DN39" s="28"/>
      <c r="DO39" s="28"/>
      <c r="DP39" s="28"/>
      <c r="DQ39" s="28"/>
      <c r="DR39" s="28"/>
      <c r="DS39" s="28"/>
      <c r="DT39" s="28"/>
      <c r="DU39" s="28"/>
      <c r="DV39" s="28"/>
      <c r="DW39" s="28"/>
      <c r="DX39" s="28"/>
      <c r="DY39" s="28"/>
      <c r="DZ39" s="28"/>
      <c r="EA39" s="28"/>
      <c r="EB39" s="28"/>
      <c r="EC39" s="28"/>
      <c r="ED39" s="28"/>
      <c r="EE39" s="28"/>
      <c r="EF39" s="28"/>
      <c r="EG39" s="28"/>
      <c r="EH39" s="28"/>
      <c r="EI39" s="28"/>
      <c r="EJ39" s="28"/>
      <c r="EK39" s="28"/>
      <c r="EL39" s="28"/>
      <c r="EM39" s="28"/>
      <c r="EN39" s="28"/>
      <c r="EO39" s="28"/>
      <c r="EP39" s="28"/>
      <c r="EQ39" s="28"/>
      <c r="ER39" s="28"/>
      <c r="ES39" s="28"/>
      <c r="ET39" s="28"/>
      <c r="EU39" s="28"/>
      <c r="EV39" s="28"/>
      <c r="EW39" s="28"/>
      <c r="EX39" s="28"/>
      <c r="EY39" s="28"/>
      <c r="EZ39" s="28"/>
      <c r="FA39" s="28"/>
      <c r="FB39" s="28"/>
      <c r="FC39" s="28"/>
      <c r="FD39" s="28"/>
      <c r="FE39" s="28"/>
      <c r="FF39" s="28"/>
      <c r="FG39" s="28"/>
      <c r="FH39" s="28"/>
      <c r="FI39" s="28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7"/>
    </row>
    <row r="40" spans="1:179" ht="20.100000000000001" customHeight="1">
      <c r="A40" s="28"/>
      <c r="B40" s="90" t="s">
        <v>55</v>
      </c>
      <c r="C40" s="91"/>
      <c r="D40" s="69">
        <v>13000</v>
      </c>
      <c r="E40" s="69"/>
      <c r="F40" s="71" t="s">
        <v>56</v>
      </c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7"/>
    </row>
    <row r="41" spans="1:179" ht="20.100000000000001" customHeight="1">
      <c r="A41" s="28"/>
      <c r="B41" s="90" t="s">
        <v>57</v>
      </c>
      <c r="C41" s="91"/>
      <c r="D41" s="69">
        <v>12000</v>
      </c>
      <c r="E41" s="69"/>
      <c r="F41" s="71" t="s">
        <v>56</v>
      </c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7"/>
    </row>
    <row r="42" spans="1:179" ht="20.100000000000001" customHeight="1">
      <c r="A42" s="28"/>
      <c r="B42" s="90" t="s">
        <v>58</v>
      </c>
      <c r="C42" s="91"/>
      <c r="D42" s="69">
        <v>7000</v>
      </c>
      <c r="E42" s="69"/>
      <c r="F42" s="71" t="s">
        <v>56</v>
      </c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7"/>
    </row>
    <row r="43" spans="1:179" ht="20.100000000000001" customHeight="1">
      <c r="A43" s="28"/>
      <c r="B43" s="90" t="s">
        <v>59</v>
      </c>
      <c r="C43" s="91"/>
      <c r="D43" s="69">
        <v>6000</v>
      </c>
      <c r="E43" s="69"/>
      <c r="F43" s="71" t="s">
        <v>19</v>
      </c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  <c r="DV43" s="28"/>
      <c r="DW43" s="28"/>
      <c r="DX43" s="28"/>
      <c r="DY43" s="28"/>
      <c r="DZ43" s="28"/>
      <c r="EA43" s="28"/>
      <c r="EB43" s="28"/>
      <c r="EC43" s="28"/>
      <c r="ED43" s="28"/>
      <c r="EE43" s="28"/>
      <c r="EF43" s="28"/>
      <c r="EG43" s="28"/>
      <c r="EH43" s="28"/>
      <c r="EI43" s="28"/>
      <c r="EJ43" s="28"/>
      <c r="EK43" s="28"/>
      <c r="EL43" s="28"/>
      <c r="EM43" s="28"/>
      <c r="EN43" s="28"/>
      <c r="EO43" s="28"/>
      <c r="EP43" s="28"/>
      <c r="EQ43" s="28"/>
      <c r="ER43" s="28"/>
      <c r="ES43" s="28"/>
      <c r="ET43" s="28"/>
      <c r="EU43" s="28"/>
      <c r="EV43" s="28"/>
      <c r="EW43" s="28"/>
      <c r="EX43" s="28"/>
      <c r="EY43" s="28"/>
      <c r="EZ43" s="28"/>
      <c r="FA43" s="28"/>
      <c r="FB43" s="28"/>
      <c r="FC43" s="28"/>
      <c r="FD43" s="28"/>
      <c r="FE43" s="28"/>
      <c r="FF43" s="28"/>
      <c r="FG43" s="28"/>
      <c r="FH43" s="28"/>
      <c r="FI43" s="28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7"/>
    </row>
    <row r="44" spans="1:179" ht="20.100000000000001" customHeight="1">
      <c r="A44" s="28"/>
      <c r="B44" s="90" t="s">
        <v>60</v>
      </c>
      <c r="C44" s="91"/>
      <c r="D44" s="69">
        <v>300</v>
      </c>
      <c r="E44" s="69"/>
      <c r="F44" s="71" t="s">
        <v>19</v>
      </c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7"/>
    </row>
    <row r="45" spans="1:179" hidden="1">
      <c r="A45" s="28"/>
      <c r="B45" s="102" t="s">
        <v>61</v>
      </c>
      <c r="C45" s="103"/>
      <c r="D45" s="69"/>
      <c r="E45" s="69"/>
      <c r="F45" s="71" t="s">
        <v>19</v>
      </c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28"/>
      <c r="EP45" s="28"/>
      <c r="EQ45" s="28"/>
      <c r="ER45" s="28"/>
      <c r="ES45" s="28"/>
      <c r="ET45" s="28"/>
      <c r="EU45" s="28"/>
      <c r="EV45" s="28"/>
      <c r="EW45" s="28"/>
      <c r="EX45" s="28"/>
      <c r="EY45" s="28"/>
      <c r="EZ45" s="28"/>
      <c r="FA45" s="28"/>
      <c r="FB45" s="28"/>
      <c r="FC45" s="28"/>
      <c r="FD45" s="28"/>
      <c r="FE45" s="28"/>
      <c r="FF45" s="28"/>
      <c r="FG45" s="28"/>
      <c r="FH45" s="28"/>
      <c r="FI45" s="28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7"/>
    </row>
    <row r="46" spans="1:179" ht="20.100000000000001" customHeight="1" thickBot="1">
      <c r="A46" s="28"/>
      <c r="B46" s="122" t="s">
        <v>62</v>
      </c>
      <c r="C46" s="123"/>
      <c r="D46" s="69">
        <v>800</v>
      </c>
      <c r="E46" s="69"/>
      <c r="F46" s="71" t="s">
        <v>19</v>
      </c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  <c r="DN46" s="28"/>
      <c r="DO46" s="28"/>
      <c r="DP46" s="28"/>
      <c r="DQ46" s="28"/>
      <c r="DR46" s="28"/>
      <c r="DS46" s="28"/>
      <c r="DT46" s="28"/>
      <c r="DU46" s="28"/>
      <c r="DV46" s="28"/>
      <c r="DW46" s="28"/>
      <c r="DX46" s="28"/>
      <c r="DY46" s="28"/>
      <c r="DZ46" s="28"/>
      <c r="EA46" s="28"/>
      <c r="EB46" s="28"/>
      <c r="EC46" s="28"/>
      <c r="ED46" s="28"/>
      <c r="EE46" s="28"/>
      <c r="EF46" s="28"/>
      <c r="EG46" s="28"/>
      <c r="EH46" s="28"/>
      <c r="EI46" s="28"/>
      <c r="EJ46" s="28"/>
      <c r="EK46" s="28"/>
      <c r="EL46" s="28"/>
      <c r="EM46" s="28"/>
      <c r="EN46" s="28"/>
      <c r="EO46" s="28"/>
      <c r="EP46" s="28"/>
      <c r="EQ46" s="28"/>
      <c r="ER46" s="28"/>
      <c r="ES46" s="28"/>
      <c r="ET46" s="28"/>
      <c r="EU46" s="28"/>
      <c r="EV46" s="28"/>
      <c r="EW46" s="28"/>
      <c r="EX46" s="28"/>
      <c r="EY46" s="28"/>
      <c r="EZ46" s="28"/>
      <c r="FA46" s="28"/>
      <c r="FB46" s="28"/>
      <c r="FC46" s="28"/>
      <c r="FD46" s="28"/>
      <c r="FE46" s="28"/>
      <c r="FF46" s="28"/>
      <c r="FG46" s="28"/>
      <c r="FH46" s="28"/>
      <c r="FI46" s="28"/>
      <c r="FJ46" s="28"/>
      <c r="FK46" s="28"/>
      <c r="FL46" s="28"/>
      <c r="FM46" s="28"/>
      <c r="FN46" s="28"/>
      <c r="FO46" s="28"/>
      <c r="FP46" s="28"/>
      <c r="FQ46" s="28"/>
      <c r="FR46" s="28"/>
      <c r="FS46" s="28"/>
      <c r="FT46" s="28"/>
      <c r="FU46" s="28"/>
      <c r="FV46" s="28"/>
      <c r="FW46" s="27"/>
    </row>
    <row r="47" spans="1:179" ht="20.100000000000001" customHeight="1" thickBot="1">
      <c r="A47" s="28"/>
      <c r="B47" s="119" t="s">
        <v>63</v>
      </c>
      <c r="C47" s="120"/>
      <c r="D47" s="74">
        <f>SUM(D40:D46)</f>
        <v>39100</v>
      </c>
      <c r="E47" s="75"/>
      <c r="F47" s="76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  <c r="DN47" s="28"/>
      <c r="DO47" s="28"/>
      <c r="DP47" s="28"/>
      <c r="DQ47" s="28"/>
      <c r="DR47" s="28"/>
      <c r="DS47" s="28"/>
      <c r="DT47" s="28"/>
      <c r="DU47" s="28"/>
      <c r="DV47" s="28"/>
      <c r="DW47" s="28"/>
      <c r="DX47" s="28"/>
      <c r="DY47" s="28"/>
      <c r="DZ47" s="28"/>
      <c r="EA47" s="28"/>
      <c r="EB47" s="28"/>
      <c r="EC47" s="28"/>
      <c r="ED47" s="28"/>
      <c r="EE47" s="28"/>
      <c r="EF47" s="28"/>
      <c r="EG47" s="28"/>
      <c r="EH47" s="28"/>
      <c r="EI47" s="28"/>
      <c r="EJ47" s="28"/>
      <c r="EK47" s="28"/>
      <c r="EL47" s="28"/>
      <c r="EM47" s="28"/>
      <c r="EN47" s="28"/>
      <c r="EO47" s="28"/>
      <c r="EP47" s="28"/>
      <c r="EQ47" s="28"/>
      <c r="ER47" s="28"/>
      <c r="ES47" s="28"/>
      <c r="ET47" s="28"/>
      <c r="EU47" s="28"/>
      <c r="EV47" s="28"/>
      <c r="EW47" s="28"/>
      <c r="EX47" s="28"/>
      <c r="EY47" s="28"/>
      <c r="EZ47" s="28"/>
      <c r="FA47" s="28"/>
      <c r="FB47" s="28"/>
      <c r="FC47" s="28"/>
      <c r="FD47" s="28"/>
      <c r="FE47" s="28"/>
      <c r="FF47" s="28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7"/>
    </row>
    <row r="48" spans="1:179" ht="20.100000000000001" customHeight="1">
      <c r="A48" s="28"/>
      <c r="B48" s="90" t="s">
        <v>64</v>
      </c>
      <c r="C48" s="91"/>
      <c r="D48" s="69">
        <f>(158*17)/12</f>
        <v>223.83333333333334</v>
      </c>
      <c r="E48" s="69"/>
      <c r="F48" s="71" t="s">
        <v>19</v>
      </c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  <c r="DN48" s="28"/>
      <c r="DO48" s="28"/>
      <c r="DP48" s="28"/>
      <c r="DQ48" s="28"/>
      <c r="DR48" s="28"/>
      <c r="DS48" s="28"/>
      <c r="DT48" s="28"/>
      <c r="DU48" s="28"/>
      <c r="DV48" s="28"/>
      <c r="DW48" s="28"/>
      <c r="DX48" s="28"/>
      <c r="DY48" s="28"/>
      <c r="DZ48" s="28"/>
      <c r="EA48" s="28"/>
      <c r="EB48" s="28"/>
      <c r="EC48" s="28"/>
      <c r="ED48" s="28"/>
      <c r="EE48" s="28"/>
      <c r="EF48" s="28"/>
      <c r="EG48" s="28"/>
      <c r="EH48" s="28"/>
      <c r="EI48" s="28"/>
      <c r="EJ48" s="28"/>
      <c r="EK48" s="28"/>
      <c r="EL48" s="28"/>
      <c r="EM48" s="28"/>
      <c r="EN48" s="28"/>
      <c r="EO48" s="28"/>
      <c r="EP48" s="28"/>
      <c r="EQ48" s="28"/>
      <c r="ER48" s="28"/>
      <c r="ES48" s="28"/>
      <c r="ET48" s="28"/>
      <c r="EU48" s="28"/>
      <c r="EV48" s="28"/>
      <c r="EW48" s="28"/>
      <c r="EX48" s="28"/>
      <c r="EY48" s="28"/>
      <c r="EZ48" s="28"/>
      <c r="FA48" s="28"/>
      <c r="FB48" s="28"/>
      <c r="FC48" s="28"/>
      <c r="FD48" s="28"/>
      <c r="FE48" s="28"/>
      <c r="FF48" s="28"/>
      <c r="FG48" s="28"/>
      <c r="FH48" s="28"/>
      <c r="FI48" s="28"/>
      <c r="FJ48" s="28"/>
      <c r="FK48" s="28"/>
      <c r="FL48" s="28"/>
      <c r="FM48" s="28"/>
      <c r="FN48" s="28"/>
      <c r="FO48" s="28"/>
      <c r="FP48" s="28"/>
      <c r="FQ48" s="28"/>
      <c r="FR48" s="28"/>
      <c r="FS48" s="28"/>
      <c r="FT48" s="28"/>
      <c r="FU48" s="28"/>
      <c r="FV48" s="28"/>
      <c r="FW48" s="27"/>
    </row>
    <row r="49" spans="1:179" ht="20.100000000000001" customHeight="1">
      <c r="A49" s="28"/>
      <c r="B49" s="90" t="s">
        <v>65</v>
      </c>
      <c r="C49" s="91"/>
      <c r="D49" s="69">
        <v>300</v>
      </c>
      <c r="E49" s="69"/>
      <c r="F49" s="71" t="s">
        <v>19</v>
      </c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  <c r="DN49" s="28"/>
      <c r="DO49" s="28"/>
      <c r="DP49" s="28"/>
      <c r="DQ49" s="28"/>
      <c r="DR49" s="28"/>
      <c r="DS49" s="28"/>
      <c r="DT49" s="28"/>
      <c r="DU49" s="28"/>
      <c r="DV49" s="28"/>
      <c r="DW49" s="28"/>
      <c r="DX49" s="28"/>
      <c r="DY49" s="28"/>
      <c r="DZ49" s="28"/>
      <c r="EA49" s="28"/>
      <c r="EB49" s="28"/>
      <c r="EC49" s="28"/>
      <c r="ED49" s="28"/>
      <c r="EE49" s="28"/>
      <c r="EF49" s="28"/>
      <c r="EG49" s="28"/>
      <c r="EH49" s="28"/>
      <c r="EI49" s="28"/>
      <c r="EJ49" s="28"/>
      <c r="EK49" s="28"/>
      <c r="EL49" s="28"/>
      <c r="EM49" s="28"/>
      <c r="EN49" s="28"/>
      <c r="EO49" s="28"/>
      <c r="EP49" s="28"/>
      <c r="EQ49" s="28"/>
      <c r="ER49" s="28"/>
      <c r="ES49" s="28"/>
      <c r="ET49" s="28"/>
      <c r="EU49" s="28"/>
      <c r="EV49" s="28"/>
      <c r="EW49" s="28"/>
      <c r="EX49" s="28"/>
      <c r="EY49" s="28"/>
      <c r="EZ49" s="28"/>
      <c r="FA49" s="28"/>
      <c r="FB49" s="28"/>
      <c r="FC49" s="28"/>
      <c r="FD49" s="28"/>
      <c r="FE49" s="28"/>
      <c r="FF49" s="28"/>
      <c r="FG49" s="28"/>
      <c r="FH49" s="28"/>
      <c r="FI49" s="28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7"/>
    </row>
    <row r="50" spans="1:179" ht="20.100000000000001" customHeight="1">
      <c r="A50" s="28"/>
      <c r="B50" s="90" t="s">
        <v>66</v>
      </c>
      <c r="C50" s="91"/>
      <c r="D50" s="69">
        <v>100</v>
      </c>
      <c r="E50" s="69"/>
      <c r="F50" s="71" t="s">
        <v>19</v>
      </c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  <c r="DN50" s="28"/>
      <c r="DO50" s="28"/>
      <c r="DP50" s="28"/>
      <c r="DQ50" s="28"/>
      <c r="DR50" s="28"/>
      <c r="DS50" s="28"/>
      <c r="DT50" s="28"/>
      <c r="DU50" s="28"/>
      <c r="DV50" s="28"/>
      <c r="DW50" s="28"/>
      <c r="DX50" s="28"/>
      <c r="DY50" s="28"/>
      <c r="DZ50" s="28"/>
      <c r="EA50" s="28"/>
      <c r="EB50" s="28"/>
      <c r="EC50" s="28"/>
      <c r="ED50" s="28"/>
      <c r="EE50" s="28"/>
      <c r="EF50" s="28"/>
      <c r="EG50" s="28"/>
      <c r="EH50" s="28"/>
      <c r="EI50" s="28"/>
      <c r="EJ50" s="28"/>
      <c r="EK50" s="28"/>
      <c r="EL50" s="28"/>
      <c r="EM50" s="28"/>
      <c r="EN50" s="28"/>
      <c r="EO50" s="28"/>
      <c r="EP50" s="28"/>
      <c r="EQ50" s="28"/>
      <c r="ER50" s="28"/>
      <c r="ES50" s="28"/>
      <c r="ET50" s="28"/>
      <c r="EU50" s="28"/>
      <c r="EV50" s="28"/>
      <c r="EW50" s="28"/>
      <c r="EX50" s="28"/>
      <c r="EY50" s="28"/>
      <c r="EZ50" s="28"/>
      <c r="FA50" s="28"/>
      <c r="FB50" s="28"/>
      <c r="FC50" s="28"/>
      <c r="FD50" s="28"/>
      <c r="FE50" s="28"/>
      <c r="FF50" s="28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28"/>
      <c r="FV50" s="28"/>
      <c r="FW50" s="27"/>
    </row>
    <row r="51" spans="1:179" ht="20.100000000000001" customHeight="1">
      <c r="A51" s="28"/>
      <c r="B51" s="90" t="s">
        <v>67</v>
      </c>
      <c r="C51" s="91"/>
      <c r="D51" s="69">
        <v>1500</v>
      </c>
      <c r="E51" s="69"/>
      <c r="F51" s="71" t="s">
        <v>19</v>
      </c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  <c r="DN51" s="28"/>
      <c r="DO51" s="28"/>
      <c r="DP51" s="28"/>
      <c r="DQ51" s="28"/>
      <c r="DR51" s="28"/>
      <c r="DS51" s="28"/>
      <c r="DT51" s="28"/>
      <c r="DU51" s="28"/>
      <c r="DV51" s="28"/>
      <c r="DW51" s="28"/>
      <c r="DX51" s="28"/>
      <c r="DY51" s="28"/>
      <c r="DZ51" s="28"/>
      <c r="EA51" s="28"/>
      <c r="EB51" s="28"/>
      <c r="EC51" s="28"/>
      <c r="ED51" s="28"/>
      <c r="EE51" s="28"/>
      <c r="EF51" s="28"/>
      <c r="EG51" s="28"/>
      <c r="EH51" s="28"/>
      <c r="EI51" s="28"/>
      <c r="EJ51" s="28"/>
      <c r="EK51" s="28"/>
      <c r="EL51" s="28"/>
      <c r="EM51" s="28"/>
      <c r="EN51" s="28"/>
      <c r="EO51" s="28"/>
      <c r="EP51" s="28"/>
      <c r="EQ51" s="28"/>
      <c r="ER51" s="28"/>
      <c r="ES51" s="28"/>
      <c r="ET51" s="28"/>
      <c r="EU51" s="28"/>
      <c r="EV51" s="28"/>
      <c r="EW51" s="28"/>
      <c r="EX51" s="28"/>
      <c r="EY51" s="28"/>
      <c r="EZ51" s="28"/>
      <c r="FA51" s="28"/>
      <c r="FB51" s="28"/>
      <c r="FC51" s="28"/>
      <c r="FD51" s="28"/>
      <c r="FE51" s="28"/>
      <c r="FF51" s="28"/>
      <c r="FG51" s="28"/>
      <c r="FH51" s="28"/>
      <c r="FI51" s="28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7"/>
    </row>
    <row r="52" spans="1:179" ht="20.100000000000001" customHeight="1">
      <c r="A52" s="28"/>
      <c r="B52" s="90" t="s">
        <v>68</v>
      </c>
      <c r="C52" s="91"/>
      <c r="D52" s="69">
        <v>1500</v>
      </c>
      <c r="E52" s="69"/>
      <c r="F52" s="71" t="s">
        <v>19</v>
      </c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  <c r="DN52" s="28"/>
      <c r="DO52" s="28"/>
      <c r="DP52" s="28"/>
      <c r="DQ52" s="28"/>
      <c r="DR52" s="28"/>
      <c r="DS52" s="28"/>
      <c r="DT52" s="28"/>
      <c r="DU52" s="28"/>
      <c r="DV52" s="28"/>
      <c r="DW52" s="28"/>
      <c r="DX52" s="28"/>
      <c r="DY52" s="28"/>
      <c r="DZ52" s="28"/>
      <c r="EA52" s="28"/>
      <c r="EB52" s="28"/>
      <c r="EC52" s="28"/>
      <c r="ED52" s="28"/>
      <c r="EE52" s="28"/>
      <c r="EF52" s="28"/>
      <c r="EG52" s="28"/>
      <c r="EH52" s="28"/>
      <c r="EI52" s="28"/>
      <c r="EJ52" s="28"/>
      <c r="EK52" s="28"/>
      <c r="EL52" s="28"/>
      <c r="EM52" s="28"/>
      <c r="EN52" s="28"/>
      <c r="EO52" s="28"/>
      <c r="EP52" s="28"/>
      <c r="EQ52" s="28"/>
      <c r="ER52" s="28"/>
      <c r="ES52" s="28"/>
      <c r="ET52" s="28"/>
      <c r="EU52" s="28"/>
      <c r="EV52" s="28"/>
      <c r="EW52" s="28"/>
      <c r="EX52" s="28"/>
      <c r="EY52" s="28"/>
      <c r="EZ52" s="28"/>
      <c r="FA52" s="28"/>
      <c r="FB52" s="28"/>
      <c r="FC52" s="28"/>
      <c r="FD52" s="28"/>
      <c r="FE52" s="28"/>
      <c r="FF52" s="28"/>
      <c r="FG52" s="28"/>
      <c r="FH52" s="28"/>
      <c r="FI52" s="28"/>
      <c r="FJ52" s="28"/>
      <c r="FK52" s="28"/>
      <c r="FL52" s="28"/>
      <c r="FM52" s="28"/>
      <c r="FN52" s="28"/>
      <c r="FO52" s="28"/>
      <c r="FP52" s="28"/>
      <c r="FQ52" s="28"/>
      <c r="FR52" s="28"/>
      <c r="FS52" s="28"/>
      <c r="FT52" s="28"/>
      <c r="FU52" s="28"/>
      <c r="FV52" s="28"/>
      <c r="FW52" s="27"/>
    </row>
    <row r="53" spans="1:179" ht="20.100000000000001" customHeight="1">
      <c r="A53" s="28"/>
      <c r="B53" s="102" t="s">
        <v>69</v>
      </c>
      <c r="C53" s="103"/>
      <c r="D53" s="69">
        <v>800</v>
      </c>
      <c r="E53" s="69"/>
      <c r="F53" s="71" t="s">
        <v>19</v>
      </c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  <c r="DN53" s="28"/>
      <c r="DO53" s="28"/>
      <c r="DP53" s="28"/>
      <c r="DQ53" s="28"/>
      <c r="DR53" s="28"/>
      <c r="DS53" s="28"/>
      <c r="DT53" s="28"/>
      <c r="DU53" s="28"/>
      <c r="DV53" s="28"/>
      <c r="DW53" s="28"/>
      <c r="DX53" s="28"/>
      <c r="DY53" s="28"/>
      <c r="DZ53" s="28"/>
      <c r="EA53" s="28"/>
      <c r="EB53" s="28"/>
      <c r="EC53" s="28"/>
      <c r="ED53" s="28"/>
      <c r="EE53" s="28"/>
      <c r="EF53" s="28"/>
      <c r="EG53" s="28"/>
      <c r="EH53" s="28"/>
      <c r="EI53" s="28"/>
      <c r="EJ53" s="28"/>
      <c r="EK53" s="28"/>
      <c r="EL53" s="28"/>
      <c r="EM53" s="28"/>
      <c r="EN53" s="28"/>
      <c r="EO53" s="28"/>
      <c r="EP53" s="28"/>
      <c r="EQ53" s="28"/>
      <c r="ER53" s="28"/>
      <c r="ES53" s="28"/>
      <c r="ET53" s="28"/>
      <c r="EU53" s="28"/>
      <c r="EV53" s="28"/>
      <c r="EW53" s="28"/>
      <c r="EX53" s="28"/>
      <c r="EY53" s="28"/>
      <c r="EZ53" s="28"/>
      <c r="FA53" s="28"/>
      <c r="FB53" s="28"/>
      <c r="FC53" s="28"/>
      <c r="FD53" s="28"/>
      <c r="FE53" s="28"/>
      <c r="FF53" s="28"/>
      <c r="FG53" s="28"/>
      <c r="FH53" s="28"/>
      <c r="FI53" s="28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7"/>
    </row>
    <row r="54" spans="1:179" ht="20.100000000000001" customHeight="1">
      <c r="A54" s="28"/>
      <c r="B54" s="102" t="s">
        <v>70</v>
      </c>
      <c r="C54" s="103"/>
      <c r="D54" s="69">
        <v>50</v>
      </c>
      <c r="E54" s="69"/>
      <c r="F54" s="71" t="s">
        <v>19</v>
      </c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  <c r="DN54" s="28"/>
      <c r="DO54" s="28"/>
      <c r="DP54" s="28"/>
      <c r="DQ54" s="28"/>
      <c r="DR54" s="28"/>
      <c r="DS54" s="28"/>
      <c r="DT54" s="28"/>
      <c r="DU54" s="28"/>
      <c r="DV54" s="28"/>
      <c r="DW54" s="28"/>
      <c r="DX54" s="28"/>
      <c r="DY54" s="28"/>
      <c r="DZ54" s="28"/>
      <c r="EA54" s="28"/>
      <c r="EB54" s="28"/>
      <c r="EC54" s="28"/>
      <c r="ED54" s="28"/>
      <c r="EE54" s="28"/>
      <c r="EF54" s="28"/>
      <c r="EG54" s="28"/>
      <c r="EH54" s="28"/>
      <c r="EI54" s="28"/>
      <c r="EJ54" s="28"/>
      <c r="EK54" s="28"/>
      <c r="EL54" s="28"/>
      <c r="EM54" s="28"/>
      <c r="EN54" s="28"/>
      <c r="EO54" s="28"/>
      <c r="EP54" s="28"/>
      <c r="EQ54" s="28"/>
      <c r="ER54" s="28"/>
      <c r="ES54" s="28"/>
      <c r="ET54" s="28"/>
      <c r="EU54" s="28"/>
      <c r="EV54" s="28"/>
      <c r="EW54" s="28"/>
      <c r="EX54" s="28"/>
      <c r="EY54" s="28"/>
      <c r="EZ54" s="28"/>
      <c r="FA54" s="28"/>
      <c r="FB54" s="28"/>
      <c r="FC54" s="28"/>
      <c r="FD54" s="28"/>
      <c r="FE54" s="28"/>
      <c r="FF54" s="28"/>
      <c r="FG54" s="28"/>
      <c r="FH54" s="28"/>
      <c r="FI54" s="28"/>
      <c r="FJ54" s="28"/>
      <c r="FK54" s="28"/>
      <c r="FL54" s="28"/>
      <c r="FM54" s="28"/>
      <c r="FN54" s="28"/>
      <c r="FO54" s="28"/>
      <c r="FP54" s="28"/>
      <c r="FQ54" s="28"/>
      <c r="FR54" s="28"/>
      <c r="FS54" s="28"/>
      <c r="FT54" s="28"/>
      <c r="FU54" s="28"/>
      <c r="FV54" s="28"/>
      <c r="FW54" s="27"/>
    </row>
    <row r="55" spans="1:179" ht="20.100000000000001" customHeight="1">
      <c r="A55" s="28"/>
      <c r="B55" s="102" t="s">
        <v>71</v>
      </c>
      <c r="C55" s="103"/>
      <c r="D55" s="69">
        <v>300</v>
      </c>
      <c r="E55" s="69"/>
      <c r="F55" s="71" t="s">
        <v>19</v>
      </c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  <c r="DN55" s="28"/>
      <c r="DO55" s="28"/>
      <c r="DP55" s="28"/>
      <c r="DQ55" s="28"/>
      <c r="DR55" s="28"/>
      <c r="DS55" s="28"/>
      <c r="DT55" s="28"/>
      <c r="DU55" s="28"/>
      <c r="DV55" s="28"/>
      <c r="DW55" s="28"/>
      <c r="DX55" s="28"/>
      <c r="DY55" s="28"/>
      <c r="DZ55" s="28"/>
      <c r="EA55" s="28"/>
      <c r="EB55" s="28"/>
      <c r="EC55" s="28"/>
      <c r="ED55" s="28"/>
      <c r="EE55" s="28"/>
      <c r="EF55" s="28"/>
      <c r="EG55" s="28"/>
      <c r="EH55" s="28"/>
      <c r="EI55" s="28"/>
      <c r="EJ55" s="28"/>
      <c r="EK55" s="28"/>
      <c r="EL55" s="28"/>
      <c r="EM55" s="28"/>
      <c r="EN55" s="28"/>
      <c r="EO55" s="28"/>
      <c r="EP55" s="28"/>
      <c r="EQ55" s="28"/>
      <c r="ER55" s="28"/>
      <c r="ES55" s="28"/>
      <c r="ET55" s="28"/>
      <c r="EU55" s="28"/>
      <c r="EV55" s="28"/>
      <c r="EW55" s="28"/>
      <c r="EX55" s="28"/>
      <c r="EY55" s="28"/>
      <c r="EZ55" s="28"/>
      <c r="FA55" s="28"/>
      <c r="FB55" s="28"/>
      <c r="FC55" s="28"/>
      <c r="FD55" s="28"/>
      <c r="FE55" s="28"/>
      <c r="FF55" s="28"/>
      <c r="FG55" s="28"/>
      <c r="FH55" s="28"/>
      <c r="FI55" s="28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7"/>
    </row>
    <row r="56" spans="1:179" ht="20.100000000000001" customHeight="1">
      <c r="A56" s="28"/>
      <c r="B56" s="102" t="s">
        <v>72</v>
      </c>
      <c r="C56" s="103"/>
      <c r="D56" s="70">
        <v>15000</v>
      </c>
      <c r="E56" s="69"/>
      <c r="F56" s="71" t="s">
        <v>73</v>
      </c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8"/>
      <c r="EF56" s="28"/>
      <c r="EG56" s="28"/>
      <c r="EH56" s="28"/>
      <c r="EI56" s="28"/>
      <c r="EJ56" s="28"/>
      <c r="EK56" s="28"/>
      <c r="EL56" s="28"/>
      <c r="EM56" s="28"/>
      <c r="EN56" s="28"/>
      <c r="EO56" s="28"/>
      <c r="EP56" s="28"/>
      <c r="EQ56" s="28"/>
      <c r="ER56" s="28"/>
      <c r="ES56" s="28"/>
      <c r="ET56" s="28"/>
      <c r="EU56" s="28"/>
      <c r="EV56" s="28"/>
      <c r="EW56" s="28"/>
      <c r="EX56" s="28"/>
      <c r="EY56" s="28"/>
      <c r="EZ56" s="28"/>
      <c r="FA56" s="28"/>
      <c r="FB56" s="28"/>
      <c r="FC56" s="28"/>
      <c r="FD56" s="28"/>
      <c r="FE56" s="28"/>
      <c r="FF56" s="28"/>
      <c r="FG56" s="28"/>
      <c r="FH56" s="28"/>
      <c r="FI56" s="28"/>
      <c r="FJ56" s="28"/>
      <c r="FK56" s="28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7"/>
    </row>
    <row r="57" spans="1:179" ht="20.100000000000001" customHeight="1">
      <c r="A57" s="28"/>
      <c r="B57" s="102" t="s">
        <v>74</v>
      </c>
      <c r="C57" s="103"/>
      <c r="D57" s="70">
        <v>4500</v>
      </c>
      <c r="E57" s="69"/>
      <c r="F57" s="71" t="s">
        <v>19</v>
      </c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8"/>
      <c r="EF57" s="28"/>
      <c r="EG57" s="28"/>
      <c r="EH57" s="28"/>
      <c r="EI57" s="28"/>
      <c r="EJ57" s="28"/>
      <c r="EK57" s="28"/>
      <c r="EL57" s="28"/>
      <c r="EM57" s="28"/>
      <c r="EN57" s="28"/>
      <c r="EO57" s="28"/>
      <c r="EP57" s="28"/>
      <c r="EQ57" s="28"/>
      <c r="ER57" s="28"/>
      <c r="ES57" s="28"/>
      <c r="ET57" s="28"/>
      <c r="EU57" s="28"/>
      <c r="EV57" s="28"/>
      <c r="EW57" s="28"/>
      <c r="EX57" s="28"/>
      <c r="EY57" s="28"/>
      <c r="EZ57" s="28"/>
      <c r="FA57" s="28"/>
      <c r="FB57" s="28"/>
      <c r="FC57" s="28"/>
      <c r="FD57" s="28"/>
      <c r="FE57" s="28"/>
      <c r="FF57" s="28"/>
      <c r="FG57" s="28"/>
      <c r="FH57" s="28"/>
      <c r="FI57" s="28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7"/>
    </row>
    <row r="58" spans="1:179" ht="20.100000000000001" customHeight="1" thickBot="1">
      <c r="A58" s="28"/>
      <c r="B58" s="102" t="s">
        <v>75</v>
      </c>
      <c r="C58" s="103"/>
      <c r="D58" s="69">
        <v>6000</v>
      </c>
      <c r="E58" s="69"/>
      <c r="F58" s="71" t="s">
        <v>19</v>
      </c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8"/>
      <c r="EF58" s="28"/>
      <c r="EG58" s="28"/>
      <c r="EH58" s="28"/>
      <c r="EI58" s="28"/>
      <c r="EJ58" s="28"/>
      <c r="EK58" s="28"/>
      <c r="EL58" s="28"/>
      <c r="EM58" s="28"/>
      <c r="EN58" s="28"/>
      <c r="EO58" s="28"/>
      <c r="EP58" s="28"/>
      <c r="EQ58" s="28"/>
      <c r="ER58" s="28"/>
      <c r="ES58" s="28"/>
      <c r="ET58" s="28"/>
      <c r="EU58" s="28"/>
      <c r="EV58" s="28"/>
      <c r="EW58" s="28"/>
      <c r="EX58" s="28"/>
      <c r="EY58" s="28"/>
      <c r="EZ58" s="28"/>
      <c r="FA58" s="28"/>
      <c r="FB58" s="28"/>
      <c r="FC58" s="28"/>
      <c r="FD58" s="28"/>
      <c r="FE58" s="28"/>
      <c r="FF58" s="28"/>
      <c r="FG58" s="28"/>
      <c r="FH58" s="28"/>
      <c r="FI58" s="28"/>
      <c r="FJ58" s="28"/>
      <c r="FK58" s="28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7"/>
    </row>
    <row r="59" spans="1:179" ht="25.5" customHeight="1">
      <c r="A59" s="28"/>
      <c r="B59" s="124" t="s">
        <v>76</v>
      </c>
      <c r="C59" s="125"/>
      <c r="D59" s="77">
        <f>SUM(D48:D58)</f>
        <v>30273.833333333336</v>
      </c>
      <c r="E59" s="77"/>
      <c r="F59" s="7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8"/>
      <c r="EF59" s="28"/>
      <c r="EG59" s="28"/>
      <c r="EH59" s="28"/>
      <c r="EI59" s="28"/>
      <c r="EJ59" s="28"/>
      <c r="EK59" s="28"/>
      <c r="EL59" s="28"/>
      <c r="EM59" s="28"/>
      <c r="EN59" s="28"/>
      <c r="EO59" s="28"/>
      <c r="EP59" s="28"/>
      <c r="EQ59" s="28"/>
      <c r="ER59" s="28"/>
      <c r="ES59" s="28"/>
      <c r="ET59" s="28"/>
      <c r="EU59" s="28"/>
      <c r="EV59" s="28"/>
      <c r="EW59" s="28"/>
      <c r="EX59" s="28"/>
      <c r="EY59" s="28"/>
      <c r="EZ59" s="28"/>
      <c r="FA59" s="28"/>
      <c r="FB59" s="28"/>
      <c r="FC59" s="28"/>
      <c r="FD59" s="28"/>
      <c r="FE59" s="28"/>
      <c r="FF59" s="28"/>
      <c r="FG59" s="28"/>
      <c r="FH59" s="28"/>
      <c r="FI59" s="28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7"/>
    </row>
    <row r="60" spans="1:179" ht="25.5" customHeight="1">
      <c r="A60" s="28"/>
      <c r="B60" s="89"/>
      <c r="C60" s="86"/>
      <c r="D60" s="87"/>
      <c r="E60" s="87"/>
      <c r="F60" s="8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8"/>
      <c r="EF60" s="28"/>
      <c r="EG60" s="28"/>
      <c r="EH60" s="28"/>
      <c r="EI60" s="28"/>
      <c r="EJ60" s="28"/>
      <c r="EK60" s="28"/>
      <c r="EL60" s="28"/>
      <c r="EM60" s="28"/>
      <c r="EN60" s="28"/>
      <c r="EO60" s="28"/>
      <c r="EP60" s="28"/>
      <c r="EQ60" s="28"/>
      <c r="ER60" s="28"/>
      <c r="ES60" s="28"/>
      <c r="ET60" s="28"/>
      <c r="EU60" s="28"/>
      <c r="EV60" s="28"/>
      <c r="EW60" s="28"/>
      <c r="EX60" s="28"/>
      <c r="EY60" s="28"/>
      <c r="EZ60" s="28"/>
      <c r="FA60" s="28"/>
      <c r="FB60" s="28"/>
      <c r="FC60" s="28"/>
      <c r="FD60" s="28"/>
      <c r="FE60" s="28"/>
      <c r="FF60" s="28"/>
      <c r="FG60" s="28"/>
      <c r="FH60" s="28"/>
      <c r="FI60" s="28"/>
      <c r="FJ60" s="28"/>
      <c r="FK60" s="28"/>
      <c r="FL60" s="28"/>
      <c r="FM60" s="28"/>
      <c r="FN60" s="28"/>
      <c r="FO60" s="28"/>
      <c r="FP60" s="28"/>
      <c r="FQ60" s="28"/>
      <c r="FR60" s="28"/>
      <c r="FS60" s="28"/>
      <c r="FT60" s="28"/>
      <c r="FU60" s="28"/>
      <c r="FV60" s="28"/>
      <c r="FW60" s="27"/>
    </row>
    <row r="61" spans="1:179" ht="25.5" customHeight="1">
      <c r="A61" s="28"/>
      <c r="B61" s="126" t="s">
        <v>77</v>
      </c>
      <c r="C61" s="126"/>
      <c r="D61" s="79">
        <f>D59+D47+D39</f>
        <v>860288.83333333337</v>
      </c>
      <c r="E61" s="79"/>
      <c r="F61" s="67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8"/>
      <c r="EF61" s="28"/>
      <c r="EG61" s="28"/>
      <c r="EH61" s="28"/>
      <c r="EI61" s="28"/>
      <c r="EJ61" s="28"/>
      <c r="EK61" s="28"/>
      <c r="EL61" s="28"/>
      <c r="EM61" s="28"/>
      <c r="EN61" s="28"/>
      <c r="EO61" s="28"/>
      <c r="EP61" s="28"/>
      <c r="EQ61" s="28"/>
      <c r="ER61" s="28"/>
      <c r="ES61" s="28"/>
      <c r="ET61" s="28"/>
      <c r="EU61" s="28"/>
      <c r="EV61" s="28"/>
      <c r="EW61" s="28"/>
      <c r="EX61" s="28"/>
      <c r="EY61" s="28"/>
      <c r="EZ61" s="28"/>
      <c r="FA61" s="28"/>
      <c r="FB61" s="28"/>
      <c r="FC61" s="28"/>
      <c r="FD61" s="28"/>
      <c r="FE61" s="28"/>
      <c r="FF61" s="28"/>
      <c r="FG61" s="28"/>
      <c r="FH61" s="28"/>
      <c r="FI61" s="28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7"/>
    </row>
    <row r="62" spans="1:179" ht="30.6" customHeight="1">
      <c r="A62" s="28"/>
      <c r="B62" s="126" t="s">
        <v>78</v>
      </c>
      <c r="C62" s="126"/>
      <c r="D62" s="79">
        <f t="array" ref="D62:F62">'Detalhamento Custo Orgânico'!C22:E22</f>
        <v>141685.79999999999</v>
      </c>
      <c r="E62" s="68">
        <v>0</v>
      </c>
      <c r="F62" s="66">
        <v>0</v>
      </c>
      <c r="G62" s="29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  <c r="DN62" s="28"/>
      <c r="DO62" s="28"/>
      <c r="DP62" s="28"/>
      <c r="DQ62" s="28"/>
      <c r="DR62" s="28"/>
      <c r="DS62" s="28"/>
      <c r="DT62" s="28"/>
      <c r="DU62" s="28"/>
      <c r="DV62" s="28"/>
      <c r="DW62" s="28"/>
      <c r="DX62" s="28"/>
      <c r="DY62" s="28"/>
      <c r="DZ62" s="28"/>
      <c r="EA62" s="28"/>
      <c r="EB62" s="28"/>
      <c r="EC62" s="28"/>
      <c r="ED62" s="28"/>
      <c r="EE62" s="28"/>
      <c r="EF62" s="28"/>
      <c r="EG62" s="28"/>
      <c r="EH62" s="28"/>
      <c r="EI62" s="28"/>
      <c r="EJ62" s="28"/>
      <c r="EK62" s="28"/>
      <c r="EL62" s="28"/>
      <c r="EM62" s="28"/>
      <c r="EN62" s="28"/>
      <c r="EO62" s="28"/>
      <c r="EP62" s="28"/>
      <c r="EQ62" s="28"/>
      <c r="ER62" s="28"/>
      <c r="ES62" s="28"/>
      <c r="ET62" s="28"/>
      <c r="EU62" s="28"/>
      <c r="EV62" s="28"/>
      <c r="EW62" s="28"/>
      <c r="EX62" s="28"/>
      <c r="EY62" s="28"/>
      <c r="EZ62" s="28"/>
      <c r="FA62" s="28"/>
      <c r="FB62" s="28"/>
      <c r="FC62" s="28"/>
      <c r="FD62" s="28"/>
      <c r="FE62" s="28"/>
      <c r="FF62" s="28"/>
      <c r="FG62" s="28"/>
      <c r="FH62" s="28"/>
      <c r="FI62" s="28"/>
      <c r="FJ62" s="28"/>
      <c r="FK62" s="28"/>
      <c r="FL62" s="28"/>
      <c r="FM62" s="28"/>
      <c r="FN62" s="28"/>
      <c r="FO62" s="28"/>
      <c r="FP62" s="28"/>
      <c r="FQ62" s="28"/>
      <c r="FR62" s="28"/>
      <c r="FS62" s="28"/>
      <c r="FT62" s="28"/>
      <c r="FU62" s="28"/>
      <c r="FV62" s="28"/>
      <c r="FW62" s="27"/>
    </row>
    <row r="63" spans="1:179" ht="5.0999999999999996" customHeight="1">
      <c r="A63" s="28"/>
      <c r="B63" s="65"/>
      <c r="C63" s="65"/>
      <c r="D63" s="68"/>
      <c r="E63" s="68"/>
      <c r="F63" s="66"/>
      <c r="G63" s="29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  <c r="DN63" s="28"/>
      <c r="DO63" s="28"/>
      <c r="DP63" s="28"/>
      <c r="DQ63" s="28"/>
      <c r="DR63" s="28"/>
      <c r="DS63" s="28"/>
      <c r="DT63" s="28"/>
      <c r="DU63" s="28"/>
      <c r="DV63" s="28"/>
      <c r="DW63" s="28"/>
      <c r="DX63" s="28"/>
      <c r="DY63" s="28"/>
      <c r="DZ63" s="28"/>
      <c r="EA63" s="28"/>
      <c r="EB63" s="28"/>
      <c r="EC63" s="28"/>
      <c r="ED63" s="28"/>
      <c r="EE63" s="28"/>
      <c r="EF63" s="28"/>
      <c r="EG63" s="28"/>
      <c r="EH63" s="28"/>
      <c r="EI63" s="28"/>
      <c r="EJ63" s="28"/>
      <c r="EK63" s="28"/>
      <c r="EL63" s="28"/>
      <c r="EM63" s="28"/>
      <c r="EN63" s="28"/>
      <c r="EO63" s="28"/>
      <c r="EP63" s="28"/>
      <c r="EQ63" s="28"/>
      <c r="ER63" s="28"/>
      <c r="ES63" s="28"/>
      <c r="ET63" s="28"/>
      <c r="EU63" s="28"/>
      <c r="EV63" s="28"/>
      <c r="EW63" s="28"/>
      <c r="EX63" s="28"/>
      <c r="EY63" s="28"/>
      <c r="EZ63" s="28"/>
      <c r="FA63" s="28"/>
      <c r="FB63" s="28"/>
      <c r="FC63" s="28"/>
      <c r="FD63" s="28"/>
      <c r="FE63" s="28"/>
      <c r="FF63" s="28"/>
      <c r="FG63" s="28"/>
      <c r="FH63" s="28"/>
      <c r="FI63" s="28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7"/>
    </row>
    <row r="64" spans="1:179" ht="38.1" customHeight="1">
      <c r="A64" s="28"/>
      <c r="B64" s="126" t="s">
        <v>79</v>
      </c>
      <c r="C64" s="126"/>
      <c r="D64" s="79">
        <f>D61+D62</f>
        <v>1001974.6333333333</v>
      </c>
      <c r="E64" s="68"/>
      <c r="F64" s="66"/>
      <c r="G64" s="29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  <c r="DN64" s="28"/>
      <c r="DO64" s="28"/>
      <c r="DP64" s="28"/>
      <c r="DQ64" s="28"/>
      <c r="DR64" s="28"/>
      <c r="DS64" s="28"/>
      <c r="DT64" s="28"/>
      <c r="DU64" s="28"/>
      <c r="DV64" s="28"/>
      <c r="DW64" s="28"/>
      <c r="DX64" s="28"/>
      <c r="DY64" s="28"/>
      <c r="DZ64" s="28"/>
      <c r="EA64" s="28"/>
      <c r="EB64" s="28"/>
      <c r="EC64" s="28"/>
      <c r="ED64" s="28"/>
      <c r="EE64" s="28"/>
      <c r="EF64" s="28"/>
      <c r="EG64" s="28"/>
      <c r="EH64" s="28"/>
      <c r="EI64" s="28"/>
      <c r="EJ64" s="28"/>
      <c r="EK64" s="28"/>
      <c r="EL64" s="28"/>
      <c r="EM64" s="28"/>
      <c r="EN64" s="28"/>
      <c r="EO64" s="28"/>
      <c r="EP64" s="28"/>
      <c r="EQ64" s="28"/>
      <c r="ER64" s="28"/>
      <c r="ES64" s="28"/>
      <c r="ET64" s="28"/>
      <c r="EU64" s="28"/>
      <c r="EV64" s="28"/>
      <c r="EW64" s="28"/>
      <c r="EX64" s="28"/>
      <c r="EY64" s="28"/>
      <c r="EZ64" s="28"/>
      <c r="FA64" s="28"/>
      <c r="FB64" s="28"/>
      <c r="FC64" s="28"/>
      <c r="FD64" s="28"/>
      <c r="FE64" s="28"/>
      <c r="FF64" s="28"/>
      <c r="FG64" s="28"/>
      <c r="FH64" s="28"/>
      <c r="FI64" s="28"/>
      <c r="FJ64" s="28"/>
      <c r="FK64" s="28"/>
      <c r="FL64" s="28"/>
      <c r="FM64" s="28"/>
      <c r="FN64" s="28"/>
      <c r="FO64" s="28"/>
      <c r="FP64" s="28"/>
      <c r="FQ64" s="28"/>
      <c r="FR64" s="28"/>
      <c r="FS64" s="28"/>
      <c r="FT64" s="28"/>
      <c r="FU64" s="28"/>
      <c r="FV64" s="28"/>
      <c r="FW64" s="27"/>
    </row>
    <row r="65" spans="1:179" ht="38.1" customHeight="1">
      <c r="A65" s="28"/>
      <c r="B65" s="92" t="s">
        <v>80</v>
      </c>
      <c r="C65" s="92"/>
      <c r="D65" s="93">
        <f>D64*12</f>
        <v>12023695.6</v>
      </c>
      <c r="E65" s="68"/>
      <c r="F65" s="66"/>
      <c r="G65" s="29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  <c r="EA65" s="28"/>
      <c r="EB65" s="28"/>
      <c r="EC65" s="28"/>
      <c r="ED65" s="28"/>
      <c r="EE65" s="28"/>
      <c r="EF65" s="28"/>
      <c r="EG65" s="28"/>
      <c r="EH65" s="28"/>
      <c r="EI65" s="28"/>
      <c r="EJ65" s="28"/>
      <c r="EK65" s="28"/>
      <c r="EL65" s="28"/>
      <c r="EM65" s="28"/>
      <c r="EN65" s="28"/>
      <c r="EO65" s="28"/>
      <c r="EP65" s="28"/>
      <c r="EQ65" s="28"/>
      <c r="ER65" s="28"/>
      <c r="ES65" s="28"/>
      <c r="ET65" s="28"/>
      <c r="EU65" s="28"/>
      <c r="EV65" s="28"/>
      <c r="EW65" s="28"/>
      <c r="EX65" s="28"/>
      <c r="EY65" s="28"/>
      <c r="EZ65" s="28"/>
      <c r="FA65" s="28"/>
      <c r="FB65" s="28"/>
      <c r="FC65" s="28"/>
      <c r="FD65" s="28"/>
      <c r="FE65" s="28"/>
      <c r="FF65" s="28"/>
      <c r="FG65" s="28"/>
      <c r="FH65" s="28"/>
      <c r="FI65" s="28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7"/>
    </row>
    <row r="67" spans="1:179">
      <c r="B67"/>
      <c r="E67" s="59"/>
    </row>
  </sheetData>
  <mergeCells count="49">
    <mergeCell ref="B59:C59"/>
    <mergeCell ref="B61:C61"/>
    <mergeCell ref="B62:C62"/>
    <mergeCell ref="B64:C64"/>
    <mergeCell ref="B53:C53"/>
    <mergeCell ref="B54:C54"/>
    <mergeCell ref="B55:C55"/>
    <mergeCell ref="B56:C56"/>
    <mergeCell ref="B57:C57"/>
    <mergeCell ref="B58:C58"/>
    <mergeCell ref="B28:C28"/>
    <mergeCell ref="B47:C47"/>
    <mergeCell ref="B31:C31"/>
    <mergeCell ref="B32:C32"/>
    <mergeCell ref="B33:C33"/>
    <mergeCell ref="B34:C34"/>
    <mergeCell ref="B35:C35"/>
    <mergeCell ref="B36:C36"/>
    <mergeCell ref="B37:C37"/>
    <mergeCell ref="B39:C39"/>
    <mergeCell ref="B45:C45"/>
    <mergeCell ref="B38:C38"/>
    <mergeCell ref="B46:C46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30:C30"/>
    <mergeCell ref="B16:C16"/>
    <mergeCell ref="B1:E1"/>
    <mergeCell ref="B2:F2"/>
    <mergeCell ref="B3:F3"/>
    <mergeCell ref="B4:F4"/>
    <mergeCell ref="B6:C10"/>
    <mergeCell ref="D6:E6"/>
    <mergeCell ref="F6:F10"/>
    <mergeCell ref="D7:E7"/>
    <mergeCell ref="B11:C11"/>
    <mergeCell ref="B12:C12"/>
    <mergeCell ref="B13:C13"/>
    <mergeCell ref="B14:C14"/>
    <mergeCell ref="B15:C15"/>
    <mergeCell ref="B29:C29"/>
  </mergeCells>
  <printOptions horizontalCentered="1" verticalCentered="1"/>
  <pageMargins left="0" right="0" top="0" bottom="0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K22"/>
  <sheetViews>
    <sheetView showGridLines="0" zoomScale="70" zoomScaleNormal="70" workbookViewId="0">
      <selection activeCell="A25" sqref="A25:XFD25"/>
    </sheetView>
  </sheetViews>
  <sheetFormatPr defaultRowHeight="15"/>
  <cols>
    <col min="2" max="2" width="38.140625" customWidth="1"/>
    <col min="3" max="11" width="18.7109375" customWidth="1"/>
    <col min="12" max="12" width="42.85546875" bestFit="1" customWidth="1"/>
  </cols>
  <sheetData>
    <row r="1" spans="1:11" ht="43.5" customHeight="1" thickBot="1">
      <c r="A1" s="23"/>
      <c r="B1" s="23"/>
      <c r="C1" s="23"/>
      <c r="D1" s="23"/>
    </row>
    <row r="2" spans="1:11" ht="30" customHeight="1">
      <c r="A2" s="83" t="s">
        <v>81</v>
      </c>
      <c r="B2" s="84"/>
      <c r="C2" s="84"/>
      <c r="D2" s="84"/>
      <c r="E2" s="85"/>
    </row>
    <row r="3" spans="1:11" ht="38.25" customHeight="1">
      <c r="A3" s="132" t="s">
        <v>82</v>
      </c>
      <c r="B3" s="133"/>
      <c r="C3" s="80" t="s">
        <v>83</v>
      </c>
      <c r="D3" s="80" t="s">
        <v>84</v>
      </c>
      <c r="E3" s="80" t="s">
        <v>85</v>
      </c>
      <c r="F3" s="80" t="s">
        <v>86</v>
      </c>
      <c r="G3" s="80" t="s">
        <v>87</v>
      </c>
      <c r="H3" s="80" t="s">
        <v>88</v>
      </c>
      <c r="I3" s="80" t="s">
        <v>89</v>
      </c>
      <c r="J3" s="80" t="s">
        <v>89</v>
      </c>
      <c r="K3" s="80" t="s">
        <v>90</v>
      </c>
    </row>
    <row r="4" spans="1:11" ht="20.100000000000001" customHeight="1">
      <c r="A4" s="134" t="s">
        <v>91</v>
      </c>
      <c r="B4" s="81" t="s">
        <v>92</v>
      </c>
      <c r="C4" s="46" t="s">
        <v>93</v>
      </c>
      <c r="D4" s="46" t="s">
        <v>93</v>
      </c>
      <c r="E4" s="46" t="s">
        <v>93</v>
      </c>
      <c r="F4" s="46" t="s">
        <v>93</v>
      </c>
      <c r="G4" s="46" t="s">
        <v>93</v>
      </c>
      <c r="H4" s="46" t="s">
        <v>93</v>
      </c>
      <c r="I4" s="46" t="s">
        <v>93</v>
      </c>
      <c r="J4" s="46" t="s">
        <v>93</v>
      </c>
      <c r="K4" s="46" t="s">
        <v>93</v>
      </c>
    </row>
    <row r="5" spans="1:11" ht="20.100000000000001" customHeight="1">
      <c r="A5" s="134"/>
      <c r="B5" s="49" t="s">
        <v>94</v>
      </c>
      <c r="C5" s="82">
        <v>1</v>
      </c>
      <c r="D5" s="82">
        <v>1</v>
      </c>
      <c r="E5" s="82">
        <v>1</v>
      </c>
      <c r="F5" s="82">
        <v>1</v>
      </c>
      <c r="G5" s="82">
        <v>1</v>
      </c>
      <c r="H5" s="82">
        <v>1</v>
      </c>
      <c r="I5" s="82">
        <v>1</v>
      </c>
      <c r="J5" s="82">
        <v>1</v>
      </c>
      <c r="K5" s="82">
        <v>1</v>
      </c>
    </row>
    <row r="6" spans="1:11" ht="20.100000000000001" customHeight="1">
      <c r="A6" s="134"/>
      <c r="B6" s="49" t="s">
        <v>95</v>
      </c>
      <c r="C6" s="50">
        <v>15000</v>
      </c>
      <c r="D6" s="50">
        <v>10000</v>
      </c>
      <c r="E6" s="50">
        <v>10000</v>
      </c>
      <c r="F6" s="50">
        <v>10000</v>
      </c>
      <c r="G6" s="50">
        <v>7000</v>
      </c>
      <c r="H6" s="50">
        <v>7000</v>
      </c>
      <c r="I6" s="50">
        <v>3000</v>
      </c>
      <c r="J6" s="50">
        <v>3000</v>
      </c>
      <c r="K6" s="50">
        <v>3000</v>
      </c>
    </row>
    <row r="7" spans="1:11" ht="20.100000000000001" customHeight="1">
      <c r="A7" s="135" t="s">
        <v>96</v>
      </c>
      <c r="B7" s="47" t="s">
        <v>97</v>
      </c>
      <c r="C7" s="50">
        <f>C6</f>
        <v>15000</v>
      </c>
      <c r="D7" s="50">
        <f t="shared" ref="D7:K7" si="0">D6</f>
        <v>10000</v>
      </c>
      <c r="E7" s="50">
        <f t="shared" si="0"/>
        <v>10000</v>
      </c>
      <c r="F7" s="50">
        <f t="shared" si="0"/>
        <v>10000</v>
      </c>
      <c r="G7" s="50">
        <f t="shared" si="0"/>
        <v>7000</v>
      </c>
      <c r="H7" s="50">
        <f t="shared" si="0"/>
        <v>7000</v>
      </c>
      <c r="I7" s="50">
        <f>I6</f>
        <v>3000</v>
      </c>
      <c r="J7" s="50">
        <f t="shared" si="0"/>
        <v>3000</v>
      </c>
      <c r="K7" s="50">
        <f t="shared" si="0"/>
        <v>3000</v>
      </c>
    </row>
    <row r="8" spans="1:11" ht="20.100000000000001" customHeight="1">
      <c r="A8" s="135"/>
      <c r="B8" s="47" t="s">
        <v>98</v>
      </c>
      <c r="C8" s="50">
        <v>0</v>
      </c>
      <c r="D8" s="50">
        <v>0</v>
      </c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0">
        <v>0</v>
      </c>
      <c r="K8" s="50">
        <v>0</v>
      </c>
    </row>
    <row r="9" spans="1:11" ht="20.100000000000001" customHeight="1">
      <c r="A9" s="135"/>
      <c r="B9" s="47" t="s">
        <v>99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0</v>
      </c>
      <c r="J9" s="50">
        <v>0</v>
      </c>
      <c r="K9" s="50">
        <v>0</v>
      </c>
    </row>
    <row r="10" spans="1:11" ht="20.100000000000001" customHeight="1">
      <c r="A10" s="135"/>
      <c r="B10" s="48" t="s">
        <v>100</v>
      </c>
      <c r="C10" s="50">
        <v>15000</v>
      </c>
      <c r="D10" s="50">
        <v>10000</v>
      </c>
      <c r="E10" s="50">
        <v>10000</v>
      </c>
      <c r="F10" s="50">
        <v>10000</v>
      </c>
      <c r="G10" s="50">
        <v>7000</v>
      </c>
      <c r="H10" s="50">
        <v>7000</v>
      </c>
      <c r="I10" s="50">
        <v>3000</v>
      </c>
      <c r="J10" s="50">
        <v>3000</v>
      </c>
      <c r="K10" s="50">
        <v>3000</v>
      </c>
    </row>
    <row r="11" spans="1:11" ht="20.100000000000001" customHeight="1">
      <c r="A11" s="135"/>
      <c r="B11" s="47" t="s">
        <v>101</v>
      </c>
      <c r="C11" s="50">
        <f>C10*0.83</f>
        <v>12450</v>
      </c>
      <c r="D11" s="50">
        <f t="shared" ref="D11:K11" si="1">D10*0.83</f>
        <v>8300</v>
      </c>
      <c r="E11" s="50">
        <f t="shared" si="1"/>
        <v>8300</v>
      </c>
      <c r="F11" s="50">
        <f t="shared" si="1"/>
        <v>8300</v>
      </c>
      <c r="G11" s="50">
        <f t="shared" si="1"/>
        <v>5810</v>
      </c>
      <c r="H11" s="50">
        <f t="shared" si="1"/>
        <v>5810</v>
      </c>
      <c r="I11" s="50">
        <f>I10*0.83</f>
        <v>2490</v>
      </c>
      <c r="J11" s="50">
        <f t="shared" si="1"/>
        <v>2490</v>
      </c>
      <c r="K11" s="50">
        <f t="shared" si="1"/>
        <v>2490</v>
      </c>
    </row>
    <row r="12" spans="1:11" ht="20.100000000000001" customHeight="1">
      <c r="A12" s="135"/>
      <c r="B12" s="94" t="s">
        <v>102</v>
      </c>
      <c r="C12" s="50">
        <f t="shared" ref="C12:K12" si="2">SUM(C10:C11)</f>
        <v>27450</v>
      </c>
      <c r="D12" s="50">
        <f t="shared" si="2"/>
        <v>18300</v>
      </c>
      <c r="E12" s="50">
        <f t="shared" si="2"/>
        <v>18300</v>
      </c>
      <c r="F12" s="50">
        <f t="shared" si="2"/>
        <v>18300</v>
      </c>
      <c r="G12" s="50">
        <f t="shared" si="2"/>
        <v>12810</v>
      </c>
      <c r="H12" s="50">
        <f t="shared" si="2"/>
        <v>12810</v>
      </c>
      <c r="I12" s="50">
        <f t="shared" si="2"/>
        <v>5490</v>
      </c>
      <c r="J12" s="50">
        <f t="shared" si="2"/>
        <v>5490</v>
      </c>
      <c r="K12" s="50">
        <f t="shared" si="2"/>
        <v>5490</v>
      </c>
    </row>
    <row r="13" spans="1:11" ht="20.100000000000001" customHeight="1">
      <c r="A13" s="135"/>
      <c r="B13" s="47" t="s">
        <v>103</v>
      </c>
      <c r="C13" s="50">
        <v>1500</v>
      </c>
      <c r="D13" s="50">
        <v>1200</v>
      </c>
      <c r="E13" s="50">
        <v>1200</v>
      </c>
      <c r="F13" s="50">
        <v>1200</v>
      </c>
      <c r="G13" s="50">
        <v>900</v>
      </c>
      <c r="H13" s="50">
        <v>900</v>
      </c>
      <c r="I13" s="50">
        <v>600</v>
      </c>
      <c r="J13" s="50">
        <v>600</v>
      </c>
      <c r="K13" s="50">
        <v>600</v>
      </c>
    </row>
    <row r="14" spans="1:11" ht="20.100000000000001" customHeight="1">
      <c r="A14" s="135"/>
      <c r="B14" s="47" t="s">
        <v>104</v>
      </c>
      <c r="C14" s="50">
        <v>0</v>
      </c>
      <c r="D14" s="50">
        <v>0</v>
      </c>
      <c r="E14" s="50">
        <v>0</v>
      </c>
      <c r="F14" s="50">
        <v>0</v>
      </c>
      <c r="G14" s="50">
        <v>150</v>
      </c>
      <c r="H14" s="50">
        <v>150</v>
      </c>
      <c r="I14" s="50">
        <v>0</v>
      </c>
      <c r="J14" s="50">
        <v>0</v>
      </c>
      <c r="K14" s="50">
        <v>0</v>
      </c>
    </row>
    <row r="15" spans="1:11" ht="20.100000000000001" customHeight="1">
      <c r="A15" s="135"/>
      <c r="B15" s="47" t="s">
        <v>105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0">
        <v>0</v>
      </c>
      <c r="K15" s="50">
        <v>0</v>
      </c>
    </row>
    <row r="16" spans="1:11" ht="20.100000000000001" customHeight="1">
      <c r="A16" s="135"/>
      <c r="B16" s="47" t="s">
        <v>106</v>
      </c>
      <c r="C16" s="50">
        <f>39.6*1.5</f>
        <v>59.400000000000006</v>
      </c>
      <c r="D16" s="50">
        <f t="shared" ref="D16:K16" si="3">39.6*1.5</f>
        <v>59.400000000000006</v>
      </c>
      <c r="E16" s="50">
        <f t="shared" si="3"/>
        <v>59.400000000000006</v>
      </c>
      <c r="F16" s="50">
        <f t="shared" si="3"/>
        <v>59.400000000000006</v>
      </c>
      <c r="G16" s="50">
        <f t="shared" si="3"/>
        <v>59.400000000000006</v>
      </c>
      <c r="H16" s="50">
        <f t="shared" si="3"/>
        <v>59.400000000000006</v>
      </c>
      <c r="I16" s="50">
        <f t="shared" si="3"/>
        <v>59.400000000000006</v>
      </c>
      <c r="J16" s="50">
        <f t="shared" si="3"/>
        <v>59.400000000000006</v>
      </c>
      <c r="K16" s="50">
        <f t="shared" si="3"/>
        <v>59.400000000000006</v>
      </c>
    </row>
    <row r="17" spans="1:11" ht="20.100000000000001" customHeight="1">
      <c r="A17" s="135"/>
      <c r="B17" s="47" t="s">
        <v>107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f>10.2*22-(I7*0.06)</f>
        <v>44.399999999999977</v>
      </c>
      <c r="J17" s="50">
        <f>10.2*22-(J7*0.06)</f>
        <v>44.399999999999977</v>
      </c>
      <c r="K17" s="50">
        <f>10.2*22-(K7*0.06)</f>
        <v>44.399999999999977</v>
      </c>
    </row>
    <row r="18" spans="1:11" ht="20.100000000000001" customHeight="1">
      <c r="A18" s="135"/>
      <c r="B18" s="47" t="s">
        <v>108</v>
      </c>
      <c r="C18" s="50">
        <f>37*22</f>
        <v>814</v>
      </c>
      <c r="D18" s="50">
        <f t="shared" ref="D18:K18" si="4">37*22</f>
        <v>814</v>
      </c>
      <c r="E18" s="50">
        <f t="shared" si="4"/>
        <v>814</v>
      </c>
      <c r="F18" s="50">
        <f t="shared" si="4"/>
        <v>814</v>
      </c>
      <c r="G18" s="50">
        <f t="shared" si="4"/>
        <v>814</v>
      </c>
      <c r="H18" s="50">
        <f t="shared" si="4"/>
        <v>814</v>
      </c>
      <c r="I18" s="50">
        <f t="shared" si="4"/>
        <v>814</v>
      </c>
      <c r="J18" s="50">
        <f t="shared" si="4"/>
        <v>814</v>
      </c>
      <c r="K18" s="50">
        <f t="shared" si="4"/>
        <v>814</v>
      </c>
    </row>
    <row r="19" spans="1:11" ht="20.100000000000001" customHeight="1">
      <c r="A19" s="135"/>
      <c r="B19" s="95" t="s">
        <v>109</v>
      </c>
      <c r="C19" s="50">
        <v>28</v>
      </c>
      <c r="D19" s="50">
        <v>28</v>
      </c>
      <c r="E19" s="50">
        <v>28</v>
      </c>
      <c r="F19" s="50">
        <v>28</v>
      </c>
      <c r="G19" s="50">
        <v>28</v>
      </c>
      <c r="H19" s="50">
        <v>28</v>
      </c>
      <c r="I19" s="50">
        <v>28</v>
      </c>
      <c r="J19" s="50">
        <v>28</v>
      </c>
      <c r="K19" s="50">
        <v>28</v>
      </c>
    </row>
    <row r="20" spans="1:11" ht="20.100000000000001" customHeight="1">
      <c r="A20" s="135"/>
      <c r="B20" s="94" t="s">
        <v>110</v>
      </c>
      <c r="C20" s="50">
        <f t="shared" ref="C20:K20" si="5">SUM(C13:C19)</f>
        <v>2401.4</v>
      </c>
      <c r="D20" s="50">
        <f t="shared" si="5"/>
        <v>2101.4</v>
      </c>
      <c r="E20" s="50">
        <f t="shared" si="5"/>
        <v>2101.4</v>
      </c>
      <c r="F20" s="50">
        <f t="shared" si="5"/>
        <v>2101.4</v>
      </c>
      <c r="G20" s="50">
        <f t="shared" si="5"/>
        <v>1951.4</v>
      </c>
      <c r="H20" s="50">
        <f t="shared" si="5"/>
        <v>1951.4</v>
      </c>
      <c r="I20" s="50">
        <f t="shared" si="5"/>
        <v>1545.8</v>
      </c>
      <c r="J20" s="50">
        <f t="shared" si="5"/>
        <v>1545.8</v>
      </c>
      <c r="K20" s="50">
        <f t="shared" si="5"/>
        <v>1545.8</v>
      </c>
    </row>
    <row r="21" spans="1:11" s="97" customFormat="1" ht="20.100000000000001" customHeight="1">
      <c r="A21" s="129" t="s">
        <v>111</v>
      </c>
      <c r="B21" s="129"/>
      <c r="C21" s="96">
        <f>C20+C12</f>
        <v>29851.4</v>
      </c>
      <c r="D21" s="96">
        <f t="shared" ref="D21:K21" si="6">D20+D12</f>
        <v>20401.400000000001</v>
      </c>
      <c r="E21" s="96">
        <f t="shared" si="6"/>
        <v>20401.400000000001</v>
      </c>
      <c r="F21" s="96">
        <f t="shared" si="6"/>
        <v>20401.400000000001</v>
      </c>
      <c r="G21" s="96">
        <f t="shared" si="6"/>
        <v>14761.4</v>
      </c>
      <c r="H21" s="96">
        <f t="shared" si="6"/>
        <v>14761.4</v>
      </c>
      <c r="I21" s="96">
        <f>I20+I12</f>
        <v>7035.8</v>
      </c>
      <c r="J21" s="96">
        <f t="shared" si="6"/>
        <v>7035.8</v>
      </c>
      <c r="K21" s="96">
        <f t="shared" si="6"/>
        <v>7035.8</v>
      </c>
    </row>
    <row r="22" spans="1:11" ht="30" customHeight="1" thickBot="1">
      <c r="A22" s="130" t="s">
        <v>112</v>
      </c>
      <c r="B22" s="131"/>
      <c r="C22" s="127">
        <f>SUM(C21:K21)</f>
        <v>141685.79999999999</v>
      </c>
      <c r="D22" s="127"/>
      <c r="E22" s="128"/>
    </row>
  </sheetData>
  <mergeCells count="7">
    <mergeCell ref="C22:E22"/>
    <mergeCell ref="A21:B21"/>
    <mergeCell ref="A22:B22"/>
    <mergeCell ref="A3:B3"/>
    <mergeCell ref="A4:A6"/>
    <mergeCell ref="A7:A12"/>
    <mergeCell ref="A13:A20"/>
  </mergeCells>
  <printOptions horizontalCentered="1"/>
  <pageMargins left="0.51181102362204722" right="0.51181102362204722" top="0.98425196850393704" bottom="0.78740157480314965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B2:J21"/>
  <sheetViews>
    <sheetView showGridLines="0" zoomScaleNormal="100" workbookViewId="0">
      <selection activeCell="B21" sqref="B21"/>
    </sheetView>
  </sheetViews>
  <sheetFormatPr defaultRowHeight="12.75"/>
  <cols>
    <col min="1" max="1" width="1.85546875" style="5" customWidth="1"/>
    <col min="2" max="2" width="28.85546875" style="5" bestFit="1" customWidth="1"/>
    <col min="3" max="3" width="14" style="5" bestFit="1" customWidth="1"/>
    <col min="4" max="4" width="12.7109375" style="5" bestFit="1" customWidth="1"/>
    <col min="5" max="5" width="18.28515625" style="5" bestFit="1" customWidth="1"/>
    <col min="6" max="6" width="10.7109375" style="5" bestFit="1" customWidth="1"/>
    <col min="7" max="7" width="24.5703125" style="5" bestFit="1" customWidth="1"/>
    <col min="8" max="8" width="14.42578125" style="6" bestFit="1" customWidth="1"/>
    <col min="9" max="9" width="38.85546875" style="6" bestFit="1" customWidth="1"/>
    <col min="10" max="16384" width="9.140625" style="5"/>
  </cols>
  <sheetData>
    <row r="2" spans="2:10" ht="31.5" customHeight="1">
      <c r="B2" s="142" t="s">
        <v>113</v>
      </c>
      <c r="C2" s="142"/>
      <c r="D2" s="142"/>
      <c r="E2" s="142"/>
      <c r="F2" s="142"/>
      <c r="G2" s="142"/>
      <c r="H2" s="142"/>
    </row>
    <row r="3" spans="2:10" ht="15">
      <c r="B3" s="53" t="s">
        <v>114</v>
      </c>
      <c r="C3" s="54" t="s">
        <v>115</v>
      </c>
      <c r="D3" s="54"/>
      <c r="E3" s="54" t="s">
        <v>116</v>
      </c>
      <c r="F3" s="54" t="s">
        <v>117</v>
      </c>
      <c r="G3" s="54" t="s">
        <v>118</v>
      </c>
      <c r="H3" s="55" t="s">
        <v>119</v>
      </c>
    </row>
    <row r="4" spans="2:10" ht="15">
      <c r="B4" s="139" t="s">
        <v>120</v>
      </c>
      <c r="C4" s="140"/>
      <c r="D4" s="140"/>
      <c r="E4" s="140"/>
      <c r="F4" s="140"/>
      <c r="G4" s="140"/>
      <c r="H4" s="141"/>
      <c r="I4" s="98" t="s">
        <v>121</v>
      </c>
    </row>
    <row r="5" spans="2:10" ht="15">
      <c r="B5" s="17" t="s">
        <v>122</v>
      </c>
      <c r="C5" s="18">
        <v>1</v>
      </c>
      <c r="D5" s="18" t="s">
        <v>123</v>
      </c>
      <c r="E5" s="19" t="s">
        <v>124</v>
      </c>
      <c r="F5" s="20">
        <v>27500</v>
      </c>
      <c r="G5" s="19" t="s">
        <v>125</v>
      </c>
      <c r="H5" s="21">
        <f t="shared" ref="H5:H10" si="0">F5*C5</f>
        <v>27500</v>
      </c>
      <c r="I5" s="101" t="s">
        <v>126</v>
      </c>
    </row>
    <row r="6" spans="2:10" ht="15">
      <c r="B6" s="17" t="s">
        <v>127</v>
      </c>
      <c r="C6" s="18">
        <v>4</v>
      </c>
      <c r="D6" s="18" t="s">
        <v>123</v>
      </c>
      <c r="E6" s="19" t="s">
        <v>124</v>
      </c>
      <c r="F6" s="20">
        <v>26800</v>
      </c>
      <c r="G6" s="19" t="s">
        <v>128</v>
      </c>
      <c r="H6" s="21">
        <f t="shared" si="0"/>
        <v>107200</v>
      </c>
      <c r="I6" s="101" t="s">
        <v>126</v>
      </c>
    </row>
    <row r="7" spans="2:10" ht="15">
      <c r="B7" s="17" t="s">
        <v>129</v>
      </c>
      <c r="C7" s="18">
        <v>2</v>
      </c>
      <c r="D7" s="18" t="s">
        <v>123</v>
      </c>
      <c r="E7" s="19" t="s">
        <v>130</v>
      </c>
      <c r="F7" s="20">
        <v>27300</v>
      </c>
      <c r="G7" s="19" t="s">
        <v>128</v>
      </c>
      <c r="H7" s="21">
        <f>F7*C7</f>
        <v>54600</v>
      </c>
      <c r="I7" s="101" t="s">
        <v>126</v>
      </c>
    </row>
    <row r="8" spans="2:10" ht="15">
      <c r="B8" s="17" t="s">
        <v>131</v>
      </c>
      <c r="C8" s="18">
        <v>1</v>
      </c>
      <c r="D8" s="18" t="s">
        <v>123</v>
      </c>
      <c r="E8" s="19" t="s">
        <v>130</v>
      </c>
      <c r="F8" s="20">
        <v>27000</v>
      </c>
      <c r="G8" s="19" t="s">
        <v>132</v>
      </c>
      <c r="H8" s="21">
        <f t="shared" si="0"/>
        <v>27000</v>
      </c>
      <c r="I8" s="34" t="s">
        <v>126</v>
      </c>
    </row>
    <row r="9" spans="2:10" ht="15">
      <c r="B9" s="17" t="s">
        <v>133</v>
      </c>
      <c r="C9" s="18">
        <v>1</v>
      </c>
      <c r="D9" s="18" t="s">
        <v>123</v>
      </c>
      <c r="E9" s="19" t="s">
        <v>130</v>
      </c>
      <c r="F9" s="20">
        <v>29600</v>
      </c>
      <c r="G9" s="19" t="s">
        <v>125</v>
      </c>
      <c r="H9" s="21">
        <f t="shared" si="0"/>
        <v>29600</v>
      </c>
      <c r="I9" s="34" t="s">
        <v>126</v>
      </c>
    </row>
    <row r="10" spans="2:10" ht="15">
      <c r="B10" s="17" t="s">
        <v>134</v>
      </c>
      <c r="C10" s="18">
        <v>5</v>
      </c>
      <c r="D10" s="18" t="s">
        <v>123</v>
      </c>
      <c r="E10" s="19" t="s">
        <v>135</v>
      </c>
      <c r="F10" s="20">
        <v>11000</v>
      </c>
      <c r="G10" s="19" t="s">
        <v>136</v>
      </c>
      <c r="H10" s="21">
        <f t="shared" si="0"/>
        <v>55000</v>
      </c>
      <c r="I10" s="34" t="s">
        <v>126</v>
      </c>
    </row>
    <row r="11" spans="2:10" ht="15">
      <c r="B11" s="17" t="s">
        <v>137</v>
      </c>
      <c r="C11" s="18">
        <v>1</v>
      </c>
      <c r="D11" s="18" t="s">
        <v>123</v>
      </c>
      <c r="E11" s="19" t="s">
        <v>7</v>
      </c>
      <c r="F11" s="20">
        <v>3000</v>
      </c>
      <c r="G11" s="19" t="s">
        <v>125</v>
      </c>
      <c r="H11" s="21">
        <f>F11</f>
        <v>3000</v>
      </c>
      <c r="I11" s="34" t="s">
        <v>126</v>
      </c>
    </row>
    <row r="12" spans="2:10" ht="15">
      <c r="B12" s="17" t="s">
        <v>138</v>
      </c>
      <c r="C12" s="18" t="s">
        <v>7</v>
      </c>
      <c r="D12" s="18" t="s">
        <v>123</v>
      </c>
      <c r="E12" s="19" t="s">
        <v>7</v>
      </c>
      <c r="F12" s="20">
        <v>1000</v>
      </c>
      <c r="G12" s="19" t="s">
        <v>125</v>
      </c>
      <c r="H12" s="21">
        <f>F12</f>
        <v>1000</v>
      </c>
      <c r="I12" s="34" t="s">
        <v>126</v>
      </c>
    </row>
    <row r="13" spans="2:10" ht="15">
      <c r="B13" s="136"/>
      <c r="C13" s="137"/>
      <c r="D13" s="137"/>
      <c r="E13" s="137"/>
      <c r="F13" s="137"/>
      <c r="G13" s="138"/>
      <c r="H13" s="51">
        <f>SUM(H5:H12)</f>
        <v>304900</v>
      </c>
      <c r="I13" s="25"/>
    </row>
    <row r="14" spans="2:10">
      <c r="H14" s="25"/>
      <c r="I14" s="25"/>
      <c r="J14" s="25"/>
    </row>
    <row r="15" spans="2:10" ht="15">
      <c r="B15" s="53" t="s">
        <v>139</v>
      </c>
      <c r="C15" s="54" t="s">
        <v>115</v>
      </c>
      <c r="D15" s="54"/>
      <c r="E15" s="54" t="s">
        <v>116</v>
      </c>
      <c r="F15" s="54" t="s">
        <v>117</v>
      </c>
      <c r="G15" s="54" t="s">
        <v>118</v>
      </c>
      <c r="H15" s="55" t="s">
        <v>119</v>
      </c>
    </row>
    <row r="16" spans="2:10" ht="15">
      <c r="B16" s="139" t="s">
        <v>120</v>
      </c>
      <c r="C16" s="140"/>
      <c r="D16" s="140"/>
      <c r="E16" s="140"/>
      <c r="F16" s="140"/>
      <c r="G16" s="140"/>
      <c r="H16" s="141"/>
      <c r="I16" s="98" t="s">
        <v>121</v>
      </c>
    </row>
    <row r="17" spans="2:9" ht="15">
      <c r="B17" s="17" t="s">
        <v>140</v>
      </c>
      <c r="C17" s="18">
        <v>3</v>
      </c>
      <c r="D17" s="18" t="s">
        <v>123</v>
      </c>
      <c r="E17" s="19" t="s">
        <v>141</v>
      </c>
      <c r="F17" s="20">
        <v>6700</v>
      </c>
      <c r="G17" s="19" t="s">
        <v>125</v>
      </c>
      <c r="H17" s="21">
        <f>F17*C17</f>
        <v>20100</v>
      </c>
      <c r="I17" s="34" t="s">
        <v>126</v>
      </c>
    </row>
    <row r="18" spans="2:9" ht="15">
      <c r="B18" s="17" t="s">
        <v>142</v>
      </c>
      <c r="C18" s="18">
        <v>2</v>
      </c>
      <c r="D18" s="18" t="s">
        <v>123</v>
      </c>
      <c r="E18" s="19" t="s">
        <v>141</v>
      </c>
      <c r="F18" s="20">
        <v>6300</v>
      </c>
      <c r="G18" s="19" t="s">
        <v>125</v>
      </c>
      <c r="H18" s="21">
        <f>F18*C18</f>
        <v>12600</v>
      </c>
      <c r="I18" s="34" t="s">
        <v>126</v>
      </c>
    </row>
    <row r="19" spans="2:9" ht="15">
      <c r="B19" s="136"/>
      <c r="C19" s="137"/>
      <c r="D19" s="137"/>
      <c r="E19" s="137"/>
      <c r="F19" s="137"/>
      <c r="G19" s="138"/>
      <c r="H19" s="51">
        <f>SUM(H17:H18)</f>
        <v>32700</v>
      </c>
    </row>
    <row r="21" spans="2:9" ht="15">
      <c r="B21" t="s">
        <v>143</v>
      </c>
    </row>
  </sheetData>
  <mergeCells count="5">
    <mergeCell ref="B19:G19"/>
    <mergeCell ref="B4:H4"/>
    <mergeCell ref="B16:H16"/>
    <mergeCell ref="B2:H2"/>
    <mergeCell ref="B13:G13"/>
  </mergeCells>
  <printOptions horizontalCentered="1" verticalCentered="1"/>
  <pageMargins left="0" right="0" top="0" bottom="0" header="0" footer="0"/>
  <pageSetup paperSize="9" scale="80" fitToHeight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4:I20"/>
  <sheetViews>
    <sheetView showGridLines="0" zoomScale="90" zoomScaleNormal="90" workbookViewId="0">
      <selection activeCell="B20" sqref="B20"/>
    </sheetView>
  </sheetViews>
  <sheetFormatPr defaultColWidth="7.140625" defaultRowHeight="12.75"/>
  <cols>
    <col min="1" max="1" width="0.7109375" style="12" customWidth="1"/>
    <col min="2" max="2" width="23.28515625" style="12" bestFit="1" customWidth="1"/>
    <col min="3" max="3" width="14" style="12" bestFit="1" customWidth="1"/>
    <col min="4" max="4" width="24.7109375" style="13" bestFit="1" customWidth="1"/>
    <col min="5" max="5" width="12.28515625" style="12" bestFit="1" customWidth="1"/>
    <col min="6" max="6" width="12.5703125" style="12" bestFit="1" customWidth="1"/>
    <col min="7" max="7" width="16.140625" style="12" customWidth="1"/>
    <col min="8" max="8" width="16.28515625" style="12" customWidth="1"/>
    <col min="9" max="9" width="38.85546875" style="15" bestFit="1" customWidth="1"/>
    <col min="10" max="16384" width="7.140625" style="12"/>
  </cols>
  <sheetData>
    <row r="4" spans="1:9" ht="31.5" customHeight="1">
      <c r="B4" s="142" t="s">
        <v>144</v>
      </c>
      <c r="C4" s="142"/>
      <c r="D4" s="142"/>
      <c r="E4" s="142"/>
      <c r="F4" s="142"/>
      <c r="G4" s="142"/>
      <c r="H4" s="142"/>
    </row>
    <row r="5" spans="1:9" ht="15">
      <c r="A5" s="15"/>
      <c r="B5" s="56" t="s">
        <v>114</v>
      </c>
      <c r="C5" s="57" t="s">
        <v>145</v>
      </c>
      <c r="D5" s="57" t="s">
        <v>116</v>
      </c>
      <c r="E5" s="57" t="s">
        <v>146</v>
      </c>
      <c r="F5" s="57" t="s">
        <v>117</v>
      </c>
      <c r="G5" s="57" t="s">
        <v>118</v>
      </c>
      <c r="H5" s="58" t="s">
        <v>119</v>
      </c>
      <c r="I5" s="156" t="s">
        <v>121</v>
      </c>
    </row>
    <row r="6" spans="1:9" ht="15">
      <c r="A6" s="15"/>
      <c r="B6" s="149" t="s">
        <v>120</v>
      </c>
      <c r="C6" s="150"/>
      <c r="D6" s="150"/>
      <c r="E6" s="150"/>
      <c r="F6" s="150"/>
      <c r="G6" s="150"/>
      <c r="H6" s="151"/>
      <c r="I6" s="157"/>
    </row>
    <row r="7" spans="1:9" ht="15" customHeight="1">
      <c r="A7" s="15"/>
      <c r="B7" s="154" t="s">
        <v>147</v>
      </c>
      <c r="C7" s="152">
        <v>1</v>
      </c>
      <c r="D7" s="143" t="s">
        <v>148</v>
      </c>
      <c r="E7" s="143" t="s">
        <v>149</v>
      </c>
      <c r="F7" s="147">
        <v>9283</v>
      </c>
      <c r="G7" s="143" t="s">
        <v>125</v>
      </c>
      <c r="H7" s="147">
        <f>F7*C7</f>
        <v>9283</v>
      </c>
      <c r="I7" s="158" t="s">
        <v>126</v>
      </c>
    </row>
    <row r="8" spans="1:9" ht="15" customHeight="1">
      <c r="A8" s="15"/>
      <c r="B8" s="155"/>
      <c r="C8" s="153"/>
      <c r="D8" s="144"/>
      <c r="E8" s="144"/>
      <c r="F8" s="148"/>
      <c r="G8" s="144"/>
      <c r="H8" s="148"/>
      <c r="I8" s="159"/>
    </row>
    <row r="9" spans="1:9" ht="27.75" customHeight="1">
      <c r="A9" s="15"/>
      <c r="B9" s="31" t="s">
        <v>150</v>
      </c>
      <c r="C9" s="18">
        <v>4</v>
      </c>
      <c r="D9" s="22" t="s">
        <v>151</v>
      </c>
      <c r="E9" s="22" t="s">
        <v>152</v>
      </c>
      <c r="F9" s="21">
        <v>4586</v>
      </c>
      <c r="G9" s="143" t="s">
        <v>125</v>
      </c>
      <c r="H9" s="21">
        <f t="shared" ref="H9:H15" si="0">F9*C9</f>
        <v>18344</v>
      </c>
      <c r="I9" s="34" t="s">
        <v>126</v>
      </c>
    </row>
    <row r="10" spans="1:9" ht="27.75" customHeight="1">
      <c r="A10" s="15"/>
      <c r="B10" s="31" t="s">
        <v>150</v>
      </c>
      <c r="C10" s="18">
        <v>4</v>
      </c>
      <c r="D10" s="22" t="s">
        <v>151</v>
      </c>
      <c r="E10" s="22" t="s">
        <v>153</v>
      </c>
      <c r="F10" s="21">
        <v>4586</v>
      </c>
      <c r="G10" s="144"/>
      <c r="H10" s="21">
        <f t="shared" si="0"/>
        <v>18344</v>
      </c>
      <c r="I10" s="34" t="s">
        <v>126</v>
      </c>
    </row>
    <row r="11" spans="1:9" ht="15">
      <c r="A11" s="15"/>
      <c r="B11" s="31" t="s">
        <v>150</v>
      </c>
      <c r="C11" s="18">
        <v>3</v>
      </c>
      <c r="D11" s="22" t="s">
        <v>154</v>
      </c>
      <c r="E11" s="22" t="s">
        <v>152</v>
      </c>
      <c r="F11" s="21">
        <v>4586</v>
      </c>
      <c r="G11" s="143" t="s">
        <v>125</v>
      </c>
      <c r="H11" s="21">
        <f t="shared" si="0"/>
        <v>13758</v>
      </c>
      <c r="I11" s="34" t="s">
        <v>126</v>
      </c>
    </row>
    <row r="12" spans="1:9" ht="15">
      <c r="A12" s="15"/>
      <c r="B12" s="31" t="s">
        <v>150</v>
      </c>
      <c r="C12" s="18">
        <v>3</v>
      </c>
      <c r="D12" s="22" t="s">
        <v>154</v>
      </c>
      <c r="E12" s="22" t="s">
        <v>153</v>
      </c>
      <c r="F12" s="21">
        <v>4586</v>
      </c>
      <c r="G12" s="144"/>
      <c r="H12" s="21">
        <f t="shared" si="0"/>
        <v>13758</v>
      </c>
      <c r="I12" s="34" t="s">
        <v>126</v>
      </c>
    </row>
    <row r="13" spans="1:9" ht="15">
      <c r="A13" s="15"/>
      <c r="B13" s="31" t="s">
        <v>155</v>
      </c>
      <c r="C13" s="18">
        <v>3</v>
      </c>
      <c r="D13" s="22" t="s">
        <v>154</v>
      </c>
      <c r="E13" s="22" t="s">
        <v>152</v>
      </c>
      <c r="F13" s="21">
        <v>5688</v>
      </c>
      <c r="G13" s="143" t="s">
        <v>125</v>
      </c>
      <c r="H13" s="21">
        <f t="shared" si="0"/>
        <v>17064</v>
      </c>
      <c r="I13" s="34" t="s">
        <v>126</v>
      </c>
    </row>
    <row r="14" spans="1:9" ht="15">
      <c r="A14" s="15"/>
      <c r="B14" s="31" t="s">
        <v>155</v>
      </c>
      <c r="C14" s="18">
        <v>3</v>
      </c>
      <c r="D14" s="22" t="s">
        <v>154</v>
      </c>
      <c r="E14" s="22" t="s">
        <v>153</v>
      </c>
      <c r="F14" s="21">
        <v>5688</v>
      </c>
      <c r="G14" s="144"/>
      <c r="H14" s="21">
        <f t="shared" si="0"/>
        <v>17064</v>
      </c>
      <c r="I14" s="34" t="s">
        <v>126</v>
      </c>
    </row>
    <row r="15" spans="1:9" ht="15">
      <c r="A15" s="15"/>
      <c r="B15" s="31" t="s">
        <v>156</v>
      </c>
      <c r="C15" s="18">
        <v>1</v>
      </c>
      <c r="D15" s="22" t="s">
        <v>154</v>
      </c>
      <c r="E15" s="22" t="s">
        <v>152</v>
      </c>
      <c r="F15" s="21">
        <v>5100</v>
      </c>
      <c r="G15" s="143" t="s">
        <v>125</v>
      </c>
      <c r="H15" s="21">
        <f t="shared" si="0"/>
        <v>5100</v>
      </c>
      <c r="I15" s="34" t="s">
        <v>126</v>
      </c>
    </row>
    <row r="16" spans="1:9" ht="15">
      <c r="A16" s="15"/>
      <c r="B16" s="33" t="s">
        <v>157</v>
      </c>
      <c r="C16" s="18"/>
      <c r="D16" s="22" t="s">
        <v>7</v>
      </c>
      <c r="E16" s="22" t="s">
        <v>7</v>
      </c>
      <c r="F16" s="21">
        <v>2500</v>
      </c>
      <c r="G16" s="144"/>
      <c r="H16" s="21">
        <f>F16</f>
        <v>2500</v>
      </c>
      <c r="I16" s="100" t="s">
        <v>7</v>
      </c>
    </row>
    <row r="17" spans="1:9" ht="15">
      <c r="A17" s="15"/>
      <c r="B17" s="145"/>
      <c r="C17" s="146"/>
      <c r="D17" s="146"/>
      <c r="E17" s="146"/>
      <c r="F17" s="146"/>
      <c r="G17" s="146"/>
      <c r="H17" s="52">
        <f>SUM(H7:H16)</f>
        <v>115215</v>
      </c>
      <c r="I17" s="99"/>
    </row>
    <row r="18" spans="1:9" ht="15">
      <c r="G18" s="14"/>
      <c r="H18" s="16"/>
    </row>
    <row r="20" spans="1:9" ht="15">
      <c r="B20" t="s">
        <v>143</v>
      </c>
    </row>
  </sheetData>
  <mergeCells count="16">
    <mergeCell ref="I5:I6"/>
    <mergeCell ref="I7:I8"/>
    <mergeCell ref="G9:G10"/>
    <mergeCell ref="G11:G12"/>
    <mergeCell ref="G13:G14"/>
    <mergeCell ref="G15:G16"/>
    <mergeCell ref="B17:G17"/>
    <mergeCell ref="H7:H8"/>
    <mergeCell ref="B6:H6"/>
    <mergeCell ref="B4:H4"/>
    <mergeCell ref="D7:D8"/>
    <mergeCell ref="C7:C8"/>
    <mergeCell ref="B7:B8"/>
    <mergeCell ref="F7:F8"/>
    <mergeCell ref="G7:G8"/>
    <mergeCell ref="E7:E8"/>
  </mergeCells>
  <printOptions horizontalCentered="1" verticalCentered="1"/>
  <pageMargins left="0" right="0" top="0" bottom="0" header="0" footer="0"/>
  <pageSetup paperSize="9" scale="62" fitToHeight="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B1:H13"/>
  <sheetViews>
    <sheetView showGridLines="0" zoomScaleNormal="100" workbookViewId="0">
      <selection activeCell="D20" sqref="D20"/>
    </sheetView>
  </sheetViews>
  <sheetFormatPr defaultRowHeight="12.75"/>
  <cols>
    <col min="1" max="1" width="8.42578125" style="1" customWidth="1"/>
    <col min="2" max="2" width="26" style="3" bestFit="1" customWidth="1"/>
    <col min="3" max="3" width="14" style="3" bestFit="1" customWidth="1"/>
    <col min="4" max="4" width="13.28515625" style="3" bestFit="1" customWidth="1"/>
    <col min="5" max="5" width="33" style="3" bestFit="1" customWidth="1"/>
    <col min="6" max="6" width="10.5703125" style="1" bestFit="1" customWidth="1"/>
    <col min="7" max="7" width="13.7109375" style="1" customWidth="1"/>
    <col min="8" max="8" width="38.85546875" style="1" bestFit="1" customWidth="1"/>
    <col min="9" max="16384" width="9.140625" style="1"/>
  </cols>
  <sheetData>
    <row r="1" spans="2:8" ht="26.25" customHeight="1">
      <c r="B1" s="160" t="s">
        <v>158</v>
      </c>
      <c r="C1" s="160"/>
      <c r="D1" s="160"/>
      <c r="E1" s="160"/>
      <c r="F1" s="160"/>
      <c r="G1" s="160"/>
    </row>
    <row r="2" spans="2:8" ht="15">
      <c r="B2" s="32" t="s">
        <v>114</v>
      </c>
      <c r="C2" s="32" t="s">
        <v>115</v>
      </c>
      <c r="D2" s="32"/>
      <c r="E2" s="32" t="s">
        <v>116</v>
      </c>
      <c r="F2" s="32" t="s">
        <v>117</v>
      </c>
      <c r="G2" s="32" t="s">
        <v>119</v>
      </c>
      <c r="H2" s="32" t="s">
        <v>121</v>
      </c>
    </row>
    <row r="3" spans="2:8" ht="15" customHeight="1">
      <c r="B3" s="8" t="s">
        <v>159</v>
      </c>
      <c r="C3" s="8">
        <v>1</v>
      </c>
      <c r="D3" s="18" t="s">
        <v>160</v>
      </c>
      <c r="E3" s="8" t="s">
        <v>161</v>
      </c>
      <c r="F3" s="9">
        <v>11000</v>
      </c>
      <c r="G3" s="34">
        <f t="shared" ref="G3:G8" si="0">F3*C3</f>
        <v>11000</v>
      </c>
      <c r="H3" s="34" t="s">
        <v>126</v>
      </c>
    </row>
    <row r="4" spans="2:8" ht="15.6" customHeight="1">
      <c r="B4" s="8" t="s">
        <v>162</v>
      </c>
      <c r="C4" s="8">
        <v>2</v>
      </c>
      <c r="D4" s="18" t="s">
        <v>160</v>
      </c>
      <c r="E4" s="8" t="s">
        <v>163</v>
      </c>
      <c r="F4" s="9">
        <v>15800</v>
      </c>
      <c r="G4" s="34">
        <f t="shared" si="0"/>
        <v>31600</v>
      </c>
      <c r="H4" s="34" t="s">
        <v>126</v>
      </c>
    </row>
    <row r="5" spans="2:8" ht="15" customHeight="1">
      <c r="B5" s="8" t="s">
        <v>164</v>
      </c>
      <c r="C5" s="8">
        <v>2</v>
      </c>
      <c r="D5" s="18" t="s">
        <v>160</v>
      </c>
      <c r="E5" s="8" t="s">
        <v>165</v>
      </c>
      <c r="F5" s="9">
        <v>13800</v>
      </c>
      <c r="G5" s="34">
        <f t="shared" si="0"/>
        <v>27600</v>
      </c>
      <c r="H5" s="34" t="s">
        <v>126</v>
      </c>
    </row>
    <row r="6" spans="2:8" ht="15" customHeight="1">
      <c r="B6" s="8" t="s">
        <v>166</v>
      </c>
      <c r="C6" s="8">
        <v>2</v>
      </c>
      <c r="D6" s="18" t="s">
        <v>160</v>
      </c>
      <c r="E6" s="8" t="s">
        <v>167</v>
      </c>
      <c r="F6" s="9">
        <v>7700</v>
      </c>
      <c r="G6" s="34">
        <f t="shared" si="0"/>
        <v>15400</v>
      </c>
      <c r="H6" s="34" t="s">
        <v>126</v>
      </c>
    </row>
    <row r="7" spans="2:8" s="10" customFormat="1" ht="15" customHeight="1">
      <c r="B7" s="8" t="s">
        <v>168</v>
      </c>
      <c r="C7" s="8">
        <v>1</v>
      </c>
      <c r="D7" s="18" t="s">
        <v>160</v>
      </c>
      <c r="E7" s="8" t="s">
        <v>161</v>
      </c>
      <c r="F7" s="9">
        <v>5900</v>
      </c>
      <c r="G7" s="34">
        <f t="shared" si="0"/>
        <v>5900</v>
      </c>
      <c r="H7" s="34" t="s">
        <v>126</v>
      </c>
    </row>
    <row r="8" spans="2:8" ht="15" customHeight="1">
      <c r="B8" s="8" t="s">
        <v>169</v>
      </c>
      <c r="C8" s="8">
        <v>1</v>
      </c>
      <c r="D8" s="18" t="s">
        <v>160</v>
      </c>
      <c r="E8" s="8" t="s">
        <v>7</v>
      </c>
      <c r="F8" s="9">
        <v>1500</v>
      </c>
      <c r="G8" s="34">
        <f t="shared" si="0"/>
        <v>1500</v>
      </c>
      <c r="H8" s="34" t="s">
        <v>7</v>
      </c>
    </row>
    <row r="9" spans="2:8" ht="15" customHeight="1">
      <c r="B9" s="2"/>
      <c r="C9" s="35">
        <f>SUM(C3:C8)</f>
        <v>9</v>
      </c>
      <c r="E9" s="2"/>
      <c r="F9" s="2"/>
      <c r="G9" s="36">
        <f>SUM(G3:G8)</f>
        <v>93000</v>
      </c>
    </row>
    <row r="10" spans="2:8" ht="15" customHeight="1"/>
    <row r="13" spans="2:8" ht="15">
      <c r="B13" t="s">
        <v>143</v>
      </c>
    </row>
  </sheetData>
  <mergeCells count="1">
    <mergeCell ref="B1:G1"/>
  </mergeCells>
  <printOptions horizontalCentered="1" verticalCentered="1"/>
  <pageMargins left="0" right="0" top="0" bottom="0" header="0" footer="0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B2:G13"/>
  <sheetViews>
    <sheetView showGridLines="0" zoomScaleNormal="100" workbookViewId="0">
      <selection activeCell="B13" sqref="B13"/>
    </sheetView>
  </sheetViews>
  <sheetFormatPr defaultRowHeight="15"/>
  <cols>
    <col min="1" max="1" width="4.85546875" style="23" customWidth="1"/>
    <col min="2" max="2" width="26.140625" style="24" customWidth="1"/>
    <col min="3" max="3" width="22.85546875" style="23" customWidth="1"/>
    <col min="4" max="4" width="18.28515625" style="23" bestFit="1" customWidth="1"/>
    <col min="5" max="5" width="14.85546875" style="23" customWidth="1"/>
    <col min="6" max="6" width="16.28515625" style="23" customWidth="1"/>
    <col min="7" max="7" width="38.85546875" style="23" bestFit="1" customWidth="1"/>
    <col min="8" max="16384" width="9.140625" style="23"/>
  </cols>
  <sheetData>
    <row r="2" spans="2:7">
      <c r="B2" s="23"/>
    </row>
    <row r="3" spans="2:7">
      <c r="B3" s="23"/>
    </row>
    <row r="4" spans="2:7">
      <c r="B4" s="23"/>
    </row>
    <row r="5" spans="2:7" ht="24.75" customHeight="1">
      <c r="B5" s="161" t="s">
        <v>170</v>
      </c>
      <c r="C5" s="161"/>
      <c r="D5" s="161"/>
      <c r="E5" s="161"/>
      <c r="F5" s="161"/>
    </row>
    <row r="6" spans="2:7" s="38" customFormat="1">
      <c r="B6" s="37" t="s">
        <v>114</v>
      </c>
      <c r="C6" s="37" t="s">
        <v>115</v>
      </c>
      <c r="D6" s="37" t="s">
        <v>116</v>
      </c>
      <c r="E6" s="37" t="s">
        <v>117</v>
      </c>
      <c r="F6" s="37" t="s">
        <v>119</v>
      </c>
      <c r="G6" s="32" t="s">
        <v>121</v>
      </c>
    </row>
    <row r="7" spans="2:7" s="38" customFormat="1">
      <c r="B7" s="39" t="s">
        <v>171</v>
      </c>
      <c r="C7" s="39">
        <v>1</v>
      </c>
      <c r="D7" s="40" t="s">
        <v>172</v>
      </c>
      <c r="E7" s="41">
        <v>3300</v>
      </c>
      <c r="F7" s="4">
        <f>C7*E7</f>
        <v>3300</v>
      </c>
      <c r="G7" s="34" t="s">
        <v>126</v>
      </c>
    </row>
    <row r="8" spans="2:7" s="38" customFormat="1">
      <c r="B8" s="42" t="s">
        <v>173</v>
      </c>
      <c r="C8" s="40">
        <v>1</v>
      </c>
      <c r="D8" s="40" t="s">
        <v>172</v>
      </c>
      <c r="E8" s="43">
        <v>2400</v>
      </c>
      <c r="F8" s="7">
        <f>C8*E8</f>
        <v>2400</v>
      </c>
      <c r="G8" s="34" t="s">
        <v>126</v>
      </c>
    </row>
    <row r="9" spans="2:7" s="38" customFormat="1">
      <c r="B9" s="42" t="s">
        <v>174</v>
      </c>
      <c r="C9" s="40">
        <v>1</v>
      </c>
      <c r="D9" s="40" t="s">
        <v>175</v>
      </c>
      <c r="E9" s="43">
        <v>1500</v>
      </c>
      <c r="F9" s="7">
        <f>C9*E9</f>
        <v>1500</v>
      </c>
      <c r="G9" s="34" t="s">
        <v>126</v>
      </c>
    </row>
    <row r="10" spans="2:7">
      <c r="B10" s="23"/>
      <c r="C10" s="44">
        <f>SUM(C7:C8)</f>
        <v>2</v>
      </c>
      <c r="D10" s="24"/>
      <c r="E10" s="24"/>
      <c r="F10" s="45">
        <f>SUM(F7:F9)</f>
        <v>7200</v>
      </c>
    </row>
    <row r="11" spans="2:7">
      <c r="B11" s="23"/>
    </row>
    <row r="13" spans="2:7">
      <c r="B13" t="s">
        <v>143</v>
      </c>
    </row>
  </sheetData>
  <mergeCells count="1">
    <mergeCell ref="B5:F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3D2340-001F-4021-9E4D-EC3B48394FF2}"/>
</file>

<file path=customXml/itemProps2.xml><?xml version="1.0" encoding="utf-8"?>
<ds:datastoreItem xmlns:ds="http://schemas.openxmlformats.org/officeDocument/2006/customXml" ds:itemID="{9A122131-4B2E-4D48-9015-5AB093318572}"/>
</file>

<file path=customXml/itemProps3.xml><?xml version="1.0" encoding="utf-8"?>
<ds:datastoreItem xmlns:ds="http://schemas.openxmlformats.org/officeDocument/2006/customXml" ds:itemID="{1063FF43-BE83-45F9-A08E-3E87C2D4D4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dalmo.oliveira</dc:creator>
  <cp:keywords/>
  <dc:description/>
  <cp:lastModifiedBy>Rafael kenzo Fagundes Jonen</cp:lastModifiedBy>
  <cp:revision/>
  <dcterms:created xsi:type="dcterms:W3CDTF">2011-03-25T21:34:53Z</dcterms:created>
  <dcterms:modified xsi:type="dcterms:W3CDTF">2024-01-22T19:04:42Z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