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5. Mai\Publicação\"/>
    </mc:Choice>
  </mc:AlternateContent>
  <xr:revisionPtr revIDLastSave="0" documentId="13_ncr:1_{AFAA19D0-C095-480B-A2E6-8BA05FDFDAF0}" xr6:coauthVersionLast="47" xr6:coauthVersionMax="47" xr10:uidLastSave="{00000000-0000-0000-0000-000000000000}"/>
  <bookViews>
    <workbookView xWindow="28680" yWindow="-120" windowWidth="24240" windowHeight="13020" xr2:uid="{B45C945E-EF7B-499A-BA26-BDC191E01BDA}"/>
  </bookViews>
  <sheets>
    <sheet name="Balancete Financeiro " sheetId="1" r:id="rId1"/>
    <sheet name="Balancete Orçamentário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'!$A$2:$G$53</definedName>
    <definedName name="_xlnm.Print_Area" localSheetId="0">'Balancete Financeiro '!$A$1:$H$57</definedName>
    <definedName name="_xlnm.Print_Area" localSheetId="1">'Balancete Orçamentário'!$A$2:$G$87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F27" i="3"/>
  <c r="F23" i="3"/>
  <c r="F22" i="3"/>
  <c r="B21" i="3"/>
  <c r="G15" i="3"/>
  <c r="G14" i="3"/>
  <c r="G13" i="3"/>
  <c r="F12" i="3"/>
  <c r="E12" i="3"/>
  <c r="D12" i="3"/>
  <c r="C12" i="3"/>
  <c r="B12" i="3"/>
  <c r="G10" i="3"/>
  <c r="G9" i="3"/>
  <c r="F8" i="3"/>
  <c r="F16" i="3" s="1"/>
  <c r="B8" i="3"/>
  <c r="A3" i="3"/>
  <c r="J1" i="3"/>
  <c r="B26" i="3" s="1"/>
  <c r="B25" i="3" s="1"/>
  <c r="G55" i="2"/>
  <c r="G54" i="2"/>
  <c r="G53" i="2"/>
  <c r="G52" i="2"/>
  <c r="G51" i="2"/>
  <c r="G50" i="2"/>
  <c r="F49" i="2"/>
  <c r="E49" i="2"/>
  <c r="D49" i="2"/>
  <c r="C49" i="2"/>
  <c r="B49" i="2"/>
  <c r="G47" i="2"/>
  <c r="G46" i="2"/>
  <c r="G45" i="2"/>
  <c r="D44" i="2"/>
  <c r="D43" i="2" s="1"/>
  <c r="B44" i="2"/>
  <c r="B43" i="2" s="1"/>
  <c r="C42" i="2"/>
  <c r="C39" i="2" s="1"/>
  <c r="G41" i="2"/>
  <c r="G40" i="2"/>
  <c r="D34" i="2"/>
  <c r="C34" i="2"/>
  <c r="B34" i="2"/>
  <c r="E30" i="2"/>
  <c r="E29" i="2"/>
  <c r="E28" i="2"/>
  <c r="E27" i="2"/>
  <c r="E26" i="2"/>
  <c r="E25" i="2"/>
  <c r="D24" i="2"/>
  <c r="C24" i="2"/>
  <c r="B24" i="2"/>
  <c r="E22" i="2"/>
  <c r="E21" i="2"/>
  <c r="E20" i="2"/>
  <c r="E19" i="2"/>
  <c r="E18" i="2"/>
  <c r="D17" i="2"/>
  <c r="E17" i="2" s="1"/>
  <c r="C17" i="2"/>
  <c r="B17" i="2"/>
  <c r="D15" i="2"/>
  <c r="E15" i="2" s="1"/>
  <c r="B15" i="2"/>
  <c r="C15" i="2" s="1"/>
  <c r="E14" i="2"/>
  <c r="E13" i="2"/>
  <c r="E12" i="2"/>
  <c r="C11" i="2"/>
  <c r="B11" i="2"/>
  <c r="E10" i="2"/>
  <c r="E9" i="2"/>
  <c r="A4" i="2"/>
  <c r="I1" i="2"/>
  <c r="F44" i="2" s="1"/>
  <c r="F43" i="2" s="1"/>
  <c r="G40" i="1"/>
  <c r="G39" i="1" s="1"/>
  <c r="C40" i="1"/>
  <c r="C39" i="1" s="1"/>
  <c r="H39" i="1"/>
  <c r="D39" i="1"/>
  <c r="G38" i="1"/>
  <c r="C38" i="1"/>
  <c r="G37" i="1"/>
  <c r="C37" i="1"/>
  <c r="G36" i="1"/>
  <c r="C36" i="1"/>
  <c r="G35" i="1"/>
  <c r="G34" i="1" s="1"/>
  <c r="C35" i="1"/>
  <c r="H34" i="1"/>
  <c r="D34" i="1"/>
  <c r="H31" i="1"/>
  <c r="G31" i="1"/>
  <c r="D31" i="1"/>
  <c r="C31" i="1"/>
  <c r="G29" i="1"/>
  <c r="C29" i="1"/>
  <c r="G28" i="1"/>
  <c r="C28" i="1"/>
  <c r="G27" i="1"/>
  <c r="G25" i="1" s="1"/>
  <c r="C27" i="1"/>
  <c r="C25" i="1" s="1"/>
  <c r="G26" i="1"/>
  <c r="C26" i="1"/>
  <c r="H25" i="1"/>
  <c r="D25" i="1"/>
  <c r="H21" i="1"/>
  <c r="G21" i="1"/>
  <c r="D21" i="1"/>
  <c r="C21" i="1"/>
  <c r="G20" i="1"/>
  <c r="C20" i="1"/>
  <c r="G17" i="1"/>
  <c r="C17" i="1"/>
  <c r="G16" i="1"/>
  <c r="C16" i="1"/>
  <c r="G15" i="1"/>
  <c r="C15" i="1"/>
  <c r="G14" i="1"/>
  <c r="C14" i="1"/>
  <c r="G13" i="1"/>
  <c r="C13" i="1"/>
  <c r="G12" i="1"/>
  <c r="C12" i="1"/>
  <c r="H11" i="1"/>
  <c r="D11" i="1"/>
  <c r="D6" i="1" s="1"/>
  <c r="D43" i="1" s="1"/>
  <c r="G10" i="1"/>
  <c r="C10" i="1"/>
  <c r="G9" i="1"/>
  <c r="C9" i="1"/>
  <c r="G8" i="1"/>
  <c r="G7" i="1" s="1"/>
  <c r="C8" i="1"/>
  <c r="C7" i="1" s="1"/>
  <c r="H7" i="1"/>
  <c r="D7" i="1"/>
  <c r="A3" i="1"/>
  <c r="H6" i="1" l="1"/>
  <c r="H43" i="1" s="1"/>
  <c r="J43" i="1" s="1"/>
  <c r="C11" i="1"/>
  <c r="C6" i="1" s="1"/>
  <c r="G11" i="1"/>
  <c r="B16" i="3"/>
  <c r="C11" i="3"/>
  <c r="C8" i="3" s="1"/>
  <c r="C26" i="3"/>
  <c r="C25" i="3" s="1"/>
  <c r="D26" i="3"/>
  <c r="D25" i="3" s="1"/>
  <c r="G12" i="3"/>
  <c r="B42" i="2"/>
  <c r="B39" i="2" s="1"/>
  <c r="D42" i="2"/>
  <c r="C44" i="2"/>
  <c r="D11" i="2"/>
  <c r="E11" i="2" s="1"/>
  <c r="D16" i="2"/>
  <c r="D8" i="2" s="1"/>
  <c r="D23" i="2" s="1"/>
  <c r="E24" i="2"/>
  <c r="G49" i="2"/>
  <c r="B29" i="3"/>
  <c r="C34" i="1"/>
  <c r="B48" i="2"/>
  <c r="B56" i="2" s="1"/>
  <c r="G11" i="3"/>
  <c r="G6" i="1"/>
  <c r="G43" i="1" s="1"/>
  <c r="E11" i="3"/>
  <c r="C24" i="3"/>
  <c r="E26" i="3"/>
  <c r="E25" i="3" s="1"/>
  <c r="D24" i="3"/>
  <c r="D21" i="3" s="1"/>
  <c r="E42" i="2"/>
  <c r="E39" i="2" s="1"/>
  <c r="E48" i="2" s="1"/>
  <c r="E56" i="2" s="1"/>
  <c r="E58" i="2" s="1"/>
  <c r="E44" i="2"/>
  <c r="E43" i="2" s="1"/>
  <c r="E24" i="3"/>
  <c r="E21" i="3" s="1"/>
  <c r="B16" i="2"/>
  <c r="F42" i="2"/>
  <c r="F39" i="2" s="1"/>
  <c r="F48" i="2" s="1"/>
  <c r="F56" i="2" s="1"/>
  <c r="F58" i="2" s="1"/>
  <c r="C43" i="1" l="1"/>
  <c r="I43" i="1" s="1"/>
  <c r="F25" i="3"/>
  <c r="D29" i="3"/>
  <c r="G44" i="2"/>
  <c r="C43" i="2"/>
  <c r="G42" i="2"/>
  <c r="D39" i="2"/>
  <c r="F26" i="3"/>
  <c r="D31" i="2"/>
  <c r="C16" i="2"/>
  <c r="B8" i="2"/>
  <c r="B23" i="2" s="1"/>
  <c r="B31" i="2" s="1"/>
  <c r="F24" i="3"/>
  <c r="C21" i="3"/>
  <c r="C16" i="3"/>
  <c r="E29" i="3"/>
  <c r="D11" i="3"/>
  <c r="D8" i="3" s="1"/>
  <c r="D16" i="3" s="1"/>
  <c r="E8" i="3"/>
  <c r="E16" i="3" s="1"/>
  <c r="G16" i="3" l="1"/>
  <c r="G8" i="3"/>
  <c r="D48" i="2"/>
  <c r="D56" i="2" s="1"/>
  <c r="D32" i="2" s="1"/>
  <c r="D33" i="2" s="1"/>
  <c r="G39" i="2"/>
  <c r="G43" i="2"/>
  <c r="C48" i="2"/>
  <c r="C29" i="3"/>
  <c r="F29" i="3" s="1"/>
  <c r="F21" i="3"/>
  <c r="B32" i="2"/>
  <c r="B33" i="2" s="1"/>
  <c r="B57" i="2" s="1"/>
  <c r="B58" i="2" s="1"/>
  <c r="C8" i="2"/>
  <c r="C23" i="2" s="1"/>
  <c r="E16" i="2"/>
  <c r="E8" i="2" s="1"/>
  <c r="C56" i="2" l="1"/>
  <c r="G56" i="2" s="1"/>
  <c r="G48" i="2"/>
  <c r="D57" i="2"/>
  <c r="D58" i="2" s="1"/>
  <c r="C31" i="2"/>
  <c r="E23" i="2"/>
  <c r="C32" i="2" l="1"/>
  <c r="E32" i="2" s="1"/>
  <c r="E31" i="2"/>
  <c r="C33" i="2" l="1"/>
  <c r="C57" i="2" l="1"/>
  <c r="E33" i="2"/>
  <c r="G57" i="2" l="1"/>
  <c r="C58" i="2"/>
  <c r="G58" i="2" s="1"/>
</calcChain>
</file>

<file path=xl/sharedStrings.xml><?xml version="1.0" encoding="utf-8"?>
<sst xmlns="http://schemas.openxmlformats.org/spreadsheetml/2006/main" count="232" uniqueCount="162">
  <si>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</si>
  <si>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</si>
  <si>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</si>
  <si>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</si>
  <si>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</si>
  <si>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</si>
  <si>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</si>
  <si>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</si>
  <si>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</si>
  <si>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</si>
  <si>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</si>
  <si>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</si>
  <si>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</si>
  <si>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</si>
  <si>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</si>
  <si>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</si>
  <si>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</si>
  <si>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</si>
  <si>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</si>
  <si>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</si>
  <si>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</si>
  <si>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</si>
  <si>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</si>
  <si>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</si>
  <si>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</si>
  <si>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</si>
  <si>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</si>
  <si>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</si>
  <si>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</si>
  <si>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</si>
  <si>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</si>
  <si>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</si>
  <si>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</si>
  <si>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</si>
  <si>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</si>
  <si>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</si>
  <si>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</si>
  <si>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</si>
  <si>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</si>
  <si>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</si>
  <si>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</si>
  <si>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</si>
  <si>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</si>
  <si>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</si>
  <si>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</si>
  <si>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</si>
  <si>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</si>
  <si>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</si>
  <si>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</si>
  <si>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</si>
  <si>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</si>
  <si>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</si>
  <si>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</si>
  <si>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</si>
  <si>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</si>
  <si>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</si>
  <si>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</si>
  <si>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</si>
  <si>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</si>
  <si>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</si>
  <si>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atual</t>
  </si>
  <si>
    <t>anterior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</si>
  <si>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</si>
  <si>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</si>
  <si>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</si>
  <si>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</si>
  <si>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</si>
  <si>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</si>
  <si>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</si>
  <si>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</si>
  <si>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</si>
  <si>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</si>
  <si>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</si>
  <si>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</si>
  <si>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</si>
  <si>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</si>
  <si>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</si>
  <si>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</si>
  <si>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</si>
  <si>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</si>
  <si>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</si>
  <si>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</si>
  <si>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</si>
  <si>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</si>
  <si>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</si>
  <si>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</si>
  <si>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</si>
  <si>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</si>
  <si>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</si>
  <si>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</si>
  <si>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</si>
  <si>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</si>
  <si>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</si>
  <si>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</si>
  <si>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</si>
  <si>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</si>
  <si>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</si>
  <si>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</si>
  <si>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</si>
  <si>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</si>
  <si>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</si>
  <si>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</si>
  <si>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</si>
  <si>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</si>
  <si>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</si>
  <si>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</si>
  <si>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</si>
  <si>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</si>
  <si>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</si>
  <si>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</si>
  <si>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</si>
  <si>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</si>
  <si>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</si>
  <si>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</si>
  <si>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</si>
  <si>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</si>
  <si>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</si>
  <si>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</si>
  <si>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</si>
  <si>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</si>
  <si>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</si>
  <si>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</si>
  <si>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</si>
  <si>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</si>
  <si>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</si>
  <si>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</si>
  <si>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</si>
  <si>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</si>
  <si>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</si>
  <si>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</si>
  <si>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</si>
  <si>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</si>
  <si>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</si>
  <si>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</si>
  <si>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</si>
  <si>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</si>
  <si>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</si>
  <si>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</si>
  <si>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</si>
  <si>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</si>
  <si>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</si>
  <si>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</si>
  <si>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</si>
  <si>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</si>
  <si>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</si>
  <si>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</si>
  <si>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</si>
  <si>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</si>
  <si>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</si>
  <si>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</si>
  <si>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</si>
  <si>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</si>
  <si>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</si>
  <si>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</si>
  <si>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</si>
  <si>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</si>
  <si>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</si>
  <si>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</si>
  <si>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</si>
  <si>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</si>
  <si>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</si>
  <si>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do Município de São Paulo para o exercício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</si>
</sst>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0" fontId="1" fillId="0" borderId="0">
      <alignment vertical="top"/>
    </xf>
    <xf numFmtId="0" fontId="12" fillId="0" borderId="0"/>
  </cellStyleXfs>
  <cellXfs count="104">
    <xf numFmtId="0" fontId="0" fillId="0" borderId="0" xfId="0">
      <alignment vertical="top"/>
    </xf>
    <xf numFmtId="0" fontId="2" fillId="0" borderId="0" xfId="0" applyFont="1" applyAlignment="1">
      <alignment horizontal="centerContinuous" vertical="top"/>
    </xf>
    <xf numFmtId="0" fontId="2" fillId="0" borderId="0" xfId="0" applyFont="1">
      <alignment vertical="top"/>
    </xf>
    <xf numFmtId="0" fontId="0" fillId="0" borderId="0" xfId="0" applyAlignment="1">
      <alignment horizontal="centerContinuous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43" fontId="3" fillId="0" borderId="4" xfId="0" applyNumberFormat="1" applyFont="1" applyBorder="1">
      <alignment vertical="top"/>
    </xf>
    <xf numFmtId="43" fontId="3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6" xfId="0" applyFont="1" applyBorder="1" applyAlignment="1">
      <alignment horizontal="left" indent="1"/>
    </xf>
    <xf numFmtId="43" fontId="4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4" xfId="0" applyFont="1" applyBorder="1" applyAlignment="1">
      <alignment horizontal="left" indent="1"/>
    </xf>
    <xf numFmtId="43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4" xfId="0" applyNumberFormat="1" applyFont="1" applyBorder="1">
      <alignment vertical="top"/>
    </xf>
    <xf numFmtId="0" fontId="3" fillId="0" borderId="6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indent="1"/>
    </xf>
    <xf numFmtId="43" fontId="3" fillId="0" borderId="8" xfId="0" applyNumberFormat="1" applyFont="1" applyBorder="1">
      <alignment vertical="top"/>
    </xf>
    <xf numFmtId="43" fontId="3" fillId="0" borderId="8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left" indent="1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readingOrder="1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readingOrder="1"/>
    </xf>
    <xf numFmtId="0" fontId="3" fillId="0" borderId="0" xfId="2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2" fillId="2" borderId="0" xfId="3" applyNumberFormat="1" applyFill="1"/>
    <xf numFmtId="0" fontId="2" fillId="0" borderId="0" xfId="0" applyFont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indent="1"/>
    </xf>
    <xf numFmtId="43" fontId="2" fillId="0" borderId="1" xfId="1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indent="2"/>
    </xf>
    <xf numFmtId="43" fontId="0" fillId="0" borderId="4" xfId="0" applyNumberFormat="1" applyBorder="1" applyAlignment="1">
      <alignment horizontal="right" vertical="top"/>
    </xf>
    <xf numFmtId="43" fontId="0" fillId="0" borderId="4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4" xfId="0" applyFont="1" applyBorder="1" applyAlignment="1">
      <alignment horizontal="left" vertical="top" indent="1"/>
    </xf>
    <xf numFmtId="43" fontId="2" fillId="0" borderId="4" xfId="0" applyNumberFormat="1" applyFont="1" applyBorder="1" applyAlignment="1">
      <alignment horizontal="right" vertical="top"/>
    </xf>
    <xf numFmtId="43" fontId="2" fillId="0" borderId="4" xfId="1" applyFont="1" applyBorder="1" applyAlignment="1">
      <alignment horizontal="right" vertical="top"/>
    </xf>
    <xf numFmtId="0" fontId="1" fillId="0" borderId="4" xfId="0" applyFont="1" applyBorder="1" applyAlignment="1">
      <alignment horizontal="left" vertical="top" indent="3"/>
    </xf>
    <xf numFmtId="0" fontId="1" fillId="0" borderId="4" xfId="0" applyFont="1" applyBorder="1" applyAlignment="1">
      <alignment horizontal="left" vertical="top" indent="1"/>
    </xf>
    <xf numFmtId="0" fontId="1" fillId="0" borderId="8" xfId="0" applyFont="1" applyBorder="1" applyAlignment="1">
      <alignment horizontal="left" vertical="top" indent="3"/>
    </xf>
    <xf numFmtId="43" fontId="0" fillId="0" borderId="8" xfId="0" applyNumberFormat="1" applyBorder="1" applyAlignment="1">
      <alignment horizontal="right" vertical="top"/>
    </xf>
    <xf numFmtId="43" fontId="0" fillId="0" borderId="8" xfId="1" applyFont="1" applyBorder="1" applyAlignment="1">
      <alignment horizontal="right" vertical="top"/>
    </xf>
    <xf numFmtId="43" fontId="2" fillId="0" borderId="1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indent="1"/>
    </xf>
    <xf numFmtId="43" fontId="2" fillId="0" borderId="8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center" wrapText="1" readingOrder="1"/>
    </xf>
    <xf numFmtId="0" fontId="13" fillId="0" borderId="0" xfId="0" applyFont="1">
      <alignment vertical="top"/>
    </xf>
    <xf numFmtId="0" fontId="0" fillId="3" borderId="1" xfId="0" applyFill="1" applyBorder="1">
      <alignment vertical="top"/>
    </xf>
    <xf numFmtId="0" fontId="2" fillId="3" borderId="10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right" vertical="top"/>
    </xf>
    <xf numFmtId="43" fontId="2" fillId="0" borderId="8" xfId="1" applyFont="1" applyBorder="1" applyAlignment="1">
      <alignment horizontal="right" vertical="top"/>
    </xf>
    <xf numFmtId="0" fontId="1" fillId="0" borderId="0" xfId="0" applyFont="1">
      <alignment vertical="top"/>
    </xf>
    <xf numFmtId="43" fontId="1" fillId="0" borderId="4" xfId="0" applyNumberFormat="1" applyFont="1" applyBorder="1" applyAlignment="1">
      <alignment horizontal="right" vertical="top"/>
    </xf>
    <xf numFmtId="0" fontId="6" fillId="0" borderId="0" xfId="0" applyFont="1" applyAlignment="1">
      <alignment vertical="center" readingOrder="1"/>
    </xf>
    <xf numFmtId="0" fontId="6" fillId="0" borderId="5" xfId="0" applyFont="1" applyBorder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0" fillId="0" borderId="0" xfId="0">
      <alignment vertical="top"/>
    </xf>
    <xf numFmtId="0" fontId="7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1" fillId="0" borderId="0" xfId="0" applyFo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0" fillId="0" borderId="0" xfId="0" applyAlignment="1">
      <alignment vertical="top"/>
    </xf>
    <xf numFmtId="0" fontId="9" fillId="0" borderId="0" xfId="0" applyFont="1" applyAlignment="1">
      <alignment vertical="center" readingOrder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vertical="top"/>
    </xf>
  </cellXfs>
  <cellStyles count="4">
    <cellStyle name="Normal" xfId="0" builtinId="0"/>
    <cellStyle name="Normal 3" xfId="2" xr:uid="{662C21AB-693C-4F3F-93F7-33A00102DEBA}"/>
    <cellStyle name="Normal_BALANÇO ORÇAMENTÁRIO MCASP - Nov15" xfId="3" xr:uid="{32D76D05-F351-428B-A26F-9E9D34E21F56}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.prodam\smdhc_sgaf_execucao_orcamentaria\01.%20BALAN&#199;OS\_FMDC\2024\05.%20Mai\FMDC_Mai_2024.xls" TargetMode="External"/><Relationship Id="rId1" Type="http://schemas.openxmlformats.org/officeDocument/2006/relationships/externalLinkPath" Target="/01.%20BALAN&#199;OS/_FMDC/2024/05.%20Mai/FMDC_Mai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Orçamentário MCASP (2)"/>
      <sheetName val="Anexos do BO  (2)"/>
      <sheetName val="DADOS"/>
      <sheetName val="B.F. 02"/>
      <sheetName val="B.F. 03 "/>
      <sheetName val="B.F. 08"/>
      <sheetName val="BAL.Financeiro MOD DEZ (2)"/>
      <sheetName val="Balancete Financeiro "/>
      <sheetName val="Balancete Orçamentário"/>
      <sheetName val="Anexos do BO "/>
      <sheetName val="BAL.Financeiro MOD DEZ"/>
    </sheetNames>
    <sheetDataSet>
      <sheetData sheetId="0"/>
      <sheetData sheetId="1"/>
      <sheetData sheetId="2">
        <row r="1">
          <cell r="A1" t="str">
            <v>RELATÓRIOS</v>
          </cell>
          <cell r="C1">
            <v>45292</v>
          </cell>
          <cell r="D1">
            <v>45323</v>
          </cell>
          <cell r="E1">
            <v>45352</v>
          </cell>
          <cell r="F1">
            <v>45383</v>
          </cell>
          <cell r="G1">
            <v>45413</v>
          </cell>
          <cell r="H1">
            <v>45444</v>
          </cell>
          <cell r="I1">
            <v>45474</v>
          </cell>
          <cell r="J1">
            <v>45505</v>
          </cell>
          <cell r="K1">
            <v>45536</v>
          </cell>
          <cell r="L1">
            <v>45566</v>
          </cell>
          <cell r="M1">
            <v>45597</v>
          </cell>
          <cell r="N1">
            <v>45627</v>
          </cell>
        </row>
        <row r="2">
          <cell r="A2" t="str">
            <v>BOLETIM DA RECEITA POR FONTE E ORGÃO</v>
          </cell>
        </row>
        <row r="3">
          <cell r="A3" t="str">
            <v>Fonte: 02 - Transferências Federais</v>
          </cell>
        </row>
        <row r="4">
          <cell r="A4" t="str">
            <v>1.3.2.1.05.0.1.01.03.047.001.11.01.000 Convênio/Transferências - FMDC X União</v>
          </cell>
          <cell r="B4" t="str">
            <v>Receita Prevista</v>
          </cell>
          <cell r="C4">
            <v>1000</v>
          </cell>
          <cell r="D4">
            <v>1000</v>
          </cell>
          <cell r="E4">
            <v>1000</v>
          </cell>
          <cell r="F4">
            <v>1000</v>
          </cell>
          <cell r="G4">
            <v>1000</v>
          </cell>
        </row>
        <row r="5">
          <cell r="B5" t="str">
            <v>Realizada no Mês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>Realizada no Mês - CONCILIADO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Realizada até o Mês - CONCILIADO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TOTAL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2">
          <cell r="A12" t="str">
            <v>1.7.1.7.99.0.1.01.07.000.000.11.01.000 Convênio FMDC X União</v>
          </cell>
          <cell r="B12" t="str">
            <v>Receita Prevista</v>
          </cell>
          <cell r="C12">
            <v>2004</v>
          </cell>
          <cell r="D12">
            <v>2004</v>
          </cell>
          <cell r="E12">
            <v>2004</v>
          </cell>
          <cell r="F12">
            <v>2004</v>
          </cell>
          <cell r="G12">
            <v>2004</v>
          </cell>
        </row>
        <row r="13">
          <cell r="B13" t="str">
            <v>Realizada no Mês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Realizada no Mês - CONCILIADO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>Realizada até o Mês - CONCILIADO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20">
          <cell r="A20" t="str">
            <v>1.7.1.9.99.0.1.01.00.000.000.11.01.000 Transferência de Valores União/FMDC</v>
          </cell>
          <cell r="B20" t="str">
            <v>Receita Prevista</v>
          </cell>
          <cell r="C20">
            <v>4000</v>
          </cell>
          <cell r="D20">
            <v>4000</v>
          </cell>
          <cell r="E20">
            <v>4000</v>
          </cell>
          <cell r="F20">
            <v>4000</v>
          </cell>
          <cell r="G20">
            <v>4000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TOTAL FONTE 02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FONTE: 03 - Transferências Estaduais</v>
          </cell>
        </row>
        <row r="30">
          <cell r="A30" t="str">
            <v>1.3.2.1.05.0.1.01.04.047.003.11.01.000 Convênio/Transferências FMDC X Estado</v>
          </cell>
          <cell r="B30" t="str">
            <v>Receita Prevista</v>
          </cell>
          <cell r="C30">
            <v>1000</v>
          </cell>
          <cell r="D30">
            <v>1000</v>
          </cell>
          <cell r="E30">
            <v>1000</v>
          </cell>
          <cell r="F30">
            <v>1000</v>
          </cell>
          <cell r="G30">
            <v>1000</v>
          </cell>
        </row>
        <row r="31">
          <cell r="B31" t="str">
            <v>Realizada no Mês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B32" t="str">
            <v>Realizada no Mês - CONCILIADO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DIFERENÇA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Realizada até o Mês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B35" t="str">
            <v>Realizada até o Mês - CONCILIADO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TOTAL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8">
          <cell r="A38" t="str">
            <v>1.7.2.8.10.9.1.01.07.000.000.11.01.000 Convênio FMDC X Estado</v>
          </cell>
          <cell r="B38" t="str">
            <v>Receita Prevista</v>
          </cell>
        </row>
        <row r="39">
          <cell r="B39" t="str">
            <v>Realizada no Mês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no Mês - CONCILIADO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Realizada até o Mês - CONCILIADO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6">
          <cell r="A46" t="str">
            <v>1.7.2.8.99.1.1.01.10.000.000.11.01.000 Transferência de Valores Estado-SP/FMDC</v>
          </cell>
          <cell r="B46" t="str">
            <v>Receita Prevista</v>
          </cell>
        </row>
        <row r="47">
          <cell r="B47" t="str">
            <v>Realizada no Mês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no Mês - CONCILIADO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DIFERENÇA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Realizada até o Mês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Realizada até o Mês - CONCILIADO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TOTAL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TOTAL FONTE 03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5">
          <cell r="A55" t="str">
            <v>FONTE 08 - Tesouro Municipal - Recursos Vinculados</v>
          </cell>
        </row>
        <row r="56">
          <cell r="A56" t="str">
            <v>1.3.2.1.05.0.1.01.01.047.001.11.01.000 Rendimentos de Transferências e Doações - FMDC</v>
          </cell>
          <cell r="B56" t="str">
            <v>Receita Prevista</v>
          </cell>
          <cell r="C56">
            <v>1716</v>
          </cell>
          <cell r="D56">
            <v>1716</v>
          </cell>
          <cell r="E56">
            <v>1716</v>
          </cell>
          <cell r="F56">
            <v>1716</v>
          </cell>
          <cell r="G56">
            <v>1716</v>
          </cell>
        </row>
        <row r="57">
          <cell r="B57" t="str">
            <v>Realizada no Mês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Realizada no Mês - CONCILIADO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DIFERENÇA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Realizada até o Mês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B61" t="str">
            <v>Realizada até o Mês - CONCILIADO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TOTAL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1.7.2.9.99.0.1.02.00.000.000.11.01.000 Transferência de Valores Estado-SP/FMDC</v>
          </cell>
          <cell r="B63" t="str">
            <v>Receita Prevista</v>
          </cell>
          <cell r="C63">
            <v>6000</v>
          </cell>
          <cell r="D63">
            <v>6000</v>
          </cell>
          <cell r="E63">
            <v>6000</v>
          </cell>
          <cell r="F63">
            <v>6000</v>
          </cell>
          <cell r="G63">
            <v>6000</v>
          </cell>
        </row>
        <row r="64">
          <cell r="B64" t="str">
            <v>Realizada no Mês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1.7.4.1.99.0.1.04.00.000.000.11.01.000 Convênio FMDC x Instituições Privadas</v>
          </cell>
          <cell r="B70" t="str">
            <v>Receita Prevista</v>
          </cell>
          <cell r="C70">
            <v>5004</v>
          </cell>
          <cell r="D70">
            <v>5004</v>
          </cell>
          <cell r="E70">
            <v>5004</v>
          </cell>
          <cell r="F70">
            <v>5004</v>
          </cell>
          <cell r="G70">
            <v>5004</v>
          </cell>
        </row>
        <row r="71">
          <cell r="B71" t="str">
            <v>Realizada no Mês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B74" t="str">
            <v>Realizada até o Mês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1.7.9.1.99.0.1.05.00.000.000.11.01.000 Transferência de Pessoas Doações e Contribuições - FMDC</v>
          </cell>
          <cell r="B77" t="str">
            <v>Receita Prevista</v>
          </cell>
          <cell r="C77">
            <v>5004</v>
          </cell>
          <cell r="D77">
            <v>5004</v>
          </cell>
          <cell r="E77">
            <v>5004</v>
          </cell>
          <cell r="F77">
            <v>5004</v>
          </cell>
          <cell r="G77">
            <v>5004</v>
          </cell>
        </row>
        <row r="78">
          <cell r="B78" t="str">
            <v>Realizada no Mês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1.9.1.1.01.0.2.02.13.000.000.11.01.000 Multas por Infração do Regulamento - CDC/FMDC - Multas e Juros</v>
          </cell>
          <cell r="B84" t="str">
            <v>Receita Prevista</v>
          </cell>
          <cell r="C84">
            <v>35004</v>
          </cell>
          <cell r="D84">
            <v>35004</v>
          </cell>
          <cell r="E84">
            <v>35004</v>
          </cell>
          <cell r="F84">
            <v>35004</v>
          </cell>
          <cell r="G84">
            <v>35004</v>
          </cell>
        </row>
        <row r="85">
          <cell r="B85" t="str">
            <v>Realizada no Mês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B86" t="str">
            <v>Realizada no Mês - CONCILIADO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DIFERENÇA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B88" t="str">
            <v>Realizada até o Mês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B89" t="str">
            <v>Realizada até o Mês - CONCILIADO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>TOTAL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1.9.1.1.01.0.2.02.14.000.000.11.01.000 Multas por infração a Outros Regulamentos - FMDC - Multas e Juros</v>
          </cell>
          <cell r="B91" t="str">
            <v>Receita Prevista</v>
          </cell>
          <cell r="C91">
            <v>9996</v>
          </cell>
          <cell r="D91">
            <v>9996</v>
          </cell>
          <cell r="E91">
            <v>9996</v>
          </cell>
          <cell r="F91">
            <v>9996</v>
          </cell>
          <cell r="G91">
            <v>9996</v>
          </cell>
        </row>
        <row r="92">
          <cell r="B92" t="str">
            <v>Realizada no Mês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B93" t="str">
            <v>Realizada no Mês - CONCILIADO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DIFERENÇA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Realizada até o Mês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B96" t="str">
            <v>Realizada até o Mês - CONCILIADO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TOTAL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 t="str">
            <v>1.9.1.1.01.0.2.02.15.000.000.11.01.000 Multas por Termo de Ajustamento de Conduta - FMDC - Multas e Juros</v>
          </cell>
          <cell r="B98" t="str">
            <v>Receita Prevista</v>
          </cell>
          <cell r="C98">
            <v>15000</v>
          </cell>
          <cell r="D98">
            <v>15000</v>
          </cell>
          <cell r="E98">
            <v>15000</v>
          </cell>
          <cell r="F98">
            <v>15000</v>
          </cell>
          <cell r="G98">
            <v>15000</v>
          </cell>
        </row>
        <row r="99">
          <cell r="B99" t="str">
            <v>Realizada no Mês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B100" t="str">
            <v>Realizada no Mês - CONCILIADO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B101" t="str">
            <v>DIFERENÇA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Realizada até o Mês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B103" t="str">
            <v>Realizada até o Mês - CONCILIADO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TOTAL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 t="str">
            <v>1.9.1.1.08.0.1.03.00.000.000.11.01.000 Multas Decorrentes de Sentenças Judiciais - FMDC</v>
          </cell>
          <cell r="B105" t="str">
            <v>Receita Prevista</v>
          </cell>
          <cell r="C105">
            <v>4000</v>
          </cell>
          <cell r="D105">
            <v>4000</v>
          </cell>
          <cell r="E105">
            <v>4000</v>
          </cell>
          <cell r="F105">
            <v>4000</v>
          </cell>
          <cell r="G105">
            <v>4000</v>
          </cell>
        </row>
        <row r="106">
          <cell r="B106" t="str">
            <v>Realizada no Mês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B107" t="str">
            <v>Realizada no Mês - CONCILIADO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DIFERENÇA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Realizada até o Mês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B110" t="str">
            <v>Realizada até o Mês - CONCILIADO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B111" t="str">
            <v>TOTAL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 t="str">
            <v>1.9.2.1.99.0.1.02.00.000.000.11.01.000 Indenizações - Termo de Ajustamento de Conduta - FMDC</v>
          </cell>
          <cell r="B112" t="str">
            <v>Receita Prevista</v>
          </cell>
          <cell r="C112">
            <v>10000</v>
          </cell>
          <cell r="D112">
            <v>10000</v>
          </cell>
          <cell r="E112">
            <v>10000</v>
          </cell>
          <cell r="F112">
            <v>10000</v>
          </cell>
          <cell r="G112">
            <v>10000</v>
          </cell>
        </row>
        <row r="113">
          <cell r="B113" t="str">
            <v>Realizada no Mês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B114" t="str">
            <v>Realizada no Mês - CONCILIADO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 t="str">
            <v>DIFERENÇA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 t="str">
            <v>Realizada até o Mês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Realizada até o Mês - CONCILIADO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TOTAL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1.9.2.1.99.0.1.03.00.000.000.11.01.000 Indenizações - Decisões Judiciais - FMDC</v>
          </cell>
          <cell r="B119" t="str">
            <v>Receita Prevista</v>
          </cell>
          <cell r="C119">
            <v>5004</v>
          </cell>
          <cell r="D119">
            <v>5004</v>
          </cell>
          <cell r="E119">
            <v>5004</v>
          </cell>
          <cell r="F119">
            <v>5004</v>
          </cell>
          <cell r="G119">
            <v>5004</v>
          </cell>
        </row>
        <row r="120">
          <cell r="B120" t="str">
            <v>Realizada no Mês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Realizada no Mês - CONCILIADO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DIFERENÇA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Realizada até o Mês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Realizada até o Mês - CONCILIADO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TOTAL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1.9.2.2.99.0.1.15.00.000.000.11.01.000 Restituições Diversas - FMDC</v>
          </cell>
          <cell r="B126" t="str">
            <v>Receita Prevista</v>
          </cell>
          <cell r="C126">
            <v>2004</v>
          </cell>
          <cell r="D126">
            <v>2004</v>
          </cell>
          <cell r="E126">
            <v>2004</v>
          </cell>
          <cell r="F126">
            <v>2004</v>
          </cell>
          <cell r="G126">
            <v>2004</v>
          </cell>
        </row>
        <row r="127">
          <cell r="B127" t="str">
            <v>Realizada no Mês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Realizada no Mês - CONCILIADO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DIFERENÇA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Realizada até o Mês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Realizada até o Mês - CONCILIADO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TOTAL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 t="str">
            <v>Receita Prevista</v>
          </cell>
        </row>
        <row r="134">
          <cell r="B134" t="str">
            <v>Realizada no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Realizada no Mês - CONCILIADO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DIFERENÇA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Realizada até o Mês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Realizada até o Mês - CONCILIADO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TOTAL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Receita Prevista</v>
          </cell>
        </row>
        <row r="141">
          <cell r="B141" t="str">
            <v>Realizada no Mês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Realizada no Mês - CONCILIADO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DIFERENÇA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Realizada até o Mês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Realizada até o Mês - CONCILIADO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TOTAL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TOTAL FONTE 08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TOTAL GERAL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50">
          <cell r="A150" t="str">
            <v>RAZÃO DE ARRECADAÇÃO</v>
          </cell>
        </row>
        <row r="164">
          <cell r="B164" t="str">
            <v>TOTAL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6">
          <cell r="A166" t="str">
            <v>RAZÃO DE DISPONÍVEIS</v>
          </cell>
        </row>
        <row r="167">
          <cell r="A167" t="str">
            <v>Conta Corrente</v>
          </cell>
          <cell r="B167" t="str">
            <v>Saldo Inicial</v>
          </cell>
        </row>
        <row r="175">
          <cell r="A175" t="str">
            <v>TOTAL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7">
          <cell r="A177" t="str">
            <v>ACOMPANHAMENTO DE EXECUÇÃO ORÇAMENTÁRIA</v>
          </cell>
        </row>
        <row r="178">
          <cell r="A178" t="str">
            <v>POR FONTE RECURSO</v>
          </cell>
        </row>
        <row r="179">
          <cell r="A179" t="str">
            <v>FONTE 02</v>
          </cell>
          <cell r="B179" t="str">
            <v>Empenhado Até o Mês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Pago Até o Mês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B181" t="str">
            <v>Liquidado A Pagar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B182" t="str">
            <v xml:space="preserve">     Retenção Extra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B183" t="str">
            <v>NÃO Liquidado A Pagar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5">
          <cell r="A185" t="str">
            <v>FONTE 03</v>
          </cell>
          <cell r="B185" t="str">
            <v>Empenhado Até o Mês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B186" t="str">
            <v>Pago Até o Mês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B187" t="str">
            <v>Liquidado A Pagar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B188" t="str">
            <v xml:space="preserve">     Retenção Extra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B189" t="str">
            <v>NÃO Liquidado A Pagar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FONTE 08</v>
          </cell>
          <cell r="B192" t="str">
            <v>Empenhado Até o Mês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B193" t="str">
            <v>Pago Até o Mês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Liquidado A Pagar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B195" t="str">
            <v xml:space="preserve">     Retenção Extra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B196" t="str">
            <v>NÃO Liquidado A Pagar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8">
          <cell r="A198" t="str">
            <v>POR CONTA DE DESPESA</v>
          </cell>
        </row>
        <row r="199">
          <cell r="A199" t="str">
            <v>DESPESA CORRENTE</v>
          </cell>
          <cell r="B199" t="str">
            <v>Orçamento Inicial</v>
          </cell>
          <cell r="C199">
            <v>85520</v>
          </cell>
          <cell r="D199">
            <v>85520</v>
          </cell>
          <cell r="E199">
            <v>85520</v>
          </cell>
          <cell r="F199">
            <v>85520</v>
          </cell>
          <cell r="G199">
            <v>85520</v>
          </cell>
        </row>
        <row r="200">
          <cell r="B200" t="str">
            <v>Orçamento Atualizado</v>
          </cell>
          <cell r="C200">
            <v>85520</v>
          </cell>
          <cell r="D200">
            <v>85520</v>
          </cell>
          <cell r="E200">
            <v>85520</v>
          </cell>
          <cell r="F200">
            <v>85520</v>
          </cell>
          <cell r="G200">
            <v>85520</v>
          </cell>
        </row>
        <row r="201">
          <cell r="B201" t="str">
            <v>Empenhado Até o Mês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Liquidado Até o Mês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Pago Até o Mês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5">
          <cell r="A205" t="str">
            <v>DESPESA CAPITAL</v>
          </cell>
          <cell r="B205" t="str">
            <v>Orçamento Inicial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Orçamento Atualizado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Empenhado Até o Mês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Liquidado Até o Mês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Pago Até o Mês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2">
          <cell r="A212" t="str">
            <v>ACOMPANHAMENTO DE EXECUÇÃO ORÇAMENTÁRIA - RESTO A PAGAR</v>
          </cell>
        </row>
        <row r="213">
          <cell r="A213" t="str">
            <v>POR FONTE RECURSO</v>
          </cell>
        </row>
        <row r="214">
          <cell r="A214" t="str">
            <v>PAGAMENTO</v>
          </cell>
          <cell r="B214" t="str">
            <v>Não Processado - FONTE 02 OU 03</v>
          </cell>
        </row>
        <row r="215">
          <cell r="B215" t="str">
            <v>Processado - FONTE 02 OU 03</v>
          </cell>
        </row>
        <row r="216">
          <cell r="B216" t="str">
            <v>TOTAL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8">
          <cell r="A218" t="str">
            <v>PAGAMENTO</v>
          </cell>
          <cell r="B218" t="str">
            <v>Não Processado - FONTE 08</v>
          </cell>
        </row>
        <row r="219">
          <cell r="B219" t="str">
            <v>Processado - FONTE 08</v>
          </cell>
        </row>
        <row r="220">
          <cell r="B220" t="str">
            <v>TOTAL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2">
          <cell r="A222" t="str">
            <v>POR CONTA DE DESPESA - DESPESA CORRENTE</v>
          </cell>
        </row>
        <row r="223">
          <cell r="A223" t="str">
            <v>SALDO TRANSFERIDO</v>
          </cell>
          <cell r="B223" t="str">
            <v>Não Processado</v>
          </cell>
        </row>
        <row r="224">
          <cell r="B224" t="str">
            <v>Processado</v>
          </cell>
        </row>
        <row r="225">
          <cell r="A225" t="str">
            <v>PAGAMENTO</v>
          </cell>
          <cell r="B225" t="str">
            <v>Não Processado</v>
          </cell>
        </row>
        <row r="226">
          <cell r="B226" t="str">
            <v>Processado</v>
          </cell>
        </row>
        <row r="227">
          <cell r="A227" t="str">
            <v>CANCELAMENTO</v>
          </cell>
          <cell r="B227" t="str">
            <v>Não Processado</v>
          </cell>
        </row>
        <row r="228">
          <cell r="B228" t="str">
            <v>Processado</v>
          </cell>
        </row>
        <row r="229">
          <cell r="A229" t="str">
            <v>POR CONTA DE DESPESA - DESPESA CAPITAL</v>
          </cell>
        </row>
        <row r="230">
          <cell r="A230" t="str">
            <v>SALDO TRANSFERIDO</v>
          </cell>
          <cell r="B230" t="str">
            <v>Não Processado</v>
          </cell>
        </row>
        <row r="231">
          <cell r="B231" t="str">
            <v>Processado</v>
          </cell>
        </row>
        <row r="232">
          <cell r="A232" t="str">
            <v>PAGAMENTO</v>
          </cell>
          <cell r="B232" t="str">
            <v>Não Processado</v>
          </cell>
        </row>
        <row r="233">
          <cell r="B233" t="str">
            <v>Processado</v>
          </cell>
        </row>
        <row r="234">
          <cell r="A234" t="str">
            <v>CANCELAMENTO</v>
          </cell>
          <cell r="B234" t="str">
            <v>Não Processado</v>
          </cell>
        </row>
        <row r="235">
          <cell r="B235" t="str">
            <v>Processado</v>
          </cell>
        </row>
        <row r="237">
          <cell r="A237" t="str">
            <v>A.E.O. - RESTO A PAGAR - COMPETÊNCIAS ANTERIORES</v>
          </cell>
        </row>
        <row r="238">
          <cell r="A238" t="str">
            <v>POR CONTA DE DESPESA - DESPESA CORRENTE</v>
          </cell>
        </row>
        <row r="239">
          <cell r="A239" t="str">
            <v>SALDO TRANSFERIDO</v>
          </cell>
          <cell r="B239" t="str">
            <v>Não Processado</v>
          </cell>
        </row>
        <row r="240">
          <cell r="B240" t="str">
            <v>Processado</v>
          </cell>
        </row>
        <row r="241">
          <cell r="A241" t="str">
            <v>PAGAMENTO</v>
          </cell>
          <cell r="B241" t="str">
            <v>Não Processado</v>
          </cell>
        </row>
        <row r="242">
          <cell r="B242" t="str">
            <v>Processado</v>
          </cell>
        </row>
        <row r="243">
          <cell r="A243" t="str">
            <v>CANCELAMENTO</v>
          </cell>
          <cell r="B243" t="str">
            <v>Não Processado</v>
          </cell>
        </row>
        <row r="244">
          <cell r="B244" t="str">
            <v>Processado</v>
          </cell>
        </row>
        <row r="245">
          <cell r="A245" t="str">
            <v>POR CONTA DE DESPESA - DESPESA CAPITAL</v>
          </cell>
        </row>
        <row r="246">
          <cell r="A246" t="str">
            <v>SALDO TRANSFERIDO</v>
          </cell>
          <cell r="B246" t="str">
            <v>Não Processado</v>
          </cell>
        </row>
        <row r="247">
          <cell r="B247" t="str">
            <v>Processado</v>
          </cell>
        </row>
        <row r="248">
          <cell r="A248" t="str">
            <v>PAGAMENTO</v>
          </cell>
          <cell r="B248" t="str">
            <v>Não Processado</v>
          </cell>
        </row>
        <row r="249">
          <cell r="B249" t="str">
            <v>Processado</v>
          </cell>
        </row>
        <row r="250">
          <cell r="A250" t="str">
            <v>CANCELAMENTO</v>
          </cell>
          <cell r="B250" t="str">
            <v>Não Processado</v>
          </cell>
        </row>
        <row r="251">
          <cell r="B251" t="str">
            <v>Processado</v>
          </cell>
        </row>
        <row r="254">
          <cell r="A254" t="str">
            <v>TRANSFERÊNCIAS FINANCEIRAS RECEBIDAS (II)</v>
          </cell>
        </row>
        <row r="255">
          <cell r="A255" t="str">
            <v>PARA  EXECUÇÃO ORÇAMENTÁRIA</v>
          </cell>
        </row>
        <row r="262">
          <cell r="B262" t="str">
            <v>TOTAL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5">
          <cell r="A265" t="str">
            <v>TRANSFERÊNCIAS FINANCEIRAS CONCEDIDAS (VII)</v>
          </cell>
        </row>
        <row r="266">
          <cell r="A266" t="str">
            <v>PARA  EXECUÇÃO ORÇAMENTÁRIA</v>
          </cell>
        </row>
        <row r="267">
          <cell r="A267" t="str">
            <v>RENDIMENTO FINANCEIRO DA TRANSFERÊNCIA PARA EDUCAÇÃO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DESVINCULAÇÃO ADICIONAL DA RECEITA - R$5.158.455,99</v>
          </cell>
        </row>
        <row r="269">
          <cell r="A269" t="str">
            <v>DESVINCULAÇÃO ADICIONAL DA RECEITA - R$15.480.496,12</v>
          </cell>
        </row>
        <row r="270">
          <cell r="A270" t="str">
            <v>DESVINCULAÇÃO ADICIONAL DA RECEITA - R$15.262.094,25</v>
          </cell>
        </row>
        <row r="271">
          <cell r="A271" t="str">
            <v>Transferência mais escolas ( p SME) - Proc. 6074.2019/0004161-8 ( inf.034347168, 0,00 29.013.614,66
034347760, 034351141) - Decreto 59.830/2020</v>
          </cell>
        </row>
        <row r="273">
          <cell r="B273" t="str">
            <v>TOTAL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5">
          <cell r="A275" t="str">
            <v xml:space="preserve">RECEBIMENTOS EXTRAORÇAMENTÁRIOS (III)  </v>
          </cell>
        </row>
        <row r="276">
          <cell r="A276" t="str">
            <v>OUTROS RECEBIMENTOS EXTRAORÇAMENTÁRIOS</v>
          </cell>
        </row>
        <row r="277">
          <cell r="A277" t="str">
            <v>RECURSO MÊS ANTERIOR</v>
          </cell>
        </row>
        <row r="278">
          <cell r="A278" t="str">
            <v>RECURSOS A RECEBER - CC 18114-5</v>
          </cell>
        </row>
        <row r="279">
          <cell r="A279" t="str">
            <v>CC 18114-5 - Créditos – FUMCAD - aguardando conciliação</v>
          </cell>
        </row>
        <row r="280">
          <cell r="A280" t="str">
            <v>C - Créditos - FUMCAD (31160) - Integração Arrecadação - Apropriação</v>
          </cell>
        </row>
        <row r="281">
          <cell r="A281" t="str">
            <v>C - Créditos FUMCAD (100991)  - Valores pendentes apropriados para regularização financeira, conforme extrato de 01/12/2020.</v>
          </cell>
        </row>
        <row r="282">
          <cell r="A282" t="str">
            <v>Reclassificação FUMCAD ao Tesouro Municipal para ressarcimento</v>
          </cell>
        </row>
        <row r="283">
          <cell r="A283" t="str">
            <v>Valores pendentes aprpriados por DEFIN/DIDIS para regularização financeira</v>
          </cell>
        </row>
        <row r="284">
          <cell r="B284" t="str">
            <v>TOTAL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TOTAL RECEBIMENTO ACUMULADO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7">
          <cell r="A287" t="str">
            <v xml:space="preserve">PAGAMENTOS EXTRAORÇAMENTÁRIOS  (VIII)    </v>
          </cell>
        </row>
        <row r="288">
          <cell r="A288" t="str">
            <v>OUTROS PAGAMENTOS EXTRAORÇAMENTÁRIOS</v>
          </cell>
        </row>
        <row r="289">
          <cell r="A289" t="str">
            <v>RECURSOS A RECEBER</v>
          </cell>
        </row>
        <row r="290">
          <cell r="A290" t="str">
            <v>D - Aprop. em F.IR dos Créditos – FUMCAD de aprop. como rec. da compet. anterior</v>
          </cell>
        </row>
        <row r="291">
          <cell r="A291" t="str">
            <v>Saida de recurso para pagamento D+1 a ser realizado no mês seguinte</v>
          </cell>
        </row>
        <row r="292">
          <cell r="A292" t="str">
            <v>Reclassificação da Arrecadação - (36701) FUMCAD - Imposto de Renda</v>
          </cell>
        </row>
        <row r="293">
          <cell r="A293" t="str">
            <v>D - Créditos - FUMCAD (100738) -Estorno (106334) 22/10/2020 - Valor pendente apropriado por DEFIN  1.470,00
para regularização financeira</v>
          </cell>
        </row>
        <row r="295">
          <cell r="B295" t="str">
            <v>TOTAL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B296" t="str">
            <v>TOTAL PAGAMENTO ACUMULADO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</sheetData>
      <sheetData sheetId="3">
        <row r="4">
          <cell r="A4">
            <v>45413</v>
          </cell>
        </row>
        <row r="8">
          <cell r="D8">
            <v>0</v>
          </cell>
        </row>
        <row r="20">
          <cell r="B20">
            <v>0</v>
          </cell>
        </row>
        <row r="26">
          <cell r="B26">
            <v>0</v>
          </cell>
        </row>
        <row r="35">
          <cell r="D35">
            <v>0</v>
          </cell>
        </row>
        <row r="36">
          <cell r="B36">
            <v>0</v>
          </cell>
        </row>
        <row r="37">
          <cell r="D37">
            <v>0</v>
          </cell>
        </row>
        <row r="38">
          <cell r="B38">
            <v>0</v>
          </cell>
        </row>
        <row r="40">
          <cell r="B40">
            <v>0</v>
          </cell>
        </row>
      </sheetData>
      <sheetData sheetId="4">
        <row r="3">
          <cell r="A3" t="str">
            <v>COMPETÊNCIA: MAIO DE 2024</v>
          </cell>
        </row>
        <row r="17">
          <cell r="B17">
            <v>0</v>
          </cell>
        </row>
        <row r="20">
          <cell r="B20">
            <v>0</v>
          </cell>
          <cell r="D20">
            <v>0</v>
          </cell>
        </row>
        <row r="26">
          <cell r="D26">
            <v>0</v>
          </cell>
        </row>
        <row r="36">
          <cell r="B36">
            <v>0</v>
          </cell>
          <cell r="D36">
            <v>0</v>
          </cell>
        </row>
        <row r="38">
          <cell r="B38">
            <v>0</v>
          </cell>
          <cell r="D38">
            <v>0</v>
          </cell>
        </row>
        <row r="40">
          <cell r="B40">
            <v>0</v>
          </cell>
          <cell r="D40">
            <v>0</v>
          </cell>
        </row>
        <row r="43">
          <cell r="D43">
            <v>0</v>
          </cell>
        </row>
      </sheetData>
      <sheetData sheetId="5">
        <row r="8">
          <cell r="B8">
            <v>0</v>
          </cell>
        </row>
        <row r="17">
          <cell r="B17">
            <v>0</v>
          </cell>
          <cell r="D17">
            <v>0</v>
          </cell>
        </row>
        <row r="36">
          <cell r="B36">
            <v>0</v>
          </cell>
          <cell r="D36">
            <v>0</v>
          </cell>
        </row>
        <row r="38">
          <cell r="B38">
            <v>0</v>
          </cell>
          <cell r="D38">
            <v>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4CC2-6D38-4CB7-921A-DFE362239E2E}">
  <sheetPr codeName="Plan9">
    <tabColor indexed="42"/>
  </sheetPr>
  <dimension ref="A1:IV91"/>
  <sheetViews>
    <sheetView showGridLines="0" tabSelected="1" showOutlineSymbols="0" zoomScaleNormal="100" workbookViewId="0"/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ht="12.75" x14ac:dyDescent="0.2">
      <c r="A3" s="1" t="str">
        <f>'[1]B.F. 03 '!A3</f>
        <v>COMPETÊNCIA: MAIO DE 2024</v>
      </c>
      <c r="B3" s="1"/>
      <c r="C3" s="1"/>
      <c r="D3" s="1"/>
      <c r="E3" s="1"/>
      <c r="F3" s="1"/>
      <c r="G3" s="1"/>
      <c r="H3" s="1"/>
      <c r="I3" s="2"/>
    </row>
    <row r="4" spans="1:9" ht="12.75" x14ac:dyDescent="0.2">
      <c r="A4" s="3"/>
      <c r="B4" s="3"/>
      <c r="C4" s="3"/>
      <c r="D4" s="3"/>
      <c r="E4" s="3"/>
      <c r="F4" s="3"/>
      <c r="G4" s="3"/>
      <c r="H4" s="3"/>
    </row>
    <row r="5" spans="1:9" s="2" customFormat="1" ht="50.1" customHeight="1" x14ac:dyDescent="0.2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6" t="s">
        <v>3</v>
      </c>
      <c r="G5" s="6" t="s">
        <v>4</v>
      </c>
      <c r="H5" s="6" t="s">
        <v>5</v>
      </c>
    </row>
    <row r="6" spans="1:9" s="12" customFormat="1" ht="20.100000000000001" customHeight="1" x14ac:dyDescent="0.2">
      <c r="A6" s="8" t="s">
        <v>7</v>
      </c>
      <c r="B6" s="9"/>
      <c r="C6" s="10">
        <f>C7+C11+C21</f>
        <v>0</v>
      </c>
      <c r="D6" s="10">
        <f>D7+D11+D21</f>
        <v>0</v>
      </c>
      <c r="E6" s="11" t="s">
        <v>8</v>
      </c>
      <c r="F6" s="9"/>
      <c r="G6" s="10">
        <f>G7+G11+G21</f>
        <v>0</v>
      </c>
      <c r="H6" s="10">
        <f>H7+H11+H21</f>
        <v>0</v>
      </c>
    </row>
    <row r="7" spans="1:9" s="12" customFormat="1" ht="20.100000000000001" customHeight="1" x14ac:dyDescent="0.2">
      <c r="A7" s="13" t="s">
        <v>9</v>
      </c>
      <c r="B7" s="9"/>
      <c r="C7" s="10">
        <f>SUM(C8:C10)</f>
        <v>0</v>
      </c>
      <c r="D7" s="10">
        <f>SUM(D8:D10)</f>
        <v>0</v>
      </c>
      <c r="E7" s="14" t="s">
        <v>9</v>
      </c>
      <c r="F7" s="9"/>
      <c r="G7" s="10">
        <f>SUM(G8:G10)</f>
        <v>0</v>
      </c>
      <c r="H7" s="10">
        <f>SUM(H8:H10)</f>
        <v>0</v>
      </c>
    </row>
    <row r="8" spans="1:9" s="21" customFormat="1" ht="20.100000000000001" customHeight="1" x14ac:dyDescent="0.2">
      <c r="A8" s="15" t="s">
        <v>10</v>
      </c>
      <c r="B8" s="9"/>
      <c r="C8" s="16">
        <f>'[1]B.F. 08'!B8</f>
        <v>0</v>
      </c>
      <c r="D8" s="17"/>
      <c r="E8" s="18" t="s">
        <v>10</v>
      </c>
      <c r="F8" s="9"/>
      <c r="G8" s="19">
        <f>+'[1]B.F. 02'!D8+'[1]B.F. 03 '!D8</f>
        <v>0</v>
      </c>
      <c r="H8" s="20"/>
    </row>
    <row r="9" spans="1:9" s="21" customFormat="1" ht="20.100000000000001" customHeight="1" x14ac:dyDescent="0.2">
      <c r="A9" s="15" t="s">
        <v>11</v>
      </c>
      <c r="B9" s="9"/>
      <c r="C9" s="10">
        <f>+'[1]B.F. 02'!B9+'[1]B.F. 03 '!B9</f>
        <v>0</v>
      </c>
      <c r="D9" s="17"/>
      <c r="E9" s="18" t="s">
        <v>12</v>
      </c>
      <c r="F9" s="9"/>
      <c r="G9" s="19">
        <f>+'[1]B.F. 02'!D9+'[1]B.F. 03 '!D9</f>
        <v>0</v>
      </c>
      <c r="H9" s="20"/>
    </row>
    <row r="10" spans="1:9" s="21" customFormat="1" ht="20.100000000000001" customHeight="1" x14ac:dyDescent="0.2">
      <c r="A10" s="15" t="s">
        <v>13</v>
      </c>
      <c r="B10" s="9"/>
      <c r="C10" s="10">
        <f>+'[1]B.F. 02'!B10+'[1]B.F. 03 '!B10</f>
        <v>0</v>
      </c>
      <c r="D10" s="17"/>
      <c r="E10" s="18" t="s">
        <v>14</v>
      </c>
      <c r="F10" s="9"/>
      <c r="G10" s="19">
        <f>+'[1]B.F. 02'!D10+'[1]B.F. 03 '!D10</f>
        <v>0</v>
      </c>
      <c r="H10" s="20"/>
    </row>
    <row r="11" spans="1:9" s="22" customFormat="1" ht="20.100000000000001" customHeight="1" x14ac:dyDescent="0.2">
      <c r="A11" s="13" t="s">
        <v>15</v>
      </c>
      <c r="B11" s="9"/>
      <c r="C11" s="10">
        <f>SUM(C12:C20)</f>
        <v>0</v>
      </c>
      <c r="D11" s="10">
        <f>SUM(D12:D20)</f>
        <v>0</v>
      </c>
      <c r="E11" s="14" t="s">
        <v>15</v>
      </c>
      <c r="F11" s="9"/>
      <c r="G11" s="10">
        <f>SUM(G12:G20)</f>
        <v>0</v>
      </c>
      <c r="H11" s="10">
        <f>SUM(H12:H20)</f>
        <v>0</v>
      </c>
    </row>
    <row r="12" spans="1:9" s="22" customFormat="1" ht="20.100000000000001" customHeight="1" x14ac:dyDescent="0.2">
      <c r="A12" s="15" t="s">
        <v>16</v>
      </c>
      <c r="B12" s="9"/>
      <c r="C12" s="10">
        <f>+'[1]B.F. 02'!B12+'[1]B.F. 03 '!B12</f>
        <v>0</v>
      </c>
      <c r="D12" s="10"/>
      <c r="E12" s="23" t="s">
        <v>16</v>
      </c>
      <c r="F12" s="9"/>
      <c r="G12" s="10">
        <f>+'[1]B.F. 02'!D12+'[1]B.F. 03 '!D12</f>
        <v>0</v>
      </c>
      <c r="H12" s="10"/>
    </row>
    <row r="13" spans="1:9" s="22" customFormat="1" ht="20.100000000000001" customHeight="1" x14ac:dyDescent="0.2">
      <c r="A13" s="15" t="s">
        <v>17</v>
      </c>
      <c r="B13" s="9"/>
      <c r="C13" s="10">
        <f>+'[1]B.F. 02'!B13+'[1]B.F. 03 '!B13</f>
        <v>0</v>
      </c>
      <c r="D13" s="10"/>
      <c r="E13" s="23" t="s">
        <v>17</v>
      </c>
      <c r="F13" s="9"/>
      <c r="G13" s="10">
        <f>+'[1]B.F. 02'!D13+'[1]B.F. 03 '!D13</f>
        <v>0</v>
      </c>
      <c r="H13" s="10"/>
    </row>
    <row r="14" spans="1:9" s="22" customFormat="1" ht="20.100000000000001" customHeight="1" x14ac:dyDescent="0.2">
      <c r="A14" s="15" t="s">
        <v>18</v>
      </c>
      <c r="B14" s="9"/>
      <c r="C14" s="10">
        <f>+'[1]B.F. 02'!B14+'[1]B.F. 03 '!B14</f>
        <v>0</v>
      </c>
      <c r="D14" s="10"/>
      <c r="E14" s="23" t="s">
        <v>18</v>
      </c>
      <c r="F14" s="9"/>
      <c r="G14" s="10">
        <f>+'[1]B.F. 02'!D14+'[1]B.F. 03 '!D14</f>
        <v>0</v>
      </c>
      <c r="H14" s="10"/>
    </row>
    <row r="15" spans="1:9" s="22" customFormat="1" ht="20.100000000000001" customHeight="1" x14ac:dyDescent="0.2">
      <c r="A15" s="15" t="s">
        <v>19</v>
      </c>
      <c r="B15" s="24"/>
      <c r="C15" s="16">
        <f>+'[1]B.F. 02'!B15+'[1]B.F. 03 '!B15</f>
        <v>0</v>
      </c>
      <c r="D15" s="16"/>
      <c r="E15" s="23" t="s">
        <v>19</v>
      </c>
      <c r="F15" s="9"/>
      <c r="G15" s="16">
        <f>+'[1]B.F. 02'!D15+'[1]B.F. 03 '!D15</f>
        <v>0</v>
      </c>
      <c r="H15" s="16"/>
    </row>
    <row r="16" spans="1:9" s="22" customFormat="1" ht="20.100000000000001" customHeight="1" x14ac:dyDescent="0.2">
      <c r="A16" s="15" t="s">
        <v>20</v>
      </c>
      <c r="B16" s="24"/>
      <c r="C16" s="16">
        <f>+'[1]B.F. 02'!B16+'[1]B.F. 03 '!B16</f>
        <v>0</v>
      </c>
      <c r="D16" s="16"/>
      <c r="E16" s="23" t="s">
        <v>20</v>
      </c>
      <c r="F16" s="9"/>
      <c r="G16" s="16">
        <f>+'[1]B.F. 02'!D16+'[1]B.F. 03 '!D16</f>
        <v>0</v>
      </c>
      <c r="H16" s="16"/>
    </row>
    <row r="17" spans="1:8" s="22" customFormat="1" ht="20.100000000000001" customHeight="1" x14ac:dyDescent="0.2">
      <c r="A17" s="15" t="s">
        <v>21</v>
      </c>
      <c r="B17" s="24"/>
      <c r="C17" s="16">
        <f>(+'[1]B.F. 02'!B17+'[1]B.F. 03 '!B17+'[1]B.F. 08'!B17)</f>
        <v>0</v>
      </c>
      <c r="D17" s="16"/>
      <c r="E17" s="23" t="s">
        <v>21</v>
      </c>
      <c r="F17" s="9"/>
      <c r="G17" s="16">
        <f>+'[1]B.F. 02'!D17+'[1]B.F. 03 '!D17+'[1]B.F. 08'!D17</f>
        <v>0</v>
      </c>
      <c r="H17" s="16"/>
    </row>
    <row r="18" spans="1:8" s="22" customFormat="1" ht="20.100000000000001" customHeight="1" x14ac:dyDescent="0.2">
      <c r="A18" s="15" t="s">
        <v>22</v>
      </c>
      <c r="B18" s="24"/>
      <c r="C18" s="16"/>
      <c r="D18" s="16"/>
      <c r="E18" s="23" t="s">
        <v>22</v>
      </c>
      <c r="F18" s="9"/>
      <c r="G18" s="16"/>
      <c r="H18" s="16"/>
    </row>
    <row r="19" spans="1:8" s="22" customFormat="1" ht="20.100000000000001" customHeight="1" x14ac:dyDescent="0.2">
      <c r="A19" s="15" t="s">
        <v>23</v>
      </c>
      <c r="B19" s="24"/>
      <c r="C19" s="16"/>
      <c r="D19" s="16"/>
      <c r="E19" s="23" t="s">
        <v>23</v>
      </c>
      <c r="F19" s="9"/>
      <c r="G19" s="16"/>
      <c r="H19" s="16"/>
    </row>
    <row r="20" spans="1:8" s="22" customFormat="1" ht="20.100000000000001" customHeight="1" x14ac:dyDescent="0.2">
      <c r="A20" s="15" t="s">
        <v>24</v>
      </c>
      <c r="B20" s="24"/>
      <c r="C20" s="16">
        <f>-'[1]B.F. 02'!B20+'[1]B.F. 03 '!B20</f>
        <v>0</v>
      </c>
      <c r="D20" s="16"/>
      <c r="E20" s="23" t="s">
        <v>24</v>
      </c>
      <c r="F20" s="9"/>
      <c r="G20" s="16">
        <f>+'[1]B.F. 02'!D20+'[1]B.F. 03 '!D20</f>
        <v>0</v>
      </c>
      <c r="H20" s="16"/>
    </row>
    <row r="21" spans="1:8" s="22" customFormat="1" ht="20.100000000000001" customHeight="1" x14ac:dyDescent="0.2">
      <c r="A21" s="13" t="s">
        <v>25</v>
      </c>
      <c r="B21" s="9"/>
      <c r="C21" s="10">
        <f>SUM(C22:C24)</f>
        <v>0</v>
      </c>
      <c r="D21" s="10">
        <f>SUM(D22:D24)</f>
        <v>0</v>
      </c>
      <c r="E21" s="14" t="s">
        <v>25</v>
      </c>
      <c r="F21" s="9"/>
      <c r="G21" s="10">
        <f>SUM(G22:G24)</f>
        <v>0</v>
      </c>
      <c r="H21" s="10">
        <f>SUM(H22:H24)</f>
        <v>0</v>
      </c>
    </row>
    <row r="22" spans="1:8" s="12" customFormat="1" ht="20.100000000000001" customHeight="1" x14ac:dyDescent="0.2">
      <c r="A22" s="15" t="s">
        <v>26</v>
      </c>
      <c r="B22" s="24"/>
      <c r="C22" s="16"/>
      <c r="D22" s="16"/>
      <c r="E22" s="23" t="s">
        <v>26</v>
      </c>
      <c r="F22" s="9"/>
      <c r="G22" s="16"/>
      <c r="H22" s="16"/>
    </row>
    <row r="23" spans="1:8" s="22" customFormat="1" ht="20.100000000000001" customHeight="1" x14ac:dyDescent="0.2">
      <c r="A23" s="15" t="s">
        <v>27</v>
      </c>
      <c r="B23" s="24"/>
      <c r="C23" s="16"/>
      <c r="D23" s="16"/>
      <c r="E23" s="23" t="s">
        <v>27</v>
      </c>
      <c r="F23" s="9"/>
      <c r="G23" s="16"/>
      <c r="H23" s="16"/>
    </row>
    <row r="24" spans="1:8" s="22" customFormat="1" ht="20.100000000000001" customHeight="1" x14ac:dyDescent="0.2">
      <c r="A24" s="15" t="s">
        <v>28</v>
      </c>
      <c r="B24" s="24"/>
      <c r="C24" s="16"/>
      <c r="D24" s="16"/>
      <c r="E24" s="23" t="s">
        <v>28</v>
      </c>
      <c r="F24" s="9"/>
      <c r="G24" s="16"/>
      <c r="H24" s="16"/>
    </row>
    <row r="25" spans="1:8" s="12" customFormat="1" ht="20.100000000000001" customHeight="1" x14ac:dyDescent="0.2">
      <c r="A25" s="25" t="s">
        <v>29</v>
      </c>
      <c r="B25" s="9"/>
      <c r="C25" s="10">
        <f>SUM(C26:C30)</f>
        <v>0</v>
      </c>
      <c r="D25" s="10">
        <f>SUM(D26:D30)</f>
        <v>0</v>
      </c>
      <c r="E25" s="26" t="s">
        <v>30</v>
      </c>
      <c r="F25" s="9"/>
      <c r="G25" s="10">
        <f>SUM(G26:G30)</f>
        <v>0</v>
      </c>
      <c r="H25" s="10">
        <f>SUM(H26:H30)</f>
        <v>0</v>
      </c>
    </row>
    <row r="26" spans="1:8" s="22" customFormat="1" ht="20.100000000000001" customHeight="1" x14ac:dyDescent="0.2">
      <c r="A26" s="15" t="s">
        <v>31</v>
      </c>
      <c r="B26" s="24"/>
      <c r="C26" s="16">
        <f>'[1]B.F. 02'!B26+'[1]B.F. 03 '!B26</f>
        <v>0</v>
      </c>
      <c r="D26" s="16"/>
      <c r="E26" s="23" t="s">
        <v>32</v>
      </c>
      <c r="F26" s="9"/>
      <c r="G26" s="16">
        <f>+'[1]B.F. 02'!D26+'[1]B.F. 03 '!D26</f>
        <v>0</v>
      </c>
      <c r="H26" s="16"/>
    </row>
    <row r="27" spans="1:8" s="22" customFormat="1" ht="20.100000000000001" customHeight="1" x14ac:dyDescent="0.2">
      <c r="A27" s="15" t="s">
        <v>33</v>
      </c>
      <c r="B27" s="24"/>
      <c r="C27" s="16">
        <f>+'[1]B.F. 02'!B27+'[1]B.F. 03 '!B27</f>
        <v>0</v>
      </c>
      <c r="D27" s="16"/>
      <c r="E27" s="23" t="s">
        <v>34</v>
      </c>
      <c r="F27" s="9"/>
      <c r="G27" s="16">
        <f>+'[1]B.F. 02'!D27+'[1]B.F. 03 '!D27</f>
        <v>0</v>
      </c>
      <c r="H27" s="16"/>
    </row>
    <row r="28" spans="1:8" s="22" customFormat="1" ht="20.100000000000001" customHeight="1" x14ac:dyDescent="0.2">
      <c r="A28" s="15" t="s">
        <v>35</v>
      </c>
      <c r="B28" s="24"/>
      <c r="C28" s="16">
        <f>+'[1]B.F. 02'!B28+'[1]B.F. 03 '!B28</f>
        <v>0</v>
      </c>
      <c r="D28" s="16"/>
      <c r="E28" s="23" t="s">
        <v>36</v>
      </c>
      <c r="F28" s="9"/>
      <c r="G28" s="16">
        <f>+'[1]B.F. 02'!D28+'[1]B.F. 03 '!D28</f>
        <v>0</v>
      </c>
      <c r="H28" s="16"/>
    </row>
    <row r="29" spans="1:8" s="22" customFormat="1" ht="20.100000000000001" customHeight="1" x14ac:dyDescent="0.2">
      <c r="A29" s="15" t="s">
        <v>37</v>
      </c>
      <c r="B29" s="24"/>
      <c r="C29" s="16">
        <f>+'[1]B.F. 02'!B29+'[1]B.F. 03 '!B29</f>
        <v>0</v>
      </c>
      <c r="D29" s="16"/>
      <c r="E29" s="23" t="s">
        <v>38</v>
      </c>
      <c r="F29" s="9"/>
      <c r="G29" s="16">
        <f>+'[1]B.F. 02'!D29+'[1]B.F. 03 '!D29</f>
        <v>0</v>
      </c>
      <c r="H29" s="16"/>
    </row>
    <row r="30" spans="1:8" s="12" customFormat="1" ht="20.100000000000001" customHeight="1" x14ac:dyDescent="0.2">
      <c r="A30" s="15" t="s">
        <v>39</v>
      </c>
      <c r="B30" s="24"/>
      <c r="C30" s="16"/>
      <c r="D30" s="16"/>
      <c r="E30" s="23" t="s">
        <v>40</v>
      </c>
      <c r="F30" s="9"/>
      <c r="G30" s="16"/>
      <c r="H30" s="16"/>
    </row>
    <row r="31" spans="1:8" s="22" customFormat="1" ht="20.100000000000001" customHeight="1" x14ac:dyDescent="0.2">
      <c r="A31" s="25" t="s">
        <v>41</v>
      </c>
      <c r="B31" s="9"/>
      <c r="C31" s="10">
        <f>SUM(C32:C33)</f>
        <v>0</v>
      </c>
      <c r="D31" s="10">
        <f>SUM(D32:D33)</f>
        <v>0</v>
      </c>
      <c r="E31" s="26" t="s">
        <v>42</v>
      </c>
      <c r="F31" s="9"/>
      <c r="G31" s="10">
        <f>SUM(G32:G33)</f>
        <v>0</v>
      </c>
      <c r="H31" s="10">
        <f>SUM(H32:H33)</f>
        <v>0</v>
      </c>
    </row>
    <row r="32" spans="1:8" s="12" customFormat="1" ht="20.100000000000001" customHeight="1" x14ac:dyDescent="0.2">
      <c r="A32" s="15" t="s">
        <v>43</v>
      </c>
      <c r="B32" s="24"/>
      <c r="C32" s="16"/>
      <c r="D32" s="16"/>
      <c r="E32" s="23" t="s">
        <v>44</v>
      </c>
      <c r="F32" s="9"/>
      <c r="G32" s="16"/>
      <c r="H32" s="16"/>
    </row>
    <row r="33" spans="1:256" s="22" customFormat="1" ht="20.100000000000001" customHeight="1" x14ac:dyDescent="0.2">
      <c r="A33" s="15" t="s">
        <v>45</v>
      </c>
      <c r="B33" s="24"/>
      <c r="C33" s="16"/>
      <c r="D33" s="16"/>
      <c r="E33" s="23" t="s">
        <v>46</v>
      </c>
      <c r="F33" s="9"/>
      <c r="G33" s="16"/>
      <c r="H33" s="16"/>
      <c r="I33" s="27"/>
      <c r="J33" s="27"/>
      <c r="K33" s="12"/>
      <c r="L33" s="12"/>
      <c r="M33" s="12"/>
      <c r="N33" s="27"/>
      <c r="O33" s="27"/>
      <c r="P33" s="27"/>
      <c r="Q33" s="27"/>
      <c r="R33" s="27"/>
      <c r="S33" s="12"/>
      <c r="T33" s="12"/>
      <c r="U33" s="12"/>
      <c r="V33" s="12"/>
      <c r="W33" s="27"/>
      <c r="X33" s="27"/>
      <c r="Y33" s="27"/>
      <c r="Z33" s="27"/>
      <c r="AA33" s="12"/>
      <c r="AB33" s="12"/>
      <c r="AC33" s="12"/>
      <c r="AD33" s="27"/>
      <c r="AE33" s="27"/>
      <c r="AF33" s="27"/>
      <c r="AG33" s="27"/>
      <c r="AH33" s="27"/>
      <c r="AI33" s="12"/>
      <c r="AJ33" s="12"/>
      <c r="AK33" s="12"/>
      <c r="AL33" s="12"/>
      <c r="AM33" s="27"/>
      <c r="AN33" s="27"/>
      <c r="AO33" s="27"/>
      <c r="AP33" s="27"/>
      <c r="AQ33" s="12"/>
      <c r="AR33" s="12"/>
      <c r="AS33" s="12"/>
      <c r="AT33" s="27"/>
      <c r="AU33" s="27"/>
      <c r="AV33" s="27"/>
      <c r="AW33" s="27"/>
      <c r="AX33" s="27"/>
      <c r="AY33" s="12"/>
      <c r="AZ33" s="12"/>
      <c r="BA33" s="12"/>
      <c r="BB33" s="12"/>
      <c r="BC33" s="27"/>
      <c r="BD33" s="27"/>
      <c r="BE33" s="27"/>
      <c r="BF33" s="27"/>
      <c r="BG33" s="12"/>
      <c r="BH33" s="12"/>
      <c r="BI33" s="12"/>
      <c r="BJ33" s="27"/>
      <c r="BK33" s="27"/>
      <c r="BL33" s="27"/>
      <c r="BM33" s="27"/>
      <c r="BN33" s="27"/>
      <c r="BO33" s="12"/>
      <c r="BP33" s="12"/>
      <c r="BQ33" s="12"/>
      <c r="BR33" s="12"/>
      <c r="BS33" s="27"/>
      <c r="BT33" s="27"/>
      <c r="BU33" s="27"/>
      <c r="BV33" s="27"/>
      <c r="BW33" s="12"/>
      <c r="BX33" s="12"/>
      <c r="BY33" s="12"/>
      <c r="BZ33" s="27"/>
      <c r="CA33" s="27"/>
      <c r="CB33" s="27"/>
      <c r="CC33" s="27"/>
      <c r="CD33" s="27"/>
      <c r="CE33" s="12"/>
      <c r="CF33" s="12"/>
      <c r="CG33" s="12"/>
      <c r="CH33" s="12"/>
      <c r="CI33" s="27"/>
      <c r="CJ33" s="27"/>
      <c r="CK33" s="27"/>
      <c r="CL33" s="27"/>
      <c r="CM33" s="12"/>
      <c r="CN33" s="12"/>
      <c r="CO33" s="12"/>
      <c r="CP33" s="27"/>
      <c r="CQ33" s="27"/>
      <c r="CR33" s="27"/>
      <c r="CS33" s="27"/>
      <c r="CT33" s="27"/>
      <c r="CU33" s="12"/>
      <c r="CV33" s="12"/>
      <c r="CW33" s="12"/>
      <c r="CX33" s="12"/>
      <c r="CY33" s="27"/>
      <c r="CZ33" s="27"/>
      <c r="DA33" s="27"/>
      <c r="DB33" s="27"/>
      <c r="DC33" s="12"/>
      <c r="DD33" s="12"/>
      <c r="DE33" s="12"/>
      <c r="DF33" s="27"/>
      <c r="DG33" s="27"/>
      <c r="DH33" s="27"/>
      <c r="DI33" s="27"/>
      <c r="DJ33" s="27"/>
      <c r="DK33" s="12"/>
      <c r="DL33" s="12"/>
      <c r="DM33" s="12"/>
      <c r="DN33" s="12"/>
      <c r="DO33" s="27"/>
      <c r="DP33" s="27"/>
      <c r="DQ33" s="27"/>
      <c r="DR33" s="27"/>
      <c r="DS33" s="12"/>
      <c r="DT33" s="12"/>
      <c r="DU33" s="12"/>
      <c r="DV33" s="27"/>
      <c r="DW33" s="27"/>
      <c r="DX33" s="27"/>
      <c r="DY33" s="27"/>
      <c r="DZ33" s="27"/>
      <c r="EA33" s="12"/>
      <c r="EB33" s="12"/>
      <c r="EC33" s="12"/>
      <c r="ED33" s="12"/>
      <c r="EE33" s="27"/>
      <c r="EF33" s="27"/>
      <c r="EG33" s="27"/>
      <c r="EH33" s="27"/>
      <c r="EI33" s="12"/>
      <c r="EJ33" s="12"/>
      <c r="EK33" s="12"/>
      <c r="EL33" s="27"/>
      <c r="EM33" s="27"/>
      <c r="EN33" s="27"/>
      <c r="EO33" s="27"/>
      <c r="EP33" s="27"/>
      <c r="EQ33" s="12"/>
      <c r="ER33" s="12"/>
      <c r="ES33" s="12"/>
      <c r="ET33" s="12"/>
      <c r="EU33" s="27"/>
      <c r="EV33" s="27"/>
      <c r="EW33" s="27"/>
      <c r="EX33" s="27"/>
      <c r="EY33" s="12"/>
      <c r="EZ33" s="12"/>
      <c r="FA33" s="12"/>
      <c r="FB33" s="27"/>
      <c r="FC33" s="27"/>
      <c r="FD33" s="27"/>
      <c r="FE33" s="27"/>
      <c r="FF33" s="27"/>
      <c r="FG33" s="12"/>
      <c r="FH33" s="12"/>
      <c r="FI33" s="12"/>
      <c r="FJ33" s="12"/>
      <c r="FK33" s="27"/>
      <c r="FL33" s="27"/>
      <c r="FM33" s="27"/>
      <c r="FN33" s="27"/>
      <c r="FO33" s="12"/>
      <c r="FP33" s="12"/>
      <c r="FQ33" s="12"/>
      <c r="FR33" s="27"/>
      <c r="FS33" s="27"/>
      <c r="FT33" s="27"/>
      <c r="FU33" s="27"/>
      <c r="FV33" s="27"/>
      <c r="FW33" s="12"/>
      <c r="FX33" s="12"/>
      <c r="FY33" s="12"/>
      <c r="FZ33" s="12"/>
      <c r="GA33" s="27"/>
      <c r="GB33" s="27"/>
      <c r="GC33" s="27"/>
      <c r="GD33" s="27"/>
      <c r="GE33" s="12"/>
      <c r="GF33" s="12"/>
      <c r="GG33" s="12"/>
      <c r="GH33" s="27"/>
      <c r="GI33" s="27"/>
      <c r="GJ33" s="27"/>
      <c r="GK33" s="27"/>
      <c r="GL33" s="27"/>
      <c r="GM33" s="12"/>
      <c r="GN33" s="12"/>
      <c r="GO33" s="12"/>
      <c r="GP33" s="12"/>
      <c r="GQ33" s="27"/>
      <c r="GR33" s="27"/>
      <c r="GS33" s="27"/>
      <c r="GT33" s="27"/>
      <c r="GU33" s="12"/>
      <c r="GV33" s="12"/>
      <c r="GW33" s="12"/>
      <c r="GX33" s="27"/>
      <c r="GY33" s="27"/>
      <c r="GZ33" s="27"/>
      <c r="HA33" s="27"/>
      <c r="HB33" s="27"/>
      <c r="HC33" s="12"/>
      <c r="HD33" s="12"/>
      <c r="HE33" s="12"/>
      <c r="HF33" s="12"/>
      <c r="HG33" s="27"/>
      <c r="HH33" s="27"/>
      <c r="HI33" s="27"/>
      <c r="HJ33" s="27"/>
      <c r="HK33" s="12"/>
      <c r="HL33" s="12"/>
      <c r="HM33" s="12"/>
      <c r="HN33" s="27"/>
      <c r="HO33" s="27"/>
      <c r="HP33" s="27"/>
      <c r="HQ33" s="27"/>
      <c r="HR33" s="27"/>
      <c r="HS33" s="12"/>
      <c r="HT33" s="12"/>
      <c r="HU33" s="12"/>
      <c r="HV33" s="12"/>
      <c r="HW33" s="27"/>
      <c r="HX33" s="27"/>
      <c r="HY33" s="27"/>
      <c r="HZ33" s="27"/>
      <c r="IA33" s="12"/>
      <c r="IB33" s="12"/>
      <c r="IC33" s="12"/>
      <c r="ID33" s="27"/>
      <c r="IE33" s="27"/>
      <c r="IF33" s="27"/>
      <c r="IG33" s="27"/>
      <c r="IH33" s="27"/>
      <c r="II33" s="12"/>
      <c r="IJ33" s="12"/>
      <c r="IK33" s="12"/>
      <c r="IL33" s="12"/>
      <c r="IM33" s="27"/>
      <c r="IN33" s="27"/>
      <c r="IO33" s="27"/>
      <c r="IP33" s="27"/>
      <c r="IQ33" s="12"/>
      <c r="IR33" s="12"/>
      <c r="IS33" s="12"/>
      <c r="IT33" s="27"/>
      <c r="IU33" s="27"/>
      <c r="IV33" s="27"/>
    </row>
    <row r="34" spans="1:256" s="22" customFormat="1" ht="20.100000000000001" customHeight="1" x14ac:dyDescent="0.2">
      <c r="A34" s="25" t="s">
        <v>47</v>
      </c>
      <c r="B34" s="9"/>
      <c r="C34" s="10">
        <f>SUM(C35:C38)</f>
        <v>0</v>
      </c>
      <c r="D34" s="10">
        <f>SUM(D35:D38)</f>
        <v>0</v>
      </c>
      <c r="E34" s="26" t="s">
        <v>48</v>
      </c>
      <c r="F34" s="9"/>
      <c r="G34" s="10">
        <f>SUM(G35:G38)</f>
        <v>0</v>
      </c>
      <c r="H34" s="10">
        <f>SUM(H35:H38)</f>
        <v>0</v>
      </c>
      <c r="R34" s="28"/>
      <c r="AH34" s="28"/>
      <c r="AX34" s="28"/>
      <c r="BN34" s="28"/>
      <c r="CD34" s="28"/>
      <c r="CT34" s="28"/>
      <c r="DJ34" s="28"/>
      <c r="DZ34" s="28"/>
      <c r="EP34" s="28"/>
      <c r="FF34" s="28"/>
      <c r="FV34" s="28"/>
      <c r="GL34" s="28"/>
      <c r="HB34" s="28"/>
      <c r="HR34" s="28"/>
      <c r="IH34" s="28"/>
    </row>
    <row r="35" spans="1:256" s="22" customFormat="1" ht="20.100000000000001" customHeight="1" x14ac:dyDescent="0.2">
      <c r="A35" s="15" t="s">
        <v>49</v>
      </c>
      <c r="B35" s="24"/>
      <c r="C35" s="16">
        <f>+'[1]B.F. 02'!B36+'[1]B.F. 03 '!B36+'[1]B.F. 08'!B36</f>
        <v>0</v>
      </c>
      <c r="D35" s="16"/>
      <c r="E35" s="23" t="s">
        <v>50</v>
      </c>
      <c r="F35" s="9"/>
      <c r="G35" s="16">
        <f>+'[1]B.F. 02'!D35+'[1]B.F. 03 '!D36 +'[1]B.F. 08'!D36</f>
        <v>0</v>
      </c>
      <c r="H35" s="16"/>
      <c r="S35" s="12"/>
      <c r="AI35" s="12"/>
      <c r="AY35" s="12"/>
      <c r="BO35" s="12"/>
      <c r="CE35" s="12"/>
      <c r="CU35" s="12"/>
      <c r="DK35" s="12"/>
      <c r="EA35" s="12"/>
      <c r="EQ35" s="12"/>
      <c r="FG35" s="12"/>
      <c r="FW35" s="12"/>
      <c r="GM35" s="12"/>
      <c r="HC35" s="12"/>
      <c r="HS35" s="12"/>
      <c r="II35" s="12"/>
    </row>
    <row r="36" spans="1:256" s="22" customFormat="1" ht="20.100000000000001" customHeight="1" x14ac:dyDescent="0.2">
      <c r="A36" s="15" t="s">
        <v>51</v>
      </c>
      <c r="B36" s="24"/>
      <c r="C36" s="16">
        <f>+'[1]B.F. 02'!B38+'[1]B.F. 03 '!B38+'[1]B.F. 08'!B38</f>
        <v>0</v>
      </c>
      <c r="D36" s="16"/>
      <c r="E36" s="23" t="s">
        <v>52</v>
      </c>
      <c r="F36" s="9"/>
      <c r="G36" s="16">
        <f>+'[1]B.F. 02'!D37+'[1]B.F. 03 '!D38+'[1]B.F. 08'!D38</f>
        <v>0</v>
      </c>
      <c r="H36" s="16"/>
    </row>
    <row r="37" spans="1:256" s="22" customFormat="1" ht="20.100000000000001" customHeight="1" x14ac:dyDescent="0.2">
      <c r="A37" s="15" t="s">
        <v>53</v>
      </c>
      <c r="B37" s="24"/>
      <c r="C37" s="16">
        <f>+'[1]B.F. 02'!B39+'[1]B.F. 03 '!B39</f>
        <v>0</v>
      </c>
      <c r="D37" s="16"/>
      <c r="E37" s="23" t="s">
        <v>53</v>
      </c>
      <c r="F37" s="9"/>
      <c r="G37" s="16">
        <f>+'[1]B.F. 02'!D39+'[1]B.F. 03 '!D39</f>
        <v>0</v>
      </c>
      <c r="H37" s="16"/>
    </row>
    <row r="38" spans="1:256" s="22" customFormat="1" ht="20.100000000000001" customHeight="1" x14ac:dyDescent="0.2">
      <c r="A38" s="15" t="s">
        <v>54</v>
      </c>
      <c r="B38" s="24"/>
      <c r="C38" s="16">
        <f>+'[1]B.F. 02'!B40+'[1]B.F. 03 '!B40</f>
        <v>0</v>
      </c>
      <c r="D38" s="16"/>
      <c r="E38" s="23" t="s">
        <v>55</v>
      </c>
      <c r="F38" s="9"/>
      <c r="G38" s="16">
        <f>+'[1]B.F. 02'!D40+'[1]B.F. 03 '!D40</f>
        <v>0</v>
      </c>
      <c r="H38" s="16"/>
    </row>
    <row r="39" spans="1:256" s="22" customFormat="1" ht="20.100000000000001" customHeight="1" x14ac:dyDescent="0.2">
      <c r="A39" s="25" t="s">
        <v>56</v>
      </c>
      <c r="B39" s="9"/>
      <c r="C39" s="10">
        <f>SUM(C40:C42)</f>
        <v>0</v>
      </c>
      <c r="D39" s="10">
        <f>SUM(D40:D42)</f>
        <v>0</v>
      </c>
      <c r="E39" s="26" t="s">
        <v>57</v>
      </c>
      <c r="F39" s="9"/>
      <c r="G39" s="10">
        <f>SUM(G40:G42)</f>
        <v>0</v>
      </c>
      <c r="H39" s="10">
        <f>SUM(H40:H42)</f>
        <v>0</v>
      </c>
    </row>
    <row r="40" spans="1:256" s="22" customFormat="1" ht="20.100000000000001" customHeight="1" x14ac:dyDescent="0.2">
      <c r="A40" s="15" t="s">
        <v>58</v>
      </c>
      <c r="B40" s="24"/>
      <c r="C40" s="16">
        <f>+'[1]B.F. 03 '!B43</f>
        <v>0</v>
      </c>
      <c r="D40" s="16"/>
      <c r="E40" s="23" t="s">
        <v>58</v>
      </c>
      <c r="F40" s="9"/>
      <c r="G40" s="16">
        <f>(+'[1]B.F. 02'!D43+'[1]B.F. 03 '!D43)</f>
        <v>0</v>
      </c>
      <c r="H40" s="16"/>
    </row>
    <row r="41" spans="1:256" s="22" customFormat="1" ht="20.100000000000001" customHeight="1" x14ac:dyDescent="0.2">
      <c r="A41" s="15" t="s">
        <v>59</v>
      </c>
      <c r="B41" s="24"/>
      <c r="C41" s="16"/>
      <c r="D41" s="16"/>
      <c r="E41" s="23" t="s">
        <v>59</v>
      </c>
      <c r="F41" s="9"/>
      <c r="G41" s="16"/>
      <c r="H41" s="16"/>
    </row>
    <row r="42" spans="1:256" s="22" customFormat="1" ht="20.100000000000001" customHeight="1" x14ac:dyDescent="0.2">
      <c r="A42" s="15" t="s">
        <v>53</v>
      </c>
      <c r="B42" s="24"/>
      <c r="C42" s="16"/>
      <c r="D42" s="16"/>
      <c r="E42" s="23" t="s">
        <v>53</v>
      </c>
      <c r="F42" s="9"/>
      <c r="G42" s="16"/>
      <c r="H42" s="16"/>
      <c r="I42" s="29" t="s">
        <v>60</v>
      </c>
      <c r="J42" s="30" t="s">
        <v>61</v>
      </c>
    </row>
    <row r="43" spans="1:256" s="22" customFormat="1" ht="20.100000000000001" customHeight="1" x14ac:dyDescent="0.2">
      <c r="A43" s="31" t="s">
        <v>62</v>
      </c>
      <c r="B43" s="32"/>
      <c r="C43" s="33">
        <f>C6+C25+C31+C34+C39</f>
        <v>0</v>
      </c>
      <c r="D43" s="33">
        <f>D6+D25+D31+D34+D39</f>
        <v>0</v>
      </c>
      <c r="E43" s="34" t="s">
        <v>63</v>
      </c>
      <c r="F43" s="32"/>
      <c r="G43" s="33">
        <f>G6+G25+G31+G34+G39</f>
        <v>0</v>
      </c>
      <c r="H43" s="33">
        <f>H6+H25+H31+H34+H39</f>
        <v>0</v>
      </c>
      <c r="I43" s="35">
        <f>C43-G43</f>
        <v>0</v>
      </c>
      <c r="J43" s="35">
        <f>D43-H43</f>
        <v>0</v>
      </c>
    </row>
    <row r="44" spans="1:256" s="40" customFormat="1" ht="20.100000000000001" customHeight="1" x14ac:dyDescent="0.2">
      <c r="A44" s="87" t="s">
        <v>64</v>
      </c>
      <c r="B44" s="87"/>
      <c r="C44" s="87"/>
      <c r="D44" s="87"/>
      <c r="E44" s="87"/>
      <c r="F44" s="87"/>
      <c r="G44" s="87"/>
      <c r="H44" s="87"/>
      <c r="I44" s="36"/>
      <c r="J44" s="36"/>
      <c r="K44" s="36"/>
      <c r="L44" s="37"/>
      <c r="M44" s="37"/>
      <c r="N44" s="38"/>
      <c r="O44" s="39"/>
    </row>
    <row r="45" spans="1:256" s="40" customFormat="1" ht="12.75" x14ac:dyDescent="0.2">
      <c r="A45" s="99" t="s">
        <v>65</v>
      </c>
      <c r="B45" s="99"/>
      <c r="C45" s="99"/>
      <c r="D45" s="99"/>
      <c r="E45" s="99"/>
      <c r="F45" s="99"/>
      <c r="G45" s="99"/>
      <c r="H45" s="99"/>
      <c r="I45" s="41"/>
      <c r="J45" s="41"/>
      <c r="K45" s="41"/>
      <c r="L45" s="41"/>
      <c r="M45" s="42"/>
      <c r="N45" s="42"/>
      <c r="O45" s="43"/>
    </row>
    <row r="46" spans="1:256" s="40" customFormat="1" ht="12.75" x14ac:dyDescent="0.2">
      <c r="A46" s="88" t="s">
        <v>66</v>
      </c>
      <c r="B46" s="88"/>
      <c r="C46" s="88"/>
      <c r="D46" s="88"/>
      <c r="E46" s="88"/>
      <c r="F46" s="88"/>
      <c r="G46" s="88"/>
      <c r="H46" s="88"/>
      <c r="I46" s="44"/>
      <c r="J46" s="44"/>
      <c r="K46" s="44"/>
      <c r="L46" s="44"/>
      <c r="M46" s="44"/>
      <c r="N46" s="44"/>
      <c r="O46" s="44"/>
    </row>
    <row r="47" spans="1:256" s="40" customFormat="1" ht="12.75" x14ac:dyDescent="0.2">
      <c r="A47" s="88" t="s">
        <v>67</v>
      </c>
      <c r="B47" s="88"/>
      <c r="C47" s="88"/>
      <c r="D47" s="88"/>
      <c r="E47" s="88"/>
      <c r="F47" s="88"/>
      <c r="G47" s="88"/>
      <c r="H47" s="88"/>
      <c r="I47" s="44"/>
      <c r="J47" s="44"/>
      <c r="K47" s="44"/>
      <c r="L47" s="44"/>
      <c r="M47" s="44"/>
      <c r="N47" s="44"/>
      <c r="O47" s="44"/>
    </row>
    <row r="48" spans="1:256" s="40" customFormat="1" ht="12.75" customHeight="1" x14ac:dyDescent="0.2">
      <c r="A48" s="45" t="s">
        <v>68</v>
      </c>
      <c r="B48" s="45"/>
      <c r="C48" s="45"/>
      <c r="D48" s="45"/>
      <c r="E48" s="45"/>
      <c r="F48" s="45"/>
      <c r="G48" s="45"/>
      <c r="H48" s="45"/>
      <c r="I48" s="46"/>
      <c r="J48" s="46"/>
      <c r="K48" s="46"/>
      <c r="L48" s="46"/>
      <c r="M48" s="46"/>
      <c r="N48" s="46"/>
      <c r="O48" s="46"/>
    </row>
    <row r="49" spans="1:15" s="40" customFormat="1" ht="12.75" x14ac:dyDescent="0.2">
      <c r="A49" s="100"/>
      <c r="B49" s="100"/>
      <c r="C49" s="100"/>
      <c r="D49" s="100"/>
      <c r="E49" s="100"/>
      <c r="F49" s="100"/>
      <c r="G49" s="100"/>
      <c r="H49" s="100"/>
      <c r="I49" s="96"/>
      <c r="J49" s="96"/>
      <c r="K49" s="96"/>
      <c r="L49" s="96"/>
      <c r="M49" s="96"/>
      <c r="N49" s="96"/>
      <c r="O49" s="96"/>
    </row>
    <row r="50" spans="1:15" s="40" customFormat="1" ht="15" customHeight="1" x14ac:dyDescent="0.2">
      <c r="A50" s="101"/>
      <c r="B50" s="101"/>
      <c r="C50" s="101"/>
      <c r="D50" s="101"/>
      <c r="E50" s="101"/>
      <c r="F50" s="101"/>
      <c r="G50" s="101"/>
      <c r="H50" s="101"/>
      <c r="I50" s="97"/>
      <c r="J50" s="97"/>
      <c r="K50" s="97"/>
      <c r="L50" s="97"/>
      <c r="M50" s="97"/>
      <c r="N50" s="97"/>
      <c r="O50" s="97"/>
    </row>
    <row r="51" spans="1:15" s="40" customFormat="1" ht="12.75" x14ac:dyDescent="0.2">
      <c r="A51" s="102"/>
      <c r="B51" s="102"/>
      <c r="C51" s="102"/>
      <c r="D51" s="102"/>
      <c r="E51" s="102"/>
      <c r="F51" s="102"/>
      <c r="G51" s="102"/>
      <c r="H51" s="102"/>
      <c r="I51" s="97"/>
      <c r="J51" s="97"/>
      <c r="K51" s="97"/>
      <c r="L51" s="97"/>
      <c r="M51" s="97"/>
      <c r="N51" s="97"/>
      <c r="O51" s="97"/>
    </row>
    <row r="52" spans="1:15" s="40" customFormat="1" ht="12.75" x14ac:dyDescent="0.2">
      <c r="A52" s="102"/>
      <c r="B52" s="102"/>
      <c r="C52" s="102"/>
      <c r="D52" s="102"/>
      <c r="E52" s="102"/>
      <c r="F52" s="102"/>
      <c r="G52" s="102"/>
      <c r="H52" s="102"/>
      <c r="I52" s="97"/>
      <c r="J52" s="97"/>
      <c r="K52" s="97"/>
      <c r="L52" s="97"/>
      <c r="M52" s="97"/>
      <c r="N52" s="97"/>
      <c r="O52" s="97"/>
    </row>
    <row r="53" spans="1:15" ht="12.75" x14ac:dyDescent="0.2">
      <c r="A53" s="103"/>
      <c r="B53" s="103"/>
      <c r="C53" s="103"/>
      <c r="D53" s="103"/>
      <c r="E53" s="103"/>
      <c r="F53" s="103"/>
      <c r="G53" s="103"/>
      <c r="H53" s="103"/>
      <c r="I53" s="98"/>
      <c r="J53" s="98"/>
      <c r="K53" s="98"/>
      <c r="L53" s="98"/>
      <c r="M53" s="98"/>
      <c r="N53" s="98"/>
      <c r="O53" s="98"/>
    </row>
    <row r="54" spans="1:15" ht="12.75" x14ac:dyDescent="0.2">
      <c r="A54" s="47" t="s">
        <v>69</v>
      </c>
      <c r="B54" s="47"/>
      <c r="C54" s="47"/>
      <c r="D54" s="47"/>
      <c r="E54" s="48" t="s">
        <v>70</v>
      </c>
      <c r="F54" s="48"/>
      <c r="G54" s="49"/>
    </row>
    <row r="55" spans="1:15" ht="12.75" x14ac:dyDescent="0.2">
      <c r="A55" s="50" t="s">
        <v>71</v>
      </c>
      <c r="B55" s="50"/>
      <c r="C55" s="50"/>
      <c r="D55" s="50"/>
      <c r="E55" s="51" t="s">
        <v>72</v>
      </c>
      <c r="F55" s="51"/>
      <c r="G55" s="52"/>
    </row>
    <row r="56" spans="1:15" ht="12.75" x14ac:dyDescent="0.2">
      <c r="A56" s="50" t="s">
        <v>73</v>
      </c>
      <c r="B56" s="50"/>
      <c r="C56" s="50"/>
      <c r="D56" s="50"/>
      <c r="E56" s="51" t="s">
        <v>74</v>
      </c>
      <c r="F56" s="48"/>
      <c r="G56" s="49"/>
    </row>
    <row r="57" spans="1:15" ht="12.75" x14ac:dyDescent="0.2">
      <c r="A57" s="47" t="s">
        <v>75</v>
      </c>
      <c r="B57" s="47"/>
      <c r="E57" s="48" t="s">
        <v>76</v>
      </c>
      <c r="F57" s="48"/>
      <c r="G57" s="53"/>
    </row>
    <row r="58" spans="1:15" ht="20.100000000000001" customHeight="1" x14ac:dyDescent="0.2"/>
    <row r="59" spans="1:15" ht="20.100000000000001" customHeight="1" x14ac:dyDescent="0.2"/>
    <row r="60" spans="1:15" ht="20.100000000000001" customHeight="1" x14ac:dyDescent="0.2"/>
    <row r="61" spans="1:15" ht="20.100000000000001" customHeight="1" x14ac:dyDescent="0.2"/>
    <row r="62" spans="1:15" ht="12.75" x14ac:dyDescent="0.2"/>
    <row r="63" spans="1:15" ht="12.75" x14ac:dyDescent="0.2"/>
    <row r="64" spans="1:15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</sheetData>
  <mergeCells count="17">
    <mergeCell ref="A55:B55"/>
    <mergeCell ref="C55:D55"/>
    <mergeCell ref="A56:B56"/>
    <mergeCell ref="C56:D56"/>
    <mergeCell ref="A57:B57"/>
    <mergeCell ref="A44:H44"/>
    <mergeCell ref="A45:H45"/>
    <mergeCell ref="A46:H46"/>
    <mergeCell ref="A47:H47"/>
    <mergeCell ref="A49:H49"/>
    <mergeCell ref="A54:B54"/>
    <mergeCell ref="C54:D54"/>
    <mergeCell ref="A50:H50"/>
    <mergeCell ref="A51:H51"/>
    <mergeCell ref="A52:H52"/>
    <mergeCell ref="A53:H53"/>
    <mergeCell ref="A48:H48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4" fitToWidth="0" fitToHeight="0" orientation="landscape" verticalDpi="597" r:id="rId1"/>
  <headerFooter alignWithMargins="0"/>
  <rowBreaks count="2" manualBreakCount="2">
    <brk id="57" max="7" man="1"/>
    <brk id="8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521-2462-431C-A85D-14525058D88F}">
  <sheetPr codeName="Plan10">
    <tabColor indexed="42"/>
    <pageSetUpPr fitToPage="1"/>
  </sheetPr>
  <dimension ref="A1:I179"/>
  <sheetViews>
    <sheetView showGridLines="0" zoomScaleNormal="100" workbookViewId="0"/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9" ht="15" x14ac:dyDescent="0.25">
      <c r="A1" s="1" t="s">
        <v>0</v>
      </c>
      <c r="B1" s="1"/>
      <c r="C1" s="1"/>
      <c r="D1" s="1"/>
      <c r="E1" s="1"/>
      <c r="F1" s="1"/>
      <c r="G1" s="3"/>
      <c r="I1" s="54">
        <f>'[1]B.F. 02'!A4</f>
        <v>45413</v>
      </c>
    </row>
    <row r="2" spans="1:9" x14ac:dyDescent="0.2">
      <c r="A2" s="1" t="s">
        <v>77</v>
      </c>
      <c r="B2" s="1"/>
      <c r="C2" s="1"/>
      <c r="D2" s="1"/>
      <c r="E2" s="1"/>
      <c r="F2" s="1"/>
      <c r="G2" s="1"/>
    </row>
    <row r="3" spans="1:9" x14ac:dyDescent="0.2">
      <c r="A3" s="1" t="s">
        <v>78</v>
      </c>
      <c r="B3" s="1"/>
      <c r="C3" s="1"/>
      <c r="D3" s="1"/>
      <c r="E3" s="1"/>
      <c r="F3" s="1"/>
      <c r="G3" s="1"/>
    </row>
    <row r="4" spans="1:9" x14ac:dyDescent="0.2">
      <c r="A4" s="1" t="str">
        <f>'[1]B.F. 03 '!A3</f>
        <v>COMPETÊNCIA: MAIO DE 2024</v>
      </c>
      <c r="B4" s="1"/>
      <c r="C4" s="1"/>
      <c r="D4" s="1"/>
      <c r="E4" s="1"/>
      <c r="F4" s="1"/>
      <c r="G4" s="1"/>
    </row>
    <row r="5" spans="1:9" x14ac:dyDescent="0.2">
      <c r="A5" s="55"/>
      <c r="B5" s="55"/>
      <c r="C5" s="55"/>
      <c r="D5" s="55"/>
      <c r="E5" s="55"/>
      <c r="F5" s="55"/>
      <c r="G5" s="55"/>
    </row>
    <row r="6" spans="1:9" x14ac:dyDescent="0.2">
      <c r="A6" s="2" t="s">
        <v>79</v>
      </c>
    </row>
    <row r="7" spans="1:9" ht="30" customHeight="1" x14ac:dyDescent="0.2">
      <c r="A7" s="56" t="s">
        <v>80</v>
      </c>
      <c r="B7" s="57" t="s">
        <v>81</v>
      </c>
      <c r="C7" s="57" t="s">
        <v>82</v>
      </c>
      <c r="D7" s="58" t="s">
        <v>83</v>
      </c>
      <c r="E7" s="58" t="s">
        <v>84</v>
      </c>
    </row>
    <row r="8" spans="1:9" s="2" customFormat="1" ht="15" customHeight="1" x14ac:dyDescent="0.2">
      <c r="A8" s="59" t="s">
        <v>85</v>
      </c>
      <c r="B8" s="60">
        <f>SUM(B9:B16)</f>
        <v>106736</v>
      </c>
      <c r="C8" s="60">
        <f>SUM(C9:C16)</f>
        <v>106736</v>
      </c>
      <c r="D8" s="60">
        <f>SUM(D9:D16)</f>
        <v>0</v>
      </c>
      <c r="E8" s="60">
        <f>SUM(E9:E16)</f>
        <v>-106736</v>
      </c>
    </row>
    <row r="9" spans="1:9" ht="15" customHeight="1" x14ac:dyDescent="0.2">
      <c r="A9" s="61" t="s">
        <v>86</v>
      </c>
      <c r="B9" s="62"/>
      <c r="C9" s="62"/>
      <c r="D9" s="62"/>
      <c r="E9" s="63">
        <f t="shared" ref="E9:E33" si="0">D9-C9</f>
        <v>0</v>
      </c>
      <c r="G9" s="64"/>
    </row>
    <row r="10" spans="1:9" ht="15" customHeight="1" x14ac:dyDescent="0.2">
      <c r="A10" s="61" t="s">
        <v>87</v>
      </c>
      <c r="B10" s="62"/>
      <c r="C10" s="62"/>
      <c r="D10" s="62"/>
      <c r="E10" s="63">
        <f t="shared" si="0"/>
        <v>0</v>
      </c>
      <c r="G10" s="64"/>
    </row>
    <row r="11" spans="1:9" ht="15" customHeight="1" x14ac:dyDescent="0.2">
      <c r="A11" s="61" t="s">
        <v>88</v>
      </c>
      <c r="B11" s="62">
        <f>HLOOKUP($I$1,[1]DADOS!$A1:$IV228,4,0)+HLOOKUP($I$1,[1]DADOS!$A1:$IV228,30,0)+HLOOKUP($I$1,[1]DADOS!$A1:$IV228,56,0)</f>
        <v>3716</v>
      </c>
      <c r="C11" s="62">
        <f>$B$11</f>
        <v>3716</v>
      </c>
      <c r="D11" s="62">
        <f>HLOOKUP($I$1,[1]DADOS!$A1:$IV228,8,0)+HLOOKUP($I$1,[1]DADOS!$A1:$IV228,34,0)+HLOOKUP($I$1,[1]DADOS!$A1:$IV228,60,0)</f>
        <v>0</v>
      </c>
      <c r="E11" s="63">
        <f t="shared" si="0"/>
        <v>-3716</v>
      </c>
      <c r="G11" s="64"/>
    </row>
    <row r="12" spans="1:9" ht="15" customHeight="1" x14ac:dyDescent="0.2">
      <c r="A12" s="61" t="s">
        <v>89</v>
      </c>
      <c r="B12" s="62"/>
      <c r="C12" s="62"/>
      <c r="D12" s="62"/>
      <c r="E12" s="63">
        <f t="shared" si="0"/>
        <v>0</v>
      </c>
      <c r="G12" s="64"/>
    </row>
    <row r="13" spans="1:9" ht="15" customHeight="1" x14ac:dyDescent="0.2">
      <c r="A13" s="61" t="s">
        <v>90</v>
      </c>
      <c r="B13" s="62"/>
      <c r="C13" s="62"/>
      <c r="D13" s="62"/>
      <c r="E13" s="63">
        <f t="shared" si="0"/>
        <v>0</v>
      </c>
    </row>
    <row r="14" spans="1:9" ht="15" customHeight="1" x14ac:dyDescent="0.2">
      <c r="A14" s="61" t="s">
        <v>91</v>
      </c>
      <c r="B14" s="62"/>
      <c r="C14" s="62"/>
      <c r="D14" s="62"/>
      <c r="E14" s="63">
        <f>D14-C14</f>
        <v>0</v>
      </c>
    </row>
    <row r="15" spans="1:9" ht="15" customHeight="1" x14ac:dyDescent="0.2">
      <c r="A15" s="61" t="s">
        <v>92</v>
      </c>
      <c r="B15" s="62">
        <f>HLOOKUP($I$1,[1]DADOS!$A1:$IV228,12,0)+HLOOKUP($I$1,[1]DADOS!$A1:$IV228,20,0)+HLOOKUP($I$1,[1]DADOS!$A1:$IV228,63,0)+HLOOKUP($I$1,[1]DADOS!$A1:$IV228,70,0)+HLOOKUP($I$1,[1]DADOS!$A1:$IV228,77,0)</f>
        <v>22012</v>
      </c>
      <c r="C15" s="62">
        <f>B15</f>
        <v>22012</v>
      </c>
      <c r="D15" s="62">
        <f>HLOOKUP($I$1,[1]DADOS!$A1:$IV228,16,0)+HLOOKUP($I$1,[1]DADOS!$A1:$IV228,24,0)+HLOOKUP($I$1,[1]DADOS!$A1:$IV228,67,0)+HLOOKUP($I$1,[1]DADOS!$A1:$IV228,74,0)+HLOOKUP($I$1,[1]DADOS!$A1:$IV228,81,0)</f>
        <v>0</v>
      </c>
      <c r="E15" s="63">
        <f t="shared" si="0"/>
        <v>-22012</v>
      </c>
    </row>
    <row r="16" spans="1:9" ht="15" customHeight="1" x14ac:dyDescent="0.2">
      <c r="A16" s="61" t="s">
        <v>93</v>
      </c>
      <c r="B16" s="62">
        <f>HLOOKUP($I$1,[1]DADOS!$A1:$IV228,84,0)+HLOOKUP($I$1,[1]DADOS!$A1:$IV228,91,0)+HLOOKUP($I$1,[1]DADOS!$A1:$IV228,98,0)+HLOOKUP($I$1,[1]DADOS!$A1:$IV228,105,0)+HLOOKUP($I$1,[1]DADOS!$A1:$IV228,112,0)+HLOOKUP($I$1,[1]DADOS!$A1:$IV228,119,0)+HLOOKUP($I$1,[1]DADOS!$A1:$IV228,126,0)</f>
        <v>81008</v>
      </c>
      <c r="C16" s="62">
        <f>B16</f>
        <v>81008</v>
      </c>
      <c r="D16" s="62">
        <f>HLOOKUP($I$1,[1]DADOS!$A1:$IV228,88,0)+HLOOKUP($I$1,[1]DADOS!$A1:$IV228,95,0)+HLOOKUP($I$1,[1]DADOS!$A1:$IV228,102,0)+HLOOKUP($I$1,[1]DADOS!$A1:$IV228,107,0)+HLOOKUP($I$1,[1]DADOS!$A1:$IV228,116,0)+HLOOKUP($I$1,[1]DADOS!$A1:$IV228,123,0)+HLOOKUP($I$1,[1]DADOS!$A1:$IV228,130,0)</f>
        <v>0</v>
      </c>
      <c r="E16" s="63">
        <f t="shared" si="0"/>
        <v>-81008</v>
      </c>
    </row>
    <row r="17" spans="1:5" s="2" customFormat="1" ht="15" customHeight="1" x14ac:dyDescent="0.2">
      <c r="A17" s="65" t="s">
        <v>94</v>
      </c>
      <c r="B17" s="66">
        <f>SUM(B18:B22)</f>
        <v>0</v>
      </c>
      <c r="C17" s="66">
        <f>SUM(C18:C22)</f>
        <v>0</v>
      </c>
      <c r="D17" s="66">
        <f>SUM(D18:D22)</f>
        <v>0</v>
      </c>
      <c r="E17" s="63">
        <f t="shared" si="0"/>
        <v>0</v>
      </c>
    </row>
    <row r="18" spans="1:5" ht="15" customHeight="1" x14ac:dyDescent="0.2">
      <c r="A18" s="61" t="s">
        <v>95</v>
      </c>
      <c r="B18" s="62"/>
      <c r="C18" s="62"/>
      <c r="D18" s="62"/>
      <c r="E18" s="63">
        <f t="shared" si="0"/>
        <v>0</v>
      </c>
    </row>
    <row r="19" spans="1:5" ht="15" customHeight="1" x14ac:dyDescent="0.2">
      <c r="A19" s="61" t="s">
        <v>96</v>
      </c>
      <c r="B19" s="62"/>
      <c r="C19" s="62"/>
      <c r="D19" s="62"/>
      <c r="E19" s="63">
        <f t="shared" si="0"/>
        <v>0</v>
      </c>
    </row>
    <row r="20" spans="1:5" ht="15" customHeight="1" x14ac:dyDescent="0.2">
      <c r="A20" s="61" t="s">
        <v>97</v>
      </c>
      <c r="B20" s="62"/>
      <c r="C20" s="62"/>
      <c r="D20" s="62"/>
      <c r="E20" s="63">
        <f t="shared" si="0"/>
        <v>0</v>
      </c>
    </row>
    <row r="21" spans="1:5" ht="15" customHeight="1" x14ac:dyDescent="0.2">
      <c r="A21" s="61" t="s">
        <v>98</v>
      </c>
      <c r="B21" s="62"/>
      <c r="C21" s="62"/>
      <c r="D21" s="62"/>
      <c r="E21" s="63">
        <f t="shared" si="0"/>
        <v>0</v>
      </c>
    </row>
    <row r="22" spans="1:5" ht="15" customHeight="1" x14ac:dyDescent="0.2">
      <c r="A22" s="61" t="s">
        <v>99</v>
      </c>
      <c r="B22" s="62"/>
      <c r="C22" s="62"/>
      <c r="D22" s="62"/>
      <c r="E22" s="63">
        <f t="shared" si="0"/>
        <v>0</v>
      </c>
    </row>
    <row r="23" spans="1:5" s="2" customFormat="1" ht="15" customHeight="1" x14ac:dyDescent="0.2">
      <c r="A23" s="65" t="s">
        <v>100</v>
      </c>
      <c r="B23" s="66">
        <f>B8+B17</f>
        <v>106736</v>
      </c>
      <c r="C23" s="66">
        <f>C8+C17</f>
        <v>106736</v>
      </c>
      <c r="D23" s="66">
        <f>D8+D17</f>
        <v>0</v>
      </c>
      <c r="E23" s="67">
        <f t="shared" si="0"/>
        <v>-106736</v>
      </c>
    </row>
    <row r="24" spans="1:5" s="2" customFormat="1" ht="15" customHeight="1" x14ac:dyDescent="0.2">
      <c r="A24" s="65" t="s">
        <v>101</v>
      </c>
      <c r="B24" s="66">
        <f>SUM(B25:B30)</f>
        <v>0</v>
      </c>
      <c r="C24" s="66">
        <f>SUM(C25:C30)</f>
        <v>0</v>
      </c>
      <c r="D24" s="66">
        <f>SUM(D25:D30)</f>
        <v>0</v>
      </c>
      <c r="E24" s="67">
        <f t="shared" si="0"/>
        <v>0</v>
      </c>
    </row>
    <row r="25" spans="1:5" ht="15" customHeight="1" x14ac:dyDescent="0.2">
      <c r="A25" s="61" t="s">
        <v>102</v>
      </c>
      <c r="B25" s="62"/>
      <c r="C25" s="62"/>
      <c r="D25" s="62"/>
      <c r="E25" s="63">
        <f t="shared" si="0"/>
        <v>0</v>
      </c>
    </row>
    <row r="26" spans="1:5" ht="15" customHeight="1" x14ac:dyDescent="0.2">
      <c r="A26" s="68" t="s">
        <v>103</v>
      </c>
      <c r="B26" s="62"/>
      <c r="C26" s="62"/>
      <c r="D26" s="62"/>
      <c r="E26" s="63">
        <f t="shared" si="0"/>
        <v>0</v>
      </c>
    </row>
    <row r="27" spans="1:5" ht="15" customHeight="1" x14ac:dyDescent="0.2">
      <c r="A27" s="68" t="s">
        <v>104</v>
      </c>
      <c r="B27" s="62"/>
      <c r="C27" s="62"/>
      <c r="D27" s="62"/>
      <c r="E27" s="63">
        <f t="shared" si="0"/>
        <v>0</v>
      </c>
    </row>
    <row r="28" spans="1:5" ht="15" customHeight="1" x14ac:dyDescent="0.2">
      <c r="A28" s="61" t="s">
        <v>105</v>
      </c>
      <c r="B28" s="62"/>
      <c r="C28" s="62"/>
      <c r="D28" s="62"/>
      <c r="E28" s="63">
        <f t="shared" si="0"/>
        <v>0</v>
      </c>
    </row>
    <row r="29" spans="1:5" ht="15" customHeight="1" x14ac:dyDescent="0.2">
      <c r="A29" s="68" t="s">
        <v>103</v>
      </c>
      <c r="B29" s="62"/>
      <c r="C29" s="62"/>
      <c r="D29" s="62"/>
      <c r="E29" s="63">
        <f t="shared" si="0"/>
        <v>0</v>
      </c>
    </row>
    <row r="30" spans="1:5" ht="15" customHeight="1" x14ac:dyDescent="0.2">
      <c r="A30" s="68" t="s">
        <v>104</v>
      </c>
      <c r="B30" s="62"/>
      <c r="C30" s="62"/>
      <c r="D30" s="62"/>
      <c r="E30" s="63">
        <f t="shared" si="0"/>
        <v>0</v>
      </c>
    </row>
    <row r="31" spans="1:5" s="2" customFormat="1" ht="15" customHeight="1" x14ac:dyDescent="0.2">
      <c r="A31" s="65" t="s">
        <v>106</v>
      </c>
      <c r="B31" s="66">
        <f>B23+B24</f>
        <v>106736</v>
      </c>
      <c r="C31" s="66">
        <f>C23+C24</f>
        <v>106736</v>
      </c>
      <c r="D31" s="66">
        <f>D23+D24</f>
        <v>0</v>
      </c>
      <c r="E31" s="67">
        <f t="shared" si="0"/>
        <v>-106736</v>
      </c>
    </row>
    <row r="32" spans="1:5" ht="15" customHeight="1" x14ac:dyDescent="0.2">
      <c r="A32" s="69" t="s">
        <v>107</v>
      </c>
      <c r="B32" s="62">
        <f>IF(B31&gt;B56,0,B56-B31)</f>
        <v>0</v>
      </c>
      <c r="C32" s="62">
        <f>IF(C31&gt;C56,0,C56-C31)</f>
        <v>0</v>
      </c>
      <c r="D32" s="62">
        <f>IF(D31&gt;D56,0,D56-D31)</f>
        <v>0</v>
      </c>
      <c r="E32" s="63">
        <f t="shared" si="0"/>
        <v>0</v>
      </c>
    </row>
    <row r="33" spans="1:7" s="2" customFormat="1" ht="15" customHeight="1" x14ac:dyDescent="0.2">
      <c r="A33" s="65" t="s">
        <v>108</v>
      </c>
      <c r="B33" s="66">
        <f>B31+B32</f>
        <v>106736</v>
      </c>
      <c r="C33" s="66">
        <f>C31+C32</f>
        <v>106736</v>
      </c>
      <c r="D33" s="66">
        <f>D31+D32</f>
        <v>0</v>
      </c>
      <c r="E33" s="67">
        <f t="shared" si="0"/>
        <v>-106736</v>
      </c>
    </row>
    <row r="34" spans="1:7" s="2" customFormat="1" ht="15" customHeight="1" x14ac:dyDescent="0.2">
      <c r="A34" s="65" t="s">
        <v>109</v>
      </c>
      <c r="B34" s="66">
        <f>SUM(B35:B37)</f>
        <v>0</v>
      </c>
      <c r="C34" s="66">
        <f>SUM(C35:C37)</f>
        <v>0</v>
      </c>
      <c r="D34" s="66">
        <f>SUM(D35:D37)</f>
        <v>0</v>
      </c>
      <c r="E34" s="67"/>
    </row>
    <row r="35" spans="1:7" ht="15" customHeight="1" x14ac:dyDescent="0.2">
      <c r="A35" s="68" t="s">
        <v>110</v>
      </c>
      <c r="B35" s="62"/>
      <c r="C35" s="62"/>
      <c r="D35" s="62"/>
      <c r="E35" s="63"/>
    </row>
    <row r="36" spans="1:7" ht="15" customHeight="1" x14ac:dyDescent="0.2">
      <c r="A36" s="68" t="s">
        <v>111</v>
      </c>
      <c r="B36" s="62"/>
      <c r="C36" s="62"/>
      <c r="D36" s="62"/>
      <c r="E36" s="63"/>
    </row>
    <row r="37" spans="1:7" ht="15" customHeight="1" x14ac:dyDescent="0.2">
      <c r="A37" s="70" t="s">
        <v>112</v>
      </c>
      <c r="B37" s="71"/>
      <c r="C37" s="71"/>
      <c r="D37" s="71"/>
      <c r="E37" s="72"/>
    </row>
    <row r="38" spans="1:7" ht="38.25" x14ac:dyDescent="0.2">
      <c r="A38" s="56" t="s">
        <v>113</v>
      </c>
      <c r="B38" s="57" t="s">
        <v>114</v>
      </c>
      <c r="C38" s="57" t="s">
        <v>115</v>
      </c>
      <c r="D38" s="57" t="s">
        <v>116</v>
      </c>
      <c r="E38" s="57" t="s">
        <v>117</v>
      </c>
      <c r="F38" s="57" t="s">
        <v>118</v>
      </c>
      <c r="G38" s="57" t="s">
        <v>119</v>
      </c>
    </row>
    <row r="39" spans="1:7" s="2" customFormat="1" ht="15" customHeight="1" x14ac:dyDescent="0.2">
      <c r="A39" s="59" t="s">
        <v>120</v>
      </c>
      <c r="B39" s="73">
        <f>SUM(B40:B42)</f>
        <v>85520</v>
      </c>
      <c r="C39" s="73">
        <f>SUM(C40:C42)</f>
        <v>85520</v>
      </c>
      <c r="D39" s="73">
        <f>SUM(D40:D42)</f>
        <v>0</v>
      </c>
      <c r="E39" s="73">
        <f>SUM(E40:E42)</f>
        <v>0</v>
      </c>
      <c r="F39" s="73">
        <f>SUM(F40:F42)</f>
        <v>0</v>
      </c>
      <c r="G39" s="73">
        <f>C39-D39</f>
        <v>85520</v>
      </c>
    </row>
    <row r="40" spans="1:7" ht="15" customHeight="1" x14ac:dyDescent="0.2">
      <c r="A40" s="61" t="s">
        <v>121</v>
      </c>
      <c r="B40" s="62"/>
      <c r="C40" s="62"/>
      <c r="D40" s="62"/>
      <c r="E40" s="62">
        <v>0</v>
      </c>
      <c r="F40" s="62">
        <v>0</v>
      </c>
      <c r="G40" s="62">
        <f>C40-D40</f>
        <v>0</v>
      </c>
    </row>
    <row r="41" spans="1:7" ht="15" customHeight="1" x14ac:dyDescent="0.2">
      <c r="A41" s="61" t="s">
        <v>122</v>
      </c>
      <c r="B41" s="62"/>
      <c r="C41" s="62"/>
      <c r="D41" s="62"/>
      <c r="E41" s="62"/>
      <c r="F41" s="62"/>
      <c r="G41" s="62">
        <f t="shared" ref="G41:G58" si="1">C41-D41</f>
        <v>0</v>
      </c>
    </row>
    <row r="42" spans="1:7" ht="15" customHeight="1" x14ac:dyDescent="0.2">
      <c r="A42" s="61" t="s">
        <v>123</v>
      </c>
      <c r="B42" s="62">
        <f>HLOOKUP($I$1,[1]DADOS!$A1:$IV217,199,0)</f>
        <v>85520</v>
      </c>
      <c r="C42" s="62">
        <f>HLOOKUP($I$1,[1]DADOS!$A1:$IV217,200,0)</f>
        <v>85520</v>
      </c>
      <c r="D42" s="62">
        <f>HLOOKUP($I$1,[1]DADOS!$A1:$IV217,201,0)</f>
        <v>0</v>
      </c>
      <c r="E42" s="62">
        <f>HLOOKUP($I$1,[1]DADOS!$A1:$IV217,202,0)</f>
        <v>0</v>
      </c>
      <c r="F42" s="62">
        <f>HLOOKUP($I$1,[1]DADOS!$A1:$IV217,203,0)</f>
        <v>0</v>
      </c>
      <c r="G42" s="62">
        <f t="shared" si="1"/>
        <v>85520</v>
      </c>
    </row>
    <row r="43" spans="1:7" s="2" customFormat="1" ht="15" customHeight="1" x14ac:dyDescent="0.2">
      <c r="A43" s="65" t="s">
        <v>124</v>
      </c>
      <c r="B43" s="66">
        <f>SUM(B44:B46)</f>
        <v>0</v>
      </c>
      <c r="C43" s="66">
        <f>SUM(C44:C46)</f>
        <v>0</v>
      </c>
      <c r="D43" s="66">
        <f>SUM(D44:D46)</f>
        <v>0</v>
      </c>
      <c r="E43" s="66">
        <f>SUM(E44:E46)</f>
        <v>0</v>
      </c>
      <c r="F43" s="66">
        <f>SUM(F44:F46)</f>
        <v>0</v>
      </c>
      <c r="G43" s="62">
        <f t="shared" si="1"/>
        <v>0</v>
      </c>
    </row>
    <row r="44" spans="1:7" ht="15" customHeight="1" x14ac:dyDescent="0.2">
      <c r="A44" s="61" t="s">
        <v>125</v>
      </c>
      <c r="B44" s="62">
        <f>HLOOKUP($I$1,[1]DADOS!$A1:$IV217,205,0)</f>
        <v>0</v>
      </c>
      <c r="C44" s="62">
        <f>HLOOKUP($I$1,[1]DADOS!$A1:$IV217,206,0)</f>
        <v>0</v>
      </c>
      <c r="D44" s="62">
        <f>HLOOKUP($I$1,[1]DADOS!$A1:$IV217,207,0)</f>
        <v>0</v>
      </c>
      <c r="E44" s="62">
        <f>HLOOKUP($I$1,[1]DADOS!$A1:$IV217,208,0)</f>
        <v>0</v>
      </c>
      <c r="F44" s="62">
        <f>HLOOKUP($I$1,[1]DADOS!$A1:$IV217,209,0)</f>
        <v>0</v>
      </c>
      <c r="G44" s="62">
        <f t="shared" si="1"/>
        <v>0</v>
      </c>
    </row>
    <row r="45" spans="1:7" ht="15" customHeight="1" x14ac:dyDescent="0.2">
      <c r="A45" s="61" t="s">
        <v>126</v>
      </c>
      <c r="B45" s="62"/>
      <c r="C45" s="62"/>
      <c r="D45" s="62"/>
      <c r="E45" s="62"/>
      <c r="F45" s="62"/>
      <c r="G45" s="62">
        <f t="shared" si="1"/>
        <v>0</v>
      </c>
    </row>
    <row r="46" spans="1:7" ht="15" customHeight="1" x14ac:dyDescent="0.2">
      <c r="A46" s="61" t="s">
        <v>127</v>
      </c>
      <c r="B46" s="62"/>
      <c r="C46" s="62"/>
      <c r="D46" s="62"/>
      <c r="E46" s="62"/>
      <c r="F46" s="62"/>
      <c r="G46" s="62">
        <f t="shared" si="1"/>
        <v>0</v>
      </c>
    </row>
    <row r="47" spans="1:7" s="2" customFormat="1" ht="15" customHeight="1" x14ac:dyDescent="0.2">
      <c r="A47" s="65" t="s">
        <v>128</v>
      </c>
      <c r="B47" s="66"/>
      <c r="C47" s="66"/>
      <c r="D47" s="66"/>
      <c r="E47" s="66"/>
      <c r="F47" s="66"/>
      <c r="G47" s="62">
        <f t="shared" si="1"/>
        <v>0</v>
      </c>
    </row>
    <row r="48" spans="1:7" s="2" customFormat="1" ht="15" customHeight="1" x14ac:dyDescent="0.2">
      <c r="A48" s="65" t="s">
        <v>129</v>
      </c>
      <c r="B48" s="66">
        <f>B39+B43+B47</f>
        <v>85520</v>
      </c>
      <c r="C48" s="66">
        <f>C39+C43+C47</f>
        <v>85520</v>
      </c>
      <c r="D48" s="66">
        <f>D39+D43+D47</f>
        <v>0</v>
      </c>
      <c r="E48" s="66">
        <f>E39+E43+E47</f>
        <v>0</v>
      </c>
      <c r="F48" s="66">
        <f>F39+F43+F47</f>
        <v>0</v>
      </c>
      <c r="G48" s="62">
        <f t="shared" si="1"/>
        <v>85520</v>
      </c>
    </row>
    <row r="49" spans="1:7" s="2" customFormat="1" ht="15" customHeight="1" x14ac:dyDescent="0.2">
      <c r="A49" s="65" t="s">
        <v>130</v>
      </c>
      <c r="B49" s="66">
        <f>SUM(B50:B55)</f>
        <v>0</v>
      </c>
      <c r="C49" s="66">
        <f>SUM(C50:C55)</f>
        <v>0</v>
      </c>
      <c r="D49" s="66">
        <f>SUM(D50:D55)</f>
        <v>0</v>
      </c>
      <c r="E49" s="66">
        <f>SUM(E50:E55)</f>
        <v>0</v>
      </c>
      <c r="F49" s="66">
        <f>SUM(F50:F55)</f>
        <v>0</v>
      </c>
      <c r="G49" s="62">
        <f t="shared" si="1"/>
        <v>0</v>
      </c>
    </row>
    <row r="50" spans="1:7" ht="15" customHeight="1" x14ac:dyDescent="0.2">
      <c r="A50" s="61" t="s">
        <v>131</v>
      </c>
      <c r="B50" s="62"/>
      <c r="C50" s="62"/>
      <c r="D50" s="62"/>
      <c r="E50" s="62"/>
      <c r="F50" s="62"/>
      <c r="G50" s="62">
        <f t="shared" si="1"/>
        <v>0</v>
      </c>
    </row>
    <row r="51" spans="1:7" ht="15" customHeight="1" x14ac:dyDescent="0.2">
      <c r="A51" s="68" t="s">
        <v>132</v>
      </c>
      <c r="B51" s="62"/>
      <c r="C51" s="62"/>
      <c r="D51" s="62"/>
      <c r="E51" s="62"/>
      <c r="F51" s="62"/>
      <c r="G51" s="62">
        <f t="shared" si="1"/>
        <v>0</v>
      </c>
    </row>
    <row r="52" spans="1:7" ht="15" customHeight="1" x14ac:dyDescent="0.2">
      <c r="A52" s="68" t="s">
        <v>133</v>
      </c>
      <c r="B52" s="62"/>
      <c r="C52" s="62"/>
      <c r="D52" s="62"/>
      <c r="E52" s="62"/>
      <c r="F52" s="62"/>
      <c r="G52" s="62">
        <f t="shared" si="1"/>
        <v>0</v>
      </c>
    </row>
    <row r="53" spans="1:7" ht="15" customHeight="1" x14ac:dyDescent="0.2">
      <c r="A53" s="61" t="s">
        <v>134</v>
      </c>
      <c r="B53" s="62"/>
      <c r="C53" s="62"/>
      <c r="D53" s="62"/>
      <c r="E53" s="62"/>
      <c r="F53" s="62"/>
      <c r="G53" s="62">
        <f t="shared" si="1"/>
        <v>0</v>
      </c>
    </row>
    <row r="54" spans="1:7" ht="15" customHeight="1" x14ac:dyDescent="0.2">
      <c r="A54" s="68" t="s">
        <v>132</v>
      </c>
      <c r="B54" s="62"/>
      <c r="C54" s="62"/>
      <c r="D54" s="62"/>
      <c r="E54" s="62"/>
      <c r="F54" s="62"/>
      <c r="G54" s="62">
        <f t="shared" si="1"/>
        <v>0</v>
      </c>
    </row>
    <row r="55" spans="1:7" ht="15" customHeight="1" x14ac:dyDescent="0.2">
      <c r="A55" s="68" t="s">
        <v>133</v>
      </c>
      <c r="B55" s="62"/>
      <c r="C55" s="62"/>
      <c r="D55" s="62"/>
      <c r="E55" s="62"/>
      <c r="F55" s="62"/>
      <c r="G55" s="62">
        <f t="shared" si="1"/>
        <v>0</v>
      </c>
    </row>
    <row r="56" spans="1:7" s="2" customFormat="1" ht="15" customHeight="1" x14ac:dyDescent="0.2">
      <c r="A56" s="65" t="s">
        <v>135</v>
      </c>
      <c r="B56" s="66">
        <f>B48+B49</f>
        <v>85520</v>
      </c>
      <c r="C56" s="66">
        <f>C48+C49</f>
        <v>85520</v>
      </c>
      <c r="D56" s="66">
        <f>D48+D49</f>
        <v>0</v>
      </c>
      <c r="E56" s="66">
        <f>E48+E49</f>
        <v>0</v>
      </c>
      <c r="F56" s="66">
        <f>F48+F49</f>
        <v>0</v>
      </c>
      <c r="G56" s="62">
        <f t="shared" si="1"/>
        <v>85520</v>
      </c>
    </row>
    <row r="57" spans="1:7" ht="15" customHeight="1" x14ac:dyDescent="0.2">
      <c r="A57" s="69" t="s">
        <v>136</v>
      </c>
      <c r="B57" s="62">
        <f>IF(B33&gt;B56,B33-B56,0)</f>
        <v>21216</v>
      </c>
      <c r="C57" s="62">
        <f>IF(C33&gt;C56,C33-C56,0)</f>
        <v>21216</v>
      </c>
      <c r="D57" s="62">
        <f>IF(D33&gt;D56,D33-D56,0)</f>
        <v>0</v>
      </c>
      <c r="E57" s="62"/>
      <c r="F57" s="62"/>
      <c r="G57" s="62">
        <f t="shared" si="1"/>
        <v>21216</v>
      </c>
    </row>
    <row r="58" spans="1:7" s="2" customFormat="1" ht="15" customHeight="1" x14ac:dyDescent="0.2">
      <c r="A58" s="65" t="s">
        <v>137</v>
      </c>
      <c r="B58" s="66">
        <f>B56+B57</f>
        <v>106736</v>
      </c>
      <c r="C58" s="66">
        <f>C56+C57</f>
        <v>106736</v>
      </c>
      <c r="D58" s="66">
        <f>D56+D57</f>
        <v>0</v>
      </c>
      <c r="E58" s="66">
        <f>E56+E57</f>
        <v>0</v>
      </c>
      <c r="F58" s="66">
        <f>F56+F57</f>
        <v>0</v>
      </c>
      <c r="G58" s="62">
        <f t="shared" si="1"/>
        <v>106736</v>
      </c>
    </row>
    <row r="59" spans="1:7" s="2" customFormat="1" ht="15" customHeight="1" x14ac:dyDescent="0.2">
      <c r="A59" s="74" t="s">
        <v>138</v>
      </c>
      <c r="B59" s="75"/>
      <c r="C59" s="75"/>
      <c r="D59" s="75"/>
      <c r="E59" s="75"/>
      <c r="F59" s="75"/>
      <c r="G59" s="75"/>
    </row>
    <row r="60" spans="1:7" ht="15" customHeight="1" x14ac:dyDescent="0.2">
      <c r="A60" s="87" t="s">
        <v>64</v>
      </c>
      <c r="B60" s="87"/>
      <c r="C60" s="87"/>
      <c r="D60" s="87"/>
      <c r="E60" s="87"/>
      <c r="F60" s="87"/>
      <c r="G60" s="87"/>
    </row>
    <row r="61" spans="1:7" ht="15" customHeight="1" x14ac:dyDescent="0.2">
      <c r="A61" s="88" t="s">
        <v>65</v>
      </c>
      <c r="B61" s="88"/>
      <c r="C61" s="88"/>
      <c r="D61" s="88"/>
      <c r="E61" s="88"/>
      <c r="F61" s="88"/>
      <c r="G61" s="88"/>
    </row>
    <row r="62" spans="1:7" ht="15" customHeight="1" x14ac:dyDescent="0.2">
      <c r="A62" s="88" t="s">
        <v>66</v>
      </c>
      <c r="B62" s="88"/>
      <c r="C62" s="88"/>
      <c r="D62" s="88"/>
      <c r="E62" s="88"/>
      <c r="F62" s="88"/>
      <c r="G62" s="88"/>
    </row>
    <row r="63" spans="1:7" ht="15" customHeight="1" x14ac:dyDescent="0.2">
      <c r="A63" s="88" t="s">
        <v>67</v>
      </c>
      <c r="B63" s="88"/>
      <c r="C63" s="88"/>
      <c r="D63" s="88"/>
      <c r="E63" s="88"/>
      <c r="F63" s="88"/>
      <c r="G63" s="88"/>
    </row>
    <row r="64" spans="1:7" ht="15" customHeight="1" x14ac:dyDescent="0.2">
      <c r="A64" s="45" t="s">
        <v>68</v>
      </c>
      <c r="B64" s="45"/>
      <c r="C64" s="45"/>
      <c r="D64" s="45"/>
      <c r="E64" s="45"/>
      <c r="F64" s="45"/>
      <c r="G64" s="45"/>
    </row>
    <row r="65" spans="1:7" ht="15" customHeight="1" x14ac:dyDescent="0.2">
      <c r="A65" s="89"/>
      <c r="B65" s="89"/>
      <c r="C65" s="89"/>
      <c r="D65" s="89"/>
      <c r="E65" s="89"/>
      <c r="F65" s="89"/>
      <c r="G65" s="89"/>
    </row>
    <row r="66" spans="1:7" ht="15" customHeight="1" x14ac:dyDescent="0.2">
      <c r="A66" s="89"/>
      <c r="B66" s="89"/>
      <c r="C66" s="89"/>
      <c r="D66" s="89"/>
      <c r="E66" s="89"/>
      <c r="F66" s="89"/>
      <c r="G66" s="89"/>
    </row>
    <row r="67" spans="1:7" ht="15" customHeight="1" x14ac:dyDescent="0.2">
      <c r="A67" s="76"/>
      <c r="B67" s="76"/>
      <c r="C67" s="76"/>
      <c r="D67" s="76"/>
      <c r="E67" s="76"/>
      <c r="F67" s="76"/>
      <c r="G67" s="76"/>
    </row>
    <row r="68" spans="1:7" ht="15" customHeight="1" x14ac:dyDescent="0.2">
      <c r="A68" s="86"/>
      <c r="B68" s="86"/>
      <c r="C68" s="86"/>
      <c r="D68" s="86"/>
      <c r="E68" s="86"/>
      <c r="F68" s="86"/>
      <c r="G68" s="86"/>
    </row>
    <row r="69" spans="1:7" ht="15" customHeight="1" x14ac:dyDescent="0.2">
      <c r="A69" s="90"/>
      <c r="B69" s="90"/>
      <c r="C69" s="90"/>
      <c r="D69" s="90"/>
      <c r="E69" s="90"/>
      <c r="F69" s="90"/>
      <c r="G69" s="90"/>
    </row>
    <row r="70" spans="1:7" x14ac:dyDescent="0.2">
      <c r="A70" s="47" t="s">
        <v>69</v>
      </c>
      <c r="B70" s="47"/>
      <c r="C70" s="47"/>
      <c r="D70" s="47"/>
      <c r="E70" s="48" t="s">
        <v>70</v>
      </c>
      <c r="F70" s="48"/>
      <c r="G70" s="49"/>
    </row>
    <row r="71" spans="1:7" x14ac:dyDescent="0.2">
      <c r="A71" s="50" t="s">
        <v>71</v>
      </c>
      <c r="B71" s="50"/>
      <c r="C71" s="50"/>
      <c r="D71" s="50"/>
      <c r="E71" s="51" t="s">
        <v>72</v>
      </c>
      <c r="F71" s="51"/>
      <c r="G71" s="52"/>
    </row>
    <row r="72" spans="1:7" x14ac:dyDescent="0.2">
      <c r="A72" s="50" t="s">
        <v>73</v>
      </c>
      <c r="B72" s="50"/>
      <c r="C72" s="50"/>
      <c r="D72" s="50"/>
      <c r="E72" s="51" t="s">
        <v>74</v>
      </c>
      <c r="F72" s="48"/>
      <c r="G72" s="49"/>
    </row>
    <row r="73" spans="1:7" x14ac:dyDescent="0.2">
      <c r="A73" s="47" t="s">
        <v>75</v>
      </c>
      <c r="B73" s="47"/>
      <c r="E73" s="48" t="s">
        <v>76</v>
      </c>
      <c r="F73" s="48"/>
      <c r="G73" s="53"/>
    </row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</sheetData>
  <mergeCells count="17">
    <mergeCell ref="A73:B73"/>
    <mergeCell ref="A60:G60"/>
    <mergeCell ref="A61:G61"/>
    <mergeCell ref="A62:G62"/>
    <mergeCell ref="A63:G63"/>
    <mergeCell ref="A64:G64"/>
    <mergeCell ref="A65:G65"/>
    <mergeCell ref="A66:G66"/>
    <mergeCell ref="A68:G68"/>
    <mergeCell ref="A69:G69"/>
    <mergeCell ref="A67:G67"/>
    <mergeCell ref="A70:B70"/>
    <mergeCell ref="C70:D70"/>
    <mergeCell ref="A71:B71"/>
    <mergeCell ref="C71:D71"/>
    <mergeCell ref="A72:B72"/>
    <mergeCell ref="C72:D72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06D-7AAD-4C08-A1B9-0A16B8F1C6BC}">
  <sheetPr codeName="Plan11">
    <tabColor indexed="42"/>
    <pageSetUpPr fitToPage="1"/>
  </sheetPr>
  <dimension ref="A1:J160"/>
  <sheetViews>
    <sheetView showGridLines="0" zoomScaleNormal="100" workbookViewId="0"/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10" ht="15" customHeight="1" x14ac:dyDescent="0.25">
      <c r="A1" s="1" t="s">
        <v>0</v>
      </c>
      <c r="B1" s="1"/>
      <c r="C1" s="1"/>
      <c r="D1" s="1"/>
      <c r="E1" s="1"/>
      <c r="F1" s="1"/>
      <c r="G1" s="1"/>
      <c r="J1" s="54">
        <f>'[1]B.F. 02'!A4</f>
        <v>45413</v>
      </c>
    </row>
    <row r="2" spans="1:10" ht="15" customHeight="1" x14ac:dyDescent="0.2">
      <c r="A2" s="1" t="s">
        <v>139</v>
      </c>
      <c r="B2" s="1"/>
      <c r="C2" s="1"/>
      <c r="D2" s="1"/>
      <c r="E2" s="1"/>
      <c r="F2" s="1"/>
      <c r="G2" s="1"/>
    </row>
    <row r="3" spans="1:10" ht="15" customHeight="1" x14ac:dyDescent="0.2">
      <c r="A3" s="1" t="str">
        <f>'[1]B.F. 03 '!A3</f>
        <v>COMPETÊNCIA: MAIO DE 2024</v>
      </c>
      <c r="B3" s="1"/>
      <c r="C3" s="1"/>
      <c r="D3" s="1"/>
      <c r="E3" s="1"/>
      <c r="F3" s="1"/>
      <c r="G3" s="1"/>
    </row>
    <row r="4" spans="1:10" ht="15" customHeight="1" x14ac:dyDescent="0.2">
      <c r="A4" s="1"/>
      <c r="B4" s="1"/>
      <c r="C4" s="1"/>
      <c r="D4" s="1"/>
      <c r="E4" s="1"/>
      <c r="F4" s="1"/>
      <c r="G4" s="1"/>
    </row>
    <row r="5" spans="1:10" ht="15" customHeight="1" x14ac:dyDescent="0.2">
      <c r="A5" s="77" t="s">
        <v>140</v>
      </c>
    </row>
    <row r="6" spans="1:10" ht="15" customHeight="1" thickBot="1" x14ac:dyDescent="0.25">
      <c r="A6" s="78"/>
      <c r="B6" s="79" t="s">
        <v>141</v>
      </c>
      <c r="C6" s="79"/>
      <c r="D6" s="78"/>
      <c r="E6" s="78"/>
      <c r="F6" s="78"/>
      <c r="G6" s="78"/>
    </row>
    <row r="7" spans="1:10" ht="38.25" x14ac:dyDescent="0.2">
      <c r="A7" s="80" t="s">
        <v>142</v>
      </c>
      <c r="B7" s="81" t="s">
        <v>143</v>
      </c>
      <c r="C7" s="81" t="s">
        <v>144</v>
      </c>
      <c r="D7" s="81" t="s">
        <v>145</v>
      </c>
      <c r="E7" s="81" t="s">
        <v>146</v>
      </c>
      <c r="F7" s="81" t="s">
        <v>147</v>
      </c>
      <c r="G7" s="81" t="s">
        <v>148</v>
      </c>
    </row>
    <row r="8" spans="1:10" s="2" customFormat="1" ht="15" customHeight="1" x14ac:dyDescent="0.2">
      <c r="A8" s="65" t="s">
        <v>149</v>
      </c>
      <c r="B8" s="67">
        <f>SUM(B9:B11)</f>
        <v>0</v>
      </c>
      <c r="C8" s="67">
        <f>SUM(C9:C11)</f>
        <v>0</v>
      </c>
      <c r="D8" s="67">
        <f>SUM(D9:D11)</f>
        <v>0</v>
      </c>
      <c r="E8" s="67">
        <f>SUM(E9:E11)</f>
        <v>0</v>
      </c>
      <c r="F8" s="67">
        <f>SUM(F9:F11)</f>
        <v>0</v>
      </c>
      <c r="G8" s="67">
        <f t="shared" ref="G8:G16" si="0">B8+C8-E8-F8</f>
        <v>0</v>
      </c>
    </row>
    <row r="9" spans="1:10" ht="15" customHeight="1" x14ac:dyDescent="0.2">
      <c r="A9" s="68" t="s">
        <v>121</v>
      </c>
      <c r="B9" s="62"/>
      <c r="C9" s="62"/>
      <c r="D9" s="62"/>
      <c r="E9" s="62"/>
      <c r="F9" s="62"/>
      <c r="G9" s="82">
        <f t="shared" si="0"/>
        <v>0</v>
      </c>
    </row>
    <row r="10" spans="1:10" ht="15" customHeight="1" x14ac:dyDescent="0.2">
      <c r="A10" s="68" t="s">
        <v>122</v>
      </c>
      <c r="B10" s="62"/>
      <c r="C10" s="62"/>
      <c r="D10" s="62"/>
      <c r="E10" s="62"/>
      <c r="F10" s="62"/>
      <c r="G10" s="82">
        <f t="shared" si="0"/>
        <v>0</v>
      </c>
    </row>
    <row r="11" spans="1:10" ht="15" customHeight="1" x14ac:dyDescent="0.2">
      <c r="A11" s="68" t="s">
        <v>123</v>
      </c>
      <c r="B11" s="62"/>
      <c r="C11" s="62">
        <f>HLOOKUP($J$1,[1]DADOS!$A1:$IV228,193,0)</f>
        <v>0</v>
      </c>
      <c r="D11" s="62">
        <f>$E$11</f>
        <v>0</v>
      </c>
      <c r="E11" s="62">
        <f>HLOOKUP($J$1,[1]DADOS!$A1:$IV228,195,0)+HLOOKUP($J$1,[1]DADOS!$A1:$IV228,211,0)</f>
        <v>0</v>
      </c>
      <c r="F11" s="62"/>
      <c r="G11" s="82">
        <f t="shared" si="0"/>
        <v>0</v>
      </c>
    </row>
    <row r="12" spans="1:10" s="2" customFormat="1" ht="15" customHeight="1" x14ac:dyDescent="0.2">
      <c r="A12" s="65" t="s">
        <v>150</v>
      </c>
      <c r="B12" s="66">
        <f>SUM(B13:B15)</f>
        <v>0</v>
      </c>
      <c r="C12" s="66">
        <f>SUM(C13:C15)</f>
        <v>0</v>
      </c>
      <c r="D12" s="66">
        <f>SUM(D13:D15)</f>
        <v>0</v>
      </c>
      <c r="E12" s="66">
        <f>SUM(E13:E15)</f>
        <v>0</v>
      </c>
      <c r="F12" s="66">
        <f>SUM(F13:F15)</f>
        <v>0</v>
      </c>
      <c r="G12" s="67">
        <f t="shared" si="0"/>
        <v>0</v>
      </c>
    </row>
    <row r="13" spans="1:10" ht="15" customHeight="1" x14ac:dyDescent="0.2">
      <c r="A13" s="68" t="s">
        <v>125</v>
      </c>
      <c r="B13" s="62"/>
      <c r="C13" s="62"/>
      <c r="D13" s="62"/>
      <c r="E13" s="62"/>
      <c r="F13" s="62"/>
      <c r="G13" s="82">
        <f t="shared" si="0"/>
        <v>0</v>
      </c>
    </row>
    <row r="14" spans="1:10" ht="15" customHeight="1" x14ac:dyDescent="0.2">
      <c r="A14" s="68" t="s">
        <v>126</v>
      </c>
      <c r="B14" s="62"/>
      <c r="C14" s="62"/>
      <c r="D14" s="62"/>
      <c r="E14" s="62"/>
      <c r="F14" s="62"/>
      <c r="G14" s="82">
        <f t="shared" si="0"/>
        <v>0</v>
      </c>
    </row>
    <row r="15" spans="1:10" ht="15" customHeight="1" x14ac:dyDescent="0.2">
      <c r="A15" s="68" t="s">
        <v>127</v>
      </c>
      <c r="B15" s="62"/>
      <c r="C15" s="62"/>
      <c r="D15" s="62"/>
      <c r="E15" s="62"/>
      <c r="F15" s="62"/>
      <c r="G15" s="82">
        <f t="shared" si="0"/>
        <v>0</v>
      </c>
    </row>
    <row r="16" spans="1:10" s="2" customFormat="1" ht="15" customHeight="1" x14ac:dyDescent="0.2">
      <c r="A16" s="74" t="s">
        <v>151</v>
      </c>
      <c r="B16" s="75">
        <f>B8+B12</f>
        <v>0</v>
      </c>
      <c r="C16" s="75">
        <f>C8+C12</f>
        <v>0</v>
      </c>
      <c r="D16" s="75">
        <f>D8+D12</f>
        <v>0</v>
      </c>
      <c r="E16" s="75">
        <f>E8+E12</f>
        <v>0</v>
      </c>
      <c r="F16" s="75">
        <f>F8+F12</f>
        <v>0</v>
      </c>
      <c r="G16" s="83">
        <f t="shared" si="0"/>
        <v>0</v>
      </c>
    </row>
    <row r="17" spans="1:7" ht="15" customHeight="1" x14ac:dyDescent="0.2">
      <c r="A17" s="84"/>
    </row>
    <row r="18" spans="1:7" ht="15" customHeight="1" x14ac:dyDescent="0.2">
      <c r="A18" s="77" t="s">
        <v>152</v>
      </c>
    </row>
    <row r="19" spans="1:7" ht="15" customHeight="1" thickBot="1" x14ac:dyDescent="0.25">
      <c r="A19" s="78"/>
      <c r="B19" s="79" t="s">
        <v>141</v>
      </c>
      <c r="C19" s="79"/>
      <c r="D19" s="78"/>
      <c r="E19" s="78"/>
      <c r="F19" s="78"/>
    </row>
    <row r="20" spans="1:7" ht="38.25" x14ac:dyDescent="0.2">
      <c r="A20" s="80" t="s">
        <v>153</v>
      </c>
      <c r="B20" s="81" t="s">
        <v>154</v>
      </c>
      <c r="C20" s="81" t="s">
        <v>155</v>
      </c>
      <c r="D20" s="81" t="s">
        <v>156</v>
      </c>
      <c r="E20" s="81" t="s">
        <v>157</v>
      </c>
      <c r="F20" s="81" t="s">
        <v>158</v>
      </c>
    </row>
    <row r="21" spans="1:7" s="2" customFormat="1" ht="15" customHeight="1" x14ac:dyDescent="0.2">
      <c r="A21" s="65" t="s">
        <v>149</v>
      </c>
      <c r="B21" s="67">
        <f>SUM(B22:B24)</f>
        <v>0</v>
      </c>
      <c r="C21" s="67">
        <f>SUM(C22:C24)</f>
        <v>0</v>
      </c>
      <c r="D21" s="67">
        <f>SUM(D22:D24)</f>
        <v>0</v>
      </c>
      <c r="E21" s="67">
        <f>SUM(E22:E24)</f>
        <v>0</v>
      </c>
      <c r="F21" s="66">
        <f>B21+C21-D21-E21</f>
        <v>0</v>
      </c>
    </row>
    <row r="22" spans="1:7" ht="15" customHeight="1" x14ac:dyDescent="0.2">
      <c r="A22" s="68" t="s">
        <v>121</v>
      </c>
      <c r="B22" s="62"/>
      <c r="C22" s="62"/>
      <c r="D22" s="62"/>
      <c r="E22" s="62"/>
      <c r="F22" s="85">
        <f t="shared" ref="F22:F29" si="1">B22+C22-D22-E22</f>
        <v>0</v>
      </c>
    </row>
    <row r="23" spans="1:7" ht="15" customHeight="1" x14ac:dyDescent="0.2">
      <c r="A23" s="68" t="s">
        <v>122</v>
      </c>
      <c r="B23" s="62"/>
      <c r="C23" s="62"/>
      <c r="D23" s="62"/>
      <c r="E23" s="62"/>
      <c r="F23" s="85">
        <f t="shared" si="1"/>
        <v>0</v>
      </c>
    </row>
    <row r="24" spans="1:7" ht="15" customHeight="1" x14ac:dyDescent="0.2">
      <c r="A24" s="68" t="s">
        <v>123</v>
      </c>
      <c r="B24" s="62"/>
      <c r="C24" s="62">
        <f>HLOOKUP($J$1,[1]DADOS!$A1:$IV228,194,0)</f>
        <v>0</v>
      </c>
      <c r="D24" s="62">
        <f>HLOOKUP($J$1,[1]DADOS!$A1:$IV228,196,0)+HLOOKUP($J$1,[1]DADOS!$A1:$IV228,212,0)</f>
        <v>0</v>
      </c>
      <c r="E24" s="62">
        <f>HLOOKUP($J$1,[1]DADOS!$A1:$IV228,198,0)+HLOOKUP($J$1,[1]DADOS!$A1:$IV228,214,0)</f>
        <v>0</v>
      </c>
      <c r="F24" s="85">
        <f t="shared" si="1"/>
        <v>0</v>
      </c>
    </row>
    <row r="25" spans="1:7" s="2" customFormat="1" ht="15" customHeight="1" x14ac:dyDescent="0.2">
      <c r="A25" s="65" t="s">
        <v>150</v>
      </c>
      <c r="B25" s="66">
        <f>SUM(B26:B28)</f>
        <v>0</v>
      </c>
      <c r="C25" s="66">
        <f>SUM(C26:C28)</f>
        <v>0</v>
      </c>
      <c r="D25" s="66">
        <f>SUM(D26:D28)</f>
        <v>0</v>
      </c>
      <c r="E25" s="66">
        <f>SUM(E26:E28)</f>
        <v>0</v>
      </c>
      <c r="F25" s="66">
        <f t="shared" si="1"/>
        <v>0</v>
      </c>
    </row>
    <row r="26" spans="1:7" ht="15" customHeight="1" x14ac:dyDescent="0.2">
      <c r="A26" s="68" t="s">
        <v>125</v>
      </c>
      <c r="B26" s="62">
        <f>HLOOKUP($J$1,[1]DADOS!$A1:$IV228,217,0)</f>
        <v>0</v>
      </c>
      <c r="C26" s="62">
        <f>HLOOKUP($J$1,[1]DADOS!$A1:$IV228,201,0)</f>
        <v>0</v>
      </c>
      <c r="D26" s="62">
        <f>HLOOKUP($J$1,[1]DADOS!$A1:$IV228,203,0)+HLOOKUP($J$1,[1]DADOS!$A1:$IV228,219,0)</f>
        <v>0</v>
      </c>
      <c r="E26" s="62">
        <f>HLOOKUP($J$1,[1]DADOS!$A1:$IV296,235,0)+HLOOKUP($J$1,[1]DADOS!$A1:$IV296,251,0)</f>
        <v>0</v>
      </c>
      <c r="F26" s="85">
        <f t="shared" si="1"/>
        <v>0</v>
      </c>
    </row>
    <row r="27" spans="1:7" ht="15" customHeight="1" x14ac:dyDescent="0.2">
      <c r="A27" s="68" t="s">
        <v>126</v>
      </c>
      <c r="B27" s="62"/>
      <c r="C27" s="62"/>
      <c r="D27" s="62"/>
      <c r="E27" s="62"/>
      <c r="F27" s="85">
        <f t="shared" si="1"/>
        <v>0</v>
      </c>
    </row>
    <row r="28" spans="1:7" ht="15" customHeight="1" x14ac:dyDescent="0.2">
      <c r="A28" s="68" t="s">
        <v>127</v>
      </c>
      <c r="B28" s="62"/>
      <c r="C28" s="62"/>
      <c r="D28" s="62"/>
      <c r="E28" s="62"/>
      <c r="F28" s="85">
        <f t="shared" si="1"/>
        <v>0</v>
      </c>
    </row>
    <row r="29" spans="1:7" s="2" customFormat="1" ht="15" customHeight="1" x14ac:dyDescent="0.2">
      <c r="A29" s="74" t="s">
        <v>151</v>
      </c>
      <c r="B29" s="75">
        <f>B21+B25</f>
        <v>0</v>
      </c>
      <c r="C29" s="75">
        <f>C21+C25</f>
        <v>0</v>
      </c>
      <c r="D29" s="75">
        <f>D21+D25</f>
        <v>0</v>
      </c>
      <c r="E29" s="75">
        <f>E21+E25</f>
        <v>0</v>
      </c>
      <c r="F29" s="75">
        <f t="shared" si="1"/>
        <v>0</v>
      </c>
    </row>
    <row r="30" spans="1:7" s="2" customFormat="1" ht="15" customHeight="1" x14ac:dyDescent="0.2">
      <c r="A30" s="91" t="s">
        <v>159</v>
      </c>
      <c r="B30" s="91"/>
      <c r="C30" s="91"/>
      <c r="D30" s="91"/>
      <c r="E30" s="91"/>
      <c r="F30" s="91"/>
      <c r="G30" s="91"/>
    </row>
    <row r="31" spans="1:7" s="2" customFormat="1" ht="15" customHeight="1" x14ac:dyDescent="0.2">
      <c r="A31" s="92" t="s">
        <v>65</v>
      </c>
      <c r="B31" s="92"/>
      <c r="C31" s="92"/>
      <c r="D31" s="92"/>
      <c r="E31" s="92"/>
      <c r="F31" s="92"/>
      <c r="G31" s="92"/>
    </row>
    <row r="32" spans="1:7" s="2" customFormat="1" ht="15" customHeight="1" x14ac:dyDescent="0.2">
      <c r="A32" s="93" t="s">
        <v>66</v>
      </c>
      <c r="B32" s="93"/>
      <c r="C32" s="93"/>
      <c r="D32" s="93"/>
      <c r="E32" s="93"/>
      <c r="F32" s="93"/>
      <c r="G32" s="93"/>
    </row>
    <row r="33" spans="1:7" s="2" customFormat="1" ht="15" customHeight="1" x14ac:dyDescent="0.2">
      <c r="A33" s="45" t="s">
        <v>67</v>
      </c>
      <c r="B33" s="45"/>
      <c r="C33" s="45"/>
      <c r="D33" s="45"/>
      <c r="E33" s="45"/>
      <c r="F33" s="45"/>
      <c r="G33" s="45"/>
    </row>
    <row r="34" spans="1:7" s="2" customFormat="1" ht="15" customHeight="1" x14ac:dyDescent="0.2">
      <c r="A34" s="89" t="s">
        <v>160</v>
      </c>
      <c r="B34" s="89"/>
      <c r="C34" s="89"/>
      <c r="D34" s="89"/>
      <c r="E34" s="89"/>
      <c r="F34" s="89"/>
      <c r="G34" s="89"/>
    </row>
    <row r="35" spans="1:7" s="2" customFormat="1" ht="15" customHeight="1" x14ac:dyDescent="0.2">
      <c r="A35" s="45" t="s">
        <v>161</v>
      </c>
      <c r="B35" s="45"/>
      <c r="C35" s="45"/>
      <c r="D35" s="45"/>
      <c r="E35" s="45"/>
      <c r="F35" s="45"/>
      <c r="G35" s="45"/>
    </row>
    <row r="36" spans="1:7" s="2" customFormat="1" ht="15" customHeight="1" x14ac:dyDescent="0.2">
      <c r="A36" s="45"/>
      <c r="B36" s="45"/>
      <c r="C36" s="45"/>
      <c r="D36" s="45"/>
      <c r="E36" s="45"/>
      <c r="F36" s="45"/>
      <c r="G36" s="45"/>
    </row>
    <row r="37" spans="1:7" s="2" customFormat="1" ht="15" customHeight="1" x14ac:dyDescent="0.2">
      <c r="A37" s="45"/>
      <c r="B37" s="45"/>
      <c r="C37" s="45"/>
      <c r="D37" s="45"/>
      <c r="E37" s="45"/>
      <c r="F37" s="45"/>
      <c r="G37" s="45"/>
    </row>
    <row r="38" spans="1:7" s="2" customFormat="1" ht="15" customHeight="1" x14ac:dyDescent="0.2">
      <c r="A38" s="45"/>
      <c r="B38" s="45"/>
      <c r="C38" s="45"/>
      <c r="D38" s="45"/>
      <c r="E38" s="45"/>
      <c r="F38" s="45"/>
      <c r="G38" s="45"/>
    </row>
    <row r="39" spans="1:7" ht="15" customHeight="1" x14ac:dyDescent="0.2">
      <c r="A39" s="94"/>
      <c r="B39" s="94"/>
      <c r="C39" s="94"/>
      <c r="D39" s="94"/>
      <c r="E39" s="94"/>
      <c r="F39" s="94"/>
      <c r="G39" s="94"/>
    </row>
    <row r="40" spans="1:7" ht="15" customHeight="1" x14ac:dyDescent="0.2">
      <c r="A40" s="95"/>
      <c r="B40" s="95"/>
      <c r="C40" s="95"/>
      <c r="D40" s="95"/>
      <c r="E40" s="95"/>
      <c r="F40" s="95"/>
      <c r="G40" s="95"/>
    </row>
    <row r="41" spans="1:7" x14ac:dyDescent="0.2">
      <c r="A41" s="47" t="s">
        <v>69</v>
      </c>
      <c r="B41" s="47"/>
      <c r="C41" s="47"/>
      <c r="D41" s="47"/>
      <c r="E41" s="48" t="s">
        <v>70</v>
      </c>
      <c r="F41" s="48"/>
      <c r="G41" s="49"/>
    </row>
    <row r="42" spans="1:7" x14ac:dyDescent="0.2">
      <c r="A42" s="50" t="s">
        <v>71</v>
      </c>
      <c r="B42" s="50"/>
      <c r="C42" s="50"/>
      <c r="D42" s="50"/>
      <c r="E42" s="51" t="s">
        <v>72</v>
      </c>
      <c r="F42" s="51"/>
      <c r="G42" s="52"/>
    </row>
    <row r="43" spans="1:7" x14ac:dyDescent="0.2">
      <c r="A43" s="50" t="s">
        <v>73</v>
      </c>
      <c r="B43" s="50"/>
      <c r="C43" s="50"/>
      <c r="D43" s="50"/>
      <c r="E43" s="51" t="s">
        <v>74</v>
      </c>
      <c r="F43" s="48"/>
      <c r="G43" s="49"/>
    </row>
    <row r="44" spans="1:7" x14ac:dyDescent="0.2">
      <c r="A44" s="47" t="s">
        <v>75</v>
      </c>
      <c r="B44" s="47"/>
      <c r="E44" s="48" t="s">
        <v>76</v>
      </c>
      <c r="F44" s="48"/>
      <c r="G44" s="53"/>
    </row>
    <row r="45" spans="1:7" ht="15" customHeight="1" x14ac:dyDescent="0.2">
      <c r="A45" s="84"/>
    </row>
    <row r="46" spans="1:7" ht="15" customHeight="1" x14ac:dyDescent="0.2">
      <c r="A46" s="2"/>
    </row>
    <row r="47" spans="1:7" ht="15" customHeight="1" x14ac:dyDescent="0.2">
      <c r="A47" s="2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20">
    <mergeCell ref="A43:B43"/>
    <mergeCell ref="C43:D43"/>
    <mergeCell ref="A44:B44"/>
    <mergeCell ref="A30:G30"/>
    <mergeCell ref="A31:G31"/>
    <mergeCell ref="A32:G32"/>
    <mergeCell ref="A33:G33"/>
    <mergeCell ref="A34:G34"/>
    <mergeCell ref="A35:G35"/>
    <mergeCell ref="A36:G36"/>
    <mergeCell ref="B6:C6"/>
    <mergeCell ref="B19:C19"/>
    <mergeCell ref="A41:B41"/>
    <mergeCell ref="C41:D41"/>
    <mergeCell ref="A42:B42"/>
    <mergeCell ref="C42:D42"/>
    <mergeCell ref="A37:G37"/>
    <mergeCell ref="A38:G38"/>
    <mergeCell ref="A39:G39"/>
    <mergeCell ref="A40:G40"/>
  </mergeCells>
  <pageMargins left="0.25" right="0.25" top="0.75" bottom="0.75" header="0.3" footer="0.3"/>
  <pageSetup paperSize="9" scale="61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2024-08-15T19:45:17Z</cp:lastPrinted>
  <dcterms:created xsi:type="dcterms:W3CDTF">2024-08-15T19:38:15Z</dcterms:created>
  <dcterms:modified xsi:type="dcterms:W3CDTF">2024-08-15T19:47:50Z</dcterms:modified>
</cp:coreProperties>
</file>