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documenttasks/documenttask1.xml" ContentType="application/vnd.ms-excel.documenttask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threadedComments/threadedComment1.xml" ContentType="application/vnd.ms-excel.threadedcomment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120" yWindow="2610" windowWidth="24240" windowHeight="13020"/>
  </bookViews>
  <sheets>
    <sheet name="Planilha1" sheetId="1" r:id="rId1"/>
    <sheet name="Planilha2" sheetId="2" state="hidden" r:id="rId2"/>
    <sheet name="Plan 3" sheetId="3" state="hidden" r:id="rId3"/>
  </sheets>
  <definedNames>
    <definedName name="_xlnm._FilterDatabase" localSheetId="2" hidden="1">'Plan 3'!$A$1:$C$9</definedName>
  </definedNames>
  <calcPr calcId="191028"/>
  <fileRecoveryPr repairLoad="1"/>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787" i="1"/>
  <c r="W788"/>
  <c r="W789"/>
  <c r="W778"/>
  <c r="W779"/>
  <c r="W780"/>
  <c r="W781"/>
  <c r="W782"/>
  <c r="W783"/>
  <c r="W775"/>
  <c r="W776"/>
  <c r="W777"/>
  <c r="W769"/>
  <c r="W770"/>
  <c r="W771"/>
  <c r="W772"/>
  <c r="W773"/>
  <c r="W774"/>
  <c r="W766"/>
  <c r="W767"/>
  <c r="W768"/>
  <c r="E646"/>
  <c r="W646"/>
  <c r="W647"/>
  <c r="W648"/>
  <c r="W649"/>
  <c r="W650"/>
  <c r="W651"/>
  <c r="W652"/>
  <c r="W653"/>
  <c r="W654"/>
  <c r="W655"/>
  <c r="W656"/>
  <c r="W657"/>
  <c r="W658"/>
  <c r="W659"/>
  <c r="W660"/>
  <c r="W661"/>
  <c r="W662"/>
  <c r="W663"/>
  <c r="W664"/>
  <c r="W665"/>
  <c r="W666"/>
  <c r="W667"/>
  <c r="W668"/>
  <c r="W669"/>
  <c r="W670"/>
  <c r="W671"/>
  <c r="W672"/>
  <c r="W673"/>
  <c r="W674"/>
  <c r="W675"/>
  <c r="W676"/>
  <c r="W677"/>
  <c r="W678"/>
  <c r="W679"/>
  <c r="W680"/>
  <c r="W681"/>
  <c r="W682"/>
  <c r="W683"/>
  <c r="W684"/>
  <c r="W685"/>
  <c r="W686"/>
  <c r="W687"/>
  <c r="W688"/>
  <c r="W689"/>
  <c r="W690"/>
  <c r="W691"/>
  <c r="W692"/>
  <c r="W693"/>
  <c r="W694"/>
  <c r="W695"/>
  <c r="W696"/>
  <c r="W697"/>
  <c r="W698"/>
  <c r="W699"/>
  <c r="W700"/>
  <c r="W701"/>
  <c r="W702"/>
  <c r="W703"/>
  <c r="W704"/>
  <c r="W705"/>
  <c r="W706"/>
  <c r="W707"/>
  <c r="W708"/>
  <c r="W709"/>
  <c r="W710"/>
  <c r="W711"/>
  <c r="W712"/>
  <c r="W713"/>
  <c r="W714"/>
  <c r="W715"/>
  <c r="W716"/>
  <c r="W717"/>
  <c r="W718"/>
  <c r="W719"/>
  <c r="W720"/>
  <c r="W721"/>
  <c r="W722"/>
  <c r="W723"/>
  <c r="W724"/>
  <c r="W725"/>
  <c r="W726"/>
  <c r="W727"/>
  <c r="W728"/>
  <c r="W729"/>
  <c r="W730"/>
  <c r="W731"/>
  <c r="W732"/>
  <c r="W733"/>
  <c r="W734"/>
  <c r="W735"/>
  <c r="W736"/>
  <c r="W737"/>
  <c r="W738"/>
  <c r="W739"/>
  <c r="W740"/>
  <c r="W741"/>
  <c r="W742"/>
  <c r="W743"/>
  <c r="W744"/>
  <c r="W745"/>
  <c r="W746"/>
  <c r="W747"/>
  <c r="W748"/>
  <c r="W749"/>
  <c r="W750"/>
  <c r="W751"/>
  <c r="W752"/>
  <c r="W753"/>
  <c r="W754"/>
  <c r="W755"/>
  <c r="W756"/>
  <c r="W757"/>
  <c r="W758"/>
  <c r="W759"/>
  <c r="W760"/>
  <c r="W761"/>
  <c r="W762"/>
  <c r="W763"/>
  <c r="W764"/>
  <c r="W765"/>
  <c r="W784"/>
  <c r="W785"/>
  <c r="W786"/>
  <c r="H607" l="1"/>
  <c r="H603"/>
  <c r="H599"/>
  <c r="H595"/>
  <c r="H591"/>
  <c r="H587"/>
  <c r="F607"/>
  <c r="F603"/>
  <c r="F599"/>
  <c r="F595"/>
  <c r="F591"/>
  <c r="F587"/>
  <c r="D607"/>
  <c r="D603"/>
  <c r="D599"/>
  <c r="D595"/>
  <c r="D591"/>
  <c r="D587"/>
  <c r="A607"/>
  <c r="A603"/>
  <c r="A599"/>
  <c r="A595"/>
  <c r="A591"/>
  <c r="A587"/>
  <c r="U587"/>
  <c r="D588"/>
  <c r="U588"/>
  <c r="D589"/>
  <c r="U589"/>
  <c r="D590"/>
  <c r="U590"/>
  <c r="U591"/>
  <c r="D592"/>
  <c r="U592"/>
  <c r="D593"/>
  <c r="U593"/>
  <c r="D594"/>
  <c r="U594"/>
  <c r="U595"/>
  <c r="D596"/>
  <c r="U596"/>
  <c r="D597"/>
  <c r="U597"/>
  <c r="D598"/>
  <c r="U598"/>
  <c r="U599"/>
  <c r="D600"/>
  <c r="U600"/>
  <c r="D601"/>
  <c r="U601"/>
  <c r="D602"/>
  <c r="U602"/>
  <c r="U603"/>
  <c r="D604"/>
  <c r="U604"/>
  <c r="D605"/>
  <c r="U605"/>
  <c r="D606"/>
  <c r="U606"/>
  <c r="U607"/>
  <c r="D608"/>
  <c r="U608"/>
  <c r="D609"/>
  <c r="U609"/>
  <c r="D610"/>
  <c r="U610"/>
  <c r="H583"/>
  <c r="H579"/>
  <c r="H575"/>
  <c r="F583"/>
  <c r="F579"/>
  <c r="F575"/>
  <c r="F571"/>
  <c r="D583"/>
  <c r="D579"/>
  <c r="D575"/>
  <c r="A583"/>
  <c r="A579"/>
  <c r="A575"/>
  <c r="H571"/>
  <c r="D571"/>
  <c r="A571"/>
  <c r="H567"/>
  <c r="H563"/>
  <c r="H559"/>
  <c r="H555"/>
  <c r="H551"/>
  <c r="H547"/>
  <c r="H543"/>
  <c r="H539"/>
  <c r="H535"/>
  <c r="H531"/>
  <c r="H527"/>
  <c r="H523"/>
  <c r="H519"/>
  <c r="H515"/>
  <c r="H511"/>
  <c r="F567"/>
  <c r="F563"/>
  <c r="F559"/>
  <c r="F555"/>
  <c r="F551"/>
  <c r="F547"/>
  <c r="F543"/>
  <c r="F539"/>
  <c r="F535"/>
  <c r="F531"/>
  <c r="F527"/>
  <c r="F523"/>
  <c r="F519"/>
  <c r="F515"/>
  <c r="D567"/>
  <c r="D563"/>
  <c r="D559"/>
  <c r="D555"/>
  <c r="D551"/>
  <c r="D547"/>
  <c r="D543"/>
  <c r="D539"/>
  <c r="D535"/>
  <c r="D531"/>
  <c r="D527"/>
  <c r="D523"/>
  <c r="D519"/>
  <c r="D515"/>
  <c r="A567"/>
  <c r="A563"/>
  <c r="A559"/>
  <c r="A555"/>
  <c r="A551"/>
  <c r="A547"/>
  <c r="A543"/>
  <c r="A539"/>
  <c r="A535"/>
  <c r="A531"/>
  <c r="A527"/>
  <c r="A523"/>
  <c r="A519"/>
  <c r="A515"/>
  <c r="U575"/>
  <c r="D576"/>
  <c r="U576"/>
  <c r="D577"/>
  <c r="U577"/>
  <c r="D578"/>
  <c r="U578"/>
  <c r="U579"/>
  <c r="D580"/>
  <c r="U580"/>
  <c r="D581"/>
  <c r="U581"/>
  <c r="D582"/>
  <c r="U582"/>
  <c r="U583"/>
  <c r="D584"/>
  <c r="U584"/>
  <c r="D585"/>
  <c r="U585"/>
  <c r="D586"/>
  <c r="U586"/>
  <c r="U539"/>
  <c r="D540"/>
  <c r="U540"/>
  <c r="D541"/>
  <c r="U541"/>
  <c r="D542"/>
  <c r="U542"/>
  <c r="U543"/>
  <c r="D544"/>
  <c r="U544"/>
  <c r="D545"/>
  <c r="U545"/>
  <c r="D546"/>
  <c r="U546"/>
  <c r="U547"/>
  <c r="D548"/>
  <c r="U548"/>
  <c r="D549"/>
  <c r="U549"/>
  <c r="D550"/>
  <c r="U550"/>
  <c r="U551"/>
  <c r="D552"/>
  <c r="U552"/>
  <c r="D553"/>
  <c r="U553"/>
  <c r="D554"/>
  <c r="U554"/>
  <c r="U555"/>
  <c r="D556"/>
  <c r="U556"/>
  <c r="D557"/>
  <c r="U557"/>
  <c r="D558"/>
  <c r="U558"/>
  <c r="U559"/>
  <c r="D560"/>
  <c r="U560"/>
  <c r="D561"/>
  <c r="U561"/>
  <c r="D562"/>
  <c r="U562"/>
  <c r="U563"/>
  <c r="D564"/>
  <c r="U564"/>
  <c r="D565"/>
  <c r="U565"/>
  <c r="D566"/>
  <c r="U566"/>
  <c r="U567"/>
  <c r="D568"/>
  <c r="U568"/>
  <c r="D569"/>
  <c r="U569"/>
  <c r="D570"/>
  <c r="U570"/>
  <c r="U571"/>
  <c r="D572"/>
  <c r="U572"/>
  <c r="D573"/>
  <c r="U573"/>
  <c r="D574"/>
  <c r="U574"/>
  <c r="U515"/>
  <c r="D516"/>
  <c r="U516"/>
  <c r="D517"/>
  <c r="U517"/>
  <c r="D518"/>
  <c r="U518"/>
  <c r="U519"/>
  <c r="D520"/>
  <c r="U520"/>
  <c r="D521"/>
  <c r="U521"/>
  <c r="D522"/>
  <c r="U522"/>
  <c r="U523"/>
  <c r="D524"/>
  <c r="U524"/>
  <c r="D525"/>
  <c r="U525"/>
  <c r="D526"/>
  <c r="U526"/>
  <c r="U527"/>
  <c r="D528"/>
  <c r="U528"/>
  <c r="D529"/>
  <c r="U529"/>
  <c r="D530"/>
  <c r="U530"/>
  <c r="U531"/>
  <c r="D532"/>
  <c r="U532"/>
  <c r="D533"/>
  <c r="U533"/>
  <c r="D534"/>
  <c r="U534"/>
  <c r="U535"/>
  <c r="D536"/>
  <c r="U536"/>
  <c r="D537"/>
  <c r="U537"/>
  <c r="D538"/>
  <c r="U538"/>
  <c r="F511"/>
  <c r="D511"/>
  <c r="A511"/>
  <c r="U511"/>
  <c r="D512"/>
  <c r="U512"/>
  <c r="D513"/>
  <c r="U513"/>
  <c r="D514"/>
  <c r="U514"/>
  <c r="H507"/>
  <c r="H503"/>
  <c r="H499"/>
  <c r="H495"/>
  <c r="H491"/>
  <c r="H487"/>
  <c r="H483"/>
  <c r="H479"/>
  <c r="H475"/>
  <c r="H471"/>
  <c r="F507"/>
  <c r="F503"/>
  <c r="F499"/>
  <c r="F495"/>
  <c r="F491"/>
  <c r="F487"/>
  <c r="F483"/>
  <c r="F479"/>
  <c r="F475"/>
  <c r="D507"/>
  <c r="D503"/>
  <c r="D499"/>
  <c r="D495"/>
  <c r="D491"/>
  <c r="D487"/>
  <c r="D483"/>
  <c r="D479"/>
  <c r="D475"/>
  <c r="A507"/>
  <c r="A503"/>
  <c r="A499"/>
  <c r="A495"/>
  <c r="A491"/>
  <c r="A487"/>
  <c r="A483"/>
  <c r="A479"/>
  <c r="A475"/>
  <c r="U487"/>
  <c r="D488"/>
  <c r="U488"/>
  <c r="D489"/>
  <c r="U489"/>
  <c r="D490"/>
  <c r="U490"/>
  <c r="U491"/>
  <c r="D492"/>
  <c r="U492"/>
  <c r="D493"/>
  <c r="U493"/>
  <c r="D494"/>
  <c r="U494"/>
  <c r="U495"/>
  <c r="D496"/>
  <c r="U496"/>
  <c r="D497"/>
  <c r="U497"/>
  <c r="D498"/>
  <c r="U498"/>
  <c r="U499"/>
  <c r="D500"/>
  <c r="U500"/>
  <c r="D501"/>
  <c r="U501"/>
  <c r="D502"/>
  <c r="U502"/>
  <c r="U503"/>
  <c r="D504"/>
  <c r="U504"/>
  <c r="D505"/>
  <c r="U505"/>
  <c r="D506"/>
  <c r="U506"/>
  <c r="U507"/>
  <c r="D508"/>
  <c r="U508"/>
  <c r="D509"/>
  <c r="U509"/>
  <c r="D510"/>
  <c r="U510"/>
  <c r="U475"/>
  <c r="D476"/>
  <c r="U476"/>
  <c r="D477"/>
  <c r="U477"/>
  <c r="D478"/>
  <c r="U478"/>
  <c r="U479"/>
  <c r="D480"/>
  <c r="U480"/>
  <c r="D481"/>
  <c r="U481"/>
  <c r="D482"/>
  <c r="U482"/>
  <c r="U483"/>
  <c r="D484"/>
  <c r="U484"/>
  <c r="D485"/>
  <c r="U485"/>
  <c r="D486"/>
  <c r="U486"/>
  <c r="H467"/>
  <c r="H463"/>
  <c r="H459"/>
  <c r="H455"/>
  <c r="H451"/>
  <c r="H447"/>
  <c r="H443"/>
  <c r="H439"/>
  <c r="H435"/>
  <c r="H431"/>
  <c r="H427"/>
  <c r="H423"/>
  <c r="H419"/>
  <c r="H415"/>
  <c r="F471"/>
  <c r="F467"/>
  <c r="F463"/>
  <c r="F459"/>
  <c r="D471"/>
  <c r="D467"/>
  <c r="D463"/>
  <c r="D459"/>
  <c r="D455"/>
  <c r="D451"/>
  <c r="D447"/>
  <c r="A471"/>
  <c r="A467"/>
  <c r="A463"/>
  <c r="A459"/>
  <c r="A455"/>
  <c r="A451"/>
  <c r="A447"/>
  <c r="D443"/>
  <c r="A443"/>
  <c r="D439"/>
  <c r="A439"/>
  <c r="D435"/>
  <c r="A435"/>
  <c r="D431"/>
  <c r="A431"/>
  <c r="D427"/>
  <c r="A427"/>
  <c r="D423"/>
  <c r="A423"/>
  <c r="D419"/>
  <c r="A419"/>
  <c r="D415"/>
  <c r="A415"/>
  <c r="U467"/>
  <c r="D468"/>
  <c r="U468"/>
  <c r="D469"/>
  <c r="U469"/>
  <c r="D470"/>
  <c r="U470"/>
  <c r="U471"/>
  <c r="D472"/>
  <c r="U472"/>
  <c r="D473"/>
  <c r="U473"/>
  <c r="D474"/>
  <c r="U474"/>
  <c r="U459"/>
  <c r="D460"/>
  <c r="U460"/>
  <c r="D461"/>
  <c r="U461"/>
  <c r="D462"/>
  <c r="U462"/>
  <c r="U463"/>
  <c r="D464"/>
  <c r="U464"/>
  <c r="D465"/>
  <c r="U465"/>
  <c r="D466"/>
  <c r="U466"/>
  <c r="F455"/>
  <c r="F451"/>
  <c r="F447"/>
  <c r="F443"/>
  <c r="F439"/>
  <c r="F435"/>
  <c r="F431"/>
  <c r="F427"/>
  <c r="F423"/>
  <c r="F419"/>
  <c r="F415"/>
  <c r="F391"/>
  <c r="F387"/>
  <c r="F383"/>
  <c r="U419"/>
  <c r="D420"/>
  <c r="U420"/>
  <c r="D421"/>
  <c r="U421"/>
  <c r="D422"/>
  <c r="U422"/>
  <c r="U423"/>
  <c r="D424"/>
  <c r="U424"/>
  <c r="D425"/>
  <c r="U425"/>
  <c r="D426"/>
  <c r="U426"/>
  <c r="U427"/>
  <c r="D428"/>
  <c r="U428"/>
  <c r="D429"/>
  <c r="U429"/>
  <c r="D430"/>
  <c r="U430"/>
  <c r="U431"/>
  <c r="D432"/>
  <c r="U432"/>
  <c r="D433"/>
  <c r="U433"/>
  <c r="D434"/>
  <c r="U434"/>
  <c r="U435"/>
  <c r="D436"/>
  <c r="U436"/>
  <c r="D437"/>
  <c r="U437"/>
  <c r="D438"/>
  <c r="U438"/>
  <c r="U439"/>
  <c r="D440"/>
  <c r="U440"/>
  <c r="D441"/>
  <c r="U441"/>
  <c r="D442"/>
  <c r="U442"/>
  <c r="U443"/>
  <c r="D444"/>
  <c r="U444"/>
  <c r="D445"/>
  <c r="U445"/>
  <c r="D446"/>
  <c r="U446"/>
  <c r="U447"/>
  <c r="D448"/>
  <c r="U448"/>
  <c r="D449"/>
  <c r="U449"/>
  <c r="D450"/>
  <c r="U450"/>
  <c r="U451"/>
  <c r="D452"/>
  <c r="U452"/>
  <c r="D453"/>
  <c r="U453"/>
  <c r="D454"/>
  <c r="U454"/>
  <c r="U455"/>
  <c r="D456"/>
  <c r="U456"/>
  <c r="D457"/>
  <c r="U457"/>
  <c r="D458"/>
  <c r="U458"/>
  <c r="U415"/>
  <c r="D416"/>
  <c r="U416"/>
  <c r="D417"/>
  <c r="U417"/>
  <c r="D418"/>
  <c r="U418"/>
  <c r="U146"/>
  <c r="U153"/>
  <c r="U154"/>
  <c r="U155"/>
  <c r="U156"/>
  <c r="U157"/>
  <c r="U158"/>
  <c r="U159"/>
  <c r="U160"/>
  <c r="U161"/>
  <c r="U162"/>
  <c r="U163"/>
  <c r="U164"/>
  <c r="U165"/>
  <c r="U166"/>
  <c r="U167"/>
  <c r="U168"/>
  <c r="U169"/>
  <c r="U170"/>
  <c r="U122"/>
  <c r="U123"/>
  <c r="U124"/>
  <c r="U125"/>
  <c r="U126"/>
  <c r="U127"/>
  <c r="U128"/>
  <c r="U129"/>
  <c r="U130"/>
  <c r="U131"/>
  <c r="U132"/>
  <c r="U133"/>
  <c r="U134"/>
  <c r="U135"/>
  <c r="U136"/>
  <c r="U137"/>
  <c r="U138"/>
  <c r="U139"/>
  <c r="U140"/>
  <c r="U141"/>
  <c r="U142"/>
  <c r="U143"/>
  <c r="U144"/>
  <c r="U145"/>
  <c r="U147"/>
  <c r="U148"/>
  <c r="U149"/>
  <c r="U150"/>
  <c r="U151"/>
  <c r="U152"/>
  <c r="E643"/>
  <c r="E640"/>
  <c r="E637"/>
  <c r="E634"/>
  <c r="E631"/>
  <c r="E628"/>
  <c r="E625"/>
  <c r="E622"/>
  <c r="E619"/>
  <c r="E616"/>
  <c r="E613"/>
  <c r="F371"/>
  <c r="H411"/>
  <c r="H407"/>
  <c r="H403"/>
  <c r="H399"/>
  <c r="H395"/>
  <c r="H391"/>
  <c r="H387"/>
  <c r="H383"/>
  <c r="H379"/>
  <c r="H375"/>
  <c r="H371"/>
  <c r="F411"/>
  <c r="F407"/>
  <c r="F403"/>
  <c r="F399"/>
  <c r="F395"/>
  <c r="F379"/>
  <c r="F375"/>
  <c r="D411"/>
  <c r="D407"/>
  <c r="D403"/>
  <c r="D399"/>
  <c r="D395"/>
  <c r="D391"/>
  <c r="D387"/>
  <c r="D383"/>
  <c r="D379"/>
  <c r="D375"/>
  <c r="A411"/>
  <c r="A407"/>
  <c r="A403"/>
  <c r="A399"/>
  <c r="A395"/>
  <c r="A391"/>
  <c r="A387"/>
  <c r="A383"/>
  <c r="A379"/>
  <c r="A375"/>
  <c r="A371"/>
  <c r="D408"/>
  <c r="D409"/>
  <c r="D410"/>
  <c r="D412"/>
  <c r="D413"/>
  <c r="D414"/>
  <c r="U372"/>
  <c r="U373"/>
  <c r="U374"/>
  <c r="U375"/>
  <c r="U376"/>
  <c r="U377"/>
  <c r="U378"/>
  <c r="U379"/>
  <c r="U380"/>
  <c r="U381"/>
  <c r="U382"/>
  <c r="U383"/>
  <c r="U384"/>
  <c r="U385"/>
  <c r="U386"/>
  <c r="U387"/>
  <c r="U388"/>
  <c r="U389"/>
  <c r="U390"/>
  <c r="U391"/>
  <c r="U392"/>
  <c r="U393"/>
  <c r="U394"/>
  <c r="U395"/>
  <c r="U396"/>
  <c r="U397"/>
  <c r="U398"/>
  <c r="U399"/>
  <c r="U400"/>
  <c r="U401"/>
  <c r="U402"/>
  <c r="U403"/>
  <c r="U404"/>
  <c r="U405"/>
  <c r="U406"/>
  <c r="U407"/>
  <c r="U408"/>
  <c r="U409"/>
  <c r="U410"/>
  <c r="U411"/>
  <c r="U412"/>
  <c r="U413"/>
  <c r="U414"/>
  <c r="U371"/>
  <c r="D371"/>
  <c r="J106"/>
  <c r="L106"/>
  <c r="N106"/>
  <c r="R206"/>
  <c r="O206"/>
  <c r="L206"/>
  <c r="R205"/>
  <c r="O205"/>
  <c r="L205"/>
  <c r="R208"/>
  <c r="O208"/>
  <c r="L208"/>
  <c r="R207"/>
  <c r="O207"/>
  <c r="L207"/>
  <c r="R203"/>
  <c r="O203"/>
  <c r="L203"/>
  <c r="R204"/>
  <c r="O204"/>
  <c r="L204"/>
  <c r="R199"/>
  <c r="O199"/>
  <c r="L199"/>
  <c r="R198"/>
  <c r="O198"/>
  <c r="L198"/>
  <c r="R196"/>
  <c r="O196"/>
  <c r="L196"/>
  <c r="R200"/>
  <c r="O200"/>
  <c r="L200"/>
  <c r="R201"/>
  <c r="O201"/>
  <c r="L201"/>
  <c r="R202"/>
  <c r="O202"/>
  <c r="L202"/>
  <c r="R194"/>
  <c r="O194"/>
  <c r="L194"/>
  <c r="R193"/>
  <c r="O193"/>
  <c r="R190"/>
  <c r="O190"/>
  <c r="R191"/>
  <c r="O191"/>
  <c r="L191"/>
  <c r="R195"/>
  <c r="O195"/>
  <c r="R192"/>
  <c r="O192"/>
  <c r="L192"/>
  <c r="R189"/>
  <c r="O189"/>
  <c r="L189"/>
  <c r="R188"/>
  <c r="O188"/>
  <c r="T365"/>
  <c r="T340"/>
  <c r="N288"/>
  <c r="Q288"/>
  <c r="S263"/>
  <c r="Q263"/>
  <c r="N263"/>
  <c r="W288"/>
  <c r="U288"/>
  <c r="S288"/>
  <c r="W263"/>
  <c r="U263"/>
  <c r="W792"/>
  <c r="W614"/>
  <c r="W615"/>
  <c r="W616"/>
  <c r="W617"/>
  <c r="W618"/>
  <c r="W619"/>
  <c r="W620"/>
  <c r="W621"/>
  <c r="W622"/>
  <c r="W623"/>
  <c r="W624"/>
  <c r="W625"/>
  <c r="W626"/>
  <c r="W627"/>
  <c r="W628"/>
  <c r="W629"/>
  <c r="W630"/>
  <c r="W631"/>
  <c r="W632"/>
  <c r="W633"/>
  <c r="W634"/>
  <c r="W635"/>
  <c r="W636"/>
  <c r="W637"/>
  <c r="W638"/>
  <c r="W639"/>
  <c r="W640"/>
  <c r="W641"/>
  <c r="W642"/>
  <c r="W643"/>
  <c r="W644"/>
  <c r="W645"/>
  <c r="W790"/>
  <c r="W791"/>
  <c r="W613"/>
  <c r="T315"/>
  <c r="S238"/>
  <c r="U238"/>
  <c r="W238"/>
  <c r="Q238"/>
  <c r="R197"/>
  <c r="O197"/>
  <c r="L197"/>
  <c r="U175"/>
  <c r="U176"/>
  <c r="U112"/>
  <c r="U113"/>
  <c r="U114"/>
  <c r="U115"/>
  <c r="U116"/>
  <c r="U117"/>
  <c r="U118"/>
  <c r="U119"/>
  <c r="U120"/>
  <c r="U121"/>
  <c r="U181"/>
  <c r="U182"/>
  <c r="U180"/>
  <c r="U174"/>
  <c r="U111"/>
  <c r="L190" l="1"/>
  <c r="U190" s="1"/>
  <c r="L195"/>
  <c r="U195" s="1"/>
  <c r="U194" s="1"/>
  <c r="L193"/>
  <c r="U193" s="1"/>
  <c r="L188"/>
  <c r="U188" s="1"/>
  <c r="U192"/>
  <c r="U208"/>
  <c r="O183"/>
  <c r="M28" s="1"/>
  <c r="V793"/>
  <c r="O171"/>
  <c r="A28" s="1"/>
  <c r="O209"/>
  <c r="R209"/>
  <c r="U189"/>
  <c r="U196"/>
  <c r="U197"/>
  <c r="U198"/>
  <c r="U199"/>
  <c r="U200"/>
  <c r="U201"/>
  <c r="U202"/>
  <c r="U203"/>
  <c r="U204"/>
  <c r="U205"/>
  <c r="U206"/>
  <c r="U207"/>
  <c r="O177"/>
  <c r="G28" s="1"/>
  <c r="U191"/>
  <c r="L209" l="1"/>
  <c r="R28"/>
  <c r="U209"/>
  <c r="N238"/>
</calcChain>
</file>

<file path=xl/sharedStrings.xml><?xml version="1.0" encoding="utf-8"?>
<sst xmlns="http://schemas.openxmlformats.org/spreadsheetml/2006/main" count="1517" uniqueCount="379">
  <si>
    <t>PLANO DE TRABALHO</t>
  </si>
  <si>
    <t>01 - IDENTIFICAÇÃO DO OBJETO/ENTIDADE PROPONENTE</t>
  </si>
  <si>
    <t>Objeto da Parceria (Nome do projeto)</t>
  </si>
  <si>
    <t>Mês e Ano Execução</t>
  </si>
  <si>
    <t>Preencher</t>
  </si>
  <si>
    <t>Nome da Entidade Proponente</t>
  </si>
  <si>
    <t>CNPJ</t>
  </si>
  <si>
    <t>Telefone</t>
  </si>
  <si>
    <t>Endereço da Entidade</t>
  </si>
  <si>
    <t>Bairro</t>
  </si>
  <si>
    <t>CEP</t>
  </si>
  <si>
    <t>Municipio</t>
  </si>
  <si>
    <t>Banco</t>
  </si>
  <si>
    <t>Agência</t>
  </si>
  <si>
    <t>Conta Corrente</t>
  </si>
  <si>
    <t>Site ativo</t>
  </si>
  <si>
    <t>E-mail</t>
  </si>
  <si>
    <t>Nome do Dirigente Responsavel</t>
  </si>
  <si>
    <t>RG</t>
  </si>
  <si>
    <t>CPF</t>
  </si>
  <si>
    <t>Nome do Responsavel Técnico do Projeto</t>
  </si>
  <si>
    <t>CREF</t>
  </si>
  <si>
    <t>Endereço do responsavel Técnico</t>
  </si>
  <si>
    <r>
      <t xml:space="preserve">02 - DESCRIÇÃO DO PROJETO: </t>
    </r>
    <r>
      <rPr>
        <b/>
        <i/>
        <sz val="10"/>
        <color rgb="FF000000"/>
        <rFont val="Arial"/>
        <charset val="1"/>
      </rPr>
      <t>Descrever o projeto proposto para a parceria entre a PMSP/SEME e a Entidade proponente;</t>
    </r>
  </si>
  <si>
    <t>Nome do Projeto</t>
  </si>
  <si>
    <t>Modalidade/Lote</t>
  </si>
  <si>
    <t>Período de Execução</t>
  </si>
  <si>
    <t>Horario da Execução</t>
  </si>
  <si>
    <t>Forma de Execução / Sistema de Disputa</t>
  </si>
  <si>
    <t>Valor Concedente</t>
  </si>
  <si>
    <t>Valor Proponente</t>
  </si>
  <si>
    <t>Valor Patrocinador</t>
  </si>
  <si>
    <t>Total do Projeto</t>
  </si>
  <si>
    <t>Local de Execução</t>
  </si>
  <si>
    <t>Endereço</t>
  </si>
  <si>
    <r>
      <t xml:space="preserve">03 - OBJETO: </t>
    </r>
    <r>
      <rPr>
        <b/>
        <i/>
        <sz val="10"/>
        <color theme="1"/>
        <rFont val="Arial"/>
        <charset val="1"/>
      </rPr>
      <t>Descrição do objeto da parceria, devendo demonstrar o nexo entre as atividades propostas e as metas a serem atingidas;</t>
    </r>
  </si>
  <si>
    <t>Plano de Divulgação</t>
  </si>
  <si>
    <t>Objetivo Geral</t>
  </si>
  <si>
    <t>Objetivos Especificos</t>
  </si>
  <si>
    <t>Descrição do projeto</t>
  </si>
  <si>
    <r>
      <t>04 - METAS:</t>
    </r>
    <r>
      <rPr>
        <b/>
        <i/>
        <sz val="10"/>
        <color theme="1"/>
        <rFont val="Arial"/>
        <charset val="1"/>
      </rPr>
      <t xml:space="preserve"> Descrever as metas a serem atingidas os indicadores e parâmetros utilizados para a sua aferição;</t>
    </r>
  </si>
  <si>
    <t>Metas Qualitativas</t>
  </si>
  <si>
    <t>Indicadores</t>
  </si>
  <si>
    <t xml:space="preserve">Fórmula de Cálculo do indicador </t>
  </si>
  <si>
    <t xml:space="preserve">Meios de verificação dos indicadores e metas </t>
  </si>
  <si>
    <t>Metas Quantitativas</t>
  </si>
  <si>
    <t>Obs: toda e qualquer meta proposta deve necessariamente ser MENSURÁVEL. </t>
  </si>
  <si>
    <r>
      <t xml:space="preserve">05 - CAPACITAÇÃO TÉCNICA: </t>
    </r>
    <r>
      <rPr>
        <b/>
        <i/>
        <sz val="10"/>
        <color theme="1"/>
        <rFont val="Arial"/>
        <charset val="1"/>
      </rPr>
      <t>Descrever a experiencia prévia, capacidade técnica e 2 últimas experiencias profissionais para a execução do objeto proposto;</t>
    </r>
  </si>
  <si>
    <t>Capacidade Técnica</t>
  </si>
  <si>
    <t>Capacidade Operacional</t>
  </si>
  <si>
    <t>Experiência Profissional (experiências profissionais para a execução do objeto proposto)</t>
  </si>
  <si>
    <r>
      <rPr>
        <b/>
        <sz val="10"/>
        <color rgb="FF000000"/>
        <rFont val="Arial"/>
      </rPr>
      <t xml:space="preserve">06 - PUBLICO ALVO: </t>
    </r>
    <r>
      <rPr>
        <b/>
        <i/>
        <sz val="10"/>
        <color rgb="FF000000"/>
        <rFont val="Arial"/>
      </rPr>
      <t>Definir a natureza do objeto, previsão de participantes e público-alvo do evento;</t>
    </r>
  </si>
  <si>
    <t>N° de Beneficiários Direto</t>
  </si>
  <si>
    <t>Evento Pontual</t>
  </si>
  <si>
    <t>Crianças</t>
  </si>
  <si>
    <t>Adultos</t>
  </si>
  <si>
    <t>Nº de Beneficiários Indireto</t>
  </si>
  <si>
    <t>Programa Continuado</t>
  </si>
  <si>
    <t>Adolescentes</t>
  </si>
  <si>
    <t>Idosos</t>
  </si>
  <si>
    <r>
      <rPr>
        <b/>
        <sz val="10"/>
        <color rgb="FF000000"/>
        <rFont val="Arial"/>
      </rPr>
      <t>07 - CRONOGRAMA DE EXECUÇÃO:</t>
    </r>
    <r>
      <rPr>
        <b/>
        <i/>
        <sz val="10"/>
        <color rgb="FF000000"/>
        <rFont val="Arial"/>
      </rPr>
      <t xml:space="preserve"> Descrever a programação do evento detalhada;</t>
    </r>
  </si>
  <si>
    <t xml:space="preserve">As fases abaixo foram inseridas a título exemplificativo. A proponente deverá incluir as etapas do projeto conforme o caso. Importante que a proponente preveja todas as etapas necessárias, incluindo as etapas iniciais de mobilização prévia ao início efetivo da execução, bem com as etapas posteriores à execução, tais como a entrega da prestação de contas.
Nesse sentido recomendamos ao proponente que resguarde ao menos um mês para o planejamento, visitas técnicas, contratações e aquisições bem como projete 90 dias ao término para prestação de contas e entrega de toda a documentação comprobatória. </t>
  </si>
  <si>
    <r>
      <t>Cronograma </t>
    </r>
    <r>
      <rPr>
        <sz val="10"/>
        <color rgb="FF000000"/>
        <rFont val="Arial"/>
      </rPr>
      <t> </t>
    </r>
  </si>
  <si>
    <t>Data </t>
  </si>
  <si>
    <t xml:space="preserve">Hr. Início 	</t>
  </si>
  <si>
    <t>Hr. Término 	 </t>
  </si>
  <si>
    <t> 	Considerações </t>
  </si>
  <si>
    <t xml:space="preserve">Mobilização inicial </t>
  </si>
  <si>
    <t>Divulgação </t>
  </si>
  <si>
    <t>Inscrições </t>
  </si>
  <si>
    <t>Execução fase 1 </t>
  </si>
  <si>
    <t>Execução fase 2</t>
  </si>
  <si>
    <t>Execução fase 3</t>
  </si>
  <si>
    <t>Execução fase 4</t>
  </si>
  <si>
    <t>Execução fase 5</t>
  </si>
  <si>
    <t xml:space="preserve">Pesquisa de qualidade </t>
  </si>
  <si>
    <t xml:space="preserve">Prestação de contas </t>
  </si>
  <si>
    <r>
      <rPr>
        <b/>
        <sz val="10"/>
        <color rgb="FF000000"/>
        <rFont val="Arial"/>
      </rPr>
      <t>07 A - CRONOGRAMA DE EXECUÇÃO PROJETOS PONTUAIS:</t>
    </r>
    <r>
      <rPr>
        <sz val="10"/>
        <color rgb="FF000000"/>
        <rFont val="Arial"/>
      </rPr>
      <t xml:space="preserve"> </t>
    </r>
    <r>
      <rPr>
        <b/>
        <i/>
        <sz val="10"/>
        <color rgb="FF000000"/>
        <rFont val="Arial"/>
      </rPr>
      <t>Descrever as etapas de execução do projeto de forma detalhada; (Obrigatório o preenchimento de todos os campos em branco)
PREENCHER APENAS SE O PROJETO CONSISTIR NA REALIZAÇÃO DE PROJETOS PONTUAIS</t>
    </r>
  </si>
  <si>
    <t>Montagem</t>
  </si>
  <si>
    <t>Realização do evento</t>
  </si>
  <si>
    <t>Desmontagem</t>
  </si>
  <si>
    <r>
      <rPr>
        <b/>
        <sz val="10"/>
        <color rgb="FF000000"/>
        <rFont val="Arial"/>
      </rPr>
      <t xml:space="preserve">07 B - CRONOGRAMA DE EXECUÇÃO AULAS CONTINUADAS: </t>
    </r>
    <r>
      <rPr>
        <b/>
        <i/>
        <sz val="10"/>
        <color rgb="FF000000"/>
        <rFont val="Arial"/>
      </rPr>
      <t xml:space="preserve">Descrever as grades de aula de forma detalhada; (Obrigatório o preenchimento de todos os campos em branco) 
PREENCHER APENAS SE O PROJETO CONSISTIR NA REALIZAÇÃO DE AULAS CONTINUADAS </t>
    </r>
  </si>
  <si>
    <t>Grupamento</t>
  </si>
  <si>
    <t>Local</t>
  </si>
  <si>
    <t>H/Aula Semana</t>
  </si>
  <si>
    <t>Turma</t>
  </si>
  <si>
    <t>Quant. Alunos</t>
  </si>
  <si>
    <t>Dias</t>
  </si>
  <si>
    <t>Manhã</t>
  </si>
  <si>
    <t>Tarde</t>
  </si>
  <si>
    <t>Considerações</t>
  </si>
  <si>
    <t>Total</t>
  </si>
  <si>
    <r>
      <rPr>
        <b/>
        <sz val="10"/>
        <color rgb="FF000000"/>
        <rFont val="Arial"/>
      </rPr>
      <t xml:space="preserve">08 - CRONOGRAMA DE EXECUÇÃO FINANCEIRA: </t>
    </r>
    <r>
      <rPr>
        <b/>
        <i/>
        <sz val="10"/>
        <color rgb="FF000000"/>
        <rFont val="Arial"/>
      </rPr>
      <t>A descrição dos itens pretendidos deverá ser clara, precisa e detalhada, utilizando na coluna Tipo de Despesa os seguintes critérios: Custos Indiretos; Custos Diretos e; Plano de Divulgação. Juntamente a esta coluna devem ser utilizadas as seguintes descrições na coluna Natureza de Despesa que será utilizado em seu projeto: Diárias, Passagens e Transporte; Encargos Trabalhistas e Previdenciários; Equipamentos e Material Permanente; Material Esportivo; Obras e Instalações; Outros Materiais de Consumo; Recursos Humanos; Serviços de Pessoa Física e Serviços de Pessoa Jurídica. Todas as despesas devem estar ligadas, necessariamente, a algum Tipo de Despesa e alguma Natureza de Despesa.</t>
    </r>
  </si>
  <si>
    <t>8.1. CONCEDENTE</t>
  </si>
  <si>
    <t>Tipo de Despesa</t>
  </si>
  <si>
    <t>Natureza de Despesa</t>
  </si>
  <si>
    <t>Numeração</t>
  </si>
  <si>
    <t>Descrição Detalhada</t>
  </si>
  <si>
    <t>U. Medida</t>
  </si>
  <si>
    <t>V. Unitario</t>
  </si>
  <si>
    <t>Quantidade</t>
  </si>
  <si>
    <t>V. Total</t>
  </si>
  <si>
    <t>Cron. De Aquisição</t>
  </si>
  <si>
    <t>Escolher Ação</t>
  </si>
  <si>
    <t>Escolher Unidade</t>
  </si>
  <si>
    <t>Escolher Mês</t>
  </si>
  <si>
    <r>
      <rPr>
        <b/>
        <sz val="10"/>
        <color rgb="FF000000"/>
        <rFont val="Arial"/>
      </rPr>
      <t xml:space="preserve">8.2. PROPONENTE: </t>
    </r>
    <r>
      <rPr>
        <b/>
        <i/>
        <sz val="10"/>
        <color rgb="FF000000"/>
        <rFont val="Arial"/>
      </rPr>
      <t>Apenas se houver;</t>
    </r>
  </si>
  <si>
    <r>
      <t xml:space="preserve">8.3. PATROCINADOR: </t>
    </r>
    <r>
      <rPr>
        <b/>
        <i/>
        <sz val="10"/>
        <color theme="1"/>
        <rFont val="Arial"/>
        <charset val="1"/>
      </rPr>
      <t>Apenas se houver;</t>
    </r>
  </si>
  <si>
    <r>
      <t>9 - PLANO DE APLICAÇÃO:</t>
    </r>
    <r>
      <rPr>
        <b/>
        <i/>
        <sz val="10"/>
        <color theme="1"/>
        <rFont val="Arial"/>
        <charset val="1"/>
      </rPr>
      <t xml:space="preserve"> A planilha abaixo contém fórmulas, sendo assim não deverá ser preenchida;</t>
    </r>
  </si>
  <si>
    <t>Descrição das Ações</t>
  </si>
  <si>
    <t>Concedente</t>
  </si>
  <si>
    <t>Proponente</t>
  </si>
  <si>
    <t>Patrocinador</t>
  </si>
  <si>
    <t>SEME</t>
  </si>
  <si>
    <t>Contrapartida</t>
  </si>
  <si>
    <t>Terceiros</t>
  </si>
  <si>
    <t>Direto</t>
  </si>
  <si>
    <t>Recursos Humanos</t>
  </si>
  <si>
    <t xml:space="preserve">Encargos Trabalhistas e Previdenciários					</t>
  </si>
  <si>
    <t>Serviços de Pessoa Jurídica</t>
  </si>
  <si>
    <t>Serviços de Pessoa Física</t>
  </si>
  <si>
    <t>Material Esportivo</t>
  </si>
  <si>
    <t>Outros materiais de consumo</t>
  </si>
  <si>
    <t>Equipamentos e Material Permanente</t>
  </si>
  <si>
    <t>Obras e Instalações</t>
  </si>
  <si>
    <t xml:space="preserve">Indireto </t>
  </si>
  <si>
    <t>Diárias, Passagens e Transporte</t>
  </si>
  <si>
    <t>Divulgação</t>
  </si>
  <si>
    <t>Encargos Trabalhistas e Previdenciários</t>
  </si>
  <si>
    <t>Outros Materiais de Consumo</t>
  </si>
  <si>
    <r>
      <rPr>
        <b/>
        <i/>
        <sz val="10"/>
        <color rgb="FF000000"/>
        <rFont val="Arial"/>
      </rPr>
      <t xml:space="preserve">ATENÇÃO: 
</t>
    </r>
    <r>
      <rPr>
        <i/>
        <sz val="10"/>
        <color rgb="FF000000"/>
        <rFont val="Arial"/>
      </rPr>
      <t xml:space="preserve">Por custos diretos, entende-se todas as despesas que se relacionam de forma direta com o objeto da parceria. Por exemplo, despesas de pessoal diretamente envolvida na prestação do serviço (exemplo: professor que dá aula diretamente para o cidadão; monitor que atende diretamente crianças em um evento). Ou ainda, materiais utilizados diretamente na prestação dos serviços. Por exemplo, bolas, coletes utilizados pelos munícipes. 
Por custos de divulgação, entende-se todas as despesas relativas a ações prévias e durante a execução do objeto, com o intuito de divulgar o serviço a ser prestado. Por exemplo, agentes de divulgação, assessoria de marketing; contratação de posts patrocinados em redes sociais; pagamentos a influencers digitais; confecção de artes, produção de cartazes, etc. 
Por custos indiretos, entende-se todas as despesas que não estão diretamente relacionadas ao objeto, mas que são necessárias para prover a estrutura administrativa básica para execução do objeto. Por exemplo, pessoal administrativo próprio e assessoria contábil. </t>
    </r>
  </si>
  <si>
    <r>
      <rPr>
        <b/>
        <sz val="10"/>
        <color rgb="FF000000"/>
        <rFont val="Arial"/>
      </rPr>
      <t>10 - CRONOGRAMA DE DESEMBOLSO DO CONCEDENTE:</t>
    </r>
    <r>
      <rPr>
        <b/>
        <i/>
        <sz val="10"/>
        <color rgb="FF000000"/>
        <rFont val="Arial"/>
      </rPr>
      <t xml:space="preserve"> Periodo de desembolso do recurso;</t>
    </r>
  </si>
  <si>
    <t xml:space="preserve">10.1. CRONOGRAMA DE DESEMBOLSO DO CONCEDENTE PARA PROJETOS CONTINUADOS </t>
  </si>
  <si>
    <t>10.1.1. CONCEDENTE</t>
  </si>
  <si>
    <t>1º Parcela - Trimestral</t>
  </si>
  <si>
    <t>2º Parcela - Trimestral</t>
  </si>
  <si>
    <t>3º Parcela - Trimestral</t>
  </si>
  <si>
    <t>4º Parcela - Trimestral</t>
  </si>
  <si>
    <r>
      <t xml:space="preserve">10.1.2. PROPONENTE: </t>
    </r>
    <r>
      <rPr>
        <b/>
        <i/>
        <sz val="10"/>
        <color rgb="FF000000"/>
        <rFont val="Arial"/>
      </rPr>
      <t>Apenas se houver;</t>
    </r>
  </si>
  <si>
    <r>
      <t xml:space="preserve">10.1.3. PATROCINADOR: </t>
    </r>
    <r>
      <rPr>
        <b/>
        <i/>
        <sz val="10"/>
        <color rgb="FF000000"/>
        <rFont val="Arial"/>
      </rPr>
      <t>Apenas se houver;</t>
    </r>
  </si>
  <si>
    <r>
      <t>10.2. CRONOGRAMA DE DESEMBOLSO DO CONCEDENTE PARA PROJETOS PONTUAIS</t>
    </r>
    <r>
      <rPr>
        <sz val="12"/>
        <color rgb="FF000000"/>
        <rFont val="Calibri"/>
        <charset val="1"/>
      </rPr>
      <t> </t>
    </r>
  </si>
  <si>
    <t>10.2.1. CONCEDENTE</t>
  </si>
  <si>
    <r>
      <rPr>
        <b/>
        <sz val="10"/>
        <color rgb="FF000000"/>
        <rFont val="Arial"/>
      </rPr>
      <t xml:space="preserve">10.2.2. PROPONENTE: </t>
    </r>
    <r>
      <rPr>
        <b/>
        <i/>
        <sz val="10"/>
        <color rgb="FF000000"/>
        <rFont val="Arial"/>
      </rPr>
      <t>Apenas se houver;</t>
    </r>
  </si>
  <si>
    <r>
      <rPr>
        <b/>
        <sz val="10"/>
        <color rgb="FF000000"/>
        <rFont val="Arial"/>
      </rPr>
      <t xml:space="preserve">10.2.3. PATROCINADOR: </t>
    </r>
    <r>
      <rPr>
        <b/>
        <i/>
        <sz val="10"/>
        <color rgb="FF000000"/>
        <rFont val="Arial"/>
      </rPr>
      <t>Apenas se houver;</t>
    </r>
  </si>
  <si>
    <r>
      <rPr>
        <b/>
        <sz val="10"/>
        <color rgb="FF000000"/>
        <rFont val="Arial"/>
      </rPr>
      <t xml:space="preserve">11 - GRADE COMPARATIVA DE PREÇOS: </t>
    </r>
    <r>
      <rPr>
        <b/>
        <i/>
        <sz val="10"/>
        <color rgb="FF000000"/>
        <rFont val="Arial"/>
      </rPr>
      <t>A descrição dos itens deverão ser igual os do Cronograma de Execução Financeira;</t>
    </r>
  </si>
  <si>
    <t xml:space="preserve">11.1. GRADE DE PREÇOS ITENS QUE POSSUEM REFERÊNCIA DE PREÇO EM ALGUMA DAS HIPÓTESES DO ARTIGO DA LEI MUNICIPAL 17.273/2020 (POLÍTICA MUNICIPAL DE PREVENÇÃO DA CORRUPÇÃO) </t>
  </si>
  <si>
    <t xml:space="preserve">Obs: devem ser listados na tabela abaixo todos os itens previstos plano de trabalho, inclusive aqueles que não possuam preço de referência para nenhuma das hipóteses abaixo descritas. Nos casos em que não houver preço em nenhuma das hipóteses, deve-se deixar indicado como “não” na coluna “O item possui preço de referência em alguma opção abaixo? 
1 – Banco de preços de referência mantido pela Prefeitura; 
2 – Bancos de preços de referência no âmbito da Administração Pública 
3 - Atas de registro de preços similares, no âmbito da Prefeitura ou de outros entes público, em execução ou concluídos nos últimos 180 dias. 
4 – Pesquisa publicada em mídia especializada, listas de instituições privadas renomadas na formação de preços, sítios eletrônicos especializados de domínio amplo </t>
  </si>
  <si>
    <t xml:space="preserve">Tipo de Despesa </t>
  </si>
  <si>
    <t xml:space="preserve">O item possui preço de referência em alguma opção abaixo? </t>
  </si>
  <si>
    <t xml:space="preserve">Fonte do preço </t>
  </si>
  <si>
    <t>Valor unitário</t>
  </si>
  <si>
    <t>Pessoa responsável pela cotação</t>
  </si>
  <si>
    <t xml:space="preserve">1 – Banco de preço Prefeitura </t>
  </si>
  <si>
    <t>Escolher</t>
  </si>
  <si>
    <t xml:space="preserve">2 – Banco de preço Adm Pública </t>
  </si>
  <si>
    <t xml:space="preserve">3 – Ata de registro de preço </t>
  </si>
  <si>
    <t xml:space="preserve">4 – Listas/Pesquisas publicizadas </t>
  </si>
  <si>
    <t xml:space="preserve">Para os itens que na tabela acima foram marcados como “não” nas 04 hipóteses, a OSC deverá usar a tabela abaixo: </t>
  </si>
  <si>
    <t>Nome da Empresa</t>
  </si>
  <si>
    <t>Valor Unit.</t>
  </si>
  <si>
    <t>Quant.</t>
  </si>
  <si>
    <t>Total de Valores das Empresas Vencedoras</t>
  </si>
  <si>
    <r>
      <rPr>
        <b/>
        <sz val="10"/>
        <color rgb="FF000000"/>
        <rFont val="Arial"/>
      </rPr>
      <t xml:space="preserve">12. REMUNERAÇÃO DA EQUIPE DE TRABALHO DA ORGANIZAÇÃO DA SOCIEDADE CIVIL: </t>
    </r>
    <r>
      <rPr>
        <b/>
        <i/>
        <sz val="10"/>
        <color rgb="FF000000"/>
        <rFont val="Arial"/>
      </rPr>
      <t xml:space="preserve">No quadro abaixo, a Organização da Sociedade Civil deverá indicar as informações relativas à remuneração de sua equipe de trabalho, tanto aqueles contratados pela entidade como CLT, quanto aqueles remunerados por meio de PJ. </t>
    </r>
  </si>
  <si>
    <r>
      <t>Nome completo</t>
    </r>
    <r>
      <rPr>
        <sz val="10"/>
        <color rgb="FF000000"/>
        <rFont val="Calibri"/>
        <charset val="1"/>
      </rPr>
      <t> </t>
    </r>
  </si>
  <si>
    <r>
      <t>Salário mensal do(a) colaborador(a) da entidade</t>
    </r>
    <r>
      <rPr>
        <sz val="10"/>
        <color rgb="FF000000"/>
        <rFont val="Calibri"/>
        <charset val="1"/>
      </rPr>
      <t> </t>
    </r>
  </si>
  <si>
    <r>
      <rPr>
        <b/>
        <sz val="10"/>
        <color rgb="FF000000"/>
        <rFont val="Calibri"/>
      </rPr>
      <t>Parcela do salário do colaborador(a) da entidade paga por meio desse plano de trabalho</t>
    </r>
    <r>
      <rPr>
        <sz val="10"/>
        <color rgb="FF000000"/>
        <rFont val="Calibri"/>
      </rPr>
      <t> </t>
    </r>
  </si>
  <si>
    <r>
      <rPr>
        <b/>
        <sz val="10"/>
        <color rgb="FF000000"/>
        <rFont val="Calibri"/>
      </rPr>
      <t>Há rateio do salário do colaborador com outras parcerias firmadas pela entidade? (Sim ou Não)</t>
    </r>
    <r>
      <rPr>
        <sz val="10"/>
        <color rgb="FF000000"/>
        <rFont val="Calibri"/>
      </rPr>
      <t> </t>
    </r>
  </si>
  <si>
    <r>
      <t>Nome das demais parcerias incluídas no rateio</t>
    </r>
    <r>
      <rPr>
        <sz val="10"/>
        <color rgb="FF000000"/>
        <rFont val="Calibri"/>
        <charset val="1"/>
      </rPr>
      <t> </t>
    </r>
  </si>
  <si>
    <r>
      <t>Funções exercidas pelo(a) colaborador(a) no âmbito desse plano de trabalho</t>
    </r>
    <r>
      <rPr>
        <sz val="10"/>
        <color rgb="FF000000"/>
        <rFont val="Calibri"/>
        <charset val="1"/>
      </rPr>
      <t> </t>
    </r>
  </si>
  <si>
    <r>
      <rPr>
        <b/>
        <sz val="10"/>
        <color rgb="FF000000"/>
        <rFont val="Arial"/>
      </rPr>
      <t xml:space="preserve">13 - DECLARAÇÃO DO PROPONENTE: </t>
    </r>
    <r>
      <rPr>
        <b/>
        <i/>
        <sz val="10"/>
        <color rgb="FF000000"/>
        <rFont val="Arial"/>
      </rPr>
      <t xml:space="preserve">Na qualidade de Dirigente da Entidade Proponente atesto a idoneidade da documentação apresentada e o cumprimento das ações relatadas neste projeto. </t>
    </r>
  </si>
  <si>
    <t>__________________________________________________</t>
  </si>
  <si>
    <t>Nome do dirigente responsável - RG</t>
  </si>
  <si>
    <t>Natureza da Despesa</t>
  </si>
  <si>
    <t>Aquisição Material Divulgação</t>
  </si>
  <si>
    <t>Aquisição de Bens Remanescentes (Permanente)</t>
  </si>
  <si>
    <t>Aquisição de Material Gráfico</t>
  </si>
  <si>
    <t>Despesas Encargos Trabalhistas</t>
  </si>
  <si>
    <t>Aquisição de Uniformes</t>
  </si>
  <si>
    <t>Despesas Administrativas</t>
  </si>
  <si>
    <t>Aquisição de Material Esportivo</t>
  </si>
  <si>
    <t>Aquisição Alimentação e Hidratação</t>
  </si>
  <si>
    <t>Aquisição de Material de Higienização e Prevenção</t>
  </si>
  <si>
    <t>Aquisição de Material de Premiação</t>
  </si>
  <si>
    <t>Locação de Equipamentos Diversos</t>
  </si>
  <si>
    <t>Locação de Espaço</t>
  </si>
  <si>
    <t>Locação de Estrutura do Evento</t>
  </si>
  <si>
    <t>Locação de Iluminação</t>
  </si>
  <si>
    <t>Locação de Materiais Diversos</t>
  </si>
  <si>
    <t>Locação de Material de Higienização e Prevenção</t>
  </si>
  <si>
    <t>Locação de Sonorização</t>
  </si>
  <si>
    <t>Prestação de Serviços Foto e Filmagem</t>
  </si>
  <si>
    <t>Prestação de Serviços Pessoa Fisica</t>
  </si>
  <si>
    <t>Prestação de Serviços Pessoa Juridica</t>
  </si>
  <si>
    <t>Prestação de Serviços Transporte</t>
  </si>
  <si>
    <t>Prestação Serviços de Ambulancia</t>
  </si>
  <si>
    <t>DIRETO</t>
  </si>
  <si>
    <t>INDIRETO</t>
  </si>
  <si>
    <t>DIVULGAÇÃO</t>
  </si>
  <si>
    <t>Equipamentos e material permanente</t>
  </si>
  <si>
    <t>Diárias, passagens e Transporte</t>
  </si>
  <si>
    <t>Recursos humanos</t>
  </si>
  <si>
    <t>Encargos trabalhistas e previdenciários</t>
  </si>
  <si>
    <t>Material esportivo</t>
  </si>
  <si>
    <t>Serviços de Pessoa física</t>
  </si>
  <si>
    <t>Outros material de consumo</t>
  </si>
  <si>
    <t>Serviços de pessoa jurídica</t>
  </si>
  <si>
    <t>Obras e instalações</t>
  </si>
  <si>
    <t>Colaboração Estrutural / Virada Esportiva</t>
  </si>
  <si>
    <t>Oferecer tal estrutura/serviço (inserir as principais estruturas/serviços previstas no plano de trabalho)</t>
  </si>
  <si>
    <t>Infra-estrutura implantada
Serviço disponibilizado</t>
  </si>
  <si>
    <t>Não há (como nesse caso não há soma de quantidades, não há cálculo, mas apenas a verificação da efetiva implantação da infra-estrutura ou serviço previsto</t>
  </si>
  <si>
    <t>Relatório fotográfico de cada evento, demonstrando a presença de cada estrutura/serviço mínimo previsto no plano de trabalho em cada local/dia de evento</t>
  </si>
  <si>
    <t>80% de satisfação - bom ou ótimo - em relação aos equipamentos utilizados no projeto</t>
  </si>
  <si>
    <t>Percentual de respondentes como ótimo ou bom</t>
  </si>
  <si>
    <t>Fórmula de Cálculo: Soma da quantidade de respondentes ótimo e bons dividido pelo total de questionários respondidos (péssimo; ruim; regular, bom e ótimo).</t>
  </si>
  <si>
    <t xml:space="preserve">Questionário de satisfação a ser disponibilizado pela SEME e aplicado pela organização da sociedade civil </t>
  </si>
  <si>
    <t>80% de satisfação - bom ou ótimo - em relação aos materiais e estruturas utilizadas no projeto</t>
  </si>
  <si>
    <t>80% de satisfação - bom ou ótimo - em relação ao serviço dos profissionais envolvidos no projeto (caso seja pertinente, essa meta pode ser especificada para cada tipo de profissional, por exemplo: uma meta para professores, outra para monitores, etc.)</t>
  </si>
  <si>
    <t>Percentual de respondentes que deram nota 9 e 10 subtraído do percentual de respondentes que deram nota de 0 a 6 à pergunta “Em uma escala de zero a dez, qual a probabilidade de você indicar esse evento/projeto/atividade a um amigo ou conhecido?”</t>
  </si>
  <si>
    <t>Percentual</t>
  </si>
  <si>
    <t>NPS = 70</t>
  </si>
  <si>
    <t>Lote único</t>
  </si>
  <si>
    <t>Diária</t>
  </si>
  <si>
    <t>AGUA MINERAL CX C/48 COPOS</t>
  </si>
  <si>
    <t>Unidade</t>
  </si>
  <si>
    <t xml:space="preserve">CAMISETAS CONFECCIONADAS EM ALGODÃO </t>
  </si>
  <si>
    <t>FITA ZEBRADA</t>
  </si>
  <si>
    <t>KIT LANCHE 3</t>
  </si>
  <si>
    <t>PLOTAGEM DIGITAL M²</t>
  </si>
  <si>
    <t>KIT BRINDE ( 1 ECOBAG , 1 SQUEEZE)</t>
  </si>
  <si>
    <t xml:space="preserve">2 – Banco de preço Prefeitura </t>
  </si>
  <si>
    <t xml:space="preserve">3 – Banco de preço Adm Pública </t>
  </si>
  <si>
    <t xml:space="preserve">4 – Ata de registro de preço </t>
  </si>
  <si>
    <t xml:space="preserve">5 – Listas/Pesquisas publicizadas </t>
  </si>
  <si>
    <t xml:space="preserve">3 – Banco de preço Prefeitura </t>
  </si>
  <si>
    <t xml:space="preserve">4 – Banco de preço Adm Pública </t>
  </si>
  <si>
    <t xml:space="preserve">5 – Ata de registro de preço </t>
  </si>
  <si>
    <t xml:space="preserve">6 – Listas/Pesquisas publicizadas </t>
  </si>
  <si>
    <t xml:space="preserve">4 – Banco de preço Prefeitura </t>
  </si>
  <si>
    <t xml:space="preserve">5 – Banco de preço Adm Pública </t>
  </si>
  <si>
    <t xml:space="preserve">6 – Ata de registro de preço </t>
  </si>
  <si>
    <t xml:space="preserve">7 – Listas/Pesquisas publicizadas </t>
  </si>
  <si>
    <t xml:space="preserve">5 – Banco de preço Prefeitura </t>
  </si>
  <si>
    <t xml:space="preserve">6 – Banco de preço Adm Pública </t>
  </si>
  <si>
    <t xml:space="preserve">7 – Ata de registro de preço </t>
  </si>
  <si>
    <t xml:space="preserve">8 – Listas/Pesquisas publicizadas </t>
  </si>
  <si>
    <t xml:space="preserve">6 – Banco de preço Prefeitura </t>
  </si>
  <si>
    <t xml:space="preserve">7 – Banco de preço Adm Pública </t>
  </si>
  <si>
    <t xml:space="preserve">8 – Ata de registro de preço </t>
  </si>
  <si>
    <t xml:space="preserve">9 – Listas/Pesquisas publicizadas </t>
  </si>
  <si>
    <t xml:space="preserve">7 – Banco de preço Prefeitura </t>
  </si>
  <si>
    <t xml:space="preserve">8 – Banco de preço Adm Pública </t>
  </si>
  <si>
    <t xml:space="preserve">9 – Ata de registro de preço </t>
  </si>
  <si>
    <t xml:space="preserve">10 – Listas/Pesquisas publicizadas </t>
  </si>
  <si>
    <t xml:space="preserve">8 – Banco de preço Prefeitura </t>
  </si>
  <si>
    <t xml:space="preserve">9 – Banco de preço Adm Pública </t>
  </si>
  <si>
    <t xml:space="preserve">10 – Ata de registro de preço </t>
  </si>
  <si>
    <t xml:space="preserve">11 – Listas/Pesquisas publicizadas </t>
  </si>
  <si>
    <t xml:space="preserve">9 – Banco de preço Prefeitura </t>
  </si>
  <si>
    <t xml:space="preserve">10 – Banco de preço Adm Pública </t>
  </si>
  <si>
    <t xml:space="preserve">11 – Ata de registro de preço </t>
  </si>
  <si>
    <t xml:space="preserve">12 – Listas/Pesquisas publicizadas </t>
  </si>
  <si>
    <t xml:space="preserve">10 – Banco de preço Prefeitura </t>
  </si>
  <si>
    <t xml:space="preserve">11 – Banco de preço Adm Pública </t>
  </si>
  <si>
    <t xml:space="preserve">12 – Ata de registro de preço </t>
  </si>
  <si>
    <t xml:space="preserve">13 – Listas/Pesquisas publicizadas </t>
  </si>
  <si>
    <t xml:space="preserve">11 – Banco de preço Prefeitura </t>
  </si>
  <si>
    <t xml:space="preserve">12 – Banco de preço Adm Pública </t>
  </si>
  <si>
    <t xml:space="preserve">13 – Ata de registro de preço </t>
  </si>
  <si>
    <t xml:space="preserve">14 – Listas/Pesquisas publicizadas </t>
  </si>
  <si>
    <t xml:space="preserve">12 – Banco de preço Prefeitura </t>
  </si>
  <si>
    <t xml:space="preserve">13 – Banco de preço Adm Pública </t>
  </si>
  <si>
    <t xml:space="preserve">14 – Ata de registro de preço </t>
  </si>
  <si>
    <t xml:space="preserve">15 – Listas/Pesquisas publicizadas </t>
  </si>
  <si>
    <t xml:space="preserve">13 – Banco de preço Prefeitura </t>
  </si>
  <si>
    <t xml:space="preserve">14 – Banco de preço Adm Pública </t>
  </si>
  <si>
    <t xml:space="preserve">15 – Ata de registro de preço </t>
  </si>
  <si>
    <t xml:space="preserve">16 – Listas/Pesquisas publicizadas </t>
  </si>
  <si>
    <t xml:space="preserve">14 – Banco de preço Prefeitura </t>
  </si>
  <si>
    <t xml:space="preserve">15 – Banco de preço Adm Pública </t>
  </si>
  <si>
    <t xml:space="preserve">16 – Ata de registro de preço </t>
  </si>
  <si>
    <t xml:space="preserve">17 – Listas/Pesquisas publicizadas </t>
  </si>
  <si>
    <t xml:space="preserve">15 – Banco de preço Prefeitura </t>
  </si>
  <si>
    <t xml:space="preserve">16 – Banco de preço Adm Pública </t>
  </si>
  <si>
    <t xml:space="preserve">17 – Ata de registro de preço </t>
  </si>
  <si>
    <t xml:space="preserve">18 – Listas/Pesquisas publicizadas </t>
  </si>
  <si>
    <t xml:space="preserve">16 – Banco de preço Prefeitura </t>
  </si>
  <si>
    <t xml:space="preserve">17 – Banco de preço Adm Pública </t>
  </si>
  <si>
    <t xml:space="preserve">18 – Ata de registro de preço </t>
  </si>
  <si>
    <t xml:space="preserve">19 – Listas/Pesquisas publicizadas </t>
  </si>
  <si>
    <t xml:space="preserve">17 – Banco de preço Prefeitura </t>
  </si>
  <si>
    <t xml:space="preserve">18 – Banco de preço Adm Pública </t>
  </si>
  <si>
    <t xml:space="preserve">19 – Ata de registro de preço </t>
  </si>
  <si>
    <t xml:space="preserve">20 – Listas/Pesquisas publicizadas </t>
  </si>
  <si>
    <t xml:space="preserve">18 – Banco de preço Prefeitura </t>
  </si>
  <si>
    <t xml:space="preserve">19 – Banco de preço Adm Pública </t>
  </si>
  <si>
    <t xml:space="preserve">20 – Ata de registro de preço </t>
  </si>
  <si>
    <t xml:space="preserve">21 – Listas/Pesquisas publicizadas </t>
  </si>
  <si>
    <t xml:space="preserve">19 – Banco de preço Prefeitura </t>
  </si>
  <si>
    <t xml:space="preserve">20 – Banco de preço Adm Pública </t>
  </si>
  <si>
    <t xml:space="preserve">21 – Ata de registro de preço </t>
  </si>
  <si>
    <t xml:space="preserve">22 – Listas/Pesquisas publicizadas </t>
  </si>
  <si>
    <t xml:space="preserve">20 – Banco de preço Prefeitura </t>
  </si>
  <si>
    <t xml:space="preserve">21 – Banco de preço Adm Pública </t>
  </si>
  <si>
    <t xml:space="preserve">22 – Ata de registro de preço </t>
  </si>
  <si>
    <t xml:space="preserve">23 – Listas/Pesquisas publicizadas </t>
  </si>
  <si>
    <t xml:space="preserve">21 – Banco de preço Prefeitura </t>
  </si>
  <si>
    <t xml:space="preserve">22 – Banco de preço Adm Pública </t>
  </si>
  <si>
    <t xml:space="preserve">23 – Ata de registro de preço </t>
  </si>
  <si>
    <t xml:space="preserve">24 – Listas/Pesquisas publicizadas </t>
  </si>
  <si>
    <t xml:space="preserve">22 – Banco de preço Prefeitura </t>
  </si>
  <si>
    <t xml:space="preserve">23 – Banco de preço Adm Pública </t>
  </si>
  <si>
    <t xml:space="preserve">24 – Ata de registro de preço </t>
  </si>
  <si>
    <t xml:space="preserve">25 – Listas/Pesquisas publicizadas </t>
  </si>
  <si>
    <t xml:space="preserve">23 – Banco de preço Prefeitura </t>
  </si>
  <si>
    <t xml:space="preserve">24 – Banco de preço Adm Pública </t>
  </si>
  <si>
    <t xml:space="preserve">25 – Ata de registro de preço </t>
  </si>
  <si>
    <t xml:space="preserve">26 – Listas/Pesquisas publicizadas </t>
  </si>
  <si>
    <t xml:space="preserve">Preencher </t>
  </si>
  <si>
    <t xml:space="preserve">Grande parte dos eventos da SEME possuem alta complexidade e necessitam de atenção especial quanto à logística, implantação, infra-estrutura e operação especializada.
Os eventos necessitam simultaneamente de toda a estrutura de serviços (limpeza, segurança, postos médicos, ambulâncias, execuções técnicas, etc) materiais (grades, fechamentos metálicos, geradores, tendas ou palcos, iluminação, projeção, etc) operacional funcionando conjuntamente em diversos pontos durante todo o período de realização.
Para que ocorra esta simultaneidade é necessário o planejamento e implantação de todo o operacional conjuntamente com os demais órgãos públicos envolvidos, uma vez que o evento ocorre na sua totalidade em logradouros públicos, e que compatibiliza as necessidades e apontamentos dos Bombeiros, Secretaria Municipal de Saúde, Secretaria Municipal de Segurança Urbana, Secretaria Municipal da Pessoa com Deficiência, Secretaria Municipal de Direitos Humanos e Cidadania, Secretaria Municipal de Serviços e Obras, Prefeitura Regional da Sé, Polícia Militar entre outros.
Essa complexidade operacional e logística exige especialização e o devido cruzamento de fornecimentos, pois cada serviço, material ou operação, precisa funcionar simultaneamente, mas principalmente sincronizado com as necessidades e variáveis do evento e do espaço em que ocorrem as atividades.
Reforçando a afirmação anterior, além do processo de colaboração e monitoramento dos serviços, se faz necessária a devida adequação das atividades e materiais, de forma que o serviço prestado seja concomitante e sincronizado. 
Diante deste complexo cenário se faz necessário um termo de colaboração, que atenda a Secretaria Municipal de Esportes e Lazer nas necessidades apontadas, mas que também planeje conjuntamente as operações dimensione o melhor uso do recurso, humano ou material, e produza entrega de estrutura com o menor custo e no tempo esperado.
Lote Único – Grande porte totalizando R$ 5.400.000,00 (cinco milhões e quatrocentos mil reais). </t>
  </si>
  <si>
    <t xml:space="preserve">Para eventos com data pré-fixada, inserir a data de realização. </t>
  </si>
  <si>
    <t>•	Manter a qualidade das atividades estruturais propostas, proporcionando a satisfação dos participantes; 
•	O atingimento das quantidades de infra-estrutura elencados no contido Edital de Chamamento Público;
•	Ofertar infra-estrutura que tenham acessibilidade a pessoas com deficiência; 
•	Prover as necessidades de atendimento estrutural do Programa Virada Esportiva 2026 promovido pela SEME;
•	Prover a estrutura de serviços (limpeza, segurança, postos médicos, ambulâncias, execuções técnicas, etc) materiais (grades, fechamentos metálicos, geradores, tendas ou palcos, iluminação, projeção, etc) operacional funcionando conjuntamente em diversos pontos durante todo o período de realização.</t>
  </si>
  <si>
    <t xml:space="preserve">AGENTE DE APOIO AO TRANSITO (120 profissionais x 2 diárias) </t>
  </si>
  <si>
    <t xml:space="preserve">AGENTE DE LIMPEZA (40 profissionais x 2 diárias) </t>
  </si>
  <si>
    <t xml:space="preserve">AMBULÂNCIA DE REMOÇÃO (20 unidades x 2 diárias) </t>
  </si>
  <si>
    <t>AMBULÂNCIA UTI (10 unidades x 2 diárias)</t>
  </si>
  <si>
    <t>BANHEIRO QUÍMICO - PADRÃO (100 unidades x 2 diárias)</t>
  </si>
  <si>
    <t>BANHEIRO QUÍMICO - PCD (10 unidades x 2 diárias)</t>
  </si>
  <si>
    <t>BOMBEIRO PROFISSIONAL CIVIL (10 profissionais x 2 diárias)</t>
  </si>
  <si>
    <t>CADEIRAS PLÁSTICAS (2000 unidades x 2 diárias)</t>
  </si>
  <si>
    <t xml:space="preserve">CARREGADORES (150 profissionais x 2 diárias) </t>
  </si>
  <si>
    <t>CAVALETES (400 unidades x 2 diárias)</t>
  </si>
  <si>
    <t>CONES TIPO I (100 unidades x 2 diárias)</t>
  </si>
  <si>
    <t>CONES TIPO II (150 unidades x 2 diárias)</t>
  </si>
  <si>
    <t>GERADOR 100 KVA (5 unidades x 2 diárias)</t>
  </si>
  <si>
    <t>GERADOR 250 KVA (3 unidades x 2 diárias)</t>
  </si>
  <si>
    <t>GERADOR 50KVA (1 unidades x 2 diárias)</t>
  </si>
  <si>
    <t>GERADOR 80 KVA (8 unidades x 2 diárias)</t>
  </si>
  <si>
    <t>GERDOR 200 KVA (1 unidades x 2 diárias)</t>
  </si>
  <si>
    <t>GRADES (3300 unidades x 2 diárias)</t>
  </si>
  <si>
    <t>ILUMINAÇÃO TIPO 01 (1 unidades x 3 diárias)</t>
  </si>
  <si>
    <t>ILUMINAÇÃO TIPO 02 (2 unidades x 2 diárias)</t>
  </si>
  <si>
    <t>ILUMINAÇÃO TIPO 03 (4 unidades x 2 diárias)</t>
  </si>
  <si>
    <t>ILUMINAÇÃO TIPO 06 (2 unidades x 2 diárias)</t>
  </si>
  <si>
    <t>MESAS PLÁSTICAS - DE 15 A 49 (500 unidades x 2 diárias)</t>
  </si>
  <si>
    <t>M.Linear</t>
  </si>
  <si>
    <t>PAINEL DE LED TIPO P3 7680 REFLESH 60Wz (Quantidade por m²) (200 m² x 2 diárias)</t>
  </si>
  <si>
    <t>PALCO TIPO 3 - 8x6 (2 unidades x 2 diárias)</t>
  </si>
  <si>
    <t>PALCO TIPO 8 - 6 x 4 com house e rampa (6 unidades x 2 diárias)</t>
  </si>
  <si>
    <t>POSTO MÉDICO (1 unidades x 2 diárias)</t>
  </si>
  <si>
    <t>PRATICÁVEIS TELESCÓPIOS (120 unidades x 2 diárias)</t>
  </si>
  <si>
    <t>PRODUTOR EXECUTIVO - IN LOCO (50 profissionais x 2 diárias)</t>
  </si>
  <si>
    <t>PRODUTOR OPERACIONAL (150 profissionais x 2 diárias)</t>
  </si>
  <si>
    <t>RADIO HT (30 unidades x 12 diárias)</t>
  </si>
  <si>
    <t>SEGURANÇAS (120 profissionais x 2 diárias)</t>
  </si>
  <si>
    <t>SERVIÇO DE INSTALAÇÃO E MANUTENÇÃO ELÉTRICA (5 unidades x 2 diárias)</t>
  </si>
  <si>
    <t>SOM TIPO 1 - BASICO 2 CAIXAS E 1 MICROFONE (20 unidades x 2 diárias)</t>
  </si>
  <si>
    <t>SOM TIPO 3 - palestra ( 4 caixinha e uns microfone ) (10 unidades x 2 diárias)</t>
  </si>
  <si>
    <t>SOM TIPO 4 - back line completo, 4 caixa alta 4 sub / grave , (11 unidades x 2 diárias)</t>
  </si>
  <si>
    <t>TENDAS 4X4 PISO 10CM (20 unidades x 2 diárias)</t>
  </si>
  <si>
    <t>TENDAS 4X4 SEM PISO (45 unidades x 2 diárias)</t>
  </si>
  <si>
    <t>TENDAS 5X5 C/ PISO 10 CM (10 unidades x 2 diárias)</t>
  </si>
  <si>
    <t>TENDAS 5X5 SEM PISO (25 unidades x 2 diárias)</t>
  </si>
  <si>
    <t>TRELIÇAS Q15 (440 unidades x 2 diárias)</t>
  </si>
  <si>
    <t>TRELIÇAS Q30 (700 unidades x 2 diárias)</t>
  </si>
  <si>
    <t>VAN (5 unidades x 2 diárias)</t>
  </si>
  <si>
    <t>COBERTURA FOTOGRAFICA (20 unidades x 2 diárias)</t>
  </si>
  <si>
    <t>CAPTAÇÃO DE VIDEO (20 unidades x 2 diárias)</t>
  </si>
  <si>
    <t xml:space="preserve">EDIÇÃO DE VIDEO HORA </t>
  </si>
  <si>
    <t>LOCAÇÃO DE CARRO (15 unidades x 2 diárias)</t>
  </si>
  <si>
    <t>TECNICO DE SOM (20 profissional x 2 diárias)</t>
  </si>
  <si>
    <t>UNIFILA (100 unidades x 2 diárias)</t>
  </si>
  <si>
    <t>LIXEIRA (50 unidades x 2 diárias)</t>
  </si>
  <si>
    <t>CAMINHAO FRETE (15 unidades x 2 diárias)</t>
  </si>
  <si>
    <t>KIT COMPOSTO POR 4 BRINQUEDOS INFLAVEIS MEDIO MEDIO A GRANDE PORTE (30 unidades x 2 diárias)</t>
  </si>
  <si>
    <t>RECEPCIONISTA - 09H00 (200 profissionais x 2 diárias)</t>
  </si>
  <si>
    <t xml:space="preserve">Preencher (OBS: ATENTAR-SE AO TÓPICO PLANO DE DIVULGAÇÃO) </t>
  </si>
  <si>
    <t>As diretrizes de fornecimento de infra-estrutura seguiram as solicitações da Secretaria Municipal de Esporte e Lazer, conforme demanda solicitada e os locais planejados para ativações.
A escala definitiva com os locais para entrega ou prestação dos serviços poderá ser modificada em até 03 dias de antecedência em relação ao horário programado para entrega / montagem / turno de serviço / operação.
Sugere-se que o critério de seleção seja por empreitada por preço unitário.
Quanto à qualificação técnica, a futura colaboradora deverá apresentar a comprovação da realização de eventos no âmbito municipal no mínimo de médio porte (mínimo de 5.000 pessoas), tanto em relação às atividades de planejamento de eventos, quanto de produção e operação.
Os serviços contemplarão diversos eventos, e cada evento será realizado na data e local contidos na ordem de serviço.
A contratação visa a suprir demanda de mão-de-obra para apoio operacional e de  serviços de infra-estrutura em eventos, tais como geradores, banheiros químicos, palco, treliças, sonorização, iluminação, praticáveis, painéis, serviços de apoio de bombeiro civil, ambulância, serviço de limpeza, dentre outros, para fazer frente às demandas dos eventos informados pela administração pública. 
A subdivisão em eventos de acordo com a tipagem agrupada visa operacionalizar, de maneira prática e funcional, diferentes tipos de demandas, consideradas de acordo com o histórico de ativações de políticas públicas de esporte conduzidas pela SEME.
A colaboração da referida OSC terá os seguintes objetivos: 
Gerenciamento de produção operacional para o evento em todas as suas etapas (pré e pós);
•	Levantamento das necessidades técnicas de cada evento e execução de serviços de planejamento - constituído por plano de execução de evento, prevendo a infra-estrutura necessária e demais atividades necessárias para definição técnica do evento, incluindo as quantidades dos itens.
•	Elaboração de plano de execução do evento, considerando, conjuntamente com os demais órgãos públicos e demais entes públicos envolvidos;
•	Produção e execução do evento, conforme o Plano de Execução do Evento aprovado pela SEME, por meio da:
o	Disponibilização de infra-estrutura e de todos os demais itens necessários à execução do evento, incluindo materiais, operação e logística de itens e tudo o que for necessário para a plena execução do evento em conformidade ao planejado.
o	Monitoramento do evento em todas as suas etapas, especialmente durante sua realização, montagem e desmontagem;
o	Disponibilização do corpo técnico e operacional para o desenvolvimento do evento: Equipes técnicas: Produção, Direção de Palco e Apoio Operacional, Serviços de apoio como Limpeza, Segurança, Catering e outros que se façam necessários.
Tipos de ativações previstas no Programa Virada Esportiva 2026: Planejamento, Execução (preparação, montagem, realização, desmontagem)</t>
  </si>
  <si>
    <t>PRODUTOR EXECUTIVO (10 profissionais x 30 diárias)</t>
  </si>
</sst>
</file>

<file path=xl/styles.xml><?xml version="1.0" encoding="utf-8"?>
<styleSheet xmlns="http://schemas.openxmlformats.org/spreadsheetml/2006/main">
  <numFmts count="1">
    <numFmt numFmtId="164" formatCode="_-[$R$-416]\ * #,##0.00_-;\-[$R$-416]\ * #,##0.00_-;_-[$R$-416]\ * &quot;-&quot;??_-;_-@_-"/>
  </numFmts>
  <fonts count="26">
    <font>
      <sz val="11"/>
      <color theme="1"/>
      <name val="Calibri"/>
      <family val="2"/>
      <scheme val="minor"/>
    </font>
    <font>
      <b/>
      <sz val="10"/>
      <color theme="1"/>
      <name val="Arial"/>
      <charset val="1"/>
    </font>
    <font>
      <sz val="10"/>
      <color theme="1"/>
      <name val="Arial"/>
      <charset val="1"/>
    </font>
    <font>
      <b/>
      <i/>
      <sz val="10"/>
      <color rgb="FF000000"/>
      <name val="Arial"/>
      <charset val="1"/>
    </font>
    <font>
      <b/>
      <sz val="10"/>
      <color rgb="FF000000"/>
      <name val="Arial"/>
      <charset val="1"/>
    </font>
    <font>
      <b/>
      <i/>
      <sz val="10"/>
      <color theme="1"/>
      <name val="Arial"/>
      <charset val="1"/>
    </font>
    <font>
      <sz val="10"/>
      <color rgb="FF000000"/>
      <name val="Arial"/>
      <charset val="1"/>
    </font>
    <font>
      <i/>
      <sz val="10"/>
      <color theme="1"/>
      <name val="Arial"/>
      <charset val="1"/>
    </font>
    <font>
      <sz val="8"/>
      <color theme="1"/>
      <name val="Arial"/>
      <charset val="1"/>
    </font>
    <font>
      <sz val="12"/>
      <color rgb="FF000000"/>
      <name val="Calibri"/>
      <charset val="1"/>
    </font>
    <font>
      <sz val="10"/>
      <color rgb="FF000000"/>
      <name val="Arial"/>
    </font>
    <font>
      <b/>
      <sz val="10"/>
      <color rgb="FF000000"/>
      <name val="Arial"/>
    </font>
    <font>
      <b/>
      <sz val="12"/>
      <color rgb="FF000000"/>
      <name val="Calibri"/>
      <charset val="1"/>
    </font>
    <font>
      <i/>
      <sz val="12"/>
      <color rgb="FF000000"/>
      <name val="Calibri"/>
      <charset val="1"/>
    </font>
    <font>
      <b/>
      <i/>
      <sz val="10"/>
      <color rgb="FF000000"/>
      <name val="Arial"/>
    </font>
    <font>
      <i/>
      <sz val="10"/>
      <color rgb="FF000000"/>
      <name val="Arial"/>
      <charset val="1"/>
    </font>
    <font>
      <i/>
      <sz val="10"/>
      <color rgb="FF000000"/>
      <name val="Arial"/>
    </font>
    <font>
      <sz val="10"/>
      <color theme="1"/>
      <name val="Arial"/>
    </font>
    <font>
      <sz val="11"/>
      <color rgb="FF000000"/>
      <name val="Calibri"/>
      <charset val="1"/>
    </font>
    <font>
      <b/>
      <sz val="10"/>
      <color rgb="FF000000"/>
      <name val="Calibri"/>
      <charset val="1"/>
    </font>
    <font>
      <sz val="10"/>
      <color rgb="FF000000"/>
      <name val="Calibri"/>
      <charset val="1"/>
    </font>
    <font>
      <b/>
      <sz val="10"/>
      <color rgb="FF000000"/>
      <name val="Calibri"/>
    </font>
    <font>
      <sz val="10"/>
      <color rgb="FF000000"/>
      <name val="Calibri"/>
    </font>
    <font>
      <sz val="10"/>
      <color theme="1"/>
      <name val="Arial"/>
      <family val="2"/>
    </font>
    <font>
      <sz val="10"/>
      <color rgb="FF000000"/>
      <name val="Arial"/>
      <family val="2"/>
    </font>
    <font>
      <sz val="8"/>
      <name val="Calibri"/>
      <family val="2"/>
      <scheme val="minor"/>
    </font>
  </fonts>
  <fills count="8">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rgb="FFD8D8D8"/>
        <bgColor indexed="64"/>
      </patternFill>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s>
  <borders count="10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CCCCCC"/>
      </bottom>
      <diagonal/>
    </border>
    <border>
      <left/>
      <right/>
      <top/>
      <bottom style="thin">
        <color rgb="FFCCCCCC"/>
      </bottom>
      <diagonal/>
    </border>
    <border>
      <left/>
      <right style="thin">
        <color rgb="FF000000"/>
      </right>
      <top/>
      <bottom style="thin">
        <color rgb="FFCCCCCC"/>
      </bottom>
      <diagonal/>
    </border>
    <border>
      <left style="thin">
        <color rgb="FF000000"/>
      </left>
      <right style="thin">
        <color rgb="FFCCCCCC"/>
      </right>
      <top style="thin">
        <color rgb="FFCCCCCC"/>
      </top>
      <bottom style="thin">
        <color rgb="FFCCCCCC"/>
      </bottom>
      <diagonal/>
    </border>
    <border>
      <left/>
      <right/>
      <top style="thin">
        <color rgb="FFCCCCCC"/>
      </top>
      <bottom/>
      <diagonal/>
    </border>
    <border>
      <left style="thin">
        <color rgb="FF000000"/>
      </left>
      <right/>
      <top style="thin">
        <color rgb="FFCCCCCC"/>
      </top>
      <bottom style="thin">
        <color rgb="FF000000"/>
      </bottom>
      <diagonal/>
    </border>
    <border>
      <left/>
      <right/>
      <top style="thin">
        <color rgb="FFCCCCCC"/>
      </top>
      <bottom style="thin">
        <color rgb="FF000000"/>
      </bottom>
      <diagonal/>
    </border>
    <border>
      <left/>
      <right style="thin">
        <color rgb="FF000000"/>
      </right>
      <top style="thin">
        <color rgb="FFCCCCCC"/>
      </top>
      <bottom style="thin">
        <color rgb="FF000000"/>
      </bottom>
      <diagonal/>
    </border>
    <border>
      <left style="thin">
        <color rgb="FF000000"/>
      </left>
      <right/>
      <top style="thin">
        <color rgb="FFCCCCCC"/>
      </top>
      <bottom style="dashed">
        <color rgb="FF000000"/>
      </bottom>
      <diagonal/>
    </border>
    <border>
      <left/>
      <right/>
      <top style="thin">
        <color rgb="FFCCCCCC"/>
      </top>
      <bottom style="dashed">
        <color rgb="FF000000"/>
      </bottom>
      <diagonal/>
    </border>
    <border>
      <left/>
      <right style="thin">
        <color rgb="FF000000"/>
      </right>
      <top style="thin">
        <color rgb="FFCCCCCC"/>
      </top>
      <bottom style="dashed">
        <color rgb="FF000000"/>
      </bottom>
      <diagonal/>
    </border>
    <border>
      <left style="thin">
        <color rgb="FFCCCCCC"/>
      </left>
      <right/>
      <top style="thin">
        <color rgb="FFCCCCCC"/>
      </top>
      <bottom style="dashed">
        <color rgb="FF000000"/>
      </bottom>
      <diagonal/>
    </border>
    <border>
      <left style="thin">
        <color rgb="FFCCCCCC"/>
      </left>
      <right/>
      <top style="thin">
        <color rgb="FFCCCCCC"/>
      </top>
      <bottom style="thin">
        <color rgb="FF000000"/>
      </bottom>
      <diagonal/>
    </border>
    <border>
      <left style="thin">
        <color rgb="FFCCCCCC"/>
      </left>
      <right/>
      <top style="thin">
        <color rgb="FFCCCCCC"/>
      </top>
      <bottom style="thin">
        <color rgb="FFCCCCCC"/>
      </bottom>
      <diagonal/>
    </border>
    <border>
      <left/>
      <right style="thin">
        <color rgb="FF000000"/>
      </right>
      <top style="thin">
        <color rgb="FFCCCCCC"/>
      </top>
      <bottom style="thin">
        <color rgb="FFCCCCCC"/>
      </bottom>
      <diagonal/>
    </border>
    <border>
      <left style="thin">
        <color rgb="FF000000"/>
      </left>
      <right/>
      <top style="thin">
        <color rgb="FFCCCCCC"/>
      </top>
      <bottom/>
      <diagonal/>
    </border>
    <border>
      <left/>
      <right/>
      <top style="thin">
        <color rgb="FFCCCCCC"/>
      </top>
      <bottom style="thin">
        <color rgb="FFCCCCCC"/>
      </bottom>
      <diagonal/>
    </border>
    <border>
      <left style="thin">
        <color rgb="FF000000"/>
      </left>
      <right/>
      <top style="thin">
        <color rgb="FFCCCCCC"/>
      </top>
      <bottom style="thin">
        <color rgb="FFCCCCCC"/>
      </bottom>
      <diagonal/>
    </border>
    <border>
      <left/>
      <right style="thin">
        <color rgb="FFCCCCCC"/>
      </right>
      <top style="thin">
        <color rgb="FFCCCCCC"/>
      </top>
      <bottom style="thin">
        <color rgb="FF000000"/>
      </bottom>
      <diagonal/>
    </border>
    <border>
      <left style="thin">
        <color rgb="FFCCCCCC"/>
      </left>
      <right/>
      <top style="thin">
        <color rgb="FFCCCCCC"/>
      </top>
      <bottom/>
      <diagonal/>
    </border>
    <border>
      <left/>
      <right style="thin">
        <color rgb="FF000000"/>
      </right>
      <top style="thin">
        <color rgb="FFCCCCCC"/>
      </top>
      <bottom/>
      <diagonal/>
    </border>
    <border>
      <left style="thin">
        <color rgb="FFCCCCCC"/>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rgb="FFCCCCCC"/>
      </right>
      <top style="thin">
        <color rgb="FFCCCCCC"/>
      </top>
      <bottom style="thin">
        <color rgb="FFCCCCCC"/>
      </bottom>
      <diagonal/>
    </border>
    <border>
      <left style="thin">
        <color rgb="FF000000"/>
      </left>
      <right style="thin">
        <color rgb="FF000000"/>
      </right>
      <top style="thin">
        <color rgb="FF000000"/>
      </top>
      <bottom style="thin">
        <color rgb="FF000000"/>
      </bottom>
      <diagonal/>
    </border>
    <border>
      <left style="thin">
        <color rgb="FF000000"/>
      </left>
      <right style="thin">
        <color rgb="FFCCCCCC"/>
      </right>
      <top style="thin">
        <color rgb="FFCCCCCC"/>
      </top>
      <bottom/>
      <diagonal/>
    </border>
    <border>
      <left style="thin">
        <color rgb="FFCCCCCC"/>
      </left>
      <right style="thin">
        <color rgb="FFCCCCCC"/>
      </right>
      <top style="thin">
        <color rgb="FFCCCCCC"/>
      </top>
      <bottom/>
      <diagonal/>
    </border>
    <border>
      <left style="thin">
        <color rgb="FFCCCCCC"/>
      </left>
      <right style="thin">
        <color rgb="FF000000"/>
      </right>
      <top style="thin">
        <color rgb="FFCCCCCC"/>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CCCCCC"/>
      </bottom>
      <diagonal/>
    </border>
    <border>
      <left/>
      <right/>
      <top style="thin">
        <color rgb="FF000000"/>
      </top>
      <bottom style="thin">
        <color rgb="FFCCCCCC"/>
      </bottom>
      <diagonal/>
    </border>
    <border>
      <left/>
      <right style="thin">
        <color rgb="FF000000"/>
      </right>
      <top style="thin">
        <color rgb="FF000000"/>
      </top>
      <bottom style="thin">
        <color rgb="FFCCCCCC"/>
      </bottom>
      <diagonal/>
    </border>
    <border>
      <left style="thin">
        <color rgb="FFCCCCCC"/>
      </left>
      <right style="thin">
        <color rgb="FFCCCCCC"/>
      </right>
      <top/>
      <bottom style="thin">
        <color rgb="FF000000"/>
      </bottom>
      <diagonal/>
    </border>
    <border>
      <left style="thin">
        <color rgb="FFCCCCCC"/>
      </left>
      <right style="thin">
        <color rgb="FF000000"/>
      </right>
      <top/>
      <bottom style="thin">
        <color rgb="FF000000"/>
      </bottom>
      <diagonal/>
    </border>
    <border>
      <left style="thin">
        <color rgb="FF000000"/>
      </left>
      <right style="thin">
        <color rgb="FFCCCCCC"/>
      </right>
      <top/>
      <bottom style="thin">
        <color rgb="FF000000"/>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top/>
      <bottom style="thin">
        <color theme="2" tint="-9.9978637043366805E-2"/>
      </bottom>
      <diagonal/>
    </border>
    <border>
      <left style="thin">
        <color theme="2" tint="-9.9978637043366805E-2"/>
      </left>
      <right/>
      <top style="thin">
        <color theme="2" tint="-9.9978637043366805E-2"/>
      </top>
      <bottom/>
      <diagonal/>
    </border>
    <border>
      <left style="thin">
        <color theme="2"/>
      </left>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2" tint="-9.9978637043366805E-2"/>
      </left>
      <right/>
      <top/>
      <bottom/>
      <diagonal/>
    </border>
    <border>
      <left style="thin">
        <color theme="2" tint="-9.9978637043366805E-2"/>
      </left>
      <right style="thin">
        <color theme="2" tint="-9.9978637043366805E-2"/>
      </right>
      <top/>
      <bottom/>
      <diagonal/>
    </border>
    <border>
      <left style="thin">
        <color theme="1"/>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right style="thin">
        <color theme="2"/>
      </right>
      <top style="thin">
        <color theme="2" tint="-9.9978637043366805E-2"/>
      </top>
      <bottom style="thin">
        <color theme="2" tint="-9.9978637043366805E-2"/>
      </bottom>
      <diagonal/>
    </border>
    <border>
      <left/>
      <right style="thin">
        <color theme="2" tint="-9.9978637043366805E-2"/>
      </right>
      <top/>
      <bottom/>
      <diagonal/>
    </border>
    <border>
      <left/>
      <right style="thin">
        <color theme="1"/>
      </right>
      <top style="thin">
        <color theme="2" tint="-9.9978637043366805E-2"/>
      </top>
      <bottom style="thin">
        <color theme="2" tint="-9.9978637043366805E-2"/>
      </bottom>
      <diagonal/>
    </border>
    <border>
      <left style="thin">
        <color theme="2" tint="-9.9978637043366805E-2"/>
      </left>
      <right style="thin">
        <color theme="1"/>
      </right>
      <top style="thin">
        <color theme="2" tint="-9.9978637043366805E-2"/>
      </top>
      <bottom style="thin">
        <color theme="2" tint="-9.9978637043366805E-2"/>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top style="thin">
        <color theme="1"/>
      </top>
      <bottom/>
      <diagonal/>
    </border>
    <border>
      <left style="thin">
        <color rgb="FF000000"/>
      </left>
      <right/>
      <top style="thin">
        <color theme="1"/>
      </top>
      <bottom style="thin">
        <color rgb="FF000000"/>
      </bottom>
      <diagonal/>
    </border>
    <border>
      <left/>
      <right/>
      <top style="thin">
        <color theme="1"/>
      </top>
      <bottom style="thin">
        <color rgb="FF000000"/>
      </bottom>
      <diagonal/>
    </border>
    <border>
      <left style="thin">
        <color theme="1"/>
      </left>
      <right/>
      <top style="thin">
        <color theme="1"/>
      </top>
      <bottom style="thin">
        <color rgb="FF000000"/>
      </bottom>
      <diagonal/>
    </border>
    <border>
      <left/>
      <right style="thin">
        <color rgb="FF000000"/>
      </right>
      <top style="thin">
        <color theme="1"/>
      </top>
      <bottom style="thin">
        <color rgb="FF000000"/>
      </bottom>
      <diagonal/>
    </border>
    <border>
      <left/>
      <right/>
      <top/>
      <bottom style="thin">
        <color theme="1"/>
      </bottom>
      <diagonal/>
    </border>
    <border>
      <left style="thin">
        <color theme="1"/>
      </left>
      <right style="thin">
        <color theme="1"/>
      </right>
      <top/>
      <bottom/>
      <diagonal/>
    </border>
    <border>
      <left/>
      <right style="thin">
        <color rgb="FF000000"/>
      </right>
      <top style="thin">
        <color theme="1"/>
      </top>
      <bottom style="thin">
        <color theme="1"/>
      </bottom>
      <diagonal/>
    </border>
    <border>
      <left style="thin">
        <color theme="1"/>
      </left>
      <right/>
      <top/>
      <bottom/>
      <diagonal/>
    </border>
    <border>
      <left/>
      <right style="thin">
        <color theme="1"/>
      </right>
      <top/>
      <bottom/>
      <diagonal/>
    </border>
    <border>
      <left/>
      <right style="thin">
        <color theme="2" tint="-9.9978637043366805E-2"/>
      </right>
      <top style="thin">
        <color theme="2" tint="-9.9978637043366805E-2"/>
      </top>
      <bottom/>
      <diagonal/>
    </border>
    <border>
      <left/>
      <right style="thin">
        <color theme="2" tint="-9.9978637043366805E-2"/>
      </right>
      <top/>
      <bottom style="thin">
        <color theme="2" tint="-9.9978637043366805E-2"/>
      </bottom>
      <diagonal/>
    </border>
    <border>
      <left style="thin">
        <color rgb="FF000000"/>
      </left>
      <right style="thin">
        <color theme="1"/>
      </right>
      <top style="thin">
        <color rgb="FF000000"/>
      </top>
      <bottom style="thin">
        <color rgb="FF000000"/>
      </bottom>
      <diagonal/>
    </border>
    <border>
      <left style="thin">
        <color theme="1"/>
      </left>
      <right style="thin">
        <color theme="1"/>
      </right>
      <top style="thin">
        <color rgb="FF000000"/>
      </top>
      <bottom style="thin">
        <color rgb="FF000000"/>
      </bottom>
      <diagonal/>
    </border>
    <border>
      <left style="thin">
        <color theme="1"/>
      </left>
      <right style="thin">
        <color rgb="FF000000"/>
      </right>
      <top style="thin">
        <color rgb="FF000000"/>
      </top>
      <bottom style="thin">
        <color rgb="FF000000"/>
      </bottom>
      <diagonal/>
    </border>
    <border>
      <left style="thin">
        <color rgb="FF000000"/>
      </left>
      <right style="thin">
        <color theme="1"/>
      </right>
      <top style="thin">
        <color rgb="FF000000"/>
      </top>
      <bottom/>
      <diagonal/>
    </border>
    <border>
      <left style="thin">
        <color theme="1"/>
      </left>
      <right style="thin">
        <color theme="1"/>
      </right>
      <top style="thin">
        <color rgb="FF000000"/>
      </top>
      <bottom/>
      <diagonal/>
    </border>
    <border>
      <left style="thin">
        <color theme="1"/>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theme="1"/>
      </bottom>
      <diagonal/>
    </border>
    <border>
      <left/>
      <right style="thin">
        <color rgb="FF000000"/>
      </right>
      <top/>
      <bottom style="thin">
        <color theme="1"/>
      </bottom>
      <diagonal/>
    </border>
    <border>
      <left style="thin">
        <color rgb="FF000000"/>
      </left>
      <right style="thin">
        <color rgb="FF000000"/>
      </right>
      <top style="thin">
        <color rgb="FF000000"/>
      </top>
      <bottom/>
      <diagonal/>
    </border>
    <border>
      <left/>
      <right style="thin">
        <color rgb="FF000000"/>
      </right>
      <top style="thin">
        <color theme="1"/>
      </top>
      <bottom/>
      <diagonal/>
    </border>
    <border>
      <left/>
      <right style="thin">
        <color rgb="FFCCCCCC"/>
      </right>
      <top style="thin">
        <color rgb="FFCCCCCC"/>
      </top>
      <bottom/>
      <diagonal/>
    </border>
    <border>
      <left/>
      <right style="thin">
        <color rgb="FFCCCCCC"/>
      </right>
      <top/>
      <bottom style="thin">
        <color rgb="FF000000"/>
      </bottom>
      <diagonal/>
    </border>
    <border>
      <left style="thin">
        <color rgb="FF000000"/>
      </left>
      <right style="thin">
        <color rgb="FF000000"/>
      </right>
      <top/>
      <bottom/>
      <diagonal/>
    </border>
    <border>
      <left/>
      <right style="thin">
        <color theme="1"/>
      </right>
      <top style="thin">
        <color theme="1"/>
      </top>
      <bottom style="thin">
        <color rgb="FF000000"/>
      </bottom>
      <diagonal/>
    </border>
    <border>
      <left style="thin">
        <color theme="1"/>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ck">
        <color rgb="FF000000"/>
      </bottom>
      <diagonal/>
    </border>
    <border>
      <left/>
      <right/>
      <top/>
      <bottom style="thick">
        <color rgb="FF000000"/>
      </bottom>
      <diagonal/>
    </border>
    <border>
      <left/>
      <right style="thin">
        <color rgb="FF000000"/>
      </right>
      <top/>
      <bottom style="thick">
        <color rgb="FF000000"/>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s>
  <cellStyleXfs count="1">
    <xf numFmtId="0" fontId="0" fillId="0" borderId="0"/>
  </cellStyleXfs>
  <cellXfs count="533">
    <xf numFmtId="0" fontId="0" fillId="0" borderId="0" xfId="0"/>
    <xf numFmtId="0" fontId="2" fillId="2" borderId="7" xfId="0" applyFont="1" applyFill="1" applyBorder="1" applyAlignment="1">
      <alignment readingOrder="1"/>
    </xf>
    <xf numFmtId="0" fontId="2" fillId="2" borderId="32" xfId="0" applyFont="1" applyFill="1" applyBorder="1" applyAlignment="1">
      <alignment readingOrder="1"/>
    </xf>
    <xf numFmtId="0" fontId="2" fillId="2" borderId="33" xfId="0" applyFont="1" applyFill="1" applyBorder="1" applyAlignment="1">
      <alignment readingOrder="1"/>
    </xf>
    <xf numFmtId="0" fontId="2" fillId="2" borderId="34" xfId="0" applyFont="1" applyFill="1" applyBorder="1" applyAlignment="1">
      <alignment readingOrder="1"/>
    </xf>
    <xf numFmtId="0" fontId="2" fillId="2" borderId="19" xfId="0" applyFont="1" applyFill="1" applyBorder="1" applyAlignment="1">
      <alignment horizontal="center" vertical="center" wrapText="1" readingOrder="1"/>
    </xf>
    <xf numFmtId="0" fontId="2" fillId="2" borderId="8" xfId="0" applyFont="1" applyFill="1" applyBorder="1" applyAlignment="1">
      <alignment horizontal="center" vertical="center" wrapText="1" readingOrder="1"/>
    </xf>
    <xf numFmtId="0" fontId="2" fillId="2" borderId="24" xfId="0" applyFont="1" applyFill="1" applyBorder="1" applyAlignment="1">
      <alignment horizontal="center" vertical="center" wrapText="1" readingOrder="1"/>
    </xf>
    <xf numFmtId="0" fontId="2" fillId="2" borderId="42" xfId="0" applyFont="1" applyFill="1" applyBorder="1" applyAlignment="1">
      <alignment readingOrder="1"/>
    </xf>
    <xf numFmtId="0" fontId="2" fillId="2" borderId="43" xfId="0" applyFont="1" applyFill="1" applyBorder="1" applyAlignment="1">
      <alignment readingOrder="1"/>
    </xf>
    <xf numFmtId="0" fontId="2" fillId="2" borderId="19" xfId="0" applyFont="1" applyFill="1" applyBorder="1" applyAlignment="1">
      <alignment readingOrder="1"/>
    </xf>
    <xf numFmtId="0" fontId="2" fillId="2" borderId="44" xfId="0" applyFont="1" applyFill="1" applyBorder="1" applyAlignment="1">
      <alignment readingOrder="1"/>
    </xf>
    <xf numFmtId="0" fontId="2" fillId="2" borderId="45" xfId="0" applyFont="1" applyFill="1" applyBorder="1" applyAlignment="1">
      <alignment readingOrder="1"/>
    </xf>
    <xf numFmtId="0" fontId="2" fillId="2" borderId="46" xfId="0" applyFont="1" applyFill="1" applyBorder="1" applyAlignment="1">
      <alignment readingOrder="1"/>
    </xf>
    <xf numFmtId="0" fontId="2" fillId="2" borderId="47" xfId="0" applyFont="1" applyFill="1" applyBorder="1" applyAlignment="1">
      <alignment readingOrder="1"/>
    </xf>
    <xf numFmtId="0" fontId="2" fillId="2" borderId="48" xfId="0" applyFont="1" applyFill="1" applyBorder="1" applyAlignment="1">
      <alignment readingOrder="1"/>
    </xf>
    <xf numFmtId="0" fontId="2" fillId="2" borderId="49" xfId="0" applyFont="1" applyFill="1" applyBorder="1" applyAlignment="1">
      <alignment readingOrder="1"/>
    </xf>
    <xf numFmtId="0" fontId="2" fillId="2" borderId="50" xfId="0" applyFont="1" applyFill="1" applyBorder="1" applyAlignment="1">
      <alignment readingOrder="1"/>
    </xf>
    <xf numFmtId="0" fontId="7" fillId="2" borderId="46" xfId="0" applyFont="1" applyFill="1" applyBorder="1" applyAlignment="1">
      <alignment readingOrder="1"/>
    </xf>
    <xf numFmtId="0" fontId="7" fillId="2" borderId="51" xfId="0" applyFont="1" applyFill="1" applyBorder="1" applyAlignment="1">
      <alignment readingOrder="1"/>
    </xf>
    <xf numFmtId="0" fontId="7" fillId="2" borderId="52" xfId="0" applyFont="1" applyFill="1" applyBorder="1" applyAlignment="1">
      <alignment readingOrder="1"/>
    </xf>
    <xf numFmtId="0" fontId="2" fillId="2" borderId="59" xfId="0" applyFont="1" applyFill="1" applyBorder="1" applyAlignment="1">
      <alignment readingOrder="1"/>
    </xf>
    <xf numFmtId="0" fontId="2" fillId="2" borderId="60" xfId="0" applyFont="1" applyFill="1" applyBorder="1" applyAlignment="1">
      <alignment readingOrder="1"/>
    </xf>
    <xf numFmtId="0" fontId="2" fillId="2" borderId="46" xfId="0" applyFont="1" applyFill="1" applyBorder="1" applyAlignment="1">
      <alignment horizontal="left" readingOrder="1"/>
    </xf>
    <xf numFmtId="0" fontId="7" fillId="2" borderId="45" xfId="0" applyFont="1" applyFill="1" applyBorder="1" applyAlignment="1">
      <alignment readingOrder="1"/>
    </xf>
    <xf numFmtId="0" fontId="2" fillId="2" borderId="64" xfId="0" applyFont="1" applyFill="1" applyBorder="1" applyAlignment="1">
      <alignment readingOrder="1"/>
    </xf>
    <xf numFmtId="0" fontId="7" fillId="5" borderId="45" xfId="0" applyFont="1" applyFill="1" applyBorder="1" applyAlignment="1">
      <alignment readingOrder="1"/>
    </xf>
    <xf numFmtId="0" fontId="2" fillId="2" borderId="66" xfId="0" applyFont="1" applyFill="1" applyBorder="1" applyAlignment="1">
      <alignment readingOrder="1"/>
    </xf>
    <xf numFmtId="0" fontId="7" fillId="2" borderId="62" xfId="0" applyFont="1" applyFill="1" applyBorder="1" applyAlignment="1">
      <alignment readingOrder="1"/>
    </xf>
    <xf numFmtId="0" fontId="1" fillId="5" borderId="10" xfId="0" applyFont="1" applyFill="1" applyBorder="1" applyAlignment="1">
      <alignment wrapText="1" readingOrder="1"/>
    </xf>
    <xf numFmtId="0" fontId="1" fillId="5" borderId="10" xfId="0" applyFont="1" applyFill="1" applyBorder="1" applyAlignment="1">
      <alignment readingOrder="1"/>
    </xf>
    <xf numFmtId="0" fontId="1" fillId="5" borderId="11" xfId="0" applyFont="1" applyFill="1" applyBorder="1" applyAlignment="1">
      <alignment wrapText="1" readingOrder="1"/>
    </xf>
    <xf numFmtId="0" fontId="0" fillId="5" borderId="0" xfId="0" applyFill="1"/>
    <xf numFmtId="0" fontId="1" fillId="5" borderId="10" xfId="0" quotePrefix="1" applyFont="1" applyFill="1" applyBorder="1" applyAlignment="1">
      <alignment wrapText="1" readingOrder="1"/>
    </xf>
    <xf numFmtId="0" fontId="1" fillId="5" borderId="9" xfId="0" applyFont="1" applyFill="1" applyBorder="1" applyAlignment="1">
      <alignment readingOrder="1"/>
    </xf>
    <xf numFmtId="0" fontId="0" fillId="0" borderId="0" xfId="0" applyAlignment="1">
      <alignment wrapText="1"/>
    </xf>
    <xf numFmtId="0" fontId="17" fillId="0" borderId="48" xfId="0" applyFont="1" applyBorder="1" applyAlignment="1">
      <alignment readingOrder="1"/>
    </xf>
    <xf numFmtId="0" fontId="0" fillId="0" borderId="80" xfId="0" applyBorder="1"/>
    <xf numFmtId="0" fontId="0" fillId="0" borderId="81" xfId="0" applyBorder="1"/>
    <xf numFmtId="0" fontId="0" fillId="0" borderId="48" xfId="0" applyBorder="1"/>
    <xf numFmtId="0" fontId="17" fillId="0" borderId="80" xfId="0" applyFont="1" applyBorder="1" applyAlignment="1">
      <alignment readingOrder="1"/>
    </xf>
    <xf numFmtId="0" fontId="17" fillId="0" borderId="0" xfId="0" applyFont="1" applyAlignment="1">
      <alignment readingOrder="1"/>
    </xf>
    <xf numFmtId="0" fontId="18" fillId="0" borderId="0" xfId="0" applyFont="1"/>
    <xf numFmtId="0" fontId="17" fillId="2" borderId="31" xfId="0" applyFont="1" applyFill="1" applyBorder="1" applyAlignment="1">
      <alignment readingOrder="1"/>
    </xf>
    <xf numFmtId="0" fontId="0" fillId="0" borderId="31" xfId="0" applyBorder="1"/>
    <xf numFmtId="0" fontId="18" fillId="0" borderId="31" xfId="0" applyFont="1" applyBorder="1"/>
    <xf numFmtId="0" fontId="17" fillId="2" borderId="50" xfId="0" applyFont="1" applyFill="1" applyBorder="1" applyAlignment="1">
      <alignment readingOrder="1"/>
    </xf>
    <xf numFmtId="0" fontId="17" fillId="0" borderId="50" xfId="0" applyFont="1" applyBorder="1" applyAlignment="1">
      <alignment readingOrder="1"/>
    </xf>
    <xf numFmtId="0" fontId="0" fillId="0" borderId="50" xfId="0" applyBorder="1"/>
    <xf numFmtId="0" fontId="17" fillId="2" borderId="80" xfId="0" applyFont="1" applyFill="1" applyBorder="1" applyAlignment="1">
      <alignment readingOrder="1"/>
    </xf>
    <xf numFmtId="0" fontId="2" fillId="2" borderId="0" xfId="0" applyFont="1" applyFill="1" applyAlignment="1">
      <alignment readingOrder="1"/>
    </xf>
    <xf numFmtId="0" fontId="10" fillId="2" borderId="1" xfId="0" applyFont="1" applyFill="1" applyBorder="1" applyAlignment="1">
      <alignment horizontal="center" vertical="center" wrapText="1" readingOrder="1"/>
    </xf>
    <xf numFmtId="0" fontId="10" fillId="2" borderId="3" xfId="0" applyFont="1" applyFill="1" applyBorder="1" applyAlignment="1">
      <alignment horizontal="center" vertical="center" wrapText="1" readingOrder="1"/>
    </xf>
    <xf numFmtId="0" fontId="10" fillId="2" borderId="28" xfId="0" applyFont="1" applyFill="1" applyBorder="1" applyAlignment="1">
      <alignment horizontal="center" vertical="center" wrapText="1" readingOrder="1"/>
    </xf>
    <xf numFmtId="0" fontId="10" fillId="2" borderId="29" xfId="0" applyFont="1" applyFill="1" applyBorder="1" applyAlignment="1">
      <alignment horizontal="center" vertical="center" wrapText="1" readingOrder="1"/>
    </xf>
    <xf numFmtId="0" fontId="10" fillId="2" borderId="2" xfId="0" applyFont="1" applyFill="1" applyBorder="1" applyAlignment="1">
      <alignment horizontal="center" vertical="center" wrapText="1" readingOrder="1"/>
    </xf>
    <xf numFmtId="0" fontId="10" fillId="2" borderId="0" xfId="0" applyFont="1" applyFill="1" applyAlignment="1">
      <alignment horizontal="center" vertical="center" wrapText="1" readingOrder="1"/>
    </xf>
    <xf numFmtId="0" fontId="10" fillId="2" borderId="31" xfId="0" applyFont="1" applyFill="1" applyBorder="1" applyAlignment="1">
      <alignment horizontal="center" vertical="center" wrapText="1" readingOrder="1"/>
    </xf>
    <xf numFmtId="0" fontId="10" fillId="2" borderId="36" xfId="0" applyFont="1" applyFill="1" applyBorder="1" applyAlignment="1">
      <alignment horizontal="center" vertical="center" wrapText="1" readingOrder="1"/>
    </xf>
    <xf numFmtId="0" fontId="10" fillId="2" borderId="102" xfId="0" applyFont="1" applyFill="1" applyBorder="1" applyAlignment="1">
      <alignment horizontal="center" vertical="center" wrapText="1" readingOrder="1"/>
    </xf>
    <xf numFmtId="0" fontId="10" fillId="2" borderId="103" xfId="0" applyFont="1" applyFill="1" applyBorder="1" applyAlignment="1">
      <alignment horizontal="center" vertical="center" wrapText="1" readingOrder="1"/>
    </xf>
    <xf numFmtId="0" fontId="10" fillId="2" borderId="104" xfId="0" applyFont="1" applyFill="1" applyBorder="1" applyAlignment="1">
      <alignment horizontal="center" vertical="center" wrapText="1" readingOrder="1"/>
    </xf>
    <xf numFmtId="0" fontId="1" fillId="3" borderId="31" xfId="0" applyFont="1" applyFill="1" applyBorder="1" applyAlignment="1">
      <alignment horizontal="left" readingOrder="1"/>
    </xf>
    <xf numFmtId="0" fontId="1" fillId="3" borderId="2" xfId="0" applyFont="1" applyFill="1" applyBorder="1" applyAlignment="1">
      <alignment horizontal="left" readingOrder="1"/>
    </xf>
    <xf numFmtId="0" fontId="1" fillId="3" borderId="3" xfId="0" applyFont="1" applyFill="1" applyBorder="1" applyAlignment="1">
      <alignment horizontal="left" readingOrder="1"/>
    </xf>
    <xf numFmtId="0" fontId="10" fillId="2" borderId="35" xfId="0" applyFont="1" applyFill="1" applyBorder="1" applyAlignment="1">
      <alignment horizontal="center" vertical="center" wrapText="1" readingOrder="1"/>
    </xf>
    <xf numFmtId="0" fontId="10" fillId="2" borderId="27" xfId="0" applyFont="1" applyFill="1" applyBorder="1" applyAlignment="1">
      <alignment horizontal="center" vertical="center" wrapText="1" readingOrder="1"/>
    </xf>
    <xf numFmtId="0" fontId="10" fillId="2" borderId="26" xfId="0" applyFont="1" applyFill="1" applyBorder="1" applyAlignment="1">
      <alignment horizontal="center" vertical="center" wrapText="1" readingOrder="1"/>
    </xf>
    <xf numFmtId="0" fontId="10" fillId="2" borderId="38" xfId="0" applyFont="1" applyFill="1" applyBorder="1" applyAlignment="1">
      <alignment horizontal="center" vertical="center" wrapText="1" readingOrder="1"/>
    </xf>
    <xf numFmtId="0" fontId="10" fillId="2" borderId="97" xfId="0" applyFont="1" applyFill="1" applyBorder="1" applyAlignment="1">
      <alignment horizontal="center" vertical="center" wrapText="1" readingOrder="1"/>
    </xf>
    <xf numFmtId="0" fontId="10" fillId="2" borderId="78" xfId="0" applyFont="1" applyFill="1" applyBorder="1" applyAlignment="1">
      <alignment horizontal="center" vertical="center" wrapText="1" readingOrder="1"/>
    </xf>
    <xf numFmtId="0" fontId="10" fillId="2" borderId="55" xfId="0" applyFont="1" applyFill="1" applyBorder="1" applyAlignment="1">
      <alignment horizontal="center" vertical="center" wrapText="1" readingOrder="1"/>
    </xf>
    <xf numFmtId="0" fontId="10" fillId="2" borderId="75" xfId="0" applyFont="1" applyFill="1" applyBorder="1" applyAlignment="1">
      <alignment horizontal="center" vertical="center" wrapText="1" readingOrder="1"/>
    </xf>
    <xf numFmtId="0" fontId="10" fillId="2" borderId="90" xfId="0" applyFont="1" applyFill="1" applyBorder="1" applyAlignment="1">
      <alignment horizontal="center" vertical="center" wrapText="1" readingOrder="1"/>
    </xf>
    <xf numFmtId="0" fontId="10" fillId="2" borderId="70" xfId="0" applyFont="1" applyFill="1" applyBorder="1" applyAlignment="1">
      <alignment horizontal="center" vertical="center" wrapText="1" readingOrder="1"/>
    </xf>
    <xf numFmtId="0" fontId="11" fillId="2" borderId="73" xfId="0" applyFont="1" applyFill="1" applyBorder="1" applyAlignment="1">
      <alignment horizontal="center" vertical="center" wrapText="1" readingOrder="1"/>
    </xf>
    <xf numFmtId="0" fontId="11" fillId="2" borderId="96" xfId="0" applyFont="1" applyFill="1" applyBorder="1" applyAlignment="1">
      <alignment horizontal="center" vertical="center" wrapText="1" readingOrder="1"/>
    </xf>
    <xf numFmtId="0" fontId="11" fillId="2" borderId="53" xfId="0" applyFont="1" applyFill="1" applyBorder="1" applyAlignment="1">
      <alignment horizontal="center" vertical="center" wrapText="1" readingOrder="1"/>
    </xf>
    <xf numFmtId="0" fontId="11" fillId="2" borderId="92" xfId="0" applyFont="1" applyFill="1" applyBorder="1" applyAlignment="1">
      <alignment horizontal="center" vertical="center" wrapText="1" readingOrder="1"/>
    </xf>
    <xf numFmtId="0" fontId="11" fillId="2" borderId="38" xfId="0" applyFont="1" applyFill="1" applyBorder="1" applyAlignment="1">
      <alignment horizontal="center" vertical="center" wrapText="1" readingOrder="1"/>
    </xf>
    <xf numFmtId="0" fontId="11" fillId="2" borderId="31" xfId="0" applyFont="1" applyFill="1" applyBorder="1" applyAlignment="1">
      <alignment horizontal="center" vertical="center" wrapText="1" readingOrder="1"/>
    </xf>
    <xf numFmtId="0" fontId="10" fillId="2" borderId="88" xfId="0" applyFont="1" applyFill="1" applyBorder="1" applyAlignment="1">
      <alignment horizontal="center" vertical="center" wrapText="1" readingOrder="1"/>
    </xf>
    <xf numFmtId="164" fontId="2" fillId="2" borderId="67" xfId="0" applyNumberFormat="1" applyFont="1" applyFill="1" applyBorder="1" applyAlignment="1">
      <alignment horizontal="center" readingOrder="1"/>
    </xf>
    <xf numFmtId="164" fontId="2" fillId="2" borderId="58" xfId="0" applyNumberFormat="1" applyFont="1" applyFill="1" applyBorder="1" applyAlignment="1">
      <alignment horizontal="center" readingOrder="1"/>
    </xf>
    <xf numFmtId="164" fontId="2" fillId="2" borderId="57" xfId="0" applyNumberFormat="1" applyFont="1" applyFill="1" applyBorder="1" applyAlignment="1">
      <alignment horizontal="center" readingOrder="1"/>
    </xf>
    <xf numFmtId="0" fontId="11" fillId="2" borderId="67" xfId="0" applyFont="1" applyFill="1" applyBorder="1" applyAlignment="1">
      <alignment horizontal="center" vertical="center" readingOrder="1"/>
    </xf>
    <xf numFmtId="0" fontId="11" fillId="2" borderId="58" xfId="0" applyFont="1" applyFill="1" applyBorder="1" applyAlignment="1">
      <alignment horizontal="center" vertical="center" readingOrder="1"/>
    </xf>
    <xf numFmtId="0" fontId="10" fillId="2" borderId="53" xfId="0" applyFont="1" applyFill="1" applyBorder="1" applyAlignment="1">
      <alignment horizontal="center" vertical="center" wrapText="1" readingOrder="1"/>
    </xf>
    <xf numFmtId="0" fontId="10" fillId="2" borderId="54" xfId="0" applyFont="1" applyFill="1" applyBorder="1" applyAlignment="1">
      <alignment horizontal="center" vertical="center" wrapText="1" readingOrder="1"/>
    </xf>
    <xf numFmtId="0" fontId="11" fillId="2" borderId="57" xfId="0" applyFont="1" applyFill="1" applyBorder="1" applyAlignment="1">
      <alignment horizontal="center" vertical="center" readingOrder="1"/>
    </xf>
    <xf numFmtId="0" fontId="2" fillId="2" borderId="36" xfId="0" applyFont="1" applyFill="1" applyBorder="1" applyAlignment="1">
      <alignment horizontal="center" vertical="center" wrapText="1" readingOrder="1"/>
    </xf>
    <xf numFmtId="0" fontId="2" fillId="2" borderId="37" xfId="0" applyFont="1" applyFill="1" applyBorder="1" applyAlignment="1">
      <alignment horizontal="center" vertical="center" wrapText="1" readingOrder="1"/>
    </xf>
    <xf numFmtId="0" fontId="1" fillId="3" borderId="31" xfId="0" applyFont="1" applyFill="1" applyBorder="1" applyAlignment="1">
      <alignment horizontal="center" readingOrder="1"/>
    </xf>
    <xf numFmtId="0" fontId="1" fillId="3" borderId="1" xfId="0" applyFont="1" applyFill="1" applyBorder="1" applyAlignment="1">
      <alignment horizontal="center" readingOrder="1"/>
    </xf>
    <xf numFmtId="0" fontId="1" fillId="3" borderId="2" xfId="0" applyFont="1" applyFill="1" applyBorder="1" applyAlignment="1">
      <alignment horizontal="center" readingOrder="1"/>
    </xf>
    <xf numFmtId="0" fontId="1" fillId="3" borderId="3" xfId="0" applyFont="1" applyFill="1" applyBorder="1" applyAlignment="1">
      <alignment horizontal="center" readingOrder="1"/>
    </xf>
    <xf numFmtId="0" fontId="23" fillId="2" borderId="31" xfId="0" applyFont="1" applyFill="1" applyBorder="1" applyAlignment="1">
      <alignment horizontal="center" vertical="center" wrapText="1" readingOrder="1"/>
    </xf>
    <xf numFmtId="0" fontId="2" fillId="2" borderId="31" xfId="0" applyFont="1" applyFill="1" applyBorder="1" applyAlignment="1">
      <alignment horizontal="center" vertical="center" wrapText="1" readingOrder="1"/>
    </xf>
    <xf numFmtId="0" fontId="1" fillId="3" borderId="2" xfId="0" applyFont="1" applyFill="1" applyBorder="1" applyAlignment="1">
      <alignment horizontal="center" vertical="center" wrapText="1" readingOrder="1"/>
    </xf>
    <xf numFmtId="0" fontId="1" fillId="3" borderId="3" xfId="0" applyFont="1" applyFill="1" applyBorder="1" applyAlignment="1">
      <alignment horizontal="center" vertical="center" wrapText="1" readingOrder="1"/>
    </xf>
    <xf numFmtId="0" fontId="1" fillId="3" borderId="0" xfId="0" applyFont="1" applyFill="1" applyAlignment="1">
      <alignment horizontal="center" vertical="center" wrapText="1" readingOrder="1"/>
    </xf>
    <xf numFmtId="0" fontId="1" fillId="3" borderId="29" xfId="0" applyFont="1" applyFill="1" applyBorder="1" applyAlignment="1">
      <alignment horizontal="center" vertical="center" wrapText="1" readingOrder="1"/>
    </xf>
    <xf numFmtId="0" fontId="1" fillId="6" borderId="57" xfId="0" applyFont="1" applyFill="1" applyBorder="1" applyAlignment="1">
      <alignment horizontal="left" readingOrder="1"/>
    </xf>
    <xf numFmtId="0" fontId="1" fillId="6" borderId="67" xfId="0" applyFont="1" applyFill="1" applyBorder="1" applyAlignment="1">
      <alignment horizontal="left" readingOrder="1"/>
    </xf>
    <xf numFmtId="0" fontId="1" fillId="6" borderId="75" xfId="0" applyFont="1" applyFill="1" applyBorder="1" applyAlignment="1">
      <alignment horizontal="left" readingOrder="1"/>
    </xf>
    <xf numFmtId="0" fontId="1" fillId="6" borderId="56" xfId="0" applyFont="1" applyFill="1" applyBorder="1" applyAlignment="1">
      <alignment horizontal="left" readingOrder="1"/>
    </xf>
    <xf numFmtId="164" fontId="1" fillId="6" borderId="55" xfId="0" applyNumberFormat="1" applyFont="1" applyFill="1" applyBorder="1" applyAlignment="1">
      <alignment horizontal="left" readingOrder="1"/>
    </xf>
    <xf numFmtId="164" fontId="1" fillId="6" borderId="75" xfId="0" applyNumberFormat="1" applyFont="1" applyFill="1" applyBorder="1" applyAlignment="1">
      <alignment horizontal="left" readingOrder="1"/>
    </xf>
    <xf numFmtId="164" fontId="1" fillId="6" borderId="90" xfId="0" applyNumberFormat="1" applyFont="1" applyFill="1" applyBorder="1" applyAlignment="1">
      <alignment horizontal="left" readingOrder="1"/>
    </xf>
    <xf numFmtId="0" fontId="10" fillId="0" borderId="53" xfId="0" applyFont="1" applyBorder="1" applyAlignment="1">
      <alignment horizontal="center" vertical="center" readingOrder="1"/>
    </xf>
    <xf numFmtId="0" fontId="1" fillId="0" borderId="70" xfId="0" applyFont="1" applyBorder="1" applyAlignment="1">
      <alignment horizontal="center" vertical="center" readingOrder="1"/>
    </xf>
    <xf numFmtId="0" fontId="1" fillId="0" borderId="92" xfId="0" applyFont="1" applyBorder="1" applyAlignment="1">
      <alignment horizontal="center" vertical="center" readingOrder="1"/>
    </xf>
    <xf numFmtId="0" fontId="1" fillId="0" borderId="78" xfId="0" applyFont="1" applyBorder="1" applyAlignment="1">
      <alignment horizontal="center" vertical="center" readingOrder="1"/>
    </xf>
    <xf numFmtId="0" fontId="1" fillId="0" borderId="0" xfId="0" applyFont="1" applyAlignment="1">
      <alignment horizontal="center" vertical="center" readingOrder="1"/>
    </xf>
    <xf numFmtId="0" fontId="1" fillId="0" borderId="29" xfId="0" applyFont="1" applyBorder="1" applyAlignment="1">
      <alignment horizontal="center" vertical="center" readingOrder="1"/>
    </xf>
    <xf numFmtId="0" fontId="1" fillId="0" borderId="55" xfId="0" applyFont="1" applyBorder="1" applyAlignment="1">
      <alignment horizontal="center" vertical="center" readingOrder="1"/>
    </xf>
    <xf numFmtId="0" fontId="1" fillId="0" borderId="75" xfId="0" applyFont="1" applyBorder="1" applyAlignment="1">
      <alignment horizontal="center" vertical="center" readingOrder="1"/>
    </xf>
    <xf numFmtId="0" fontId="1" fillId="0" borderId="90" xfId="0" applyFont="1" applyBorder="1" applyAlignment="1">
      <alignment horizontal="center" vertical="center" readingOrder="1"/>
    </xf>
    <xf numFmtId="0" fontId="2" fillId="2" borderId="36" xfId="0" applyFont="1" applyFill="1" applyBorder="1" applyAlignment="1">
      <alignment horizontal="left" readingOrder="1"/>
    </xf>
    <xf numFmtId="0" fontId="2" fillId="2" borderId="37" xfId="0" applyFont="1" applyFill="1" applyBorder="1" applyAlignment="1">
      <alignment horizontal="left" readingOrder="1"/>
    </xf>
    <xf numFmtId="0" fontId="2" fillId="2" borderId="38" xfId="0" applyFont="1" applyFill="1" applyBorder="1" applyAlignment="1">
      <alignment horizontal="left" readingOrder="1"/>
    </xf>
    <xf numFmtId="0" fontId="1" fillId="0" borderId="31" xfId="0" applyFont="1" applyBorder="1" applyAlignment="1">
      <alignment horizontal="center" readingOrder="1"/>
    </xf>
    <xf numFmtId="0" fontId="2" fillId="0" borderId="53" xfId="0" applyFont="1" applyBorder="1" applyAlignment="1">
      <alignment horizontal="center" vertical="center" readingOrder="1"/>
    </xf>
    <xf numFmtId="0" fontId="2" fillId="0" borderId="70" xfId="0" applyFont="1" applyBorder="1" applyAlignment="1">
      <alignment horizontal="center" vertical="center" readingOrder="1"/>
    </xf>
    <xf numFmtId="0" fontId="2" fillId="0" borderId="92" xfId="0" applyFont="1" applyBorder="1" applyAlignment="1">
      <alignment horizontal="center" vertical="center" readingOrder="1"/>
    </xf>
    <xf numFmtId="0" fontId="2" fillId="0" borderId="78" xfId="0" applyFont="1" applyBorder="1" applyAlignment="1">
      <alignment horizontal="center" vertical="center" readingOrder="1"/>
    </xf>
    <xf numFmtId="0" fontId="2" fillId="0" borderId="0" xfId="0" applyFont="1" applyAlignment="1">
      <alignment horizontal="center" vertical="center" readingOrder="1"/>
    </xf>
    <xf numFmtId="0" fontId="2" fillId="0" borderId="29" xfId="0" applyFont="1" applyBorder="1" applyAlignment="1">
      <alignment horizontal="center" vertical="center" readingOrder="1"/>
    </xf>
    <xf numFmtId="0" fontId="2" fillId="0" borderId="55" xfId="0" applyFont="1" applyBorder="1" applyAlignment="1">
      <alignment horizontal="center" vertical="center" readingOrder="1"/>
    </xf>
    <xf numFmtId="0" fontId="2" fillId="0" borderId="75" xfId="0" applyFont="1" applyBorder="1" applyAlignment="1">
      <alignment horizontal="center" vertical="center" readingOrder="1"/>
    </xf>
    <xf numFmtId="0" fontId="2" fillId="0" borderId="90" xfId="0" applyFont="1" applyBorder="1" applyAlignment="1">
      <alignment horizontal="center" vertical="center" readingOrder="1"/>
    </xf>
    <xf numFmtId="0" fontId="1" fillId="3" borderId="31" xfId="0" applyFont="1" applyFill="1" applyBorder="1" applyAlignment="1">
      <alignment horizontal="center" vertical="center" readingOrder="1"/>
    </xf>
    <xf numFmtId="0" fontId="0" fillId="0" borderId="31" xfId="0" applyBorder="1" applyAlignment="1">
      <alignment horizontal="center" vertical="center"/>
    </xf>
    <xf numFmtId="0" fontId="0" fillId="0" borderId="36" xfId="0" applyBorder="1" applyAlignment="1">
      <alignment horizontal="center" vertical="center"/>
    </xf>
    <xf numFmtId="0" fontId="2" fillId="2" borderId="31" xfId="0" applyFont="1" applyFill="1" applyBorder="1" applyAlignment="1">
      <alignment horizontal="left" readingOrder="1"/>
    </xf>
    <xf numFmtId="164" fontId="2" fillId="2" borderId="35" xfId="0" applyNumberFormat="1" applyFont="1" applyFill="1" applyBorder="1" applyAlignment="1">
      <alignment horizontal="left" readingOrder="1"/>
    </xf>
    <xf numFmtId="164" fontId="2" fillId="2" borderId="26" xfId="0" applyNumberFormat="1" applyFont="1" applyFill="1" applyBorder="1" applyAlignment="1">
      <alignment horizontal="left" readingOrder="1"/>
    </xf>
    <xf numFmtId="164" fontId="2" fillId="2" borderId="31" xfId="0" applyNumberFormat="1" applyFont="1" applyFill="1" applyBorder="1" applyAlignment="1">
      <alignment horizontal="center" readingOrder="1"/>
    </xf>
    <xf numFmtId="164" fontId="2" fillId="2" borderId="36" xfId="0" applyNumberFormat="1" applyFont="1" applyFill="1" applyBorder="1" applyAlignment="1">
      <alignment horizontal="center" readingOrder="1"/>
    </xf>
    <xf numFmtId="0" fontId="1" fillId="3" borderId="36" xfId="0" applyFont="1" applyFill="1" applyBorder="1" applyAlignment="1">
      <alignment horizontal="left" readingOrder="1"/>
    </xf>
    <xf numFmtId="0" fontId="1" fillId="3" borderId="37" xfId="0" applyFont="1" applyFill="1" applyBorder="1" applyAlignment="1">
      <alignment horizontal="left" readingOrder="1"/>
    </xf>
    <xf numFmtId="0" fontId="1" fillId="3" borderId="26" xfId="0" applyFont="1" applyFill="1" applyBorder="1" applyAlignment="1">
      <alignment horizontal="left" readingOrder="1"/>
    </xf>
    <xf numFmtId="164" fontId="1" fillId="3" borderId="31" xfId="0" applyNumberFormat="1" applyFont="1" applyFill="1" applyBorder="1" applyAlignment="1">
      <alignment horizontal="left" wrapText="1" readingOrder="1"/>
    </xf>
    <xf numFmtId="164" fontId="1" fillId="3" borderId="36" xfId="0" applyNumberFormat="1" applyFont="1" applyFill="1" applyBorder="1" applyAlignment="1">
      <alignment horizontal="left" wrapText="1" readingOrder="1"/>
    </xf>
    <xf numFmtId="164" fontId="1" fillId="3" borderId="37" xfId="0" applyNumberFormat="1" applyFont="1" applyFill="1" applyBorder="1" applyAlignment="1">
      <alignment horizontal="left" wrapText="1" readingOrder="1"/>
    </xf>
    <xf numFmtId="164" fontId="1" fillId="2" borderId="36" xfId="0" applyNumberFormat="1" applyFont="1" applyFill="1" applyBorder="1" applyAlignment="1">
      <alignment horizontal="center" readingOrder="1"/>
    </xf>
    <xf numFmtId="164" fontId="1" fillId="2" borderId="38" xfId="0" applyNumberFormat="1" applyFont="1" applyFill="1" applyBorder="1" applyAlignment="1">
      <alignment horizontal="center" readingOrder="1"/>
    </xf>
    <xf numFmtId="164" fontId="1" fillId="2" borderId="1" xfId="0" applyNumberFormat="1" applyFont="1" applyFill="1" applyBorder="1" applyAlignment="1">
      <alignment horizontal="center" readingOrder="1"/>
    </xf>
    <xf numFmtId="164" fontId="1" fillId="2" borderId="3" xfId="0" applyNumberFormat="1" applyFont="1" applyFill="1" applyBorder="1" applyAlignment="1">
      <alignment horizontal="center" readingOrder="1"/>
    </xf>
    <xf numFmtId="0" fontId="0" fillId="0" borderId="88" xfId="0" applyBorder="1" applyAlignment="1">
      <alignment horizontal="center" vertical="center"/>
    </xf>
    <xf numFmtId="0" fontId="0" fillId="0" borderId="35" xfId="0" applyBorder="1" applyAlignment="1">
      <alignment horizontal="center" vertical="center"/>
    </xf>
    <xf numFmtId="164" fontId="2" fillId="2" borderId="88" xfId="0" applyNumberFormat="1" applyFont="1" applyFill="1" applyBorder="1" applyAlignment="1">
      <alignment horizontal="center" readingOrder="1"/>
    </xf>
    <xf numFmtId="164" fontId="2" fillId="2" borderId="35" xfId="0" applyNumberFormat="1" applyFont="1" applyFill="1" applyBorder="1" applyAlignment="1">
      <alignment horizontal="center" readingOrder="1"/>
    </xf>
    <xf numFmtId="0" fontId="1" fillId="3" borderId="38" xfId="0" applyFont="1" applyFill="1" applyBorder="1" applyAlignment="1">
      <alignment horizontal="center" vertical="center" wrapText="1" readingOrder="1"/>
    </xf>
    <xf numFmtId="0" fontId="1" fillId="3" borderId="31" xfId="0" applyFont="1" applyFill="1" applyBorder="1" applyAlignment="1">
      <alignment horizontal="center" vertical="center" wrapText="1" readingOrder="1"/>
    </xf>
    <xf numFmtId="0" fontId="1" fillId="3" borderId="26" xfId="0" applyFont="1" applyFill="1" applyBorder="1" applyAlignment="1">
      <alignment horizontal="center" vertical="center" wrapText="1" readingOrder="1"/>
    </xf>
    <xf numFmtId="0" fontId="1" fillId="3" borderId="27" xfId="0" applyFont="1" applyFill="1" applyBorder="1" applyAlignment="1">
      <alignment horizontal="center" vertical="center" wrapText="1" readingOrder="1"/>
    </xf>
    <xf numFmtId="0" fontId="16" fillId="5" borderId="31" xfId="0" applyFont="1" applyFill="1" applyBorder="1" applyAlignment="1">
      <alignment horizontal="left" wrapText="1" readingOrder="1"/>
    </xf>
    <xf numFmtId="0" fontId="1" fillId="5" borderId="31" xfId="0" applyFont="1" applyFill="1" applyBorder="1" applyAlignment="1">
      <alignment horizontal="left" readingOrder="1"/>
    </xf>
    <xf numFmtId="164" fontId="2" fillId="2" borderId="31" xfId="0" applyNumberFormat="1" applyFont="1" applyFill="1" applyBorder="1" applyAlignment="1">
      <alignment horizontal="left" readingOrder="1"/>
    </xf>
    <xf numFmtId="164" fontId="2" fillId="2" borderId="38" xfId="0" applyNumberFormat="1" applyFont="1" applyFill="1" applyBorder="1" applyAlignment="1">
      <alignment horizontal="center" readingOrder="1"/>
    </xf>
    <xf numFmtId="0" fontId="11" fillId="2" borderId="1" xfId="0" applyFont="1" applyFill="1" applyBorder="1" applyAlignment="1">
      <alignment readingOrder="1"/>
    </xf>
    <xf numFmtId="0" fontId="11" fillId="2" borderId="2" xfId="0" applyFont="1" applyFill="1" applyBorder="1" applyAlignment="1">
      <alignment readingOrder="1"/>
    </xf>
    <xf numFmtId="0" fontId="11" fillId="2" borderId="37" xfId="0" applyFont="1" applyFill="1" applyBorder="1" applyAlignment="1">
      <alignment readingOrder="1"/>
    </xf>
    <xf numFmtId="0" fontId="11" fillId="2" borderId="26" xfId="0" applyFont="1" applyFill="1" applyBorder="1" applyAlignment="1">
      <alignment readingOrder="1"/>
    </xf>
    <xf numFmtId="0" fontId="11" fillId="2" borderId="27" xfId="0" applyFont="1" applyFill="1" applyBorder="1" applyAlignment="1">
      <alignment readingOrder="1"/>
    </xf>
    <xf numFmtId="0" fontId="10" fillId="2" borderId="58" xfId="0" applyFont="1" applyFill="1" applyBorder="1" applyAlignment="1">
      <alignment horizontal="center" vertical="center" wrapText="1" readingOrder="1"/>
    </xf>
    <xf numFmtId="0" fontId="10" fillId="2" borderId="68" xfId="0" applyFont="1" applyFill="1" applyBorder="1" applyAlignment="1">
      <alignment horizontal="center" vertical="center" wrapText="1" readingOrder="1"/>
    </xf>
    <xf numFmtId="0" fontId="2" fillId="2" borderId="31" xfId="0" applyFont="1" applyFill="1" applyBorder="1" applyAlignment="1">
      <alignment horizontal="center" wrapText="1" readingOrder="1"/>
    </xf>
    <xf numFmtId="0" fontId="8" fillId="2" borderId="38" xfId="0" applyFont="1" applyFill="1" applyBorder="1" applyAlignment="1">
      <alignment wrapText="1" readingOrder="1"/>
    </xf>
    <xf numFmtId="0" fontId="8" fillId="2" borderId="31" xfId="0" applyFont="1" applyFill="1" applyBorder="1" applyAlignment="1">
      <alignment wrapText="1" readingOrder="1"/>
    </xf>
    <xf numFmtId="0" fontId="2" fillId="2" borderId="31" xfId="0" applyFont="1" applyFill="1" applyBorder="1" applyAlignment="1">
      <alignment wrapText="1" readingOrder="1"/>
    </xf>
    <xf numFmtId="0" fontId="2" fillId="2" borderId="36" xfId="0" applyFont="1" applyFill="1" applyBorder="1" applyAlignment="1">
      <alignment wrapText="1" readingOrder="1"/>
    </xf>
    <xf numFmtId="164" fontId="2" fillId="2" borderId="31" xfId="0" applyNumberFormat="1" applyFont="1" applyFill="1" applyBorder="1" applyAlignment="1">
      <alignment horizontal="center" wrapText="1" readingOrder="1"/>
    </xf>
    <xf numFmtId="0" fontId="11" fillId="2" borderId="57" xfId="0" applyFont="1" applyFill="1" applyBorder="1" applyAlignment="1">
      <alignment horizontal="center" vertical="center" wrapText="1" readingOrder="1"/>
    </xf>
    <xf numFmtId="0" fontId="11" fillId="2" borderId="58" xfId="0" applyFont="1" applyFill="1" applyBorder="1" applyAlignment="1">
      <alignment horizontal="center" vertical="center" wrapText="1" readingOrder="1"/>
    </xf>
    <xf numFmtId="164" fontId="1" fillId="3" borderId="91" xfId="0" applyNumberFormat="1" applyFont="1" applyFill="1" applyBorder="1" applyAlignment="1">
      <alignment horizontal="left" wrapText="1" readingOrder="1"/>
    </xf>
    <xf numFmtId="164" fontId="1" fillId="3" borderId="1" xfId="0" applyNumberFormat="1" applyFont="1" applyFill="1" applyBorder="1" applyAlignment="1">
      <alignment horizontal="left" wrapText="1" readingOrder="1"/>
    </xf>
    <xf numFmtId="164" fontId="1" fillId="3" borderId="91" xfId="0" applyNumberFormat="1" applyFont="1" applyFill="1" applyBorder="1" applyAlignment="1">
      <alignment wrapText="1" readingOrder="1"/>
    </xf>
    <xf numFmtId="0" fontId="1" fillId="3" borderId="1" xfId="0" applyFont="1" applyFill="1" applyBorder="1" applyAlignment="1">
      <alignment horizontal="left" readingOrder="1"/>
    </xf>
    <xf numFmtId="0" fontId="1" fillId="3" borderId="1" xfId="0" applyFont="1" applyFill="1" applyBorder="1" applyAlignment="1">
      <alignment wrapText="1" readingOrder="1"/>
    </xf>
    <xf numFmtId="0" fontId="1" fillId="3" borderId="3" xfId="0" applyFont="1" applyFill="1" applyBorder="1" applyAlignment="1">
      <alignment wrapText="1" readingOrder="1"/>
    </xf>
    <xf numFmtId="0" fontId="11" fillId="2" borderId="31" xfId="0" applyFont="1" applyFill="1" applyBorder="1" applyAlignment="1">
      <alignment readingOrder="1"/>
    </xf>
    <xf numFmtId="164" fontId="2" fillId="2" borderId="28" xfId="0" applyNumberFormat="1" applyFont="1" applyFill="1" applyBorder="1" applyAlignment="1">
      <alignment horizontal="left" readingOrder="1"/>
    </xf>
    <xf numFmtId="164" fontId="2" fillId="2" borderId="0" xfId="0" applyNumberFormat="1" applyFont="1" applyFill="1" applyAlignment="1">
      <alignment horizontal="left" readingOrder="1"/>
    </xf>
    <xf numFmtId="0" fontId="1" fillId="3" borderId="38" xfId="0" applyFont="1" applyFill="1" applyBorder="1" applyAlignment="1">
      <alignment horizontal="center" vertical="center" readingOrder="1"/>
    </xf>
    <xf numFmtId="164" fontId="2" fillId="2" borderId="31" xfId="0" quotePrefix="1" applyNumberFormat="1" applyFont="1" applyFill="1" applyBorder="1" applyAlignment="1">
      <alignment horizontal="left" wrapText="1" readingOrder="1"/>
    </xf>
    <xf numFmtId="164" fontId="2" fillId="2" borderId="31" xfId="0" applyNumberFormat="1" applyFont="1" applyFill="1" applyBorder="1" applyAlignment="1">
      <alignment horizontal="left" wrapText="1" readingOrder="1"/>
    </xf>
    <xf numFmtId="0" fontId="1" fillId="5" borderId="55" xfId="0" applyFont="1" applyFill="1" applyBorder="1" applyAlignment="1">
      <alignment horizontal="center" readingOrder="1"/>
    </xf>
    <xf numFmtId="0" fontId="1" fillId="5" borderId="75" xfId="0" applyFont="1" applyFill="1" applyBorder="1" applyAlignment="1">
      <alignment horizontal="center" readingOrder="1"/>
    </xf>
    <xf numFmtId="0" fontId="1" fillId="5" borderId="56" xfId="0" applyFont="1" applyFill="1" applyBorder="1" applyAlignment="1">
      <alignment horizontal="center" readingOrder="1"/>
    </xf>
    <xf numFmtId="0" fontId="1" fillId="3" borderId="78" xfId="0" applyFont="1" applyFill="1" applyBorder="1" applyAlignment="1">
      <alignment horizontal="left" readingOrder="1"/>
    </xf>
    <xf numFmtId="0" fontId="1" fillId="3" borderId="0" xfId="0" applyFont="1" applyFill="1" applyAlignment="1">
      <alignment horizontal="left" readingOrder="1"/>
    </xf>
    <xf numFmtId="0" fontId="2" fillId="2" borderId="10" xfId="0" applyFont="1" applyFill="1" applyBorder="1" applyAlignment="1">
      <alignment wrapText="1" readingOrder="1"/>
    </xf>
    <xf numFmtId="0" fontId="2" fillId="2" borderId="11" xfId="0" applyFont="1" applyFill="1" applyBorder="1" applyAlignment="1">
      <alignment wrapText="1" readingOrder="1"/>
    </xf>
    <xf numFmtId="0" fontId="2" fillId="2" borderId="16" xfId="0" applyFont="1" applyFill="1" applyBorder="1" applyAlignment="1">
      <alignment wrapText="1" readingOrder="1"/>
    </xf>
    <xf numFmtId="0" fontId="23" fillId="2" borderId="10" xfId="0" applyFont="1" applyFill="1" applyBorder="1" applyAlignment="1">
      <alignment wrapText="1" readingOrder="1"/>
    </xf>
    <xf numFmtId="164" fontId="2" fillId="2" borderId="16" xfId="0" applyNumberFormat="1" applyFont="1" applyFill="1" applyBorder="1" applyAlignment="1">
      <alignment wrapText="1" readingOrder="1"/>
    </xf>
    <xf numFmtId="164" fontId="2" fillId="2" borderId="11" xfId="0" applyNumberFormat="1" applyFont="1" applyFill="1" applyBorder="1" applyAlignment="1">
      <alignment wrapText="1" readingOrder="1"/>
    </xf>
    <xf numFmtId="164" fontId="6" fillId="2" borderId="36" xfId="0" quotePrefix="1" applyNumberFormat="1" applyFont="1" applyFill="1" applyBorder="1" applyAlignment="1">
      <alignment horizontal="left" vertical="center" wrapText="1" readingOrder="1"/>
    </xf>
    <xf numFmtId="164" fontId="6" fillId="2" borderId="37" xfId="0" quotePrefix="1" applyNumberFormat="1" applyFont="1" applyFill="1" applyBorder="1" applyAlignment="1">
      <alignment horizontal="left" vertical="center" wrapText="1" readingOrder="1"/>
    </xf>
    <xf numFmtId="164" fontId="6" fillId="2" borderId="38" xfId="0" quotePrefix="1" applyNumberFormat="1" applyFont="1" applyFill="1" applyBorder="1" applyAlignment="1">
      <alignment horizontal="left" vertical="center" wrapText="1" readingOrder="1"/>
    </xf>
    <xf numFmtId="0" fontId="1" fillId="3" borderId="1" xfId="0" applyFont="1" applyFill="1" applyBorder="1" applyAlignment="1">
      <alignment horizontal="center" vertical="center" readingOrder="1"/>
    </xf>
    <xf numFmtId="0" fontId="1" fillId="3" borderId="2" xfId="0" applyFont="1" applyFill="1" applyBorder="1" applyAlignment="1">
      <alignment horizontal="center" vertical="center" readingOrder="1"/>
    </xf>
    <xf numFmtId="0" fontId="1" fillId="3" borderId="3" xfId="0" applyFont="1" applyFill="1" applyBorder="1" applyAlignment="1">
      <alignment horizontal="center" vertical="center" readingOrder="1"/>
    </xf>
    <xf numFmtId="0" fontId="1" fillId="3" borderId="36" xfId="0" applyFont="1" applyFill="1" applyBorder="1" applyAlignment="1">
      <alignment horizontal="center" vertical="center" readingOrder="1"/>
    </xf>
    <xf numFmtId="0" fontId="1" fillId="3" borderId="37" xfId="0" applyFont="1" applyFill="1" applyBorder="1" applyAlignment="1">
      <alignment horizontal="center" vertical="center" readingOrder="1"/>
    </xf>
    <xf numFmtId="0" fontId="1" fillId="3" borderId="35" xfId="0" applyFont="1" applyFill="1" applyBorder="1" applyAlignment="1">
      <alignment wrapText="1" readingOrder="1"/>
    </xf>
    <xf numFmtId="0" fontId="1" fillId="3" borderId="26" xfId="0" applyFont="1" applyFill="1" applyBorder="1" applyAlignment="1">
      <alignment wrapText="1" readingOrder="1"/>
    </xf>
    <xf numFmtId="0" fontId="1" fillId="3" borderId="27" xfId="0" applyFont="1" applyFill="1" applyBorder="1" applyAlignment="1">
      <alignment wrapText="1" readingOrder="1"/>
    </xf>
    <xf numFmtId="164" fontId="1" fillId="3" borderId="16" xfId="0" quotePrefix="1" applyNumberFormat="1" applyFont="1" applyFill="1" applyBorder="1" applyAlignment="1">
      <alignment wrapText="1" readingOrder="1"/>
    </xf>
    <xf numFmtId="0" fontId="1" fillId="3" borderId="10" xfId="0" applyFont="1" applyFill="1" applyBorder="1" applyAlignment="1">
      <alignment wrapText="1" readingOrder="1"/>
    </xf>
    <xf numFmtId="0" fontId="1" fillId="3" borderId="11" xfId="0" applyFont="1" applyFill="1" applyBorder="1" applyAlignment="1">
      <alignment wrapText="1" readingOrder="1"/>
    </xf>
    <xf numFmtId="0" fontId="1" fillId="2" borderId="19" xfId="0" applyFont="1" applyFill="1" applyBorder="1" applyAlignment="1">
      <alignment horizontal="left" vertical="center" readingOrder="1"/>
    </xf>
    <xf numFmtId="0" fontId="1" fillId="2" borderId="8" xfId="0" applyFont="1" applyFill="1" applyBorder="1" applyAlignment="1">
      <alignment horizontal="left" vertical="center" readingOrder="1"/>
    </xf>
    <xf numFmtId="0" fontId="1" fillId="2" borderId="24" xfId="0" applyFont="1" applyFill="1" applyBorder="1" applyAlignment="1">
      <alignment horizontal="left" vertical="center" readingOrder="1"/>
    </xf>
    <xf numFmtId="0" fontId="1" fillId="3" borderId="16" xfId="0" applyFont="1" applyFill="1" applyBorder="1" applyAlignment="1">
      <alignment horizontal="center" wrapText="1" readingOrder="1"/>
    </xf>
    <xf numFmtId="0" fontId="1" fillId="3" borderId="11" xfId="0" applyFont="1" applyFill="1" applyBorder="1" applyAlignment="1">
      <alignment horizontal="center" wrapText="1" readingOrder="1"/>
    </xf>
    <xf numFmtId="164" fontId="2" fillId="2" borderId="36" xfId="0" quotePrefix="1" applyNumberFormat="1" applyFont="1" applyFill="1" applyBorder="1" applyAlignment="1">
      <alignment horizontal="left" wrapText="1" readingOrder="1"/>
    </xf>
    <xf numFmtId="164" fontId="2" fillId="2" borderId="37" xfId="0" quotePrefix="1" applyNumberFormat="1" applyFont="1" applyFill="1" applyBorder="1" applyAlignment="1">
      <alignment horizontal="left" wrapText="1" readingOrder="1"/>
    </xf>
    <xf numFmtId="164" fontId="2" fillId="2" borderId="38" xfId="0" quotePrefix="1" applyNumberFormat="1" applyFont="1" applyFill="1" applyBorder="1" applyAlignment="1">
      <alignment horizontal="left" wrapText="1" readingOrder="1"/>
    </xf>
    <xf numFmtId="0" fontId="1" fillId="5" borderId="36" xfId="0" applyFont="1" applyFill="1" applyBorder="1" applyAlignment="1">
      <alignment horizontal="center" wrapText="1" readingOrder="1"/>
    </xf>
    <xf numFmtId="0" fontId="1" fillId="5" borderId="37" xfId="0" applyFont="1" applyFill="1" applyBorder="1" applyAlignment="1">
      <alignment horizontal="center" wrapText="1" readingOrder="1"/>
    </xf>
    <xf numFmtId="0" fontId="1" fillId="5" borderId="38" xfId="0" applyFont="1" applyFill="1" applyBorder="1" applyAlignment="1">
      <alignment horizontal="center" wrapText="1" readingOrder="1"/>
    </xf>
    <xf numFmtId="0" fontId="0" fillId="0" borderId="2" xfId="0" applyBorder="1" applyAlignment="1">
      <alignment horizontal="left"/>
    </xf>
    <xf numFmtId="0" fontId="1" fillId="3" borderId="36" xfId="0" applyFont="1" applyFill="1" applyBorder="1" applyAlignment="1">
      <alignment horizontal="center" readingOrder="1"/>
    </xf>
    <xf numFmtId="0" fontId="1" fillId="3" borderId="37" xfId="0" applyFont="1" applyFill="1" applyBorder="1" applyAlignment="1">
      <alignment horizontal="center" readingOrder="1"/>
    </xf>
    <xf numFmtId="0" fontId="1" fillId="3" borderId="54" xfId="0" applyFont="1" applyFill="1" applyBorder="1" applyAlignment="1">
      <alignment horizontal="center" vertical="center" readingOrder="1"/>
    </xf>
    <xf numFmtId="0" fontId="1" fillId="3" borderId="69" xfId="0" applyFont="1" applyFill="1" applyBorder="1" applyAlignment="1">
      <alignment horizontal="center" vertical="center" readingOrder="1"/>
    </xf>
    <xf numFmtId="0" fontId="1" fillId="3" borderId="53" xfId="0" applyFont="1" applyFill="1" applyBorder="1" applyAlignment="1">
      <alignment horizontal="center" vertical="center" readingOrder="1"/>
    </xf>
    <xf numFmtId="0" fontId="1" fillId="3" borderId="82" xfId="0" applyFont="1" applyFill="1" applyBorder="1" applyAlignment="1">
      <alignment horizontal="center" vertical="center" readingOrder="1"/>
    </xf>
    <xf numFmtId="0" fontId="1" fillId="3" borderId="83" xfId="0" applyFont="1" applyFill="1" applyBorder="1" applyAlignment="1">
      <alignment horizontal="center" vertical="center" readingOrder="1"/>
    </xf>
    <xf numFmtId="0" fontId="1" fillId="3" borderId="84" xfId="0" applyFont="1" applyFill="1" applyBorder="1" applyAlignment="1">
      <alignment horizontal="center" vertical="center" readingOrder="1"/>
    </xf>
    <xf numFmtId="0" fontId="2" fillId="2" borderId="36" xfId="0" applyFont="1" applyFill="1" applyBorder="1" applyAlignment="1">
      <alignment horizontal="left" vertical="center" wrapText="1" readingOrder="1"/>
    </xf>
    <xf numFmtId="0" fontId="2" fillId="2" borderId="37" xfId="0" applyFont="1" applyFill="1" applyBorder="1" applyAlignment="1">
      <alignment horizontal="left" vertical="center" wrapText="1" readingOrder="1"/>
    </xf>
    <xf numFmtId="0" fontId="0" fillId="0" borderId="37" xfId="0" applyBorder="1" applyAlignment="1">
      <alignment horizontal="left"/>
    </xf>
    <xf numFmtId="49" fontId="0" fillId="0" borderId="37" xfId="0" applyNumberFormat="1" applyBorder="1" applyAlignment="1">
      <alignment horizontal="left"/>
    </xf>
    <xf numFmtId="49" fontId="0" fillId="0" borderId="38" xfId="0" applyNumberFormat="1" applyBorder="1" applyAlignment="1">
      <alignment horizontal="left"/>
    </xf>
    <xf numFmtId="49" fontId="2" fillId="2" borderId="36" xfId="0" applyNumberFormat="1" applyFont="1" applyFill="1" applyBorder="1" applyAlignment="1">
      <alignment horizontal="center" vertical="center" wrapText="1" readingOrder="1"/>
    </xf>
    <xf numFmtId="49" fontId="2" fillId="2" borderId="37" xfId="0" applyNumberFormat="1" applyFont="1" applyFill="1" applyBorder="1" applyAlignment="1">
      <alignment horizontal="center" vertical="center" wrapText="1" readingOrder="1"/>
    </xf>
    <xf numFmtId="49" fontId="2" fillId="2" borderId="38" xfId="0" applyNumberFormat="1" applyFont="1" applyFill="1" applyBorder="1" applyAlignment="1">
      <alignment horizontal="center" vertical="center" wrapText="1" readingOrder="1"/>
    </xf>
    <xf numFmtId="164" fontId="2" fillId="2" borderId="36" xfId="0" applyNumberFormat="1" applyFont="1" applyFill="1" applyBorder="1" applyAlignment="1">
      <alignment horizontal="center" wrapText="1" readingOrder="1"/>
    </xf>
    <xf numFmtId="164" fontId="2" fillId="2" borderId="38" xfId="0" applyNumberFormat="1" applyFont="1" applyFill="1" applyBorder="1" applyAlignment="1">
      <alignment horizontal="center" wrapText="1" readingOrder="1"/>
    </xf>
    <xf numFmtId="0" fontId="2" fillId="2" borderId="36" xfId="0" applyFont="1" applyFill="1" applyBorder="1" applyAlignment="1">
      <alignment horizontal="center" wrapText="1" readingOrder="1"/>
    </xf>
    <xf numFmtId="0" fontId="2" fillId="2" borderId="38" xfId="0" applyFont="1" applyFill="1" applyBorder="1" applyAlignment="1">
      <alignment horizontal="center" wrapText="1" readingOrder="1"/>
    </xf>
    <xf numFmtId="0" fontId="1" fillId="3" borderId="38" xfId="0" applyFont="1" applyFill="1" applyBorder="1" applyAlignment="1">
      <alignment horizontal="center" readingOrder="1"/>
    </xf>
    <xf numFmtId="49" fontId="2" fillId="2" borderId="36" xfId="0" applyNumberFormat="1" applyFont="1" applyFill="1" applyBorder="1" applyAlignment="1">
      <alignment horizontal="left" vertical="center" wrapText="1" readingOrder="1"/>
    </xf>
    <xf numFmtId="49" fontId="2" fillId="2" borderId="38" xfId="0" applyNumberFormat="1" applyFont="1" applyFill="1" applyBorder="1" applyAlignment="1">
      <alignment horizontal="left" vertical="center" wrapText="1" readingOrder="1"/>
    </xf>
    <xf numFmtId="0" fontId="2" fillId="2" borderId="38" xfId="0" applyFont="1" applyFill="1" applyBorder="1" applyAlignment="1">
      <alignment horizontal="left" vertical="center" wrapText="1" readingOrder="1"/>
    </xf>
    <xf numFmtId="0" fontId="2" fillId="2" borderId="38" xfId="0" applyFont="1" applyFill="1" applyBorder="1" applyAlignment="1">
      <alignment horizontal="center" vertical="center" wrapText="1" readingOrder="1"/>
    </xf>
    <xf numFmtId="0" fontId="2" fillId="2" borderId="31" xfId="0" applyFont="1" applyFill="1" applyBorder="1" applyAlignment="1">
      <alignment horizontal="left" vertical="center" wrapText="1" readingOrder="1"/>
    </xf>
    <xf numFmtId="0" fontId="2" fillId="2" borderId="35" xfId="0" applyFont="1" applyFill="1" applyBorder="1" applyAlignment="1">
      <alignment horizontal="left" vertical="center" wrapText="1" readingOrder="1"/>
    </xf>
    <xf numFmtId="0" fontId="2" fillId="2" borderId="26" xfId="0" applyFont="1" applyFill="1" applyBorder="1" applyAlignment="1">
      <alignment horizontal="left" vertical="center" wrapText="1" readingOrder="1"/>
    </xf>
    <xf numFmtId="0" fontId="11" fillId="2" borderId="76" xfId="0" applyFont="1" applyFill="1" applyBorder="1" applyAlignment="1">
      <alignment readingOrder="1"/>
    </xf>
    <xf numFmtId="0" fontId="1" fillId="2" borderId="76" xfId="0" applyFont="1" applyFill="1" applyBorder="1" applyAlignment="1">
      <alignment readingOrder="1"/>
    </xf>
    <xf numFmtId="0" fontId="1" fillId="2" borderId="69" xfId="0" applyFont="1" applyFill="1" applyBorder="1" applyAlignment="1">
      <alignment readingOrder="1"/>
    </xf>
    <xf numFmtId="0" fontId="1" fillId="5" borderId="71" xfId="0" applyFont="1" applyFill="1" applyBorder="1" applyAlignment="1">
      <alignment horizontal="center" readingOrder="1"/>
    </xf>
    <xf numFmtId="0" fontId="1" fillId="5" borderId="72" xfId="0" applyFont="1" applyFill="1" applyBorder="1" applyAlignment="1">
      <alignment horizontal="center" readingOrder="1"/>
    </xf>
    <xf numFmtId="0" fontId="1" fillId="5" borderId="74" xfId="0" applyFont="1" applyFill="1" applyBorder="1" applyAlignment="1">
      <alignment horizontal="center" readingOrder="1"/>
    </xf>
    <xf numFmtId="0" fontId="11" fillId="2" borderId="36" xfId="0" applyFont="1" applyFill="1" applyBorder="1" applyAlignment="1">
      <alignment horizontal="left" wrapText="1" readingOrder="1"/>
    </xf>
    <xf numFmtId="0" fontId="11" fillId="2" borderId="37" xfId="0" applyFont="1" applyFill="1" applyBorder="1" applyAlignment="1">
      <alignment horizontal="left" wrapText="1" readingOrder="1"/>
    </xf>
    <xf numFmtId="0" fontId="11" fillId="2" borderId="38" xfId="0" applyFont="1" applyFill="1" applyBorder="1" applyAlignment="1">
      <alignment horizontal="left" wrapText="1" readingOrder="1"/>
    </xf>
    <xf numFmtId="0" fontId="16" fillId="2" borderId="1" xfId="0" applyFont="1" applyFill="1" applyBorder="1" applyAlignment="1">
      <alignment horizontal="left" wrapText="1" readingOrder="1"/>
    </xf>
    <xf numFmtId="0" fontId="11" fillId="2" borderId="2" xfId="0" applyFont="1" applyFill="1" applyBorder="1" applyAlignment="1">
      <alignment horizontal="left" wrapText="1" readingOrder="1"/>
    </xf>
    <xf numFmtId="0" fontId="11" fillId="2" borderId="3" xfId="0" applyFont="1" applyFill="1" applyBorder="1" applyAlignment="1">
      <alignment horizontal="left" wrapText="1" readingOrder="1"/>
    </xf>
    <xf numFmtId="0" fontId="1" fillId="2" borderId="53" xfId="0" applyFont="1" applyFill="1" applyBorder="1" applyAlignment="1">
      <alignment horizontal="left" readingOrder="1"/>
    </xf>
    <xf numFmtId="0" fontId="1" fillId="2" borderId="70" xfId="0" applyFont="1" applyFill="1" applyBorder="1" applyAlignment="1">
      <alignment horizontal="left" readingOrder="1"/>
    </xf>
    <xf numFmtId="0" fontId="1" fillId="2" borderId="54" xfId="0" applyFont="1" applyFill="1" applyBorder="1" applyAlignment="1">
      <alignment horizontal="left" readingOrder="1"/>
    </xf>
    <xf numFmtId="0" fontId="1" fillId="3" borderId="91" xfId="0" applyFont="1" applyFill="1" applyBorder="1" applyAlignment="1">
      <alignment horizontal="center" vertical="center" readingOrder="1"/>
    </xf>
    <xf numFmtId="0" fontId="11" fillId="0" borderId="21" xfId="0" applyFont="1" applyBorder="1" applyAlignment="1">
      <alignment horizontal="left" readingOrder="1"/>
    </xf>
    <xf numFmtId="0" fontId="2" fillId="0" borderId="20" xfId="0" applyFont="1" applyBorder="1" applyAlignment="1">
      <alignment horizontal="left" readingOrder="1"/>
    </xf>
    <xf numFmtId="0" fontId="2" fillId="0" borderId="18" xfId="0" applyFont="1" applyBorder="1" applyAlignment="1">
      <alignment horizontal="left" readingOrder="1"/>
    </xf>
    <xf numFmtId="0" fontId="14" fillId="2" borderId="35" xfId="0" applyFont="1" applyFill="1" applyBorder="1" applyAlignment="1">
      <alignment horizontal="left" wrapText="1" readingOrder="1"/>
    </xf>
    <xf numFmtId="0" fontId="14" fillId="2" borderId="26" xfId="0" applyFont="1" applyFill="1" applyBorder="1" applyAlignment="1">
      <alignment horizontal="left" wrapText="1" readingOrder="1"/>
    </xf>
    <xf numFmtId="0" fontId="14" fillId="2" borderId="0" xfId="0" applyFont="1" applyFill="1" applyAlignment="1">
      <alignment horizontal="left" wrapText="1" readingOrder="1"/>
    </xf>
    <xf numFmtId="0" fontId="14" fillId="2" borderId="27" xfId="0" applyFont="1" applyFill="1" applyBorder="1" applyAlignment="1">
      <alignment horizontal="left" wrapText="1" readingOrder="1"/>
    </xf>
    <xf numFmtId="0" fontId="11" fillId="2" borderId="72" xfId="0" applyFont="1" applyFill="1" applyBorder="1" applyAlignment="1">
      <alignment horizontal="center" vertical="center" wrapText="1" readingOrder="1"/>
    </xf>
    <xf numFmtId="0" fontId="4" fillId="0" borderId="31" xfId="0" applyFont="1" applyBorder="1" applyAlignment="1">
      <alignment horizontal="center" vertical="center"/>
    </xf>
    <xf numFmtId="0" fontId="11" fillId="2" borderId="19" xfId="0" applyFont="1" applyFill="1" applyBorder="1" applyAlignment="1">
      <alignment readingOrder="1"/>
    </xf>
    <xf numFmtId="0" fontId="1" fillId="2" borderId="8" xfId="0" applyFont="1" applyFill="1" applyBorder="1" applyAlignment="1">
      <alignment readingOrder="1"/>
    </xf>
    <xf numFmtId="0" fontId="1" fillId="2" borderId="24" xfId="0" applyFont="1" applyFill="1" applyBorder="1" applyAlignment="1">
      <alignment readingOrder="1"/>
    </xf>
    <xf numFmtId="0" fontId="1" fillId="0" borderId="28" xfId="0" applyFont="1" applyBorder="1" applyAlignment="1">
      <alignment readingOrder="1"/>
    </xf>
    <xf numFmtId="0" fontId="1" fillId="0" borderId="0" xfId="0" applyFont="1" applyAlignment="1">
      <alignment readingOrder="1"/>
    </xf>
    <xf numFmtId="0" fontId="1" fillId="0" borderId="29" xfId="0" applyFont="1" applyBorder="1" applyAlignment="1">
      <alignment readingOrder="1"/>
    </xf>
    <xf numFmtId="164" fontId="2" fillId="2" borderId="78" xfId="0" applyNumberFormat="1" applyFont="1" applyFill="1" applyBorder="1" applyAlignment="1">
      <alignment horizontal="left" vertical="center" wrapText="1" readingOrder="1"/>
    </xf>
    <xf numFmtId="164" fontId="2" fillId="2" borderId="0" xfId="0" applyNumberFormat="1" applyFont="1" applyFill="1" applyAlignment="1">
      <alignment horizontal="left" vertical="center" wrapText="1" readingOrder="1"/>
    </xf>
    <xf numFmtId="164" fontId="2" fillId="2" borderId="79" xfId="0" applyNumberFormat="1" applyFont="1" applyFill="1" applyBorder="1" applyAlignment="1">
      <alignment horizontal="left" vertical="center" wrapText="1" readingOrder="1"/>
    </xf>
    <xf numFmtId="0" fontId="8" fillId="0" borderId="38" xfId="0" applyFont="1" applyBorder="1" applyAlignment="1">
      <alignment wrapText="1" readingOrder="1"/>
    </xf>
    <xf numFmtId="0" fontId="8" fillId="0" borderId="31" xfId="0" applyFont="1" applyBorder="1" applyAlignment="1">
      <alignment wrapText="1" readingOrder="1"/>
    </xf>
    <xf numFmtId="0" fontId="10" fillId="5" borderId="67" xfId="0" applyFont="1" applyFill="1" applyBorder="1" applyAlignment="1">
      <alignment horizontal="center" vertical="center" wrapText="1"/>
    </xf>
    <xf numFmtId="0" fontId="10" fillId="5" borderId="58" xfId="0" applyFont="1" applyFill="1" applyBorder="1" applyAlignment="1">
      <alignment horizontal="center" vertical="center" wrapText="1"/>
    </xf>
    <xf numFmtId="0" fontId="11" fillId="5" borderId="57" xfId="0" applyFont="1" applyFill="1" applyBorder="1" applyAlignment="1">
      <alignment horizontal="center" vertical="center" wrapText="1" readingOrder="1"/>
    </xf>
    <xf numFmtId="0" fontId="11" fillId="5" borderId="67" xfId="0" applyFont="1" applyFill="1" applyBorder="1" applyAlignment="1">
      <alignment horizontal="center" vertical="center" wrapText="1" readingOrder="1"/>
    </xf>
    <xf numFmtId="0" fontId="11" fillId="5" borderId="58" xfId="0" applyFont="1" applyFill="1" applyBorder="1" applyAlignment="1">
      <alignment horizontal="center" vertical="center" wrapText="1" readingOrder="1"/>
    </xf>
    <xf numFmtId="0" fontId="11" fillId="5" borderId="57" xfId="0" applyFont="1" applyFill="1" applyBorder="1" applyAlignment="1">
      <alignment horizontal="left" vertical="center" wrapText="1"/>
    </xf>
    <xf numFmtId="0" fontId="11" fillId="5" borderId="67" xfId="0" applyFont="1" applyFill="1" applyBorder="1" applyAlignment="1">
      <alignment horizontal="left" vertical="center" wrapText="1"/>
    </xf>
    <xf numFmtId="0" fontId="11" fillId="5" borderId="58" xfId="0" applyFont="1" applyFill="1" applyBorder="1" applyAlignment="1">
      <alignment horizontal="left" vertical="center" wrapText="1"/>
    </xf>
    <xf numFmtId="0" fontId="1" fillId="3" borderId="53" xfId="0" applyFont="1" applyFill="1" applyBorder="1" applyAlignment="1">
      <alignment horizontal="center" readingOrder="1"/>
    </xf>
    <xf numFmtId="0" fontId="1" fillId="3" borderId="54" xfId="0" applyFont="1" applyFill="1" applyBorder="1" applyAlignment="1">
      <alignment horizontal="center" readingOrder="1"/>
    </xf>
    <xf numFmtId="0" fontId="1" fillId="3" borderId="70" xfId="0" applyFont="1" applyFill="1" applyBorder="1" applyAlignment="1">
      <alignment horizontal="center" readingOrder="1"/>
    </xf>
    <xf numFmtId="0" fontId="1" fillId="3" borderId="57" xfId="0" applyFont="1" applyFill="1" applyBorder="1" applyAlignment="1">
      <alignment horizontal="center" wrapText="1" readingOrder="1"/>
    </xf>
    <xf numFmtId="0" fontId="1" fillId="3" borderId="58" xfId="0" applyFont="1" applyFill="1" applyBorder="1" applyAlignment="1">
      <alignment horizontal="center" wrapText="1" readingOrder="1"/>
    </xf>
    <xf numFmtId="0" fontId="1" fillId="5" borderId="71" xfId="0" applyFont="1" applyFill="1" applyBorder="1" applyAlignment="1">
      <alignment horizontal="center" vertical="center" wrapText="1" readingOrder="1"/>
    </xf>
    <xf numFmtId="0" fontId="1" fillId="5" borderId="72" xfId="0" applyFont="1" applyFill="1" applyBorder="1" applyAlignment="1">
      <alignment horizontal="center" vertical="center" wrapText="1" readingOrder="1"/>
    </xf>
    <xf numFmtId="0" fontId="1" fillId="5" borderId="68" xfId="0" applyFont="1" applyFill="1" applyBorder="1" applyAlignment="1">
      <alignment horizontal="center" vertical="center" readingOrder="1"/>
    </xf>
    <xf numFmtId="0" fontId="1" fillId="5" borderId="57" xfId="0" applyFont="1" applyFill="1" applyBorder="1" applyAlignment="1">
      <alignment horizontal="center" vertical="center" readingOrder="1"/>
    </xf>
    <xf numFmtId="0" fontId="1" fillId="5" borderId="73" xfId="0" applyFont="1" applyFill="1" applyBorder="1" applyAlignment="1">
      <alignment horizontal="center" vertical="center" readingOrder="1"/>
    </xf>
    <xf numFmtId="0" fontId="1" fillId="5" borderId="72" xfId="0" applyFont="1" applyFill="1" applyBorder="1" applyAlignment="1">
      <alignment horizontal="center" vertical="center" readingOrder="1"/>
    </xf>
    <xf numFmtId="0" fontId="1" fillId="5" borderId="74" xfId="0" applyFont="1" applyFill="1" applyBorder="1" applyAlignment="1">
      <alignment horizontal="center" vertical="center" readingOrder="1"/>
    </xf>
    <xf numFmtId="0" fontId="1" fillId="5" borderId="74" xfId="0" applyFont="1" applyFill="1" applyBorder="1" applyAlignment="1">
      <alignment horizontal="center" vertical="center" wrapText="1" readingOrder="1"/>
    </xf>
    <xf numFmtId="0" fontId="1" fillId="5" borderId="71" xfId="0" applyFont="1" applyFill="1" applyBorder="1" applyAlignment="1">
      <alignment horizontal="center" vertical="center" readingOrder="1"/>
    </xf>
    <xf numFmtId="0" fontId="11" fillId="5" borderId="68" xfId="0" applyFont="1" applyFill="1" applyBorder="1" applyAlignment="1">
      <alignment horizontal="center" vertical="center" wrapText="1" readingOrder="1"/>
    </xf>
    <xf numFmtId="0" fontId="1" fillId="3" borderId="53" xfId="0" applyFont="1" applyFill="1" applyBorder="1" applyAlignment="1">
      <alignment horizontal="center" wrapText="1" readingOrder="1"/>
    </xf>
    <xf numFmtId="0" fontId="1" fillId="3" borderId="54" xfId="0" applyFont="1" applyFill="1" applyBorder="1" applyAlignment="1">
      <alignment horizontal="center" wrapText="1" readingOrder="1"/>
    </xf>
    <xf numFmtId="0" fontId="1" fillId="3" borderId="57" xfId="0" applyFont="1" applyFill="1" applyBorder="1" applyAlignment="1">
      <alignment horizontal="center" readingOrder="1"/>
    </xf>
    <xf numFmtId="0" fontId="1" fillId="3" borderId="67" xfId="0" applyFont="1" applyFill="1" applyBorder="1" applyAlignment="1">
      <alignment horizontal="center" readingOrder="1"/>
    </xf>
    <xf numFmtId="0" fontId="1" fillId="3" borderId="58" xfId="0" applyFont="1" applyFill="1" applyBorder="1" applyAlignment="1">
      <alignment horizontal="center" readingOrder="1"/>
    </xf>
    <xf numFmtId="0" fontId="1" fillId="5" borderId="68" xfId="0" applyFont="1" applyFill="1" applyBorder="1" applyAlignment="1">
      <alignment horizontal="center" vertical="center" wrapText="1" readingOrder="1"/>
    </xf>
    <xf numFmtId="0" fontId="1" fillId="5" borderId="57" xfId="0" applyFont="1" applyFill="1" applyBorder="1" applyAlignment="1">
      <alignment horizontal="center" vertical="center" wrapText="1" readingOrder="1"/>
    </xf>
    <xf numFmtId="0" fontId="11" fillId="5" borderId="53" xfId="0" applyFont="1" applyFill="1" applyBorder="1" applyAlignment="1">
      <alignment horizontal="center" vertical="center" wrapText="1" readingOrder="1"/>
    </xf>
    <xf numFmtId="0" fontId="11" fillId="5" borderId="70" xfId="0" applyFont="1" applyFill="1" applyBorder="1" applyAlignment="1">
      <alignment horizontal="center" vertical="center" wrapText="1" readingOrder="1"/>
    </xf>
    <xf numFmtId="0" fontId="11" fillId="5" borderId="54" xfId="0" applyFont="1" applyFill="1" applyBorder="1" applyAlignment="1">
      <alignment horizontal="center" vertical="center" wrapText="1" readingOrder="1"/>
    </xf>
    <xf numFmtId="0" fontId="10" fillId="5" borderId="68" xfId="0" applyFont="1" applyFill="1" applyBorder="1" applyAlignment="1">
      <alignment horizontal="center" vertical="center" wrapText="1"/>
    </xf>
    <xf numFmtId="0" fontId="10" fillId="5" borderId="57" xfId="0" applyFont="1" applyFill="1" applyBorder="1" applyAlignment="1">
      <alignment horizontal="left" vertical="center" wrapText="1"/>
    </xf>
    <xf numFmtId="0" fontId="10" fillId="5" borderId="67" xfId="0" applyFont="1" applyFill="1" applyBorder="1" applyAlignment="1">
      <alignment horizontal="left" vertical="center" wrapText="1"/>
    </xf>
    <xf numFmtId="0" fontId="10" fillId="5" borderId="58" xfId="0" applyFont="1" applyFill="1" applyBorder="1" applyAlignment="1">
      <alignment horizontal="left" vertical="center" wrapText="1"/>
    </xf>
    <xf numFmtId="0" fontId="11" fillId="6" borderId="68" xfId="0" applyFont="1" applyFill="1" applyBorder="1" applyAlignment="1">
      <alignment horizontal="center" vertical="center" wrapText="1"/>
    </xf>
    <xf numFmtId="0" fontId="11" fillId="6" borderId="69" xfId="0" applyFont="1" applyFill="1" applyBorder="1" applyAlignment="1">
      <alignment horizontal="center" vertical="center" wrapText="1"/>
    </xf>
    <xf numFmtId="0" fontId="11" fillId="6" borderId="69" xfId="0" applyFont="1" applyFill="1" applyBorder="1" applyAlignment="1">
      <alignment horizontal="center" vertical="center" wrapText="1" readingOrder="1"/>
    </xf>
    <xf numFmtId="0" fontId="11" fillId="6" borderId="68" xfId="0" applyFont="1" applyFill="1" applyBorder="1" applyAlignment="1">
      <alignment horizontal="center" vertical="center" wrapText="1" readingOrder="1"/>
    </xf>
    <xf numFmtId="0" fontId="11" fillId="5" borderId="67" xfId="0" applyFont="1" applyFill="1" applyBorder="1" applyAlignment="1">
      <alignment horizontal="center" vertical="center" wrapText="1"/>
    </xf>
    <xf numFmtId="0" fontId="11" fillId="5" borderId="58" xfId="0" applyFont="1" applyFill="1" applyBorder="1" applyAlignment="1">
      <alignment horizontal="center" vertical="center" wrapText="1"/>
    </xf>
    <xf numFmtId="0" fontId="13" fillId="2" borderId="36" xfId="0" applyFont="1" applyFill="1" applyBorder="1" applyAlignment="1">
      <alignment horizontal="left" wrapText="1" readingOrder="1"/>
    </xf>
    <xf numFmtId="0" fontId="2" fillId="2" borderId="37" xfId="0" applyFont="1" applyFill="1" applyBorder="1" applyAlignment="1">
      <alignment horizontal="left" wrapText="1" readingOrder="1"/>
    </xf>
    <xf numFmtId="0" fontId="2" fillId="2" borderId="38" xfId="0" applyFont="1" applyFill="1" applyBorder="1" applyAlignment="1">
      <alignment horizontal="left" wrapText="1" readingOrder="1"/>
    </xf>
    <xf numFmtId="0" fontId="2" fillId="2" borderId="36" xfId="0" applyFont="1" applyFill="1" applyBorder="1" applyAlignment="1">
      <alignment horizontal="center" vertical="center" readingOrder="1"/>
    </xf>
    <xf numFmtId="0" fontId="2" fillId="2" borderId="37" xfId="0" applyFont="1" applyFill="1" applyBorder="1" applyAlignment="1">
      <alignment horizontal="center" vertical="center" readingOrder="1"/>
    </xf>
    <xf numFmtId="0" fontId="2" fillId="2" borderId="38" xfId="0" applyFont="1" applyFill="1" applyBorder="1" applyAlignment="1">
      <alignment horizontal="center" vertical="center" readingOrder="1"/>
    </xf>
    <xf numFmtId="0" fontId="2" fillId="0" borderId="36" xfId="0" applyFont="1" applyBorder="1" applyAlignment="1">
      <alignment horizontal="center" wrapText="1" readingOrder="1"/>
    </xf>
    <xf numFmtId="0" fontId="2" fillId="0" borderId="37" xfId="0" applyFont="1" applyBorder="1" applyAlignment="1">
      <alignment horizontal="center" wrapText="1" readingOrder="1"/>
    </xf>
    <xf numFmtId="0" fontId="2" fillId="0" borderId="38" xfId="0" applyFont="1" applyBorder="1" applyAlignment="1">
      <alignment horizontal="center" wrapText="1" readingOrder="1"/>
    </xf>
    <xf numFmtId="0" fontId="7" fillId="2" borderId="61" xfId="0" applyFont="1" applyFill="1" applyBorder="1" applyAlignment="1">
      <alignment horizontal="left" readingOrder="1"/>
    </xf>
    <xf numFmtId="0" fontId="7" fillId="2" borderId="62" xfId="0" applyFont="1" applyFill="1" applyBorder="1" applyAlignment="1">
      <alignment horizontal="left" readingOrder="1"/>
    </xf>
    <xf numFmtId="0" fontId="7" fillId="2" borderId="63" xfId="0" applyFont="1" applyFill="1" applyBorder="1" applyAlignment="1">
      <alignment horizontal="left" readingOrder="1"/>
    </xf>
    <xf numFmtId="0" fontId="2" fillId="2" borderId="57" xfId="0" applyFont="1" applyFill="1" applyBorder="1" applyAlignment="1">
      <alignment horizontal="center" readingOrder="1"/>
    </xf>
    <xf numFmtId="0" fontId="2" fillId="2" borderId="58" xfId="0" applyFont="1" applyFill="1" applyBorder="1" applyAlignment="1">
      <alignment horizontal="center" readingOrder="1"/>
    </xf>
    <xf numFmtId="0" fontId="13" fillId="2" borderId="9" xfId="0" applyFont="1" applyFill="1" applyBorder="1" applyAlignment="1">
      <alignment wrapText="1" readingOrder="1"/>
    </xf>
    <xf numFmtId="0" fontId="7" fillId="2" borderId="10" xfId="0" applyFont="1" applyFill="1" applyBorder="1" applyAlignment="1">
      <alignment wrapText="1" readingOrder="1"/>
    </xf>
    <xf numFmtId="0" fontId="7" fillId="2" borderId="11" xfId="0" applyFont="1" applyFill="1" applyBorder="1" applyAlignment="1">
      <alignment wrapText="1" readingOrder="1"/>
    </xf>
    <xf numFmtId="0" fontId="1" fillId="2" borderId="9" xfId="0" applyFont="1" applyFill="1" applyBorder="1" applyAlignment="1">
      <alignment horizontal="left" vertical="center" wrapText="1" readingOrder="1"/>
    </xf>
    <xf numFmtId="0" fontId="1" fillId="2" borderId="10" xfId="0" applyFont="1" applyFill="1" applyBorder="1" applyAlignment="1">
      <alignment horizontal="left" vertical="center" wrapText="1" readingOrder="1"/>
    </xf>
    <xf numFmtId="0" fontId="1" fillId="2" borderId="11" xfId="0" applyFont="1" applyFill="1" applyBorder="1" applyAlignment="1">
      <alignment horizontal="left" vertical="center" wrapText="1" readingOrder="1"/>
    </xf>
    <xf numFmtId="0" fontId="1" fillId="3" borderId="12" xfId="0" applyFont="1" applyFill="1" applyBorder="1" applyAlignment="1">
      <alignment horizontal="center" vertical="center" readingOrder="1"/>
    </xf>
    <xf numFmtId="0" fontId="1" fillId="3" borderId="13" xfId="0" applyFont="1" applyFill="1" applyBorder="1" applyAlignment="1">
      <alignment horizontal="center" vertical="center" readingOrder="1"/>
    </xf>
    <xf numFmtId="0" fontId="1" fillId="3" borderId="14" xfId="0" applyFont="1" applyFill="1" applyBorder="1" applyAlignment="1">
      <alignment horizontal="center" vertical="center" readingOrder="1"/>
    </xf>
    <xf numFmtId="0" fontId="10" fillId="0" borderId="9" xfId="0" applyFont="1" applyBorder="1" applyAlignment="1">
      <alignment horizontal="center" vertical="center" wrapText="1" readingOrder="1"/>
    </xf>
    <xf numFmtId="0" fontId="6" fillId="0" borderId="10" xfId="0" applyFont="1" applyBorder="1" applyAlignment="1">
      <alignment horizontal="center" vertical="center" wrapText="1" readingOrder="1"/>
    </xf>
    <xf numFmtId="0" fontId="6" fillId="0" borderId="11" xfId="0" applyFont="1" applyBorder="1" applyAlignment="1">
      <alignment horizontal="center" vertical="center" wrapText="1" readingOrder="1"/>
    </xf>
    <xf numFmtId="0" fontId="2" fillId="0" borderId="9" xfId="0" applyFont="1" applyBorder="1" applyAlignment="1">
      <alignment horizontal="center" vertical="center" wrapText="1" readingOrder="1"/>
    </xf>
    <xf numFmtId="0" fontId="2" fillId="0" borderId="10" xfId="0" applyFont="1" applyBorder="1" applyAlignment="1">
      <alignment horizontal="center" vertical="center" wrapText="1" readingOrder="1"/>
    </xf>
    <xf numFmtId="0" fontId="2" fillId="0" borderId="11" xfId="0" applyFont="1" applyBorder="1" applyAlignment="1">
      <alignment horizontal="center" vertical="center" wrapText="1" readingOrder="1"/>
    </xf>
    <xf numFmtId="0" fontId="4" fillId="3" borderId="12" xfId="0" applyFont="1" applyFill="1" applyBorder="1" applyAlignment="1">
      <alignment horizontal="center" vertical="center" readingOrder="1"/>
    </xf>
    <xf numFmtId="0" fontId="4" fillId="3" borderId="13" xfId="0" applyFont="1" applyFill="1" applyBorder="1" applyAlignment="1">
      <alignment horizontal="center" vertical="center" readingOrder="1"/>
    </xf>
    <xf numFmtId="0" fontId="4" fillId="3" borderId="14" xfId="0" applyFont="1" applyFill="1" applyBorder="1" applyAlignment="1">
      <alignment horizontal="center" vertical="center" readingOrder="1"/>
    </xf>
    <xf numFmtId="0" fontId="11" fillId="2" borderId="9" xfId="0" applyFont="1" applyFill="1" applyBorder="1" applyAlignment="1">
      <alignment horizontal="left" vertical="center" wrapText="1" readingOrder="1"/>
    </xf>
    <xf numFmtId="0" fontId="11" fillId="2" borderId="9" xfId="0" applyFont="1" applyFill="1" applyBorder="1" applyAlignment="1">
      <alignment horizontal="left" wrapText="1" readingOrder="1"/>
    </xf>
    <xf numFmtId="0" fontId="11" fillId="2" borderId="10" xfId="0" applyFont="1" applyFill="1" applyBorder="1" applyAlignment="1">
      <alignment horizontal="left" wrapText="1" readingOrder="1"/>
    </xf>
    <xf numFmtId="0" fontId="11" fillId="2" borderId="11" xfId="0" applyFont="1" applyFill="1" applyBorder="1" applyAlignment="1">
      <alignment horizontal="left" wrapText="1" readingOrder="1"/>
    </xf>
    <xf numFmtId="0" fontId="7" fillId="2" borderId="65" xfId="0" applyFont="1" applyFill="1" applyBorder="1" applyAlignment="1">
      <alignment horizontal="left" readingOrder="1"/>
    </xf>
    <xf numFmtId="0" fontId="2" fillId="2" borderId="39" xfId="0" applyFont="1" applyFill="1" applyBorder="1" applyAlignment="1">
      <alignment horizontal="center" readingOrder="1"/>
    </xf>
    <xf numFmtId="0" fontId="2" fillId="2" borderId="40" xfId="0" applyFont="1" applyFill="1" applyBorder="1" applyAlignment="1">
      <alignment horizontal="center" readingOrder="1"/>
    </xf>
    <xf numFmtId="0" fontId="2" fillId="2" borderId="41" xfId="0" applyFont="1" applyFill="1" applyBorder="1" applyAlignment="1">
      <alignment horizontal="center" readingOrder="1"/>
    </xf>
    <xf numFmtId="0" fontId="7" fillId="2" borderId="47" xfId="0" applyFont="1" applyFill="1" applyBorder="1" applyAlignment="1">
      <alignment horizontal="left" readingOrder="1"/>
    </xf>
    <xf numFmtId="0" fontId="15" fillId="0" borderId="47" xfId="0" applyFont="1" applyBorder="1" applyAlignment="1">
      <alignment horizontal="left"/>
    </xf>
    <xf numFmtId="0" fontId="15" fillId="0" borderId="46" xfId="0" applyFont="1" applyBorder="1" applyAlignment="1">
      <alignment horizontal="left"/>
    </xf>
    <xf numFmtId="0" fontId="2" fillId="2" borderId="57" xfId="0" applyFont="1" applyFill="1" applyBorder="1" applyAlignment="1">
      <alignment horizontal="left" readingOrder="1"/>
    </xf>
    <xf numFmtId="0" fontId="2" fillId="2" borderId="58" xfId="0" applyFont="1" applyFill="1" applyBorder="1" applyAlignment="1">
      <alignment horizontal="left" readingOrder="1"/>
    </xf>
    <xf numFmtId="0" fontId="2" fillId="0" borderId="17" xfId="0" applyFont="1" applyBorder="1" applyAlignment="1">
      <alignment horizontal="center" readingOrder="1"/>
    </xf>
    <xf numFmtId="0" fontId="2" fillId="0" borderId="20" xfId="0" applyFont="1" applyBorder="1" applyAlignment="1">
      <alignment horizontal="center" readingOrder="1"/>
    </xf>
    <xf numFmtId="0" fontId="2" fillId="0" borderId="30" xfId="0" applyFont="1" applyBorder="1" applyAlignment="1">
      <alignment horizontal="center" readingOrder="1"/>
    </xf>
    <xf numFmtId="0" fontId="2" fillId="0" borderId="16" xfId="0" applyFont="1" applyBorder="1" applyAlignment="1">
      <alignment horizontal="center" readingOrder="1"/>
    </xf>
    <xf numFmtId="0" fontId="2" fillId="0" borderId="10" xfId="0" applyFont="1" applyBorder="1" applyAlignment="1">
      <alignment horizontal="center" readingOrder="1"/>
    </xf>
    <xf numFmtId="0" fontId="2" fillId="0" borderId="22" xfId="0" applyFont="1" applyBorder="1" applyAlignment="1">
      <alignment horizontal="center" readingOrder="1"/>
    </xf>
    <xf numFmtId="0" fontId="2" fillId="0" borderId="36" xfId="0" applyFont="1" applyBorder="1" applyAlignment="1">
      <alignment horizontal="center" vertical="center" wrapText="1" readingOrder="1"/>
    </xf>
    <xf numFmtId="0" fontId="2" fillId="0" borderId="37" xfId="0" applyFont="1" applyBorder="1" applyAlignment="1">
      <alignment horizontal="center" vertical="center" wrapText="1" readingOrder="1"/>
    </xf>
    <xf numFmtId="0" fontId="2" fillId="0" borderId="38" xfId="0" applyFont="1" applyBorder="1" applyAlignment="1">
      <alignment horizontal="center" vertical="center" wrapText="1" readingOrder="1"/>
    </xf>
    <xf numFmtId="0" fontId="2" fillId="2" borderId="35" xfId="0" applyFont="1" applyFill="1" applyBorder="1" applyAlignment="1">
      <alignment horizontal="center" vertical="center" readingOrder="1"/>
    </xf>
    <xf numFmtId="0" fontId="2" fillId="2" borderId="26" xfId="0" applyFont="1" applyFill="1" applyBorder="1" applyAlignment="1">
      <alignment horizontal="center" vertical="center" readingOrder="1"/>
    </xf>
    <xf numFmtId="0" fontId="2" fillId="2" borderId="27" xfId="0" applyFont="1" applyFill="1" applyBorder="1" applyAlignment="1">
      <alignment horizontal="center" vertical="center" readingOrder="1"/>
    </xf>
    <xf numFmtId="0" fontId="2" fillId="2" borderId="36" xfId="0" applyFont="1" applyFill="1" applyBorder="1" applyAlignment="1">
      <alignment horizontal="center" readingOrder="1"/>
    </xf>
    <xf numFmtId="0" fontId="2" fillId="2" borderId="37" xfId="0" applyFont="1" applyFill="1" applyBorder="1" applyAlignment="1">
      <alignment horizontal="center" readingOrder="1"/>
    </xf>
    <xf numFmtId="0" fontId="2" fillId="2" borderId="38" xfId="0" applyFont="1" applyFill="1" applyBorder="1" applyAlignment="1">
      <alignment horizontal="center" readingOrder="1"/>
    </xf>
    <xf numFmtId="0" fontId="2" fillId="2" borderId="31" xfId="0" applyFont="1" applyFill="1" applyBorder="1" applyAlignment="1">
      <alignment horizontal="center" vertical="center" readingOrder="1"/>
    </xf>
    <xf numFmtId="0" fontId="1" fillId="3" borderId="2" xfId="0" applyFont="1" applyFill="1" applyBorder="1" applyAlignment="1">
      <alignment wrapText="1" readingOrder="1"/>
    </xf>
    <xf numFmtId="0" fontId="12" fillId="0" borderId="2" xfId="0" applyFont="1" applyBorder="1" applyAlignment="1">
      <alignment horizontal="left"/>
    </xf>
    <xf numFmtId="0" fontId="12" fillId="0" borderId="3" xfId="0" applyFont="1" applyBorder="1" applyAlignment="1">
      <alignment horizontal="left"/>
    </xf>
    <xf numFmtId="0" fontId="1" fillId="3" borderId="89" xfId="0" applyFont="1" applyFill="1" applyBorder="1" applyAlignment="1">
      <alignment horizontal="center" vertical="center" readingOrder="1"/>
    </xf>
    <xf numFmtId="0" fontId="1" fillId="3" borderId="75" xfId="0" applyFont="1" applyFill="1" applyBorder="1" applyAlignment="1">
      <alignment horizontal="center" vertical="center" readingOrder="1"/>
    </xf>
    <xf numFmtId="164" fontId="2" fillId="2" borderId="91" xfId="0" quotePrefix="1" applyNumberFormat="1" applyFont="1" applyFill="1" applyBorder="1" applyAlignment="1">
      <alignment horizontal="left" wrapText="1" readingOrder="1"/>
    </xf>
    <xf numFmtId="164" fontId="2" fillId="2" borderId="91" xfId="0" applyNumberFormat="1" applyFont="1" applyFill="1" applyBorder="1" applyAlignment="1">
      <alignment horizontal="left" wrapText="1" readingOrder="1"/>
    </xf>
    <xf numFmtId="164" fontId="2" fillId="2" borderId="36" xfId="0" applyNumberFormat="1" applyFont="1" applyFill="1" applyBorder="1" applyAlignment="1">
      <alignment horizontal="left" wrapText="1" readingOrder="1"/>
    </xf>
    <xf numFmtId="0" fontId="11" fillId="2" borderId="36" xfId="0" applyFont="1" applyFill="1" applyBorder="1" applyAlignment="1">
      <alignment wrapText="1" readingOrder="1"/>
    </xf>
    <xf numFmtId="0" fontId="1" fillId="2" borderId="37" xfId="0" applyFont="1" applyFill="1" applyBorder="1" applyAlignment="1">
      <alignment wrapText="1" readingOrder="1"/>
    </xf>
    <xf numFmtId="0" fontId="1" fillId="2" borderId="38" xfId="0" applyFont="1" applyFill="1" applyBorder="1" applyAlignment="1">
      <alignment wrapText="1" readingOrder="1"/>
    </xf>
    <xf numFmtId="0" fontId="1" fillId="2" borderId="9" xfId="0" applyFont="1" applyFill="1" applyBorder="1" applyAlignment="1">
      <alignment horizontal="left" vertical="center" readingOrder="1"/>
    </xf>
    <xf numFmtId="0" fontId="1" fillId="2" borderId="10" xfId="0" applyFont="1" applyFill="1" applyBorder="1" applyAlignment="1">
      <alignment horizontal="left" vertical="center" readingOrder="1"/>
    </xf>
    <xf numFmtId="0" fontId="1" fillId="2" borderId="11" xfId="0" applyFont="1" applyFill="1" applyBorder="1" applyAlignment="1">
      <alignment horizontal="left" vertical="center" readingOrder="1"/>
    </xf>
    <xf numFmtId="0" fontId="11" fillId="2" borderId="28" xfId="0" applyFont="1" applyFill="1" applyBorder="1" applyAlignment="1">
      <alignment readingOrder="1"/>
    </xf>
    <xf numFmtId="0" fontId="1" fillId="2" borderId="0" xfId="0" applyFont="1" applyFill="1" applyAlignment="1">
      <alignment readingOrder="1"/>
    </xf>
    <xf numFmtId="0" fontId="1" fillId="2" borderId="29" xfId="0" applyFont="1" applyFill="1" applyBorder="1" applyAlignment="1">
      <alignment readingOrder="1"/>
    </xf>
    <xf numFmtId="0" fontId="1" fillId="2" borderId="68" xfId="0" applyFont="1" applyFill="1" applyBorder="1" applyAlignment="1">
      <alignment horizontal="left" readingOrder="1"/>
    </xf>
    <xf numFmtId="0" fontId="1" fillId="3" borderId="67" xfId="0" applyFont="1" applyFill="1" applyBorder="1" applyAlignment="1">
      <alignment horizontal="center" vertical="center" readingOrder="1"/>
    </xf>
    <xf numFmtId="0" fontId="1" fillId="3" borderId="77" xfId="0" applyFont="1" applyFill="1" applyBorder="1" applyAlignment="1">
      <alignment horizontal="center" vertical="center" readingOrder="1"/>
    </xf>
    <xf numFmtId="0" fontId="1" fillId="3" borderId="85" xfId="0" applyFont="1" applyFill="1" applyBorder="1" applyAlignment="1">
      <alignment horizontal="center" vertical="center" readingOrder="1"/>
    </xf>
    <xf numFmtId="0" fontId="1" fillId="3" borderId="86" xfId="0" applyFont="1" applyFill="1" applyBorder="1" applyAlignment="1">
      <alignment horizontal="center" vertical="center" readingOrder="1"/>
    </xf>
    <xf numFmtId="0" fontId="1" fillId="3" borderId="87" xfId="0" applyFont="1" applyFill="1" applyBorder="1" applyAlignment="1">
      <alignment horizontal="center" vertical="center" readingOrder="1"/>
    </xf>
    <xf numFmtId="0" fontId="0" fillId="0" borderId="31" xfId="0" applyBorder="1" applyAlignment="1">
      <alignment horizontal="left"/>
    </xf>
    <xf numFmtId="0" fontId="1" fillId="3" borderId="10" xfId="0" applyFont="1" applyFill="1" applyBorder="1" applyAlignment="1">
      <alignment horizontal="center" wrapText="1" readingOrder="1"/>
    </xf>
    <xf numFmtId="164" fontId="1" fillId="3" borderId="16" xfId="0" applyNumberFormat="1" applyFont="1" applyFill="1" applyBorder="1" applyAlignment="1">
      <alignment wrapText="1" readingOrder="1"/>
    </xf>
    <xf numFmtId="0" fontId="11" fillId="2" borderId="9" xfId="0" applyFont="1" applyFill="1" applyBorder="1" applyAlignment="1">
      <alignment horizontal="left" vertical="center" readingOrder="1"/>
    </xf>
    <xf numFmtId="0" fontId="2" fillId="2" borderId="10" xfId="0" applyFont="1" applyFill="1" applyBorder="1" applyAlignment="1">
      <alignment horizontal="left" vertical="center" readingOrder="1"/>
    </xf>
    <xf numFmtId="0" fontId="2" fillId="2" borderId="8" xfId="0" applyFont="1" applyFill="1" applyBorder="1" applyAlignment="1">
      <alignment horizontal="left" vertical="center" readingOrder="1"/>
    </xf>
    <xf numFmtId="0" fontId="2" fillId="2" borderId="11" xfId="0" applyFont="1" applyFill="1" applyBorder="1" applyAlignment="1">
      <alignment horizontal="left" vertical="center" readingOrder="1"/>
    </xf>
    <xf numFmtId="0" fontId="2" fillId="3" borderId="35" xfId="0" applyFont="1" applyFill="1" applyBorder="1" applyAlignment="1">
      <alignment horizontal="center" vertical="center" readingOrder="1"/>
    </xf>
    <xf numFmtId="0" fontId="2" fillId="3" borderId="26" xfId="0" applyFont="1" applyFill="1" applyBorder="1" applyAlignment="1">
      <alignment horizontal="center" vertical="center" readingOrder="1"/>
    </xf>
    <xf numFmtId="0" fontId="2" fillId="3" borderId="10" xfId="0" applyFont="1" applyFill="1" applyBorder="1" applyAlignment="1">
      <alignment horizontal="center" vertical="center" readingOrder="1"/>
    </xf>
    <xf numFmtId="0" fontId="2" fillId="3" borderId="11" xfId="0" applyFont="1" applyFill="1" applyBorder="1" applyAlignment="1">
      <alignment horizontal="center" vertical="center" readingOrder="1"/>
    </xf>
    <xf numFmtId="0" fontId="2" fillId="3" borderId="16" xfId="0" applyFont="1" applyFill="1" applyBorder="1" applyAlignment="1">
      <alignment horizontal="center" vertical="center" readingOrder="1"/>
    </xf>
    <xf numFmtId="0" fontId="1" fillId="3" borderId="25" xfId="0" applyFont="1" applyFill="1" applyBorder="1" applyAlignment="1">
      <alignment horizontal="center" vertical="center" readingOrder="1"/>
    </xf>
    <xf numFmtId="0" fontId="1" fillId="3" borderId="26" xfId="0" applyFont="1" applyFill="1" applyBorder="1" applyAlignment="1">
      <alignment horizontal="center" vertical="center" readingOrder="1"/>
    </xf>
    <xf numFmtId="0" fontId="1" fillId="3" borderId="27" xfId="0" applyFont="1" applyFill="1" applyBorder="1" applyAlignment="1">
      <alignment horizontal="center" vertical="center" readingOrder="1"/>
    </xf>
    <xf numFmtId="0" fontId="2" fillId="5" borderId="39" xfId="0" applyFont="1" applyFill="1" applyBorder="1" applyAlignment="1">
      <alignment horizontal="center" readingOrder="1"/>
    </xf>
    <xf numFmtId="0" fontId="2" fillId="5" borderId="40" xfId="0" applyFont="1" applyFill="1" applyBorder="1" applyAlignment="1">
      <alignment horizontal="center" readingOrder="1"/>
    </xf>
    <xf numFmtId="0" fontId="2" fillId="5" borderId="41" xfId="0" applyFont="1" applyFill="1" applyBorder="1" applyAlignment="1">
      <alignment horizontal="center" readingOrder="1"/>
    </xf>
    <xf numFmtId="0" fontId="1" fillId="2" borderId="9" xfId="0" applyFont="1" applyFill="1" applyBorder="1" applyAlignment="1">
      <alignment horizontal="left" wrapText="1" readingOrder="1"/>
    </xf>
    <xf numFmtId="0" fontId="1" fillId="2" borderId="10" xfId="0" applyFont="1" applyFill="1" applyBorder="1" applyAlignment="1">
      <alignment horizontal="left" wrapText="1" readingOrder="1"/>
    </xf>
    <xf numFmtId="0" fontId="1" fillId="2" borderId="8" xfId="0" applyFont="1" applyFill="1" applyBorder="1" applyAlignment="1">
      <alignment horizontal="left" wrapText="1" readingOrder="1"/>
    </xf>
    <xf numFmtId="0" fontId="1" fillId="2" borderId="11" xfId="0" applyFont="1" applyFill="1" applyBorder="1" applyAlignment="1">
      <alignment horizontal="left" wrapText="1" readingOrder="1"/>
    </xf>
    <xf numFmtId="0" fontId="10" fillId="5" borderId="70" xfId="0" applyFont="1" applyFill="1" applyBorder="1" applyAlignment="1">
      <alignment horizontal="center" vertical="center" wrapText="1"/>
    </xf>
    <xf numFmtId="0" fontId="10" fillId="5" borderId="54" xfId="0" applyFont="1" applyFill="1" applyBorder="1" applyAlignment="1">
      <alignment horizontal="center" vertical="center" wrapText="1"/>
    </xf>
    <xf numFmtId="0" fontId="11" fillId="2" borderId="21" xfId="0" applyFont="1" applyFill="1" applyBorder="1" applyAlignment="1">
      <alignment horizontal="left" vertical="center" wrapText="1" readingOrder="1"/>
    </xf>
    <xf numFmtId="0" fontId="1" fillId="2" borderId="20" xfId="0" applyFont="1" applyFill="1" applyBorder="1" applyAlignment="1">
      <alignment horizontal="left" vertical="center" wrapText="1" readingOrder="1"/>
    </xf>
    <xf numFmtId="0" fontId="1" fillId="2" borderId="18" xfId="0" applyFont="1" applyFill="1" applyBorder="1" applyAlignment="1">
      <alignment horizontal="left" vertical="center" wrapText="1" readingOrder="1"/>
    </xf>
    <xf numFmtId="0" fontId="10" fillId="5" borderId="36" xfId="0" applyFont="1" applyFill="1" applyBorder="1" applyAlignment="1">
      <alignment horizontal="center" vertical="center" wrapText="1" readingOrder="1"/>
    </xf>
    <xf numFmtId="0" fontId="1" fillId="5" borderId="37" xfId="0" applyFont="1" applyFill="1" applyBorder="1" applyAlignment="1">
      <alignment horizontal="center" vertical="center" wrapText="1" readingOrder="1"/>
    </xf>
    <xf numFmtId="0" fontId="1" fillId="5" borderId="38" xfId="0" applyFont="1" applyFill="1" applyBorder="1" applyAlignment="1">
      <alignment horizontal="center" vertical="center" wrapText="1" readingOrder="1"/>
    </xf>
    <xf numFmtId="0" fontId="23" fillId="5" borderId="36" xfId="0" applyFont="1" applyFill="1" applyBorder="1" applyAlignment="1">
      <alignment horizontal="center" vertical="center" wrapText="1" readingOrder="1"/>
    </xf>
    <xf numFmtId="0" fontId="2" fillId="5" borderId="37" xfId="0" applyFont="1" applyFill="1" applyBorder="1" applyAlignment="1">
      <alignment horizontal="center" vertical="center" readingOrder="1"/>
    </xf>
    <xf numFmtId="0" fontId="2" fillId="5" borderId="38" xfId="0" applyFont="1" applyFill="1" applyBorder="1" applyAlignment="1">
      <alignment horizontal="center" vertical="center" readingOrder="1"/>
    </xf>
    <xf numFmtId="0" fontId="24" fillId="5" borderId="36" xfId="0" applyFont="1" applyFill="1" applyBorder="1" applyAlignment="1">
      <alignment horizontal="center" vertical="center" wrapText="1" readingOrder="1"/>
    </xf>
    <xf numFmtId="0" fontId="24" fillId="5" borderId="1" xfId="0" applyFont="1" applyFill="1" applyBorder="1" applyAlignment="1">
      <alignment horizontal="center" vertical="center" wrapText="1" readingOrder="1"/>
    </xf>
    <xf numFmtId="0" fontId="1" fillId="5" borderId="2" xfId="0" applyFont="1" applyFill="1" applyBorder="1" applyAlignment="1">
      <alignment horizontal="center" vertical="center" wrapText="1" readingOrder="1"/>
    </xf>
    <xf numFmtId="0" fontId="1" fillId="5" borderId="3" xfId="0" applyFont="1" applyFill="1" applyBorder="1" applyAlignment="1">
      <alignment horizontal="center" vertical="center" wrapText="1" readingOrder="1"/>
    </xf>
    <xf numFmtId="0" fontId="2" fillId="2" borderId="99" xfId="0" applyFont="1" applyFill="1" applyBorder="1" applyAlignment="1">
      <alignment horizontal="center" readingOrder="1"/>
    </xf>
    <xf numFmtId="0" fontId="2" fillId="2" borderId="100" xfId="0" applyFont="1" applyFill="1" applyBorder="1" applyAlignment="1">
      <alignment horizontal="center" readingOrder="1"/>
    </xf>
    <xf numFmtId="0" fontId="2" fillId="2" borderId="101" xfId="0" applyFont="1" applyFill="1" applyBorder="1" applyAlignment="1">
      <alignment horizontal="center" readingOrder="1"/>
    </xf>
    <xf numFmtId="0" fontId="9" fillId="0" borderId="31" xfId="0" applyFont="1" applyBorder="1" applyAlignment="1">
      <alignment horizontal="left" vertical="center" wrapText="1"/>
    </xf>
    <xf numFmtId="0" fontId="2" fillId="2" borderId="28" xfId="0" applyFont="1" applyFill="1" applyBorder="1" applyAlignment="1">
      <alignment horizontal="center" readingOrder="1"/>
    </xf>
    <xf numFmtId="0" fontId="2" fillId="2" borderId="0" xfId="0" applyFont="1" applyFill="1" applyAlignment="1">
      <alignment horizontal="center" readingOrder="1"/>
    </xf>
    <xf numFmtId="0" fontId="2" fillId="2" borderId="29" xfId="0" applyFont="1" applyFill="1" applyBorder="1" applyAlignment="1">
      <alignment horizontal="center" readingOrder="1"/>
    </xf>
    <xf numFmtId="0" fontId="2" fillId="2" borderId="57" xfId="0" applyFont="1" applyFill="1" applyBorder="1" applyAlignment="1">
      <alignment horizontal="center" wrapText="1" readingOrder="1"/>
    </xf>
    <xf numFmtId="0" fontId="2" fillId="2" borderId="58" xfId="0" applyFont="1" applyFill="1" applyBorder="1" applyAlignment="1">
      <alignment horizontal="center" wrapText="1" readingOrder="1"/>
    </xf>
    <xf numFmtId="0" fontId="7" fillId="2" borderId="57" xfId="0" applyFont="1" applyFill="1" applyBorder="1" applyAlignment="1">
      <alignment horizontal="center" wrapText="1" readingOrder="1"/>
    </xf>
    <xf numFmtId="0" fontId="7" fillId="2" borderId="58" xfId="0" applyFont="1" applyFill="1" applyBorder="1" applyAlignment="1">
      <alignment horizontal="center" wrapText="1" readingOrder="1"/>
    </xf>
    <xf numFmtId="0" fontId="1" fillId="2" borderId="31" xfId="0" applyFont="1" applyFill="1" applyBorder="1" applyAlignment="1">
      <alignment horizontal="left" vertical="center" wrapText="1" readingOrder="1"/>
    </xf>
    <xf numFmtId="0" fontId="23" fillId="2" borderId="91" xfId="0" applyFont="1" applyFill="1" applyBorder="1" applyAlignment="1">
      <alignment horizontal="center" vertical="center" wrapText="1" readingOrder="1"/>
    </xf>
    <xf numFmtId="0" fontId="2" fillId="2" borderId="91" xfId="0" applyFont="1" applyFill="1" applyBorder="1" applyAlignment="1">
      <alignment horizontal="center" vertical="center" wrapText="1" readingOrder="1"/>
    </xf>
    <xf numFmtId="0" fontId="23"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23" fillId="2" borderId="31" xfId="0" applyFont="1" applyFill="1" applyBorder="1" applyAlignment="1">
      <alignment horizontal="left" vertical="center" wrapText="1" readingOrder="1"/>
    </xf>
    <xf numFmtId="0" fontId="1" fillId="3" borderId="15" xfId="0" applyFont="1" applyFill="1" applyBorder="1" applyAlignment="1">
      <alignment horizontal="center" vertical="center" readingOrder="1"/>
    </xf>
    <xf numFmtId="0" fontId="1" fillId="3" borderId="17" xfId="0" applyFont="1" applyFill="1" applyBorder="1" applyAlignment="1">
      <alignment horizontal="center" vertical="center" readingOrder="1"/>
    </xf>
    <xf numFmtId="0" fontId="1" fillId="3" borderId="20" xfId="0" applyFont="1" applyFill="1" applyBorder="1" applyAlignment="1">
      <alignment horizontal="center" vertical="center" readingOrder="1"/>
    </xf>
    <xf numFmtId="0" fontId="1" fillId="3" borderId="18" xfId="0" applyFont="1" applyFill="1" applyBorder="1" applyAlignment="1">
      <alignment horizontal="center" vertical="center" readingOrder="1"/>
    </xf>
    <xf numFmtId="164" fontId="1" fillId="4" borderId="9" xfId="0" applyNumberFormat="1" applyFont="1" applyFill="1" applyBorder="1" applyAlignment="1">
      <alignment horizontal="center" vertical="center" wrapText="1" readingOrder="1"/>
    </xf>
    <xf numFmtId="164" fontId="1" fillId="4" borderId="10" xfId="0" applyNumberFormat="1" applyFont="1" applyFill="1" applyBorder="1" applyAlignment="1">
      <alignment horizontal="center" vertical="center" wrapText="1" readingOrder="1"/>
    </xf>
    <xf numFmtId="164" fontId="1" fillId="4" borderId="11" xfId="0" applyNumberFormat="1" applyFont="1" applyFill="1" applyBorder="1" applyAlignment="1">
      <alignment horizontal="center" vertical="center" wrapText="1" readingOrder="1"/>
    </xf>
    <xf numFmtId="0" fontId="2" fillId="2" borderId="9" xfId="0" applyFont="1" applyFill="1" applyBorder="1" applyAlignment="1">
      <alignment horizontal="center" vertical="center" wrapText="1" readingOrder="1"/>
    </xf>
    <xf numFmtId="0" fontId="2" fillId="2" borderId="10" xfId="0" applyFont="1" applyFill="1" applyBorder="1" applyAlignment="1">
      <alignment horizontal="center" vertical="center" wrapText="1" readingOrder="1"/>
    </xf>
    <xf numFmtId="0" fontId="2" fillId="2" borderId="11" xfId="0" applyFont="1" applyFill="1" applyBorder="1" applyAlignment="1">
      <alignment horizontal="center" vertical="center" wrapText="1" readingOrder="1"/>
    </xf>
    <xf numFmtId="0" fontId="2" fillId="2" borderId="16" xfId="0" applyFont="1" applyFill="1" applyBorder="1" applyAlignment="1">
      <alignment horizontal="center" vertical="center" wrapText="1" readingOrder="1"/>
    </xf>
    <xf numFmtId="0" fontId="1" fillId="2" borderId="31" xfId="0" applyFont="1" applyFill="1" applyBorder="1" applyAlignment="1">
      <alignment horizontal="left" vertical="center" readingOrder="1"/>
    </xf>
    <xf numFmtId="0" fontId="2" fillId="5" borderId="37" xfId="0" applyFont="1" applyFill="1" applyBorder="1" applyAlignment="1">
      <alignment horizontal="center" vertical="center" wrapText="1" readingOrder="1"/>
    </xf>
    <xf numFmtId="0" fontId="2" fillId="5" borderId="38" xfId="0" applyFont="1" applyFill="1" applyBorder="1" applyAlignment="1">
      <alignment horizontal="center" vertical="center" wrapText="1" readingOrder="1"/>
    </xf>
    <xf numFmtId="0" fontId="1" fillId="2" borderId="1" xfId="0" applyFont="1" applyFill="1" applyBorder="1" applyAlignment="1">
      <alignment horizontal="center" wrapText="1" readingOrder="1"/>
    </xf>
    <xf numFmtId="0" fontId="1" fillId="2" borderId="2" xfId="0" applyFont="1" applyFill="1" applyBorder="1" applyAlignment="1">
      <alignment horizontal="center" wrapText="1" readingOrder="1"/>
    </xf>
    <xf numFmtId="0" fontId="1" fillId="2" borderId="3" xfId="0" applyFont="1" applyFill="1" applyBorder="1" applyAlignment="1">
      <alignment horizontal="center" wrapText="1" readingOrder="1"/>
    </xf>
    <xf numFmtId="0" fontId="1" fillId="2" borderId="4" xfId="0" applyFont="1" applyFill="1" applyBorder="1" applyAlignment="1">
      <alignment horizontal="center" wrapText="1" readingOrder="1"/>
    </xf>
    <xf numFmtId="0" fontId="1" fillId="2" borderId="5" xfId="0" applyFont="1" applyFill="1" applyBorder="1" applyAlignment="1">
      <alignment horizontal="center" wrapText="1" readingOrder="1"/>
    </xf>
    <xf numFmtId="0" fontId="1" fillId="2" borderId="6" xfId="0" applyFont="1" applyFill="1" applyBorder="1" applyAlignment="1">
      <alignment horizontal="center" wrapText="1" readingOrder="1"/>
    </xf>
    <xf numFmtId="0" fontId="23" fillId="7" borderId="31" xfId="0" applyFont="1" applyFill="1" applyBorder="1" applyAlignment="1">
      <alignment horizontal="center" vertical="center" wrapText="1" readingOrder="1"/>
    </xf>
    <xf numFmtId="0" fontId="2" fillId="7" borderId="31" xfId="0" applyFont="1" applyFill="1" applyBorder="1" applyAlignment="1">
      <alignment horizontal="center" vertical="center" wrapText="1" readingOrder="1"/>
    </xf>
    <xf numFmtId="0" fontId="2" fillId="0" borderId="31" xfId="0" applyFont="1" applyBorder="1" applyAlignment="1">
      <alignment horizontal="center" vertical="center" wrapText="1" readingOrder="1"/>
    </xf>
    <xf numFmtId="0" fontId="23" fillId="0" borderId="31" xfId="0" applyFont="1" applyBorder="1" applyAlignment="1">
      <alignment horizontal="center" vertical="center" wrapText="1" readingOrder="1"/>
    </xf>
    <xf numFmtId="0" fontId="4" fillId="2" borderId="35" xfId="0" applyFont="1" applyFill="1" applyBorder="1" applyAlignment="1">
      <alignment horizontal="left" vertical="center" readingOrder="1"/>
    </xf>
    <xf numFmtId="0" fontId="4" fillId="2" borderId="26" xfId="0" applyFont="1" applyFill="1" applyBorder="1" applyAlignment="1">
      <alignment horizontal="left" vertical="center" readingOrder="1"/>
    </xf>
    <xf numFmtId="0" fontId="4" fillId="2" borderId="27" xfId="0" applyFont="1" applyFill="1" applyBorder="1" applyAlignment="1">
      <alignment horizontal="left" vertical="center" readingOrder="1"/>
    </xf>
    <xf numFmtId="0" fontId="1" fillId="3" borderId="19" xfId="0" applyFont="1" applyFill="1" applyBorder="1" applyAlignment="1">
      <alignment horizontal="center" vertical="center" readingOrder="1"/>
    </xf>
    <xf numFmtId="0" fontId="1" fillId="3" borderId="8" xfId="0" applyFont="1" applyFill="1" applyBorder="1" applyAlignment="1">
      <alignment horizontal="center" vertical="center" readingOrder="1"/>
    </xf>
    <xf numFmtId="0" fontId="1" fillId="3" borderId="24" xfId="0" applyFont="1" applyFill="1" applyBorder="1" applyAlignment="1">
      <alignment horizontal="center" vertical="center" readingOrder="1"/>
    </xf>
    <xf numFmtId="0" fontId="1" fillId="3" borderId="23" xfId="0" applyFont="1" applyFill="1" applyBorder="1" applyAlignment="1">
      <alignment horizontal="center" vertical="center" readingOrder="1"/>
    </xf>
    <xf numFmtId="0" fontId="2" fillId="0" borderId="21" xfId="0" applyFont="1" applyBorder="1" applyAlignment="1">
      <alignment horizontal="center" readingOrder="1"/>
    </xf>
    <xf numFmtId="0" fontId="2" fillId="0" borderId="18" xfId="0" applyFont="1" applyBorder="1" applyAlignment="1">
      <alignment horizontal="center" readingOrder="1"/>
    </xf>
    <xf numFmtId="0" fontId="2" fillId="0" borderId="19" xfId="0" applyFont="1" applyBorder="1" applyAlignment="1">
      <alignment horizontal="center" readingOrder="1"/>
    </xf>
    <xf numFmtId="0" fontId="2" fillId="0" borderId="8" xfId="0" applyFont="1" applyBorder="1" applyAlignment="1">
      <alignment horizontal="center" readingOrder="1"/>
    </xf>
    <xf numFmtId="0" fontId="2" fillId="0" borderId="93" xfId="0" applyFont="1" applyBorder="1" applyAlignment="1">
      <alignment horizontal="center" readingOrder="1"/>
    </xf>
    <xf numFmtId="0" fontId="2" fillId="0" borderId="35" xfId="0" applyFont="1" applyBorder="1" applyAlignment="1">
      <alignment horizontal="center" readingOrder="1"/>
    </xf>
    <xf numFmtId="0" fontId="2" fillId="0" borderId="26" xfId="0" applyFont="1" applyBorder="1" applyAlignment="1">
      <alignment horizontal="center" readingOrder="1"/>
    </xf>
    <xf numFmtId="0" fontId="2" fillId="0" borderId="94" xfId="0" applyFont="1" applyBorder="1" applyAlignment="1">
      <alignment horizontal="center" readingOrder="1"/>
    </xf>
    <xf numFmtId="0" fontId="2" fillId="0" borderId="23" xfId="0" applyFont="1" applyBorder="1" applyAlignment="1">
      <alignment horizontal="center" readingOrder="1"/>
    </xf>
    <xf numFmtId="0" fontId="2" fillId="0" borderId="24" xfId="0" applyFont="1" applyBorder="1" applyAlignment="1">
      <alignment horizontal="center" readingOrder="1"/>
    </xf>
    <xf numFmtId="0" fontId="2" fillId="0" borderId="25" xfId="0" applyFont="1" applyBorder="1" applyAlignment="1">
      <alignment horizontal="center" readingOrder="1"/>
    </xf>
    <xf numFmtId="0" fontId="2" fillId="0" borderId="27" xfId="0" applyFont="1" applyBorder="1" applyAlignment="1">
      <alignment horizontal="center" readingOrder="1"/>
    </xf>
    <xf numFmtId="0" fontId="11" fillId="0" borderId="31" xfId="0" applyFont="1" applyBorder="1" applyAlignment="1">
      <alignment horizontal="center" wrapText="1" readingOrder="1"/>
    </xf>
    <xf numFmtId="0" fontId="1" fillId="0" borderId="31" xfId="0" applyFont="1" applyBorder="1" applyAlignment="1">
      <alignment horizontal="center" wrapText="1" readingOrder="1"/>
    </xf>
    <xf numFmtId="0" fontId="2" fillId="0" borderId="4" xfId="0" applyFont="1" applyBorder="1" applyAlignment="1">
      <alignment horizontal="center" readingOrder="1"/>
    </xf>
    <xf numFmtId="0" fontId="2" fillId="0" borderId="5" xfId="0" applyFont="1" applyBorder="1" applyAlignment="1">
      <alignment horizontal="center" readingOrder="1"/>
    </xf>
    <xf numFmtId="0" fontId="2" fillId="0" borderId="6" xfId="0" applyFont="1" applyBorder="1" applyAlignment="1">
      <alignment horizontal="center" readingOrder="1"/>
    </xf>
    <xf numFmtId="0" fontId="11" fillId="0" borderId="95" xfId="0" applyFont="1" applyBorder="1" applyAlignment="1">
      <alignment horizontal="left" wrapText="1" readingOrder="1"/>
    </xf>
    <xf numFmtId="0" fontId="1" fillId="0" borderId="95" xfId="0" applyFont="1" applyBorder="1" applyAlignment="1">
      <alignment horizontal="left" wrapText="1" readingOrder="1"/>
    </xf>
    <xf numFmtId="0" fontId="19" fillId="0" borderId="91" xfId="0" applyFont="1" applyBorder="1" applyAlignment="1">
      <alignment horizontal="center" vertical="center" wrapText="1"/>
    </xf>
    <xf numFmtId="0" fontId="19" fillId="0" borderId="91" xfId="0" applyFont="1" applyBorder="1" applyAlignment="1">
      <alignment horizontal="center" vertical="center"/>
    </xf>
    <xf numFmtId="0" fontId="21" fillId="0" borderId="91" xfId="0" applyFont="1" applyBorder="1" applyAlignment="1">
      <alignment horizontal="center" vertical="center" wrapText="1"/>
    </xf>
    <xf numFmtId="0" fontId="23" fillId="2" borderId="98" xfId="0" applyFont="1" applyFill="1" applyBorder="1" applyAlignment="1">
      <alignment horizontal="center" vertical="center" wrapText="1" readingOrder="1"/>
    </xf>
    <xf numFmtId="0" fontId="24" fillId="5" borderId="98" xfId="0" applyFont="1" applyFill="1" applyBorder="1" applyAlignment="1">
      <alignment horizontal="center" vertical="center" wrapText="1" readingOrder="1"/>
    </xf>
    <xf numFmtId="0" fontId="23" fillId="2" borderId="36" xfId="0" applyFont="1" applyFill="1" applyBorder="1" applyAlignment="1">
      <alignment horizontal="left" vertical="center" wrapText="1" readingOrder="1"/>
    </xf>
    <xf numFmtId="0" fontId="0" fillId="0" borderId="38" xfId="0" applyBorder="1" applyAlignment="1">
      <alignment horizontal="left"/>
    </xf>
    <xf numFmtId="0" fontId="2" fillId="2" borderId="38" xfId="0" applyFont="1" applyFill="1" applyBorder="1" applyAlignment="1">
      <alignment wrapText="1" readingOrder="1"/>
    </xf>
    <xf numFmtId="164" fontId="2" fillId="2" borderId="36" xfId="0" applyNumberFormat="1" applyFont="1" applyFill="1" applyBorder="1" applyAlignment="1">
      <alignment wrapText="1" readingOrder="1"/>
    </xf>
    <xf numFmtId="164" fontId="2" fillId="2" borderId="38" xfId="0" applyNumberFormat="1" applyFont="1" applyFill="1" applyBorder="1" applyAlignment="1">
      <alignment wrapText="1" readingOrder="1"/>
    </xf>
    <xf numFmtId="0" fontId="23" fillId="2" borderId="36" xfId="0" applyFont="1" applyFill="1" applyBorder="1" applyAlignment="1">
      <alignment horizontal="center" vertical="center" wrapText="1" readingOrder="1"/>
    </xf>
    <xf numFmtId="0" fontId="23" fillId="2" borderId="36" xfId="0" applyFont="1" applyFill="1" applyBorder="1" applyAlignment="1">
      <alignment wrapText="1" readingOrder="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ocumenttasks/documenttask1.xml><?xml version="1.0" encoding="utf-8"?>
<Tasks xmlns="http://schemas.microsoft.com/office/tasks/2019/documenttasks">
  <Task id="{F850FC8E-84EF-4EA6-8C8D-FB96C7BF7FB6}">
    <Anchor>
      <Comment id="{1B81E589-899E-4416-AA4F-762350BEA16E}"/>
    </Anchor>
    <History>
      <Event time="2023-05-19T14:45:00.71" id="{5AD912F9-2C99-463F-BA09-9E651B0E2519}">
        <Attribution userId="S::lfchaves@prefeitura.sp.gov.br::9efcd7b7-386a-4848-a32f-22c3e100ecf6" userName="Luan Ferraz Chaves" userProvider="AD"/>
        <Anchor>
          <Comment id="{1B81E589-899E-4416-AA4F-762350BEA16E}"/>
        </Anchor>
        <Create/>
      </Event>
      <Event time="2023-05-19T14:45:00.71" id="{0ABEA0F3-8D54-4609-894D-9854F6E69D9E}">
        <Attribution userId="S::lfchaves@prefeitura.sp.gov.br::9efcd7b7-386a-4848-a32f-22c3e100ecf6" userName="Luan Ferraz Chaves" userProvider="AD"/>
        <Anchor>
          <Comment id="{1B81E589-899E-4416-AA4F-762350BEA16E}"/>
        </Anchor>
        <Assign userId="S::malicedamasceno@PREFEITURA.SP.GOV.BR::ba6eb83a-eca9-40d9-92c8-a29a97111527" userName="Maria Alice Medeiros Damasceno" userProvider="AD"/>
      </Event>
      <Event time="2023-05-19T14:45:00.71" id="{8ABDC0F6-14D6-4977-B4E7-0F3ED1C40120}">
        <Attribution userId="S::lfchaves@prefeitura.sp.gov.br::9efcd7b7-386a-4848-a32f-22c3e100ecf6" userName="Luan Ferraz Chaves" userProvider="AD"/>
        <Anchor>
          <Comment id="{1B81E589-899E-4416-AA4F-762350BEA16E}"/>
        </Anchor>
        <SetTitle title="@Maria Alice Medeiros Damasceno , alterar a ordem das linhas conforme lista que deixei abaixo"/>
      </Event>
      <Event time="2023-05-19T17:05:43.58" id="{D9ECD9A4-4734-4A95-82C9-ACD8008AC1D4}">
        <Attribution userId="S::malicedamasceno@PREFEITURA.SP.GOV.BR::ba6eb83a-eca9-40d9-92c8-a29a97111527" userName="Maria Alice Medeiros Damasceno" userProvider="AD"/>
        <Progress percentComplete="100"/>
      </Event>
    </History>
  </Task>
  <Task id="{A6B631DF-CE1E-4E78-95C0-0D5135840D81}">
    <Anchor>
      <Comment id="{C78B64D5-1719-462D-97AB-ECE1741448AC}"/>
    </Anchor>
    <History>
      <Event time="2023-05-19T14:50:02.68" id="{4B71E620-7791-411C-8417-523A8EEAC2FE}">
        <Attribution userId="S::lfchaves@prefeitura.sp.gov.br::9efcd7b7-386a-4848-a32f-22c3e100ecf6" userName="Luan Ferraz Chaves" userProvider="AD"/>
        <Anchor>
          <Comment id="{C78B64D5-1719-462D-97AB-ECE1741448AC}"/>
        </Anchor>
        <Create/>
      </Event>
      <Event time="2023-05-19T14:50:02.68" id="{160D83DA-E64A-49A7-825C-FBAC89F11AC1}">
        <Attribution userId="S::lfchaves@prefeitura.sp.gov.br::9efcd7b7-386a-4848-a32f-22c3e100ecf6" userName="Luan Ferraz Chaves" userProvider="AD"/>
        <Anchor>
          <Comment id="{C78B64D5-1719-462D-97AB-ECE1741448AC}"/>
        </Anchor>
        <Assign userId="S::malicedamasceno@PREFEITURA.SP.GOV.BR::ba6eb83a-eca9-40d9-92c8-a29a97111527" userName="Maria Alice Medeiros Damasceno" userProvider="AD"/>
      </Event>
      <Event time="2023-05-19T14:50:02.68" id="{EA024A29-783D-4308-A34D-26E2DAF79E73}">
        <Attribution userId="S::lfchaves@prefeitura.sp.gov.br::9efcd7b7-386a-4848-a32f-22c3e100ecf6" userName="Luan Ferraz Chaves" userProvider="AD"/>
        <Anchor>
          <Comment id="{C78B64D5-1719-462D-97AB-ECE1741448AC}"/>
        </Anchor>
        <SetTitle title="@Maria Alice Medeiros Damasceno , pode deixar o 10.2..2 e o 10.2.3 igual ao 10.2.1."/>
      </Event>
      <Event time="2023-05-19T17:32:50.06" id="{334772CF-29A5-4260-9241-CC5CE105EC31}">
        <Attribution userId="S::malicedamasceno@PREFEITURA.SP.GOV.BR::ba6eb83a-eca9-40d9-92c8-a29a97111527" userName="Maria Alice Medeiros Damasceno" userProvider="AD"/>
        <Progress percentComplete="100"/>
      </Event>
    </History>
  </Task>
</Tasks>
</file>

<file path=xl/persons/person.xml><?xml version="1.0" encoding="utf-8"?>
<personList xmlns="http://schemas.microsoft.com/office/spreadsheetml/2018/threadedcomments" xmlns:x="http://schemas.openxmlformats.org/spreadsheetml/2006/main">
  <person displayName="Maria Alice Medeiros Damasceno" id="{9A1DB3E7-339B-4D43-AA41-A74CB4D6A830}" userId="malicedamasceno@PREFEITURA.SP.GOV.BR" providerId="PeoplePicker"/>
  <person displayName="Luan Ferraz Chaves" id="{170BFB75-0340-4ED0-B1C9-0FCFEE3E2887}" userId="S::lfchaves@prefeitura.sp.gov.br::9efcd7b7-386a-4848-a32f-22c3e100ecf6" providerId="AD"/>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Y188" dT="2023-05-19T14:45:00.75" personId="{170BFB75-0340-4ED0-B1C9-0FCFEE3E2887}" id="{1B81E589-899E-4416-AA4F-762350BEA16E}" done="1">
    <text>@Maria Alice Medeiros Damasceno , alterar a ordem das linhas conforme lista que deixei abaixo</text>
    <mentions>
      <mention mentionpersonId="{9A1DB3E7-339B-4D43-AA41-A74CB4D6A830}" mentionId="{5451086D-7331-4C1E-A440-52670B308502}" startIndex="0" length="31"/>
    </mentions>
  </threadedComment>
  <threadedComment ref="A316" dT="2023-05-19T14:50:02.73" personId="{170BFB75-0340-4ED0-B1C9-0FCFEE3E2887}" id="{C78B64D5-1719-462D-97AB-ECE1741448AC}" done="1">
    <text>@Maria Alice Medeiros Damasceno , pode deixar o 10.2..2 e o 10.2.3 igual ao 10.2.1.</text>
    <mentions>
      <mention mentionpersonId="{9A1DB3E7-339B-4D43-AA41-A74CB4D6A830}" mentionId="{F9F3D91D-C4F4-4EFE-8169-D27A658976EE}" startIndex="0" length="31"/>
    </mentions>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4" Type="http://schemas.microsoft.com/office/2019/04/relationships/documenttask" Target="../documenttasks/documenttask1.xml"/></Relationships>
</file>

<file path=xl/worksheets/sheet1.xml><?xml version="1.0" encoding="utf-8"?>
<worksheet xmlns="http://schemas.openxmlformats.org/spreadsheetml/2006/main" xmlns:r="http://schemas.openxmlformats.org/officeDocument/2006/relationships">
  <dimension ref="A1:AD806"/>
  <sheetViews>
    <sheetView tabSelected="1" topLeftCell="A150" workbookViewId="0">
      <selection activeCell="G164" sqref="G164:N164"/>
    </sheetView>
  </sheetViews>
  <sheetFormatPr defaultRowHeight="15"/>
  <cols>
    <col min="3" max="3" width="10.140625" customWidth="1"/>
    <col min="4" max="4" width="9.85546875" customWidth="1"/>
    <col min="11" max="11" width="9.5703125" customWidth="1"/>
    <col min="21" max="21" width="9.28515625" customWidth="1"/>
    <col min="23" max="23" width="9.28515625" customWidth="1"/>
    <col min="25" max="25" width="20.42578125" customWidth="1"/>
    <col min="26" max="26" width="8.85546875" bestFit="1" customWidth="1"/>
  </cols>
  <sheetData>
    <row r="1" spans="1:24" ht="15" customHeight="1">
      <c r="A1" s="485" t="s">
        <v>0</v>
      </c>
      <c r="B1" s="486"/>
      <c r="C1" s="486"/>
      <c r="D1" s="486"/>
      <c r="E1" s="486"/>
      <c r="F1" s="486"/>
      <c r="G1" s="486"/>
      <c r="H1" s="486"/>
      <c r="I1" s="486"/>
      <c r="J1" s="486"/>
      <c r="K1" s="486"/>
      <c r="L1" s="486"/>
      <c r="M1" s="486"/>
      <c r="N1" s="486"/>
      <c r="O1" s="486"/>
      <c r="P1" s="486"/>
      <c r="Q1" s="486"/>
      <c r="R1" s="486"/>
      <c r="S1" s="486"/>
      <c r="T1" s="486"/>
      <c r="U1" s="486"/>
      <c r="V1" s="486"/>
      <c r="W1" s="486"/>
      <c r="X1" s="487"/>
    </row>
    <row r="2" spans="1:24">
      <c r="A2" s="488"/>
      <c r="B2" s="489"/>
      <c r="C2" s="489"/>
      <c r="D2" s="489"/>
      <c r="E2" s="489"/>
      <c r="F2" s="489"/>
      <c r="G2" s="489"/>
      <c r="H2" s="489"/>
      <c r="I2" s="489"/>
      <c r="J2" s="489"/>
      <c r="K2" s="489"/>
      <c r="L2" s="489"/>
      <c r="M2" s="489"/>
      <c r="N2" s="489"/>
      <c r="O2" s="489"/>
      <c r="P2" s="489"/>
      <c r="Q2" s="489"/>
      <c r="R2" s="489"/>
      <c r="S2" s="489"/>
      <c r="T2" s="489"/>
      <c r="U2" s="489"/>
      <c r="V2" s="489"/>
      <c r="W2" s="489"/>
      <c r="X2" s="490"/>
    </row>
    <row r="3" spans="1:24">
      <c r="A3" s="2"/>
      <c r="B3" s="3"/>
      <c r="C3" s="3"/>
      <c r="D3" s="3"/>
      <c r="E3" s="3"/>
      <c r="F3" s="3"/>
      <c r="G3" s="3"/>
      <c r="H3" s="3"/>
      <c r="I3" s="3"/>
      <c r="J3" s="3"/>
      <c r="K3" s="3"/>
      <c r="L3" s="3"/>
      <c r="M3" s="3"/>
      <c r="N3" s="3"/>
      <c r="O3" s="3"/>
      <c r="P3" s="3"/>
      <c r="Q3" s="3"/>
      <c r="R3" s="3"/>
      <c r="S3" s="3"/>
      <c r="T3" s="3"/>
      <c r="U3" s="3"/>
      <c r="V3" s="3"/>
      <c r="W3" s="3"/>
      <c r="X3" s="4"/>
    </row>
    <row r="4" spans="1:24">
      <c r="A4" s="482" t="s">
        <v>1</v>
      </c>
      <c r="B4" s="482"/>
      <c r="C4" s="482"/>
      <c r="D4" s="482"/>
      <c r="E4" s="482"/>
      <c r="F4" s="482"/>
      <c r="G4" s="482"/>
      <c r="H4" s="482"/>
      <c r="I4" s="482"/>
      <c r="J4" s="482"/>
      <c r="K4" s="482"/>
      <c r="L4" s="482"/>
      <c r="M4" s="482"/>
      <c r="N4" s="482"/>
      <c r="O4" s="482"/>
      <c r="P4" s="482"/>
      <c r="Q4" s="482"/>
      <c r="R4" s="482"/>
      <c r="S4" s="482"/>
      <c r="T4" s="482"/>
      <c r="U4" s="482"/>
      <c r="V4" s="482"/>
      <c r="W4" s="482"/>
      <c r="X4" s="482"/>
    </row>
    <row r="5" spans="1:24">
      <c r="A5" s="154" t="s">
        <v>2</v>
      </c>
      <c r="B5" s="154"/>
      <c r="C5" s="154"/>
      <c r="D5" s="154"/>
      <c r="E5" s="154"/>
      <c r="F5" s="154"/>
      <c r="G5" s="154"/>
      <c r="H5" s="154"/>
      <c r="I5" s="154"/>
      <c r="J5" s="154"/>
      <c r="K5" s="154"/>
      <c r="L5" s="154"/>
      <c r="M5" s="154"/>
      <c r="N5" s="154"/>
      <c r="O5" s="154"/>
      <c r="P5" s="154"/>
      <c r="Q5" s="154"/>
      <c r="R5" s="154"/>
      <c r="S5" s="154"/>
      <c r="T5" s="154"/>
      <c r="U5" s="154" t="s">
        <v>3</v>
      </c>
      <c r="V5" s="154"/>
      <c r="W5" s="154"/>
      <c r="X5" s="154"/>
    </row>
    <row r="6" spans="1:24" ht="63" customHeight="1">
      <c r="A6" s="491" t="s">
        <v>207</v>
      </c>
      <c r="B6" s="492"/>
      <c r="C6" s="492"/>
      <c r="D6" s="492"/>
      <c r="E6" s="492"/>
      <c r="F6" s="492"/>
      <c r="G6" s="492"/>
      <c r="H6" s="492"/>
      <c r="I6" s="492"/>
      <c r="J6" s="492"/>
      <c r="K6" s="492"/>
      <c r="L6" s="492"/>
      <c r="M6" s="492"/>
      <c r="N6" s="492"/>
      <c r="O6" s="492"/>
      <c r="P6" s="492"/>
      <c r="Q6" s="492"/>
      <c r="R6" s="492"/>
      <c r="S6" s="492"/>
      <c r="T6" s="492"/>
      <c r="U6" s="493" t="s">
        <v>320</v>
      </c>
      <c r="V6" s="493"/>
      <c r="W6" s="493"/>
      <c r="X6" s="493"/>
    </row>
    <row r="7" spans="1:24">
      <c r="A7" s="154" t="s">
        <v>5</v>
      </c>
      <c r="B7" s="154"/>
      <c r="C7" s="154"/>
      <c r="D7" s="154"/>
      <c r="E7" s="154"/>
      <c r="F7" s="154"/>
      <c r="G7" s="154"/>
      <c r="H7" s="154"/>
      <c r="I7" s="154"/>
      <c r="J7" s="154"/>
      <c r="K7" s="154"/>
      <c r="L7" s="154"/>
      <c r="M7" s="154"/>
      <c r="N7" s="154"/>
      <c r="O7" s="154"/>
      <c r="P7" s="154" t="s">
        <v>6</v>
      </c>
      <c r="Q7" s="154"/>
      <c r="R7" s="154"/>
      <c r="S7" s="154"/>
      <c r="T7" s="154"/>
      <c r="U7" s="154" t="s">
        <v>7</v>
      </c>
      <c r="V7" s="154"/>
      <c r="W7" s="154"/>
      <c r="X7" s="154"/>
    </row>
    <row r="8" spans="1:24">
      <c r="A8" s="97" t="s">
        <v>4</v>
      </c>
      <c r="B8" s="97"/>
      <c r="C8" s="97"/>
      <c r="D8" s="97"/>
      <c r="E8" s="97"/>
      <c r="F8" s="97"/>
      <c r="G8" s="97"/>
      <c r="H8" s="97"/>
      <c r="I8" s="97"/>
      <c r="J8" s="97"/>
      <c r="K8" s="97"/>
      <c r="L8" s="97"/>
      <c r="M8" s="97"/>
      <c r="N8" s="97"/>
      <c r="O8" s="97"/>
      <c r="P8" s="493" t="s">
        <v>4</v>
      </c>
      <c r="Q8" s="493"/>
      <c r="R8" s="493"/>
      <c r="S8" s="493"/>
      <c r="T8" s="493"/>
      <c r="U8" s="493" t="s">
        <v>4</v>
      </c>
      <c r="V8" s="493"/>
      <c r="W8" s="493"/>
      <c r="X8" s="493"/>
    </row>
    <row r="9" spans="1:24">
      <c r="A9" s="154" t="s">
        <v>8</v>
      </c>
      <c r="B9" s="154"/>
      <c r="C9" s="154"/>
      <c r="D9" s="154"/>
      <c r="E9" s="154"/>
      <c r="F9" s="154"/>
      <c r="G9" s="154"/>
      <c r="H9" s="154"/>
      <c r="I9" s="154"/>
      <c r="J9" s="154"/>
      <c r="K9" s="154"/>
      <c r="L9" s="154" t="s">
        <v>9</v>
      </c>
      <c r="M9" s="154"/>
      <c r="N9" s="154"/>
      <c r="O9" s="154"/>
      <c r="P9" s="154" t="s">
        <v>10</v>
      </c>
      <c r="Q9" s="154"/>
      <c r="R9" s="154"/>
      <c r="S9" s="154"/>
      <c r="T9" s="154"/>
      <c r="U9" s="154" t="s">
        <v>11</v>
      </c>
      <c r="V9" s="154"/>
      <c r="W9" s="154"/>
      <c r="X9" s="154"/>
    </row>
    <row r="10" spans="1:24">
      <c r="A10" s="97" t="s">
        <v>4</v>
      </c>
      <c r="B10" s="97"/>
      <c r="C10" s="97"/>
      <c r="D10" s="97"/>
      <c r="E10" s="97"/>
      <c r="F10" s="97"/>
      <c r="G10" s="97"/>
      <c r="H10" s="97"/>
      <c r="I10" s="97"/>
      <c r="J10" s="97"/>
      <c r="K10" s="97"/>
      <c r="L10" s="97" t="s">
        <v>4</v>
      </c>
      <c r="M10" s="97"/>
      <c r="N10" s="97"/>
      <c r="O10" s="97"/>
      <c r="P10" s="493" t="s">
        <v>4</v>
      </c>
      <c r="Q10" s="493"/>
      <c r="R10" s="493"/>
      <c r="S10" s="493"/>
      <c r="T10" s="493"/>
      <c r="U10" s="493" t="s">
        <v>4</v>
      </c>
      <c r="V10" s="493"/>
      <c r="W10" s="493"/>
      <c r="X10" s="493"/>
    </row>
    <row r="11" spans="1:24">
      <c r="A11" s="154" t="s">
        <v>12</v>
      </c>
      <c r="B11" s="154"/>
      <c r="C11" s="154"/>
      <c r="D11" s="154" t="s">
        <v>13</v>
      </c>
      <c r="E11" s="154"/>
      <c r="F11" s="154" t="s">
        <v>14</v>
      </c>
      <c r="G11" s="154"/>
      <c r="H11" s="154"/>
      <c r="I11" s="154"/>
      <c r="J11" s="154" t="s">
        <v>15</v>
      </c>
      <c r="K11" s="154"/>
      <c r="L11" s="154"/>
      <c r="M11" s="154"/>
      <c r="N11" s="154"/>
      <c r="O11" s="154"/>
      <c r="P11" s="154" t="s">
        <v>16</v>
      </c>
      <c r="Q11" s="154"/>
      <c r="R11" s="154"/>
      <c r="S11" s="154"/>
      <c r="T11" s="154"/>
      <c r="U11" s="154"/>
      <c r="V11" s="154"/>
      <c r="W11" s="154"/>
      <c r="X11" s="154"/>
    </row>
    <row r="12" spans="1:24">
      <c r="A12" s="493" t="s">
        <v>4</v>
      </c>
      <c r="B12" s="493"/>
      <c r="C12" s="493"/>
      <c r="D12" s="97" t="s">
        <v>4</v>
      </c>
      <c r="E12" s="97"/>
      <c r="F12" s="493" t="s">
        <v>4</v>
      </c>
      <c r="G12" s="493"/>
      <c r="H12" s="493"/>
      <c r="I12" s="493"/>
      <c r="J12" s="132" t="s">
        <v>4</v>
      </c>
      <c r="K12" s="132"/>
      <c r="L12" s="132"/>
      <c r="M12" s="132"/>
      <c r="N12" s="132"/>
      <c r="O12" s="132"/>
      <c r="P12" s="132" t="s">
        <v>4</v>
      </c>
      <c r="Q12" s="132"/>
      <c r="R12" s="132"/>
      <c r="S12" s="132"/>
      <c r="T12" s="132"/>
      <c r="U12" s="132"/>
      <c r="V12" s="132"/>
      <c r="W12" s="132"/>
      <c r="X12" s="132"/>
    </row>
    <row r="13" spans="1:24">
      <c r="A13" s="154" t="s">
        <v>17</v>
      </c>
      <c r="B13" s="154"/>
      <c r="C13" s="154"/>
      <c r="D13" s="154"/>
      <c r="E13" s="154"/>
      <c r="F13" s="154"/>
      <c r="G13" s="154"/>
      <c r="H13" s="154"/>
      <c r="I13" s="154"/>
      <c r="J13" s="154"/>
      <c r="K13" s="154" t="s">
        <v>18</v>
      </c>
      <c r="L13" s="154"/>
      <c r="M13" s="154"/>
      <c r="N13" s="154"/>
      <c r="O13" s="154"/>
      <c r="P13" s="154" t="s">
        <v>19</v>
      </c>
      <c r="Q13" s="154"/>
      <c r="R13" s="154"/>
      <c r="S13" s="154"/>
      <c r="T13" s="154"/>
      <c r="U13" s="154" t="s">
        <v>7</v>
      </c>
      <c r="V13" s="154"/>
      <c r="W13" s="154"/>
      <c r="X13" s="154"/>
    </row>
    <row r="14" spans="1:24">
      <c r="A14" s="97" t="s">
        <v>4</v>
      </c>
      <c r="B14" s="97"/>
      <c r="C14" s="97"/>
      <c r="D14" s="97"/>
      <c r="E14" s="97"/>
      <c r="F14" s="97"/>
      <c r="G14" s="97"/>
      <c r="H14" s="97"/>
      <c r="I14" s="97"/>
      <c r="J14" s="97"/>
      <c r="K14" s="97" t="s">
        <v>4</v>
      </c>
      <c r="L14" s="97"/>
      <c r="M14" s="97"/>
      <c r="N14" s="97"/>
      <c r="O14" s="97"/>
      <c r="P14" s="493" t="s">
        <v>4</v>
      </c>
      <c r="Q14" s="493"/>
      <c r="R14" s="493"/>
      <c r="S14" s="493"/>
      <c r="T14" s="493"/>
      <c r="U14" s="493" t="s">
        <v>4</v>
      </c>
      <c r="V14" s="493"/>
      <c r="W14" s="493"/>
      <c r="X14" s="493"/>
    </row>
    <row r="15" spans="1:24">
      <c r="A15" s="154" t="s">
        <v>20</v>
      </c>
      <c r="B15" s="154"/>
      <c r="C15" s="154"/>
      <c r="D15" s="154"/>
      <c r="E15" s="154"/>
      <c r="F15" s="154"/>
      <c r="G15" s="154"/>
      <c r="H15" s="154"/>
      <c r="I15" s="154"/>
      <c r="J15" s="154"/>
      <c r="K15" s="154"/>
      <c r="L15" s="154"/>
      <c r="M15" s="154"/>
      <c r="N15" s="154"/>
      <c r="O15" s="154"/>
      <c r="P15" s="154" t="s">
        <v>21</v>
      </c>
      <c r="Q15" s="154"/>
      <c r="R15" s="154"/>
      <c r="S15" s="154"/>
      <c r="T15" s="154"/>
      <c r="U15" s="154" t="s">
        <v>7</v>
      </c>
      <c r="V15" s="154"/>
      <c r="W15" s="154"/>
      <c r="X15" s="154"/>
    </row>
    <row r="16" spans="1:24">
      <c r="A16" s="493" t="s">
        <v>4</v>
      </c>
      <c r="B16" s="493"/>
      <c r="C16" s="493"/>
      <c r="D16" s="493"/>
      <c r="E16" s="493"/>
      <c r="F16" s="493"/>
      <c r="G16" s="493"/>
      <c r="H16" s="493"/>
      <c r="I16" s="493"/>
      <c r="J16" s="493"/>
      <c r="K16" s="493"/>
      <c r="L16" s="493"/>
      <c r="M16" s="493"/>
      <c r="N16" s="493"/>
      <c r="O16" s="493"/>
      <c r="P16" s="493" t="s">
        <v>4</v>
      </c>
      <c r="Q16" s="493"/>
      <c r="R16" s="493"/>
      <c r="S16" s="493"/>
      <c r="T16" s="493"/>
      <c r="U16" s="493" t="s">
        <v>4</v>
      </c>
      <c r="V16" s="493"/>
      <c r="W16" s="493"/>
      <c r="X16" s="493"/>
    </row>
    <row r="17" spans="1:24">
      <c r="A17" s="154" t="s">
        <v>22</v>
      </c>
      <c r="B17" s="154"/>
      <c r="C17" s="154"/>
      <c r="D17" s="154"/>
      <c r="E17" s="154"/>
      <c r="F17" s="154"/>
      <c r="G17" s="154"/>
      <c r="H17" s="154"/>
      <c r="I17" s="154"/>
      <c r="J17" s="154"/>
      <c r="K17" s="154"/>
      <c r="L17" s="154"/>
      <c r="M17" s="154"/>
      <c r="N17" s="154"/>
      <c r="O17" s="154"/>
      <c r="P17" s="154" t="s">
        <v>16</v>
      </c>
      <c r="Q17" s="154"/>
      <c r="R17" s="154"/>
      <c r="S17" s="154"/>
      <c r="T17" s="154"/>
      <c r="U17" s="154"/>
      <c r="V17" s="154"/>
      <c r="W17" s="154"/>
      <c r="X17" s="154"/>
    </row>
    <row r="18" spans="1:24">
      <c r="A18" s="493" t="s">
        <v>4</v>
      </c>
      <c r="B18" s="493"/>
      <c r="C18" s="493"/>
      <c r="D18" s="493"/>
      <c r="E18" s="493"/>
      <c r="F18" s="493"/>
      <c r="G18" s="493"/>
      <c r="H18" s="493"/>
      <c r="I18" s="493"/>
      <c r="J18" s="493"/>
      <c r="K18" s="493"/>
      <c r="L18" s="493"/>
      <c r="M18" s="493"/>
      <c r="N18" s="493"/>
      <c r="O18" s="493"/>
      <c r="P18" s="132" t="s">
        <v>4</v>
      </c>
      <c r="Q18" s="132"/>
      <c r="R18" s="132"/>
      <c r="S18" s="132"/>
      <c r="T18" s="132"/>
      <c r="U18" s="132"/>
      <c r="V18" s="132"/>
      <c r="W18" s="132"/>
      <c r="X18" s="132"/>
    </row>
    <row r="19" spans="1:24">
      <c r="A19" s="383"/>
      <c r="B19" s="384"/>
      <c r="C19" s="384"/>
      <c r="D19" s="384"/>
      <c r="E19" s="384"/>
      <c r="F19" s="384"/>
      <c r="G19" s="384"/>
      <c r="H19" s="384"/>
      <c r="I19" s="384"/>
      <c r="J19" s="384"/>
      <c r="K19" s="384"/>
      <c r="L19" s="384"/>
      <c r="M19" s="384"/>
      <c r="N19" s="384"/>
      <c r="O19" s="384"/>
      <c r="P19" s="384"/>
      <c r="Q19" s="384"/>
      <c r="R19" s="384"/>
      <c r="S19" s="384"/>
      <c r="T19" s="384"/>
      <c r="U19" s="384"/>
      <c r="V19" s="384"/>
      <c r="W19" s="384"/>
      <c r="X19" s="385"/>
    </row>
    <row r="20" spans="1:24">
      <c r="A20" s="495" t="s">
        <v>23</v>
      </c>
      <c r="B20" s="496"/>
      <c r="C20" s="496"/>
      <c r="D20" s="496"/>
      <c r="E20" s="496"/>
      <c r="F20" s="496"/>
      <c r="G20" s="496"/>
      <c r="H20" s="496"/>
      <c r="I20" s="496"/>
      <c r="J20" s="496"/>
      <c r="K20" s="496"/>
      <c r="L20" s="496"/>
      <c r="M20" s="496"/>
      <c r="N20" s="496"/>
      <c r="O20" s="496"/>
      <c r="P20" s="496"/>
      <c r="Q20" s="496"/>
      <c r="R20" s="496"/>
      <c r="S20" s="496"/>
      <c r="T20" s="496"/>
      <c r="U20" s="496"/>
      <c r="V20" s="496"/>
      <c r="W20" s="496"/>
      <c r="X20" s="497"/>
    </row>
    <row r="21" spans="1:24">
      <c r="A21" s="498" t="s">
        <v>24</v>
      </c>
      <c r="B21" s="499"/>
      <c r="C21" s="499"/>
      <c r="D21" s="499"/>
      <c r="E21" s="499"/>
      <c r="F21" s="499"/>
      <c r="G21" s="499"/>
      <c r="H21" s="499"/>
      <c r="I21" s="499"/>
      <c r="J21" s="500"/>
      <c r="K21" s="501" t="s">
        <v>25</v>
      </c>
      <c r="L21" s="499"/>
      <c r="M21" s="499"/>
      <c r="N21" s="499"/>
      <c r="O21" s="499"/>
      <c r="P21" s="499"/>
      <c r="Q21" s="499"/>
      <c r="R21" s="500"/>
      <c r="S21" s="501" t="s">
        <v>26</v>
      </c>
      <c r="T21" s="499"/>
      <c r="U21" s="499"/>
      <c r="V21" s="499"/>
      <c r="W21" s="499"/>
      <c r="X21" s="500"/>
    </row>
    <row r="22" spans="1:24" ht="53.25" customHeight="1">
      <c r="A22" s="494" t="s">
        <v>207</v>
      </c>
      <c r="B22" s="493"/>
      <c r="C22" s="493"/>
      <c r="D22" s="493"/>
      <c r="E22" s="493"/>
      <c r="F22" s="493"/>
      <c r="G22" s="493"/>
      <c r="H22" s="493"/>
      <c r="I22" s="493"/>
      <c r="J22" s="493"/>
      <c r="K22" s="96" t="s">
        <v>221</v>
      </c>
      <c r="L22" s="97"/>
      <c r="M22" s="97"/>
      <c r="N22" s="97"/>
      <c r="O22" s="97"/>
      <c r="P22" s="97"/>
      <c r="Q22" s="97"/>
      <c r="R22" s="97"/>
      <c r="S22" s="493" t="s">
        <v>318</v>
      </c>
      <c r="T22" s="493"/>
      <c r="U22" s="493"/>
      <c r="V22" s="493"/>
      <c r="W22" s="493"/>
      <c r="X22" s="493"/>
    </row>
    <row r="23" spans="1:24">
      <c r="A23" s="386"/>
      <c r="B23" s="387"/>
      <c r="C23" s="387"/>
      <c r="D23" s="387"/>
      <c r="E23" s="387"/>
      <c r="F23" s="387"/>
      <c r="G23" s="387"/>
      <c r="H23" s="387"/>
      <c r="I23" s="387"/>
      <c r="J23" s="387"/>
      <c r="K23" s="387"/>
      <c r="L23" s="387"/>
      <c r="M23" s="387"/>
      <c r="N23" s="387"/>
      <c r="O23" s="387"/>
      <c r="P23" s="387"/>
      <c r="Q23" s="387"/>
      <c r="R23" s="387"/>
      <c r="S23" s="387"/>
      <c r="T23" s="387"/>
      <c r="U23" s="387"/>
      <c r="V23" s="387"/>
      <c r="W23" s="387"/>
      <c r="X23" s="388"/>
    </row>
    <row r="24" spans="1:24">
      <c r="A24" s="352" t="s">
        <v>27</v>
      </c>
      <c r="B24" s="353"/>
      <c r="C24" s="353"/>
      <c r="D24" s="353"/>
      <c r="E24" s="353"/>
      <c r="F24" s="353"/>
      <c r="G24" s="353"/>
      <c r="H24" s="353"/>
      <c r="I24" s="353"/>
      <c r="J24" s="354"/>
      <c r="K24" s="471" t="s">
        <v>28</v>
      </c>
      <c r="L24" s="353"/>
      <c r="M24" s="353"/>
      <c r="N24" s="353"/>
      <c r="O24" s="353"/>
      <c r="P24" s="353"/>
      <c r="Q24" s="353"/>
      <c r="R24" s="353"/>
      <c r="S24" s="353"/>
      <c r="T24" s="353"/>
      <c r="U24" s="353"/>
      <c r="V24" s="353"/>
      <c r="W24" s="353"/>
      <c r="X24" s="354"/>
    </row>
    <row r="25" spans="1:24">
      <c r="A25" s="478" t="s">
        <v>4</v>
      </c>
      <c r="B25" s="479"/>
      <c r="C25" s="479"/>
      <c r="D25" s="479"/>
      <c r="E25" s="479"/>
      <c r="F25" s="479"/>
      <c r="G25" s="479"/>
      <c r="H25" s="479"/>
      <c r="I25" s="479"/>
      <c r="J25" s="480"/>
      <c r="K25" s="481" t="s">
        <v>4</v>
      </c>
      <c r="L25" s="479"/>
      <c r="M25" s="479"/>
      <c r="N25" s="479"/>
      <c r="O25" s="479"/>
      <c r="P25" s="479"/>
      <c r="Q25" s="479"/>
      <c r="R25" s="479"/>
      <c r="S25" s="479"/>
      <c r="T25" s="479"/>
      <c r="U25" s="479"/>
      <c r="V25" s="479"/>
      <c r="W25" s="479"/>
      <c r="X25" s="480"/>
    </row>
    <row r="26" spans="1:24">
      <c r="A26" s="335"/>
      <c r="B26" s="336"/>
      <c r="C26" s="336"/>
      <c r="D26" s="336"/>
      <c r="E26" s="336"/>
      <c r="F26" s="336"/>
      <c r="G26" s="336"/>
      <c r="H26" s="336"/>
      <c r="I26" s="336"/>
      <c r="J26" s="336"/>
      <c r="K26" s="336"/>
      <c r="L26" s="336"/>
      <c r="M26" s="336"/>
      <c r="N26" s="336"/>
      <c r="O26" s="336"/>
      <c r="P26" s="336"/>
      <c r="Q26" s="336"/>
      <c r="R26" s="336"/>
      <c r="S26" s="336"/>
      <c r="T26" s="336"/>
      <c r="U26" s="336"/>
      <c r="V26" s="336"/>
      <c r="W26" s="336"/>
      <c r="X26" s="337"/>
    </row>
    <row r="27" spans="1:24">
      <c r="A27" s="352" t="s">
        <v>29</v>
      </c>
      <c r="B27" s="353"/>
      <c r="C27" s="353"/>
      <c r="D27" s="353"/>
      <c r="E27" s="353"/>
      <c r="F27" s="354"/>
      <c r="G27" s="471" t="s">
        <v>30</v>
      </c>
      <c r="H27" s="353"/>
      <c r="I27" s="353"/>
      <c r="J27" s="353"/>
      <c r="K27" s="353"/>
      <c r="L27" s="354"/>
      <c r="M27" s="471" t="s">
        <v>31</v>
      </c>
      <c r="N27" s="353"/>
      <c r="O27" s="353"/>
      <c r="P27" s="353"/>
      <c r="Q27" s="354"/>
      <c r="R27" s="472" t="s">
        <v>32</v>
      </c>
      <c r="S27" s="473"/>
      <c r="T27" s="473"/>
      <c r="U27" s="473"/>
      <c r="V27" s="473"/>
      <c r="W27" s="473"/>
      <c r="X27" s="474"/>
    </row>
    <row r="28" spans="1:24">
      <c r="A28" s="475">
        <f>O171</f>
        <v>0</v>
      </c>
      <c r="B28" s="476"/>
      <c r="C28" s="476"/>
      <c r="D28" s="476"/>
      <c r="E28" s="476"/>
      <c r="F28" s="477"/>
      <c r="G28" s="475">
        <f>O177</f>
        <v>0</v>
      </c>
      <c r="H28" s="476"/>
      <c r="I28" s="476"/>
      <c r="J28" s="476"/>
      <c r="K28" s="476"/>
      <c r="L28" s="477"/>
      <c r="M28" s="475">
        <f>O183</f>
        <v>0</v>
      </c>
      <c r="N28" s="476"/>
      <c r="O28" s="476"/>
      <c r="P28" s="476"/>
      <c r="Q28" s="477"/>
      <c r="R28" s="475">
        <f>SUM(A28, G28, M28)</f>
        <v>0</v>
      </c>
      <c r="S28" s="476"/>
      <c r="T28" s="476"/>
      <c r="U28" s="476"/>
      <c r="V28" s="476"/>
      <c r="W28" s="476"/>
      <c r="X28" s="477"/>
    </row>
    <row r="29" spans="1:24">
      <c r="A29" s="389"/>
      <c r="B29" s="390"/>
      <c r="C29" s="390"/>
      <c r="D29" s="390"/>
      <c r="E29" s="390"/>
      <c r="F29" s="390"/>
      <c r="G29" s="390"/>
      <c r="H29" s="390"/>
      <c r="I29" s="390"/>
      <c r="J29" s="390"/>
      <c r="K29" s="390"/>
      <c r="L29" s="390"/>
      <c r="M29" s="390"/>
      <c r="N29" s="390"/>
      <c r="O29" s="390"/>
      <c r="P29" s="390"/>
      <c r="Q29" s="390"/>
      <c r="R29" s="390"/>
      <c r="S29" s="390"/>
      <c r="T29" s="390"/>
      <c r="U29" s="390"/>
      <c r="V29" s="390"/>
      <c r="W29" s="390"/>
      <c r="X29" s="391"/>
    </row>
    <row r="30" spans="1:24">
      <c r="A30" s="352" t="s">
        <v>33</v>
      </c>
      <c r="B30" s="353"/>
      <c r="C30" s="353"/>
      <c r="D30" s="353"/>
      <c r="E30" s="353"/>
      <c r="F30" s="353"/>
      <c r="G30" s="353"/>
      <c r="H30" s="353"/>
      <c r="I30" s="353"/>
      <c r="J30" s="353"/>
      <c r="K30" s="353"/>
      <c r="L30" s="354"/>
      <c r="M30" s="471" t="s">
        <v>34</v>
      </c>
      <c r="N30" s="353"/>
      <c r="O30" s="353"/>
      <c r="P30" s="353"/>
      <c r="Q30" s="353"/>
      <c r="R30" s="353"/>
      <c r="S30" s="353"/>
      <c r="T30" s="353"/>
      <c r="U30" s="353"/>
      <c r="V30" s="353"/>
      <c r="W30" s="353"/>
      <c r="X30" s="354"/>
    </row>
    <row r="31" spans="1:24">
      <c r="A31" s="478" t="s">
        <v>4</v>
      </c>
      <c r="B31" s="479"/>
      <c r="C31" s="479"/>
      <c r="D31" s="479"/>
      <c r="E31" s="479"/>
      <c r="F31" s="479"/>
      <c r="G31" s="479"/>
      <c r="H31" s="479"/>
      <c r="I31" s="479"/>
      <c r="J31" s="479"/>
      <c r="K31" s="479"/>
      <c r="L31" s="480"/>
      <c r="M31" s="481" t="s">
        <v>4</v>
      </c>
      <c r="N31" s="479"/>
      <c r="O31" s="479"/>
      <c r="P31" s="479"/>
      <c r="Q31" s="479"/>
      <c r="R31" s="479"/>
      <c r="S31" s="479"/>
      <c r="T31" s="479"/>
      <c r="U31" s="479"/>
      <c r="V31" s="479"/>
      <c r="W31" s="479"/>
      <c r="X31" s="480"/>
    </row>
    <row r="32" spans="1:24">
      <c r="A32" s="5"/>
      <c r="B32" s="6"/>
      <c r="C32" s="6"/>
      <c r="D32" s="6"/>
      <c r="E32" s="6"/>
      <c r="F32" s="6"/>
      <c r="G32" s="6"/>
      <c r="H32" s="6"/>
      <c r="I32" s="6"/>
      <c r="J32" s="6"/>
      <c r="K32" s="6"/>
      <c r="L32" s="6"/>
      <c r="M32" s="6"/>
      <c r="N32" s="6"/>
      <c r="O32" s="6"/>
      <c r="P32" s="6"/>
      <c r="Q32" s="6"/>
      <c r="R32" s="6"/>
      <c r="S32" s="6"/>
      <c r="T32" s="6"/>
      <c r="U32" s="6"/>
      <c r="V32" s="6"/>
      <c r="W32" s="6"/>
      <c r="X32" s="7"/>
    </row>
    <row r="33" spans="1:24">
      <c r="A33" s="482" t="s">
        <v>35</v>
      </c>
      <c r="B33" s="482"/>
      <c r="C33" s="482"/>
      <c r="D33" s="482"/>
      <c r="E33" s="482"/>
      <c r="F33" s="482"/>
      <c r="G33" s="482"/>
      <c r="H33" s="482"/>
      <c r="I33" s="482"/>
      <c r="J33" s="482"/>
      <c r="K33" s="482"/>
      <c r="L33" s="482"/>
      <c r="M33" s="482"/>
      <c r="N33" s="482"/>
      <c r="O33" s="482"/>
      <c r="P33" s="482"/>
      <c r="Q33" s="482"/>
      <c r="R33" s="482"/>
      <c r="S33" s="482"/>
      <c r="T33" s="482"/>
      <c r="U33" s="482"/>
      <c r="V33" s="482"/>
      <c r="W33" s="482"/>
      <c r="X33" s="482"/>
    </row>
    <row r="34" spans="1:24">
      <c r="A34" s="131" t="s">
        <v>36</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row>
    <row r="35" spans="1:24">
      <c r="A35" s="97" t="s">
        <v>376</v>
      </c>
      <c r="B35" s="97"/>
      <c r="C35" s="97"/>
      <c r="D35" s="97"/>
      <c r="E35" s="97"/>
      <c r="F35" s="97"/>
      <c r="G35" s="97"/>
      <c r="H35" s="97"/>
      <c r="I35" s="97"/>
      <c r="J35" s="97"/>
      <c r="K35" s="97"/>
      <c r="L35" s="97"/>
      <c r="M35" s="97"/>
      <c r="N35" s="97"/>
      <c r="O35" s="97"/>
      <c r="P35" s="97"/>
      <c r="Q35" s="97"/>
      <c r="R35" s="97"/>
      <c r="S35" s="97"/>
      <c r="T35" s="97"/>
      <c r="U35" s="97"/>
      <c r="V35" s="97"/>
      <c r="W35" s="97"/>
      <c r="X35" s="97"/>
    </row>
    <row r="36" spans="1:24">
      <c r="A36" s="392"/>
      <c r="B36" s="392"/>
      <c r="C36" s="392"/>
      <c r="D36" s="392"/>
      <c r="E36" s="392"/>
      <c r="F36" s="392"/>
      <c r="G36" s="392"/>
      <c r="H36" s="392"/>
      <c r="I36" s="392"/>
      <c r="J36" s="392"/>
      <c r="K36" s="392"/>
      <c r="L36" s="392"/>
      <c r="M36" s="392"/>
      <c r="N36" s="392"/>
      <c r="O36" s="392"/>
      <c r="P36" s="392"/>
      <c r="Q36" s="392"/>
      <c r="R36" s="392"/>
      <c r="S36" s="392"/>
      <c r="T36" s="392"/>
      <c r="U36" s="392"/>
      <c r="V36" s="392"/>
      <c r="W36" s="392"/>
      <c r="X36" s="392"/>
    </row>
    <row r="37" spans="1:24">
      <c r="A37" s="131" t="s">
        <v>37</v>
      </c>
      <c r="B37" s="131"/>
      <c r="C37" s="131"/>
      <c r="D37" s="131"/>
      <c r="E37" s="131"/>
      <c r="F37" s="131"/>
      <c r="G37" s="131"/>
      <c r="H37" s="131"/>
      <c r="I37" s="131"/>
      <c r="J37" s="131"/>
      <c r="K37" s="131"/>
      <c r="L37" s="131"/>
      <c r="M37" s="131"/>
      <c r="N37" s="131"/>
      <c r="O37" s="131"/>
      <c r="P37" s="131"/>
      <c r="Q37" s="131"/>
      <c r="R37" s="131"/>
      <c r="S37" s="131"/>
      <c r="T37" s="131"/>
      <c r="U37" s="131"/>
      <c r="V37" s="131"/>
      <c r="W37" s="131"/>
      <c r="X37" s="131"/>
    </row>
    <row r="38" spans="1:24" ht="166.5" customHeight="1">
      <c r="A38" s="470" t="s">
        <v>319</v>
      </c>
      <c r="B38" s="250"/>
      <c r="C38" s="250"/>
      <c r="D38" s="250"/>
      <c r="E38" s="250"/>
      <c r="F38" s="250"/>
      <c r="G38" s="250"/>
      <c r="H38" s="250"/>
      <c r="I38" s="250"/>
      <c r="J38" s="250"/>
      <c r="K38" s="250"/>
      <c r="L38" s="250"/>
      <c r="M38" s="250"/>
      <c r="N38" s="250"/>
      <c r="O38" s="250"/>
      <c r="P38" s="250"/>
      <c r="Q38" s="250"/>
      <c r="R38" s="250"/>
      <c r="S38" s="250"/>
      <c r="T38" s="250"/>
      <c r="U38" s="250"/>
      <c r="V38" s="250"/>
      <c r="W38" s="250"/>
      <c r="X38" s="250"/>
    </row>
    <row r="39" spans="1:24">
      <c r="A39" s="392"/>
      <c r="B39" s="392"/>
      <c r="C39" s="392"/>
      <c r="D39" s="392"/>
      <c r="E39" s="392"/>
      <c r="F39" s="392"/>
      <c r="G39" s="392"/>
      <c r="H39" s="392"/>
      <c r="I39" s="392"/>
      <c r="J39" s="392"/>
      <c r="K39" s="392"/>
      <c r="L39" s="392"/>
      <c r="M39" s="392"/>
      <c r="N39" s="392"/>
      <c r="O39" s="392"/>
      <c r="P39" s="392"/>
      <c r="Q39" s="392"/>
      <c r="R39" s="392"/>
      <c r="S39" s="392"/>
      <c r="T39" s="392"/>
      <c r="U39" s="392"/>
      <c r="V39" s="392"/>
      <c r="W39" s="392"/>
      <c r="X39" s="392"/>
    </row>
    <row r="40" spans="1:24">
      <c r="A40" s="131" t="s">
        <v>38</v>
      </c>
      <c r="B40" s="131"/>
      <c r="C40" s="131"/>
      <c r="D40" s="131"/>
      <c r="E40" s="131"/>
      <c r="F40" s="131"/>
      <c r="G40" s="131"/>
      <c r="H40" s="131"/>
      <c r="I40" s="131"/>
      <c r="J40" s="131"/>
      <c r="K40" s="131"/>
      <c r="L40" s="131"/>
      <c r="M40" s="131"/>
      <c r="N40" s="131"/>
      <c r="O40" s="131"/>
      <c r="P40" s="131"/>
      <c r="Q40" s="131"/>
      <c r="R40" s="131"/>
      <c r="S40" s="131"/>
      <c r="T40" s="131"/>
      <c r="U40" s="131"/>
      <c r="V40" s="131"/>
      <c r="W40" s="131"/>
      <c r="X40" s="131"/>
    </row>
    <row r="41" spans="1:24" ht="89.25" customHeight="1">
      <c r="A41" s="470" t="s">
        <v>321</v>
      </c>
      <c r="B41" s="250"/>
      <c r="C41" s="250"/>
      <c r="D41" s="250"/>
      <c r="E41" s="250"/>
      <c r="F41" s="250"/>
      <c r="G41" s="250"/>
      <c r="H41" s="250"/>
      <c r="I41" s="250"/>
      <c r="J41" s="250"/>
      <c r="K41" s="250"/>
      <c r="L41" s="250"/>
      <c r="M41" s="250"/>
      <c r="N41" s="250"/>
      <c r="O41" s="250"/>
      <c r="P41" s="250"/>
      <c r="Q41" s="250"/>
      <c r="R41" s="250"/>
      <c r="S41" s="250"/>
      <c r="T41" s="250"/>
      <c r="U41" s="250"/>
      <c r="V41" s="250"/>
      <c r="W41" s="250"/>
      <c r="X41" s="250"/>
    </row>
    <row r="42" spans="1:24">
      <c r="A42" s="392"/>
      <c r="B42" s="392"/>
      <c r="C42" s="392"/>
      <c r="D42" s="392"/>
      <c r="E42" s="392"/>
      <c r="F42" s="392"/>
      <c r="G42" s="392"/>
      <c r="H42" s="392"/>
      <c r="I42" s="392"/>
      <c r="J42" s="392"/>
      <c r="K42" s="392"/>
      <c r="L42" s="392"/>
      <c r="M42" s="392"/>
      <c r="N42" s="392"/>
      <c r="O42" s="392"/>
      <c r="P42" s="392"/>
      <c r="Q42" s="392"/>
      <c r="R42" s="392"/>
      <c r="S42" s="392"/>
      <c r="T42" s="392"/>
      <c r="U42" s="392"/>
      <c r="V42" s="392"/>
      <c r="W42" s="392"/>
      <c r="X42" s="392"/>
    </row>
    <row r="43" spans="1:24">
      <c r="A43" s="131" t="s">
        <v>39</v>
      </c>
      <c r="B43" s="131"/>
      <c r="C43" s="131"/>
      <c r="D43" s="131"/>
      <c r="E43" s="131"/>
      <c r="F43" s="131"/>
      <c r="G43" s="131"/>
      <c r="H43" s="131"/>
      <c r="I43" s="131"/>
      <c r="J43" s="131"/>
      <c r="K43" s="131"/>
      <c r="L43" s="131"/>
      <c r="M43" s="131"/>
      <c r="N43" s="131"/>
      <c r="O43" s="131"/>
      <c r="P43" s="131"/>
      <c r="Q43" s="131"/>
      <c r="R43" s="131"/>
      <c r="S43" s="131"/>
      <c r="T43" s="131"/>
      <c r="U43" s="131"/>
      <c r="V43" s="131"/>
      <c r="W43" s="131"/>
      <c r="X43" s="131"/>
    </row>
    <row r="44" spans="1:24" ht="409.5" customHeight="1">
      <c r="A44" s="456" t="s">
        <v>377</v>
      </c>
      <c r="B44" s="456"/>
      <c r="C44" s="456"/>
      <c r="D44" s="456"/>
      <c r="E44" s="456"/>
      <c r="F44" s="456"/>
      <c r="G44" s="456"/>
      <c r="H44" s="456"/>
      <c r="I44" s="456"/>
      <c r="J44" s="456"/>
      <c r="K44" s="456"/>
      <c r="L44" s="456"/>
      <c r="M44" s="456"/>
      <c r="N44" s="456"/>
      <c r="O44" s="456"/>
      <c r="P44" s="456"/>
      <c r="Q44" s="456"/>
      <c r="R44" s="456"/>
      <c r="S44" s="456"/>
      <c r="T44" s="456"/>
      <c r="U44" s="456"/>
      <c r="V44" s="456"/>
      <c r="W44" s="456"/>
      <c r="X44" s="456"/>
    </row>
    <row r="45" spans="1:24">
      <c r="A45" s="457"/>
      <c r="B45" s="458"/>
      <c r="C45" s="458"/>
      <c r="D45" s="458"/>
      <c r="E45" s="458"/>
      <c r="F45" s="458"/>
      <c r="G45" s="458"/>
      <c r="H45" s="458"/>
      <c r="I45" s="458"/>
      <c r="J45" s="458"/>
      <c r="K45" s="458"/>
      <c r="L45" s="458"/>
      <c r="M45" s="458"/>
      <c r="N45" s="458"/>
      <c r="O45" s="458"/>
      <c r="P45" s="458"/>
      <c r="Q45" s="458"/>
      <c r="R45" s="458"/>
      <c r="S45" s="458"/>
      <c r="T45" s="458"/>
      <c r="U45" s="458"/>
      <c r="V45" s="458"/>
      <c r="W45" s="458"/>
      <c r="X45" s="459"/>
    </row>
    <row r="46" spans="1:24" ht="15" customHeight="1">
      <c r="A46" s="464" t="s">
        <v>40</v>
      </c>
      <c r="B46" s="464"/>
      <c r="C46" s="464"/>
      <c r="D46" s="464"/>
      <c r="E46" s="464"/>
      <c r="F46" s="464"/>
      <c r="G46" s="464"/>
      <c r="H46" s="464"/>
      <c r="I46" s="464"/>
      <c r="J46" s="464"/>
      <c r="K46" s="464"/>
      <c r="L46" s="464"/>
      <c r="M46" s="464"/>
      <c r="N46" s="464"/>
      <c r="O46" s="464"/>
      <c r="P46" s="464"/>
      <c r="Q46" s="464"/>
      <c r="R46" s="464"/>
      <c r="S46" s="464"/>
      <c r="T46" s="464"/>
      <c r="U46" s="464"/>
      <c r="V46" s="464"/>
      <c r="W46" s="464"/>
      <c r="X46" s="464"/>
    </row>
    <row r="47" spans="1:24">
      <c r="A47" s="131" t="s">
        <v>41</v>
      </c>
      <c r="B47" s="131"/>
      <c r="C47" s="131"/>
      <c r="D47" s="131"/>
      <c r="E47" s="131"/>
      <c r="F47" s="131"/>
      <c r="G47" s="131" t="s">
        <v>42</v>
      </c>
      <c r="H47" s="131"/>
      <c r="I47" s="131"/>
      <c r="J47" s="131"/>
      <c r="K47" s="131"/>
      <c r="L47" s="131"/>
      <c r="M47" s="131" t="s">
        <v>43</v>
      </c>
      <c r="N47" s="131"/>
      <c r="O47" s="131"/>
      <c r="P47" s="131"/>
      <c r="Q47" s="131"/>
      <c r="R47" s="131"/>
      <c r="S47" s="131" t="s">
        <v>44</v>
      </c>
      <c r="T47" s="131"/>
      <c r="U47" s="131"/>
      <c r="V47" s="131"/>
      <c r="W47" s="131"/>
      <c r="X47" s="131"/>
    </row>
    <row r="48" spans="1:24" ht="63" customHeight="1">
      <c r="A48" s="449" t="s">
        <v>212</v>
      </c>
      <c r="B48" s="444"/>
      <c r="C48" s="444"/>
      <c r="D48" s="444"/>
      <c r="E48" s="444"/>
      <c r="F48" s="445"/>
      <c r="G48" s="446" t="s">
        <v>213</v>
      </c>
      <c r="H48" s="483"/>
      <c r="I48" s="483"/>
      <c r="J48" s="483"/>
      <c r="K48" s="483"/>
      <c r="L48" s="484"/>
      <c r="M48" s="449" t="s">
        <v>214</v>
      </c>
      <c r="N48" s="444"/>
      <c r="O48" s="444"/>
      <c r="P48" s="444"/>
      <c r="Q48" s="444"/>
      <c r="R48" s="445"/>
      <c r="S48" s="449" t="s">
        <v>215</v>
      </c>
      <c r="T48" s="444"/>
      <c r="U48" s="444"/>
      <c r="V48" s="444"/>
      <c r="W48" s="444"/>
      <c r="X48" s="445"/>
    </row>
    <row r="49" spans="1:24" ht="67.5" customHeight="1">
      <c r="A49" s="465" t="s">
        <v>216</v>
      </c>
      <c r="B49" s="466"/>
      <c r="C49" s="466"/>
      <c r="D49" s="466"/>
      <c r="E49" s="466"/>
      <c r="F49" s="466"/>
      <c r="G49" s="467" t="s">
        <v>213</v>
      </c>
      <c r="H49" s="468"/>
      <c r="I49" s="468"/>
      <c r="J49" s="468"/>
      <c r="K49" s="468"/>
      <c r="L49" s="469"/>
      <c r="M49" s="450" t="s">
        <v>214</v>
      </c>
      <c r="N49" s="451"/>
      <c r="O49" s="451"/>
      <c r="P49" s="451"/>
      <c r="Q49" s="451"/>
      <c r="R49" s="452"/>
      <c r="S49" s="450" t="s">
        <v>215</v>
      </c>
      <c r="T49" s="451"/>
      <c r="U49" s="451"/>
      <c r="V49" s="451"/>
      <c r="W49" s="451"/>
      <c r="X49" s="452"/>
    </row>
    <row r="50" spans="1:24" ht="67.5" customHeight="1">
      <c r="A50" s="524" t="s">
        <v>217</v>
      </c>
      <c r="B50" s="524"/>
      <c r="C50" s="524"/>
      <c r="D50" s="524"/>
      <c r="E50" s="524"/>
      <c r="F50" s="524"/>
      <c r="G50" s="524" t="s">
        <v>213</v>
      </c>
      <c r="H50" s="524"/>
      <c r="I50" s="524"/>
      <c r="J50" s="524"/>
      <c r="K50" s="524"/>
      <c r="L50" s="524"/>
      <c r="M50" s="525" t="s">
        <v>214</v>
      </c>
      <c r="N50" s="525"/>
      <c r="O50" s="525"/>
      <c r="P50" s="525"/>
      <c r="Q50" s="525"/>
      <c r="R50" s="525"/>
      <c r="S50" s="525" t="s">
        <v>215</v>
      </c>
      <c r="T50" s="525"/>
      <c r="U50" s="525"/>
      <c r="V50" s="525"/>
      <c r="W50" s="525"/>
      <c r="X50" s="525"/>
    </row>
    <row r="51" spans="1:24" ht="67.5" customHeight="1">
      <c r="A51" s="524" t="s">
        <v>220</v>
      </c>
      <c r="B51" s="524"/>
      <c r="C51" s="524"/>
      <c r="D51" s="524"/>
      <c r="E51" s="524"/>
      <c r="F51" s="524"/>
      <c r="G51" s="524" t="s">
        <v>219</v>
      </c>
      <c r="H51" s="524"/>
      <c r="I51" s="524"/>
      <c r="J51" s="524"/>
      <c r="K51" s="524"/>
      <c r="L51" s="524"/>
      <c r="M51" s="525" t="s">
        <v>218</v>
      </c>
      <c r="N51" s="525"/>
      <c r="O51" s="525"/>
      <c r="P51" s="525"/>
      <c r="Q51" s="525"/>
      <c r="R51" s="525"/>
      <c r="S51" s="525" t="s">
        <v>215</v>
      </c>
      <c r="T51" s="525"/>
      <c r="U51" s="525"/>
      <c r="V51" s="525"/>
      <c r="W51" s="525"/>
      <c r="X51" s="525"/>
    </row>
    <row r="52" spans="1:24">
      <c r="A52" s="453"/>
      <c r="B52" s="454"/>
      <c r="C52" s="454"/>
      <c r="D52" s="454"/>
      <c r="E52" s="454"/>
      <c r="F52" s="454"/>
      <c r="G52" s="454"/>
      <c r="H52" s="454"/>
      <c r="I52" s="454"/>
      <c r="J52" s="454"/>
      <c r="K52" s="454"/>
      <c r="L52" s="454"/>
      <c r="M52" s="454"/>
      <c r="N52" s="454"/>
      <c r="O52" s="454"/>
      <c r="P52" s="454"/>
      <c r="Q52" s="454"/>
      <c r="R52" s="454"/>
      <c r="S52" s="454"/>
      <c r="T52" s="454"/>
      <c r="U52" s="454"/>
      <c r="V52" s="454"/>
      <c r="W52" s="454"/>
      <c r="X52" s="455"/>
    </row>
    <row r="53" spans="1:24">
      <c r="A53" s="131" t="s">
        <v>45</v>
      </c>
      <c r="B53" s="131"/>
      <c r="C53" s="131"/>
      <c r="D53" s="131"/>
      <c r="E53" s="131"/>
      <c r="F53" s="131"/>
      <c r="G53" s="131" t="s">
        <v>42</v>
      </c>
      <c r="H53" s="131"/>
      <c r="I53" s="131"/>
      <c r="J53" s="131"/>
      <c r="K53" s="131"/>
      <c r="L53" s="131"/>
      <c r="M53" s="131" t="s">
        <v>43</v>
      </c>
      <c r="N53" s="131"/>
      <c r="O53" s="131"/>
      <c r="P53" s="131"/>
      <c r="Q53" s="131"/>
      <c r="R53" s="131"/>
      <c r="S53" s="131" t="s">
        <v>44</v>
      </c>
      <c r="T53" s="131"/>
      <c r="U53" s="131"/>
      <c r="V53" s="131"/>
      <c r="W53" s="131"/>
      <c r="X53" s="131"/>
    </row>
    <row r="54" spans="1:24" ht="63" customHeight="1">
      <c r="A54" s="443" t="s">
        <v>208</v>
      </c>
      <c r="B54" s="444"/>
      <c r="C54" s="444"/>
      <c r="D54" s="444"/>
      <c r="E54" s="444"/>
      <c r="F54" s="445"/>
      <c r="G54" s="446" t="s">
        <v>209</v>
      </c>
      <c r="H54" s="447"/>
      <c r="I54" s="447"/>
      <c r="J54" s="447"/>
      <c r="K54" s="447"/>
      <c r="L54" s="448"/>
      <c r="M54" s="449" t="s">
        <v>210</v>
      </c>
      <c r="N54" s="444"/>
      <c r="O54" s="444"/>
      <c r="P54" s="444"/>
      <c r="Q54" s="444"/>
      <c r="R54" s="445"/>
      <c r="S54" s="449" t="s">
        <v>211</v>
      </c>
      <c r="T54" s="444"/>
      <c r="U54" s="444"/>
      <c r="V54" s="444"/>
      <c r="W54" s="444"/>
      <c r="X54" s="445"/>
    </row>
    <row r="55" spans="1:24">
      <c r="A55" s="332" t="s">
        <v>46</v>
      </c>
      <c r="B55" s="333"/>
      <c r="C55" s="333"/>
      <c r="D55" s="333"/>
      <c r="E55" s="333"/>
      <c r="F55" s="333"/>
      <c r="G55" s="333"/>
      <c r="H55" s="333"/>
      <c r="I55" s="333"/>
      <c r="J55" s="333"/>
      <c r="K55" s="333"/>
      <c r="L55" s="333"/>
      <c r="M55" s="333"/>
      <c r="N55" s="333"/>
      <c r="O55" s="333"/>
      <c r="P55" s="333"/>
      <c r="Q55" s="333"/>
      <c r="R55" s="333"/>
      <c r="S55" s="333"/>
      <c r="T55" s="333"/>
      <c r="U55" s="333"/>
      <c r="V55" s="333"/>
      <c r="W55" s="333"/>
      <c r="X55" s="334"/>
    </row>
    <row r="56" spans="1:24" ht="15.75">
      <c r="A56" s="346"/>
      <c r="B56" s="347"/>
      <c r="C56" s="347"/>
      <c r="D56" s="347"/>
      <c r="E56" s="347"/>
      <c r="F56" s="347"/>
      <c r="G56" s="347"/>
      <c r="H56" s="347"/>
      <c r="I56" s="347"/>
      <c r="J56" s="347"/>
      <c r="K56" s="347"/>
      <c r="L56" s="347"/>
      <c r="M56" s="347"/>
      <c r="N56" s="347"/>
      <c r="O56" s="347"/>
      <c r="P56" s="347"/>
      <c r="Q56" s="347"/>
      <c r="R56" s="347"/>
      <c r="S56" s="347"/>
      <c r="T56" s="347"/>
      <c r="U56" s="347"/>
      <c r="V56" s="347"/>
      <c r="W56" s="347"/>
      <c r="X56" s="348"/>
    </row>
    <row r="57" spans="1:24">
      <c r="A57" s="349" t="s">
        <v>47</v>
      </c>
      <c r="B57" s="350"/>
      <c r="C57" s="350"/>
      <c r="D57" s="350"/>
      <c r="E57" s="350"/>
      <c r="F57" s="350"/>
      <c r="G57" s="350"/>
      <c r="H57" s="350"/>
      <c r="I57" s="350"/>
      <c r="J57" s="350"/>
      <c r="K57" s="350"/>
      <c r="L57" s="350"/>
      <c r="M57" s="350"/>
      <c r="N57" s="350"/>
      <c r="O57" s="350"/>
      <c r="P57" s="350"/>
      <c r="Q57" s="350"/>
      <c r="R57" s="350"/>
      <c r="S57" s="350"/>
      <c r="T57" s="350"/>
      <c r="U57" s="350"/>
      <c r="V57" s="350"/>
      <c r="W57" s="350"/>
      <c r="X57" s="351"/>
    </row>
    <row r="58" spans="1:24">
      <c r="A58" s="352" t="s">
        <v>48</v>
      </c>
      <c r="B58" s="353"/>
      <c r="C58" s="353"/>
      <c r="D58" s="353"/>
      <c r="E58" s="353"/>
      <c r="F58" s="353"/>
      <c r="G58" s="353"/>
      <c r="H58" s="353"/>
      <c r="I58" s="353"/>
      <c r="J58" s="353"/>
      <c r="K58" s="353"/>
      <c r="L58" s="353"/>
      <c r="M58" s="353"/>
      <c r="N58" s="353"/>
      <c r="O58" s="353"/>
      <c r="P58" s="353"/>
      <c r="Q58" s="353"/>
      <c r="R58" s="353"/>
      <c r="S58" s="353"/>
      <c r="T58" s="353"/>
      <c r="U58" s="353"/>
      <c r="V58" s="353"/>
      <c r="W58" s="353"/>
      <c r="X58" s="354"/>
    </row>
    <row r="59" spans="1:24">
      <c r="A59" s="355" t="s">
        <v>4</v>
      </c>
      <c r="B59" s="356"/>
      <c r="C59" s="356"/>
      <c r="D59" s="356"/>
      <c r="E59" s="356"/>
      <c r="F59" s="356"/>
      <c r="G59" s="356"/>
      <c r="H59" s="356"/>
      <c r="I59" s="356"/>
      <c r="J59" s="356"/>
      <c r="K59" s="356"/>
      <c r="L59" s="356"/>
      <c r="M59" s="356"/>
      <c r="N59" s="356"/>
      <c r="O59" s="356"/>
      <c r="P59" s="356"/>
      <c r="Q59" s="356"/>
      <c r="R59" s="356"/>
      <c r="S59" s="356"/>
      <c r="T59" s="356"/>
      <c r="U59" s="356"/>
      <c r="V59" s="356"/>
      <c r="W59" s="356"/>
      <c r="X59" s="357"/>
    </row>
    <row r="60" spans="1:24">
      <c r="A60" s="335"/>
      <c r="B60" s="336"/>
      <c r="C60" s="336"/>
      <c r="D60" s="336"/>
      <c r="E60" s="336"/>
      <c r="F60" s="336"/>
      <c r="G60" s="336"/>
      <c r="H60" s="336"/>
      <c r="I60" s="336"/>
      <c r="J60" s="336"/>
      <c r="K60" s="336"/>
      <c r="L60" s="336"/>
      <c r="M60" s="336"/>
      <c r="N60" s="336"/>
      <c r="O60" s="336"/>
      <c r="P60" s="336"/>
      <c r="Q60" s="336"/>
      <c r="R60" s="336"/>
      <c r="S60" s="336"/>
      <c r="T60" s="336"/>
      <c r="U60" s="336"/>
      <c r="V60" s="336"/>
      <c r="W60" s="336"/>
      <c r="X60" s="337"/>
    </row>
    <row r="61" spans="1:24">
      <c r="A61" s="352" t="s">
        <v>49</v>
      </c>
      <c r="B61" s="353"/>
      <c r="C61" s="353"/>
      <c r="D61" s="353"/>
      <c r="E61" s="353"/>
      <c r="F61" s="353"/>
      <c r="G61" s="353"/>
      <c r="H61" s="353"/>
      <c r="I61" s="353"/>
      <c r="J61" s="353"/>
      <c r="K61" s="353"/>
      <c r="L61" s="353"/>
      <c r="M61" s="353"/>
      <c r="N61" s="353"/>
      <c r="O61" s="353"/>
      <c r="P61" s="353"/>
      <c r="Q61" s="353"/>
      <c r="R61" s="353"/>
      <c r="S61" s="353"/>
      <c r="T61" s="353"/>
      <c r="U61" s="353"/>
      <c r="V61" s="353"/>
      <c r="W61" s="353"/>
      <c r="X61" s="354"/>
    </row>
    <row r="62" spans="1:24">
      <c r="A62" s="358" t="s">
        <v>4</v>
      </c>
      <c r="B62" s="359"/>
      <c r="C62" s="359"/>
      <c r="D62" s="359"/>
      <c r="E62" s="359"/>
      <c r="F62" s="359"/>
      <c r="G62" s="359"/>
      <c r="H62" s="359"/>
      <c r="I62" s="359"/>
      <c r="J62" s="359"/>
      <c r="K62" s="359"/>
      <c r="L62" s="359"/>
      <c r="M62" s="359"/>
      <c r="N62" s="359"/>
      <c r="O62" s="359"/>
      <c r="P62" s="359"/>
      <c r="Q62" s="359"/>
      <c r="R62" s="359"/>
      <c r="S62" s="359"/>
      <c r="T62" s="359"/>
      <c r="U62" s="359"/>
      <c r="V62" s="359"/>
      <c r="W62" s="359"/>
      <c r="X62" s="360"/>
    </row>
    <row r="63" spans="1:24">
      <c r="A63" s="335"/>
      <c r="B63" s="336"/>
      <c r="C63" s="336"/>
      <c r="D63" s="336"/>
      <c r="E63" s="336"/>
      <c r="F63" s="336"/>
      <c r="G63" s="336"/>
      <c r="H63" s="336"/>
      <c r="I63" s="336"/>
      <c r="J63" s="336"/>
      <c r="K63" s="336"/>
      <c r="L63" s="336"/>
      <c r="M63" s="336"/>
      <c r="N63" s="336"/>
      <c r="O63" s="336"/>
      <c r="P63" s="336"/>
      <c r="Q63" s="336"/>
      <c r="R63" s="336"/>
      <c r="S63" s="336"/>
      <c r="T63" s="336"/>
      <c r="U63" s="336"/>
      <c r="V63" s="336"/>
      <c r="W63" s="336"/>
      <c r="X63" s="337"/>
    </row>
    <row r="64" spans="1:24">
      <c r="A64" s="361" t="s">
        <v>50</v>
      </c>
      <c r="B64" s="362"/>
      <c r="C64" s="362"/>
      <c r="D64" s="362"/>
      <c r="E64" s="362"/>
      <c r="F64" s="362"/>
      <c r="G64" s="362"/>
      <c r="H64" s="362"/>
      <c r="I64" s="362"/>
      <c r="J64" s="362"/>
      <c r="K64" s="362"/>
      <c r="L64" s="362"/>
      <c r="M64" s="362"/>
      <c r="N64" s="362"/>
      <c r="O64" s="362"/>
      <c r="P64" s="362"/>
      <c r="Q64" s="362"/>
      <c r="R64" s="362"/>
      <c r="S64" s="362"/>
      <c r="T64" s="362"/>
      <c r="U64" s="362"/>
      <c r="V64" s="362"/>
      <c r="W64" s="362"/>
      <c r="X64" s="363"/>
    </row>
    <row r="65" spans="1:24">
      <c r="A65" s="358" t="s">
        <v>4</v>
      </c>
      <c r="B65" s="359"/>
      <c r="C65" s="359"/>
      <c r="D65" s="359"/>
      <c r="E65" s="359"/>
      <c r="F65" s="359"/>
      <c r="G65" s="359"/>
      <c r="H65" s="359"/>
      <c r="I65" s="359"/>
      <c r="J65" s="359"/>
      <c r="K65" s="359"/>
      <c r="L65" s="359"/>
      <c r="M65" s="359"/>
      <c r="N65" s="359"/>
      <c r="O65" s="359"/>
      <c r="P65" s="359"/>
      <c r="Q65" s="359"/>
      <c r="R65" s="359"/>
      <c r="S65" s="359"/>
      <c r="T65" s="359"/>
      <c r="U65" s="359"/>
      <c r="V65" s="359"/>
      <c r="W65" s="359"/>
      <c r="X65" s="360"/>
    </row>
    <row r="66" spans="1:24">
      <c r="A66" s="338"/>
      <c r="B66" s="339"/>
      <c r="C66" s="339"/>
      <c r="D66" s="339"/>
      <c r="E66" s="339"/>
      <c r="F66" s="339"/>
      <c r="G66" s="339"/>
      <c r="H66" s="339"/>
      <c r="I66" s="339"/>
      <c r="J66" s="339"/>
      <c r="K66" s="339"/>
      <c r="L66" s="339"/>
      <c r="M66" s="339"/>
      <c r="N66" s="339"/>
      <c r="O66" s="339"/>
      <c r="P66" s="339"/>
      <c r="Q66" s="339"/>
      <c r="R66" s="339"/>
      <c r="S66" s="339"/>
      <c r="T66" s="339"/>
      <c r="U66" s="339"/>
      <c r="V66" s="339"/>
      <c r="W66" s="339"/>
      <c r="X66" s="340"/>
    </row>
    <row r="67" spans="1:24">
      <c r="A67" s="364" t="s">
        <v>51</v>
      </c>
      <c r="B67" s="350"/>
      <c r="C67" s="350"/>
      <c r="D67" s="350"/>
      <c r="E67" s="350"/>
      <c r="F67" s="350"/>
      <c r="G67" s="350"/>
      <c r="H67" s="350"/>
      <c r="I67" s="350"/>
      <c r="J67" s="350"/>
      <c r="K67" s="350"/>
      <c r="L67" s="350"/>
      <c r="M67" s="350"/>
      <c r="N67" s="350"/>
      <c r="O67" s="350"/>
      <c r="P67" s="350"/>
      <c r="Q67" s="350"/>
      <c r="R67" s="350"/>
      <c r="S67" s="350"/>
      <c r="T67" s="350"/>
      <c r="U67" s="350"/>
      <c r="V67" s="350"/>
      <c r="W67" s="350"/>
      <c r="X67" s="351"/>
    </row>
    <row r="68" spans="1:24">
      <c r="A68" s="1"/>
      <c r="B68" s="3"/>
      <c r="C68" s="3"/>
      <c r="D68" s="3"/>
      <c r="E68" s="3"/>
      <c r="F68" s="3"/>
      <c r="G68" s="3"/>
      <c r="H68" s="3"/>
      <c r="I68" s="3"/>
      <c r="J68" s="3"/>
      <c r="K68" s="3"/>
      <c r="L68" s="3"/>
      <c r="M68" s="3"/>
      <c r="N68" s="3"/>
      <c r="O68" s="3"/>
      <c r="P68" s="3"/>
      <c r="Q68" s="3"/>
      <c r="R68" s="3"/>
      <c r="S68" s="3"/>
      <c r="T68" s="3"/>
      <c r="U68" s="3"/>
      <c r="V68" s="3"/>
      <c r="W68" s="3"/>
      <c r="X68" s="4"/>
    </row>
    <row r="69" spans="1:24">
      <c r="A69" s="10"/>
      <c r="B69" s="344"/>
      <c r="C69" s="345"/>
      <c r="D69" s="341" t="s">
        <v>52</v>
      </c>
      <c r="E69" s="342"/>
      <c r="F69" s="343"/>
      <c r="G69" s="19"/>
      <c r="H69" s="17"/>
      <c r="I69" s="344"/>
      <c r="J69" s="345"/>
      <c r="K69" s="341" t="s">
        <v>53</v>
      </c>
      <c r="L69" s="372"/>
      <c r="M69" s="18"/>
      <c r="N69" s="26"/>
      <c r="O69" s="344"/>
      <c r="P69" s="345"/>
      <c r="Q69" s="341" t="s">
        <v>54</v>
      </c>
      <c r="R69" s="372"/>
      <c r="S69" s="13"/>
      <c r="T69" s="12"/>
      <c r="U69" s="344"/>
      <c r="V69" s="345"/>
      <c r="W69" s="341" t="s">
        <v>55</v>
      </c>
      <c r="X69" s="368"/>
    </row>
    <row r="70" spans="1:24">
      <c r="A70" s="12"/>
      <c r="B70" s="21"/>
      <c r="C70" s="22"/>
      <c r="D70" s="23"/>
      <c r="E70" s="23"/>
      <c r="F70" s="23"/>
      <c r="G70" s="13"/>
      <c r="H70" s="14"/>
      <c r="I70" s="25"/>
      <c r="J70" s="22"/>
      <c r="K70" s="15"/>
      <c r="L70" s="15"/>
      <c r="M70" s="15"/>
      <c r="N70" s="13"/>
      <c r="O70" s="22"/>
      <c r="P70" s="22"/>
      <c r="Q70" s="13"/>
      <c r="R70" s="13"/>
      <c r="S70" s="13"/>
      <c r="T70" s="13"/>
      <c r="U70" s="22"/>
      <c r="V70" s="22"/>
      <c r="W70" s="13"/>
      <c r="X70" s="27"/>
    </row>
    <row r="71" spans="1:24">
      <c r="A71" s="16"/>
      <c r="B71" s="460"/>
      <c r="C71" s="461"/>
      <c r="D71" s="341" t="s">
        <v>56</v>
      </c>
      <c r="E71" s="342"/>
      <c r="F71" s="372"/>
      <c r="G71" s="20"/>
      <c r="H71" s="24"/>
      <c r="I71" s="344"/>
      <c r="J71" s="345"/>
      <c r="K71" s="373" t="s">
        <v>57</v>
      </c>
      <c r="L71" s="374"/>
      <c r="M71" s="18"/>
      <c r="N71" s="28"/>
      <c r="O71" s="375"/>
      <c r="P71" s="376"/>
      <c r="Q71" s="341" t="s">
        <v>58</v>
      </c>
      <c r="R71" s="372"/>
      <c r="S71" s="18"/>
      <c r="T71" s="12"/>
      <c r="U71" s="462"/>
      <c r="V71" s="463"/>
      <c r="W71" s="341" t="s">
        <v>59</v>
      </c>
      <c r="X71" s="368"/>
    </row>
    <row r="72" spans="1:24">
      <c r="A72" s="11"/>
      <c r="B72" s="8"/>
      <c r="C72" s="8"/>
      <c r="D72" s="8"/>
      <c r="E72" s="8"/>
      <c r="F72" s="8"/>
      <c r="G72" s="8"/>
      <c r="H72" s="8"/>
      <c r="I72" s="8"/>
      <c r="J72" s="8"/>
      <c r="K72" s="8"/>
      <c r="L72" s="8"/>
      <c r="M72" s="8"/>
      <c r="N72" s="8"/>
      <c r="O72" s="8"/>
      <c r="P72" s="8"/>
      <c r="Q72" s="8"/>
      <c r="R72" s="8"/>
      <c r="S72" s="8"/>
      <c r="T72" s="8"/>
      <c r="U72" s="8"/>
      <c r="V72" s="8"/>
      <c r="W72" s="8"/>
      <c r="X72" s="9"/>
    </row>
    <row r="73" spans="1:24">
      <c r="A73" s="369"/>
      <c r="B73" s="370"/>
      <c r="C73" s="370"/>
      <c r="D73" s="370"/>
      <c r="E73" s="370"/>
      <c r="F73" s="370"/>
      <c r="G73" s="370"/>
      <c r="H73" s="370"/>
      <c r="I73" s="370"/>
      <c r="J73" s="370"/>
      <c r="K73" s="370"/>
      <c r="L73" s="370"/>
      <c r="M73" s="370"/>
      <c r="N73" s="370"/>
      <c r="O73" s="370"/>
      <c r="P73" s="370"/>
      <c r="Q73" s="370"/>
      <c r="R73" s="370"/>
      <c r="S73" s="370"/>
      <c r="T73" s="370"/>
      <c r="U73" s="370"/>
      <c r="V73" s="370"/>
      <c r="W73" s="370"/>
      <c r="X73" s="371"/>
    </row>
    <row r="74" spans="1:24">
      <c r="A74" s="365" t="s">
        <v>60</v>
      </c>
      <c r="B74" s="366"/>
      <c r="C74" s="366"/>
      <c r="D74" s="366"/>
      <c r="E74" s="366"/>
      <c r="F74" s="366"/>
      <c r="G74" s="366"/>
      <c r="H74" s="366"/>
      <c r="I74" s="366"/>
      <c r="J74" s="366"/>
      <c r="K74" s="366"/>
      <c r="L74" s="366"/>
      <c r="M74" s="366"/>
      <c r="N74" s="366"/>
      <c r="O74" s="366"/>
      <c r="P74" s="366"/>
      <c r="Q74" s="366"/>
      <c r="R74" s="366"/>
      <c r="S74" s="366"/>
      <c r="T74" s="366"/>
      <c r="U74" s="366"/>
      <c r="V74" s="366"/>
      <c r="W74" s="366"/>
      <c r="X74" s="367"/>
    </row>
    <row r="75" spans="1:24" ht="15" customHeight="1">
      <c r="A75" s="262" t="s">
        <v>61</v>
      </c>
      <c r="B75" s="263"/>
      <c r="C75" s="263"/>
      <c r="D75" s="263"/>
      <c r="E75" s="263"/>
      <c r="F75" s="263"/>
      <c r="G75" s="263"/>
      <c r="H75" s="263"/>
      <c r="I75" s="263"/>
      <c r="J75" s="263"/>
      <c r="K75" s="263"/>
      <c r="L75" s="263"/>
      <c r="M75" s="263"/>
      <c r="N75" s="263"/>
      <c r="O75" s="263"/>
      <c r="P75" s="263"/>
      <c r="Q75" s="263"/>
      <c r="R75" s="263"/>
      <c r="S75" s="263"/>
      <c r="T75" s="263"/>
      <c r="U75" s="263"/>
      <c r="V75" s="263"/>
      <c r="W75" s="263"/>
      <c r="X75" s="264"/>
    </row>
    <row r="76" spans="1:24" ht="38.25" customHeight="1">
      <c r="A76" s="326" t="s">
        <v>62</v>
      </c>
      <c r="B76" s="326"/>
      <c r="C76" s="326"/>
      <c r="D76" s="326"/>
      <c r="E76" s="327"/>
      <c r="F76" s="328" t="s">
        <v>63</v>
      </c>
      <c r="G76" s="328"/>
      <c r="H76" s="328"/>
      <c r="I76" s="328"/>
      <c r="J76" s="328"/>
      <c r="K76" s="328" t="s">
        <v>64</v>
      </c>
      <c r="L76" s="329"/>
      <c r="M76" s="329"/>
      <c r="N76" s="328"/>
      <c r="O76" s="328" t="s">
        <v>65</v>
      </c>
      <c r="P76" s="329"/>
      <c r="Q76" s="329"/>
      <c r="R76" s="328"/>
      <c r="S76" s="328" t="s">
        <v>66</v>
      </c>
      <c r="T76" s="329"/>
      <c r="U76" s="329"/>
      <c r="V76" s="329"/>
      <c r="W76" s="329"/>
      <c r="X76" s="329"/>
    </row>
    <row r="77" spans="1:24">
      <c r="A77" s="289" t="s">
        <v>67</v>
      </c>
      <c r="B77" s="330"/>
      <c r="C77" s="330"/>
      <c r="D77" s="330"/>
      <c r="E77" s="331"/>
      <c r="F77" s="291"/>
      <c r="G77" s="292"/>
      <c r="H77" s="292"/>
      <c r="I77" s="292"/>
      <c r="J77" s="293"/>
      <c r="K77" s="291"/>
      <c r="L77" s="292"/>
      <c r="M77" s="292"/>
      <c r="N77" s="293"/>
      <c r="O77" s="291"/>
      <c r="P77" s="292"/>
      <c r="Q77" s="292"/>
      <c r="R77" s="293"/>
      <c r="S77" s="291"/>
      <c r="T77" s="292"/>
      <c r="U77" s="292"/>
      <c r="V77" s="292"/>
      <c r="W77" s="292"/>
      <c r="X77" s="293"/>
    </row>
    <row r="78" spans="1:24" s="32" customFormat="1">
      <c r="A78" s="289" t="s">
        <v>68</v>
      </c>
      <c r="B78" s="289"/>
      <c r="C78" s="289"/>
      <c r="D78" s="289"/>
      <c r="E78" s="290"/>
      <c r="F78" s="291"/>
      <c r="G78" s="292"/>
      <c r="H78" s="292"/>
      <c r="I78" s="292"/>
      <c r="J78" s="293"/>
      <c r="K78" s="291"/>
      <c r="L78" s="292"/>
      <c r="M78" s="292"/>
      <c r="N78" s="293"/>
      <c r="O78" s="291"/>
      <c r="P78" s="292"/>
      <c r="Q78" s="292"/>
      <c r="R78" s="293"/>
      <c r="S78" s="291"/>
      <c r="T78" s="292"/>
      <c r="U78" s="292"/>
      <c r="V78" s="292"/>
      <c r="W78" s="292"/>
      <c r="X78" s="293"/>
    </row>
    <row r="79" spans="1:24" s="32" customFormat="1">
      <c r="A79" s="289" t="s">
        <v>69</v>
      </c>
      <c r="B79" s="289"/>
      <c r="C79" s="289"/>
      <c r="D79" s="289"/>
      <c r="E79" s="290"/>
      <c r="F79" s="291"/>
      <c r="G79" s="292"/>
      <c r="H79" s="292"/>
      <c r="I79" s="292"/>
      <c r="J79" s="293"/>
      <c r="K79" s="291"/>
      <c r="L79" s="292"/>
      <c r="M79" s="292"/>
      <c r="N79" s="293"/>
      <c r="O79" s="291"/>
      <c r="P79" s="292"/>
      <c r="Q79" s="292"/>
      <c r="R79" s="293"/>
      <c r="S79" s="291"/>
      <c r="T79" s="292"/>
      <c r="U79" s="292"/>
      <c r="V79" s="292"/>
      <c r="W79" s="292"/>
      <c r="X79" s="293"/>
    </row>
    <row r="80" spans="1:24" s="32" customFormat="1">
      <c r="A80" s="289" t="s">
        <v>70</v>
      </c>
      <c r="B80" s="289"/>
      <c r="C80" s="289"/>
      <c r="D80" s="289"/>
      <c r="E80" s="290"/>
      <c r="F80" s="291"/>
      <c r="G80" s="292"/>
      <c r="H80" s="292"/>
      <c r="I80" s="292"/>
      <c r="J80" s="293"/>
      <c r="K80" s="291"/>
      <c r="L80" s="292"/>
      <c r="M80" s="292"/>
      <c r="N80" s="293"/>
      <c r="O80" s="291"/>
      <c r="P80" s="292"/>
      <c r="Q80" s="292"/>
      <c r="R80" s="293"/>
      <c r="S80" s="291"/>
      <c r="T80" s="292"/>
      <c r="U80" s="292"/>
      <c r="V80" s="292"/>
      <c r="W80" s="292"/>
      <c r="X80" s="293"/>
    </row>
    <row r="81" spans="1:24" s="32" customFormat="1">
      <c r="A81" s="289" t="s">
        <v>71</v>
      </c>
      <c r="B81" s="289"/>
      <c r="C81" s="289"/>
      <c r="D81" s="289"/>
      <c r="E81" s="290"/>
      <c r="F81" s="291"/>
      <c r="G81" s="292"/>
      <c r="H81" s="292"/>
      <c r="I81" s="292"/>
      <c r="J81" s="293"/>
      <c r="K81" s="291"/>
      <c r="L81" s="292"/>
      <c r="M81" s="292"/>
      <c r="N81" s="293"/>
      <c r="O81" s="291"/>
      <c r="P81" s="292"/>
      <c r="Q81" s="292"/>
      <c r="R81" s="293"/>
      <c r="S81" s="291"/>
      <c r="T81" s="292"/>
      <c r="U81" s="292"/>
      <c r="V81" s="292"/>
      <c r="W81" s="292"/>
      <c r="X81" s="293"/>
    </row>
    <row r="82" spans="1:24" s="32" customFormat="1">
      <c r="A82" s="289" t="s">
        <v>72</v>
      </c>
      <c r="B82" s="289"/>
      <c r="C82" s="289"/>
      <c r="D82" s="289"/>
      <c r="E82" s="290"/>
      <c r="F82" s="291"/>
      <c r="G82" s="292"/>
      <c r="H82" s="292"/>
      <c r="I82" s="292"/>
      <c r="J82" s="293"/>
      <c r="K82" s="291"/>
      <c r="L82" s="292"/>
      <c r="M82" s="292"/>
      <c r="N82" s="293"/>
      <c r="O82" s="291"/>
      <c r="P82" s="292"/>
      <c r="Q82" s="292"/>
      <c r="R82" s="293"/>
      <c r="S82" s="291"/>
      <c r="T82" s="292"/>
      <c r="U82" s="292"/>
      <c r="V82" s="292"/>
      <c r="W82" s="292"/>
      <c r="X82" s="293"/>
    </row>
    <row r="83" spans="1:24" s="32" customFormat="1">
      <c r="A83" s="289" t="s">
        <v>73</v>
      </c>
      <c r="B83" s="289"/>
      <c r="C83" s="289"/>
      <c r="D83" s="289"/>
      <c r="E83" s="290"/>
      <c r="F83" s="291"/>
      <c r="G83" s="292"/>
      <c r="H83" s="292"/>
      <c r="I83" s="292"/>
      <c r="J83" s="293"/>
      <c r="K83" s="291"/>
      <c r="L83" s="292"/>
      <c r="M83" s="292"/>
      <c r="N83" s="293"/>
      <c r="O83" s="291"/>
      <c r="P83" s="292"/>
      <c r="Q83" s="292"/>
      <c r="R83" s="293"/>
      <c r="S83" s="291"/>
      <c r="T83" s="292"/>
      <c r="U83" s="292"/>
      <c r="V83" s="292"/>
      <c r="W83" s="292"/>
      <c r="X83" s="293"/>
    </row>
    <row r="84" spans="1:24" s="32" customFormat="1">
      <c r="A84" s="289" t="s">
        <v>74</v>
      </c>
      <c r="B84" s="289"/>
      <c r="C84" s="289"/>
      <c r="D84" s="289"/>
      <c r="E84" s="290"/>
      <c r="F84" s="291"/>
      <c r="G84" s="292"/>
      <c r="H84" s="292"/>
      <c r="I84" s="292"/>
      <c r="J84" s="293"/>
      <c r="K84" s="291"/>
      <c r="L84" s="292"/>
      <c r="M84" s="292"/>
      <c r="N84" s="293"/>
      <c r="O84" s="291"/>
      <c r="P84" s="292"/>
      <c r="Q84" s="292"/>
      <c r="R84" s="293"/>
      <c r="S84" s="291"/>
      <c r="T84" s="292"/>
      <c r="U84" s="292"/>
      <c r="V84" s="292"/>
      <c r="W84" s="292"/>
      <c r="X84" s="293"/>
    </row>
    <row r="85" spans="1:24" s="32" customFormat="1">
      <c r="A85" s="438" t="s">
        <v>75</v>
      </c>
      <c r="B85" s="438"/>
      <c r="C85" s="438"/>
      <c r="D85" s="438"/>
      <c r="E85" s="439"/>
      <c r="F85" s="319"/>
      <c r="G85" s="320"/>
      <c r="H85" s="320"/>
      <c r="I85" s="320"/>
      <c r="J85" s="321"/>
      <c r="K85" s="319"/>
      <c r="L85" s="320"/>
      <c r="M85" s="320"/>
      <c r="N85" s="321"/>
      <c r="O85" s="319"/>
      <c r="P85" s="320"/>
      <c r="Q85" s="320"/>
      <c r="R85" s="321"/>
      <c r="S85" s="319"/>
      <c r="T85" s="320"/>
      <c r="U85" s="320"/>
      <c r="V85" s="320"/>
      <c r="W85" s="320"/>
      <c r="X85" s="321"/>
    </row>
    <row r="86" spans="1:24" s="32" customFormat="1">
      <c r="A86" s="322" t="s">
        <v>76</v>
      </c>
      <c r="B86" s="322"/>
      <c r="C86" s="322"/>
      <c r="D86" s="322"/>
      <c r="E86" s="322"/>
      <c r="F86" s="311"/>
      <c r="G86" s="311"/>
      <c r="H86" s="311"/>
      <c r="I86" s="311"/>
      <c r="J86" s="311"/>
      <c r="K86" s="311"/>
      <c r="L86" s="311"/>
      <c r="M86" s="311"/>
      <c r="N86" s="311"/>
      <c r="O86" s="311"/>
      <c r="P86" s="311"/>
      <c r="Q86" s="311"/>
      <c r="R86" s="311"/>
      <c r="S86" s="311"/>
      <c r="T86" s="311"/>
      <c r="U86" s="311"/>
      <c r="V86" s="311"/>
      <c r="W86" s="311"/>
      <c r="X86" s="311"/>
    </row>
    <row r="87" spans="1:24" s="32" customFormat="1">
      <c r="A87" s="323" t="s">
        <v>77</v>
      </c>
      <c r="B87" s="324"/>
      <c r="C87" s="324"/>
      <c r="D87" s="324"/>
      <c r="E87" s="324"/>
      <c r="F87" s="324"/>
      <c r="G87" s="324"/>
      <c r="H87" s="324"/>
      <c r="I87" s="324"/>
      <c r="J87" s="324"/>
      <c r="K87" s="324"/>
      <c r="L87" s="324"/>
      <c r="M87" s="324"/>
      <c r="N87" s="324"/>
      <c r="O87" s="324"/>
      <c r="P87" s="324"/>
      <c r="Q87" s="324"/>
      <c r="R87" s="324"/>
      <c r="S87" s="324"/>
      <c r="T87" s="324"/>
      <c r="U87" s="324"/>
      <c r="V87" s="324"/>
      <c r="W87" s="324"/>
      <c r="X87" s="325"/>
    </row>
    <row r="88" spans="1:24" s="32" customFormat="1" ht="30" customHeight="1">
      <c r="A88" s="326" t="s">
        <v>62</v>
      </c>
      <c r="B88" s="326"/>
      <c r="C88" s="326"/>
      <c r="D88" s="326"/>
      <c r="E88" s="327"/>
      <c r="F88" s="328" t="s">
        <v>63</v>
      </c>
      <c r="G88" s="328"/>
      <c r="H88" s="328"/>
      <c r="I88" s="328"/>
      <c r="J88" s="328"/>
      <c r="K88" s="328" t="s">
        <v>64</v>
      </c>
      <c r="L88" s="329"/>
      <c r="M88" s="329"/>
      <c r="N88" s="328"/>
      <c r="O88" s="328" t="s">
        <v>65</v>
      </c>
      <c r="P88" s="329"/>
      <c r="Q88" s="329"/>
      <c r="R88" s="328"/>
      <c r="S88" s="328" t="s">
        <v>66</v>
      </c>
      <c r="T88" s="329"/>
      <c r="U88" s="329"/>
      <c r="V88" s="329"/>
      <c r="W88" s="329"/>
      <c r="X88" s="329"/>
    </row>
    <row r="89" spans="1:24">
      <c r="A89" s="289" t="s">
        <v>67</v>
      </c>
      <c r="B89" s="330"/>
      <c r="C89" s="330"/>
      <c r="D89" s="330"/>
      <c r="E89" s="331"/>
      <c r="F89" s="291"/>
      <c r="G89" s="292"/>
      <c r="H89" s="292"/>
      <c r="I89" s="292"/>
      <c r="J89" s="293"/>
      <c r="K89" s="291"/>
      <c r="L89" s="292"/>
      <c r="M89" s="292"/>
      <c r="N89" s="293"/>
      <c r="O89" s="291"/>
      <c r="P89" s="292"/>
      <c r="Q89" s="292"/>
      <c r="R89" s="293"/>
      <c r="S89" s="291"/>
      <c r="T89" s="292"/>
      <c r="U89" s="292"/>
      <c r="V89" s="292"/>
      <c r="W89" s="292"/>
      <c r="X89" s="293"/>
    </row>
    <row r="90" spans="1:24" s="32" customFormat="1">
      <c r="A90" s="289" t="s">
        <v>68</v>
      </c>
      <c r="B90" s="289"/>
      <c r="C90" s="289"/>
      <c r="D90" s="289"/>
      <c r="E90" s="290"/>
      <c r="F90" s="291"/>
      <c r="G90" s="292"/>
      <c r="H90" s="292"/>
      <c r="I90" s="292"/>
      <c r="J90" s="293"/>
      <c r="K90" s="291"/>
      <c r="L90" s="292"/>
      <c r="M90" s="292"/>
      <c r="N90" s="293"/>
      <c r="O90" s="291"/>
      <c r="P90" s="292"/>
      <c r="Q90" s="292"/>
      <c r="R90" s="293"/>
      <c r="S90" s="291"/>
      <c r="T90" s="292"/>
      <c r="U90" s="292"/>
      <c r="V90" s="292"/>
      <c r="W90" s="292"/>
      <c r="X90" s="293"/>
    </row>
    <row r="91" spans="1:24">
      <c r="A91" s="289" t="s">
        <v>69</v>
      </c>
      <c r="B91" s="289"/>
      <c r="C91" s="289"/>
      <c r="D91" s="289"/>
      <c r="E91" s="290"/>
      <c r="F91" s="291"/>
      <c r="G91" s="292"/>
      <c r="H91" s="292"/>
      <c r="I91" s="292"/>
      <c r="J91" s="293"/>
      <c r="K91" s="291"/>
      <c r="L91" s="292"/>
      <c r="M91" s="292"/>
      <c r="N91" s="293"/>
      <c r="O91" s="291"/>
      <c r="P91" s="292"/>
      <c r="Q91" s="292"/>
      <c r="R91" s="293"/>
      <c r="S91" s="291"/>
      <c r="T91" s="292"/>
      <c r="U91" s="292"/>
      <c r="V91" s="292"/>
      <c r="W91" s="292"/>
      <c r="X91" s="293"/>
    </row>
    <row r="92" spans="1:24" ht="42.75" customHeight="1">
      <c r="A92" s="289" t="s">
        <v>78</v>
      </c>
      <c r="B92" s="289"/>
      <c r="C92" s="289"/>
      <c r="D92" s="289"/>
      <c r="E92" s="290"/>
      <c r="F92" s="291"/>
      <c r="G92" s="292"/>
      <c r="H92" s="292"/>
      <c r="I92" s="292"/>
      <c r="J92" s="293"/>
      <c r="K92" s="291"/>
      <c r="L92" s="292"/>
      <c r="M92" s="292"/>
      <c r="N92" s="293"/>
      <c r="O92" s="291"/>
      <c r="P92" s="292"/>
      <c r="Q92" s="292"/>
      <c r="R92" s="293"/>
      <c r="S92" s="291"/>
      <c r="T92" s="292"/>
      <c r="U92" s="292"/>
      <c r="V92" s="292"/>
      <c r="W92" s="292"/>
      <c r="X92" s="293"/>
    </row>
    <row r="93" spans="1:24">
      <c r="A93" s="289" t="s">
        <v>79</v>
      </c>
      <c r="B93" s="289"/>
      <c r="C93" s="289"/>
      <c r="D93" s="289"/>
      <c r="E93" s="290"/>
      <c r="F93" s="291"/>
      <c r="G93" s="292"/>
      <c r="H93" s="292"/>
      <c r="I93" s="292"/>
      <c r="J93" s="293"/>
      <c r="K93" s="291"/>
      <c r="L93" s="292"/>
      <c r="M93" s="292"/>
      <c r="N93" s="293"/>
      <c r="O93" s="291"/>
      <c r="P93" s="292"/>
      <c r="Q93" s="292"/>
      <c r="R93" s="293"/>
      <c r="S93" s="291"/>
      <c r="T93" s="292"/>
      <c r="U93" s="292"/>
      <c r="V93" s="292"/>
      <c r="W93" s="292"/>
      <c r="X93" s="293"/>
    </row>
    <row r="94" spans="1:24">
      <c r="A94" s="289" t="s">
        <v>80</v>
      </c>
      <c r="B94" s="289"/>
      <c r="C94" s="289"/>
      <c r="D94" s="289"/>
      <c r="E94" s="290"/>
      <c r="F94" s="291"/>
      <c r="G94" s="292"/>
      <c r="H94" s="292"/>
      <c r="I94" s="292"/>
      <c r="J94" s="293"/>
      <c r="K94" s="291"/>
      <c r="L94" s="292"/>
      <c r="M94" s="292"/>
      <c r="N94" s="293"/>
      <c r="O94" s="291"/>
      <c r="P94" s="292"/>
      <c r="Q94" s="292"/>
      <c r="R94" s="293"/>
      <c r="S94" s="291"/>
      <c r="T94" s="292"/>
      <c r="U94" s="292"/>
      <c r="V94" s="292"/>
      <c r="W94" s="292"/>
      <c r="X94" s="293"/>
    </row>
    <row r="95" spans="1:24">
      <c r="A95" s="438" t="s">
        <v>75</v>
      </c>
      <c r="B95" s="438"/>
      <c r="C95" s="438"/>
      <c r="D95" s="438"/>
      <c r="E95" s="439"/>
      <c r="F95" s="319"/>
      <c r="G95" s="320"/>
      <c r="H95" s="320"/>
      <c r="I95" s="320"/>
      <c r="J95" s="321"/>
      <c r="K95" s="319"/>
      <c r="L95" s="320"/>
      <c r="M95" s="320"/>
      <c r="N95" s="321"/>
      <c r="O95" s="319"/>
      <c r="P95" s="320"/>
      <c r="Q95" s="320"/>
      <c r="R95" s="321"/>
      <c r="S95" s="319"/>
      <c r="T95" s="320"/>
      <c r="U95" s="320"/>
      <c r="V95" s="320"/>
      <c r="W95" s="320"/>
      <c r="X95" s="321"/>
    </row>
    <row r="96" spans="1:24">
      <c r="A96" s="322" t="s">
        <v>76</v>
      </c>
      <c r="B96" s="322"/>
      <c r="C96" s="322"/>
      <c r="D96" s="322"/>
      <c r="E96" s="322"/>
      <c r="F96" s="311"/>
      <c r="G96" s="311"/>
      <c r="H96" s="311"/>
      <c r="I96" s="311"/>
      <c r="J96" s="311"/>
      <c r="K96" s="311"/>
      <c r="L96" s="311"/>
      <c r="M96" s="311"/>
      <c r="N96" s="311"/>
      <c r="O96" s="311"/>
      <c r="P96" s="311"/>
      <c r="Q96" s="311"/>
      <c r="R96" s="311"/>
      <c r="S96" s="311"/>
      <c r="T96" s="311"/>
      <c r="U96" s="311"/>
      <c r="V96" s="311"/>
      <c r="W96" s="311"/>
      <c r="X96" s="311"/>
    </row>
    <row r="97" spans="1:24">
      <c r="A97" s="294" t="s">
        <v>81</v>
      </c>
      <c r="B97" s="295"/>
      <c r="C97" s="295"/>
      <c r="D97" s="295"/>
      <c r="E97" s="295"/>
      <c r="F97" s="295"/>
      <c r="G97" s="295"/>
      <c r="H97" s="295"/>
      <c r="I97" s="295"/>
      <c r="J97" s="295"/>
      <c r="K97" s="295"/>
      <c r="L97" s="295"/>
      <c r="M97" s="295"/>
      <c r="N97" s="295"/>
      <c r="O97" s="295"/>
      <c r="P97" s="295"/>
      <c r="Q97" s="295"/>
      <c r="R97" s="295"/>
      <c r="S97" s="295"/>
      <c r="T97" s="295"/>
      <c r="U97" s="295"/>
      <c r="V97" s="295"/>
      <c r="W97" s="295"/>
      <c r="X97" s="296"/>
    </row>
    <row r="98" spans="1:24" ht="29.25" customHeight="1">
      <c r="A98" s="312" t="s">
        <v>82</v>
      </c>
      <c r="B98" s="313"/>
      <c r="C98" s="297" t="s">
        <v>83</v>
      </c>
      <c r="D98" s="298"/>
      <c r="E98" s="314" t="s">
        <v>34</v>
      </c>
      <c r="F98" s="315"/>
      <c r="G98" s="315"/>
      <c r="H98" s="315"/>
      <c r="I98" s="316"/>
      <c r="J98" s="300" t="s">
        <v>84</v>
      </c>
      <c r="K98" s="301"/>
      <c r="L98" s="314" t="s">
        <v>85</v>
      </c>
      <c r="M98" s="316"/>
      <c r="N98" s="300" t="s">
        <v>86</v>
      </c>
      <c r="O98" s="301"/>
      <c r="P98" s="297" t="s">
        <v>87</v>
      </c>
      <c r="Q98" s="298"/>
      <c r="R98" s="297" t="s">
        <v>88</v>
      </c>
      <c r="S98" s="298"/>
      <c r="T98" s="297" t="s">
        <v>89</v>
      </c>
      <c r="U98" s="298"/>
      <c r="V98" s="297" t="s">
        <v>90</v>
      </c>
      <c r="W98" s="299"/>
      <c r="X98" s="298"/>
    </row>
    <row r="99" spans="1:24" ht="15" customHeight="1">
      <c r="A99" s="317"/>
      <c r="B99" s="318"/>
      <c r="C99" s="304"/>
      <c r="D99" s="304"/>
      <c r="E99" s="306"/>
      <c r="F99" s="307"/>
      <c r="G99" s="307"/>
      <c r="H99" s="307"/>
      <c r="I99" s="308"/>
      <c r="J99" s="302"/>
      <c r="K99" s="309"/>
      <c r="L99" s="310"/>
      <c r="M99" s="308"/>
      <c r="N99" s="302"/>
      <c r="O99" s="303"/>
      <c r="P99" s="304"/>
      <c r="Q99" s="305"/>
      <c r="R99" s="304"/>
      <c r="S99" s="305"/>
      <c r="T99" s="304"/>
      <c r="U99" s="305"/>
      <c r="V99" s="304"/>
      <c r="W99" s="304"/>
      <c r="X99" s="304"/>
    </row>
    <row r="100" spans="1:24">
      <c r="A100" s="317"/>
      <c r="B100" s="318"/>
      <c r="C100" s="304"/>
      <c r="D100" s="304"/>
      <c r="E100" s="306"/>
      <c r="F100" s="307"/>
      <c r="G100" s="307"/>
      <c r="H100" s="307"/>
      <c r="I100" s="308"/>
      <c r="J100" s="302"/>
      <c r="K100" s="309"/>
      <c r="L100" s="310"/>
      <c r="M100" s="308"/>
      <c r="N100" s="302"/>
      <c r="O100" s="303"/>
      <c r="P100" s="304"/>
      <c r="Q100" s="305"/>
      <c r="R100" s="304"/>
      <c r="S100" s="305"/>
      <c r="T100" s="304"/>
      <c r="U100" s="305"/>
      <c r="V100" s="304"/>
      <c r="W100" s="304"/>
      <c r="X100" s="304"/>
    </row>
    <row r="101" spans="1:24">
      <c r="A101" s="317"/>
      <c r="B101" s="318"/>
      <c r="C101" s="304"/>
      <c r="D101" s="304"/>
      <c r="E101" s="306"/>
      <c r="F101" s="307"/>
      <c r="G101" s="307"/>
      <c r="H101" s="307"/>
      <c r="I101" s="308"/>
      <c r="J101" s="302"/>
      <c r="K101" s="309"/>
      <c r="L101" s="310"/>
      <c r="M101" s="308"/>
      <c r="N101" s="302"/>
      <c r="O101" s="303"/>
      <c r="P101" s="304"/>
      <c r="Q101" s="305"/>
      <c r="R101" s="304"/>
      <c r="S101" s="305"/>
      <c r="T101" s="304"/>
      <c r="U101" s="305"/>
      <c r="V101" s="304"/>
      <c r="W101" s="304"/>
      <c r="X101" s="304"/>
    </row>
    <row r="102" spans="1:24">
      <c r="A102" s="317"/>
      <c r="B102" s="318"/>
      <c r="C102" s="304"/>
      <c r="D102" s="304"/>
      <c r="E102" s="306"/>
      <c r="F102" s="307"/>
      <c r="G102" s="307"/>
      <c r="H102" s="307"/>
      <c r="I102" s="308"/>
      <c r="J102" s="302"/>
      <c r="K102" s="309"/>
      <c r="L102" s="310"/>
      <c r="M102" s="308"/>
      <c r="N102" s="302"/>
      <c r="O102" s="303"/>
      <c r="P102" s="304"/>
      <c r="Q102" s="305"/>
      <c r="R102" s="304"/>
      <c r="S102" s="305"/>
      <c r="T102" s="304"/>
      <c r="U102" s="305"/>
      <c r="V102" s="304"/>
      <c r="W102" s="304"/>
      <c r="X102" s="304"/>
    </row>
    <row r="103" spans="1:24">
      <c r="A103" s="317"/>
      <c r="B103" s="318"/>
      <c r="C103" s="304"/>
      <c r="D103" s="304"/>
      <c r="E103" s="306"/>
      <c r="F103" s="307"/>
      <c r="G103" s="307"/>
      <c r="H103" s="307"/>
      <c r="I103" s="308"/>
      <c r="J103" s="302"/>
      <c r="K103" s="309"/>
      <c r="L103" s="310"/>
      <c r="M103" s="308"/>
      <c r="N103" s="302"/>
      <c r="O103" s="303"/>
      <c r="P103" s="304"/>
      <c r="Q103" s="305"/>
      <c r="R103" s="304"/>
      <c r="S103" s="305"/>
      <c r="T103" s="304"/>
      <c r="U103" s="305"/>
      <c r="V103" s="304"/>
      <c r="W103" s="304"/>
      <c r="X103" s="304"/>
    </row>
    <row r="104" spans="1:24">
      <c r="A104" s="317"/>
      <c r="B104" s="318"/>
      <c r="C104" s="304"/>
      <c r="D104" s="304"/>
      <c r="E104" s="306"/>
      <c r="F104" s="307"/>
      <c r="G104" s="307"/>
      <c r="H104" s="307"/>
      <c r="I104" s="308"/>
      <c r="J104" s="302"/>
      <c r="K104" s="309"/>
      <c r="L104" s="310"/>
      <c r="M104" s="308"/>
      <c r="N104" s="302"/>
      <c r="O104" s="303"/>
      <c r="P104" s="304"/>
      <c r="Q104" s="305"/>
      <c r="R104" s="304"/>
      <c r="S104" s="305"/>
      <c r="T104" s="304"/>
      <c r="U104" s="305"/>
      <c r="V104" s="304"/>
      <c r="W104" s="304"/>
      <c r="X104" s="304"/>
    </row>
    <row r="105" spans="1:24">
      <c r="A105" s="317"/>
      <c r="B105" s="318"/>
      <c r="C105" s="304"/>
      <c r="D105" s="304"/>
      <c r="E105" s="306"/>
      <c r="F105" s="307"/>
      <c r="G105" s="307"/>
      <c r="H105" s="307"/>
      <c r="I105" s="308"/>
      <c r="J105" s="302"/>
      <c r="K105" s="309"/>
      <c r="L105" s="310"/>
      <c r="M105" s="308"/>
      <c r="N105" s="302"/>
      <c r="O105" s="303"/>
      <c r="P105" s="304"/>
      <c r="Q105" s="305"/>
      <c r="R105" s="304"/>
      <c r="S105" s="305"/>
      <c r="T105" s="304"/>
      <c r="U105" s="305"/>
      <c r="V105" s="304"/>
      <c r="W105" s="304"/>
      <c r="X105" s="304"/>
    </row>
    <row r="106" spans="1:24">
      <c r="A106" s="423" t="s">
        <v>91</v>
      </c>
      <c r="B106" s="424"/>
      <c r="C106" s="424"/>
      <c r="D106" s="424"/>
      <c r="E106" s="425"/>
      <c r="F106" s="425"/>
      <c r="G106" s="425"/>
      <c r="H106" s="425"/>
      <c r="I106" s="426"/>
      <c r="J106" s="427">
        <f>SUM(J99:K105)</f>
        <v>0</v>
      </c>
      <c r="K106" s="426"/>
      <c r="L106" s="427">
        <f>SUM(L99:M105)</f>
        <v>0</v>
      </c>
      <c r="M106" s="426"/>
      <c r="N106" s="427">
        <f>SUM(N99:O105)</f>
        <v>0</v>
      </c>
      <c r="O106" s="426"/>
      <c r="P106" s="428"/>
      <c r="Q106" s="429"/>
      <c r="R106" s="429"/>
      <c r="S106" s="429"/>
      <c r="T106" s="429"/>
      <c r="U106" s="429"/>
      <c r="V106" s="429"/>
      <c r="W106" s="429"/>
      <c r="X106" s="430"/>
    </row>
    <row r="107" spans="1:24">
      <c r="A107" s="431"/>
      <c r="B107" s="432"/>
      <c r="C107" s="432"/>
      <c r="D107" s="432"/>
      <c r="E107" s="432"/>
      <c r="F107" s="432"/>
      <c r="G107" s="432"/>
      <c r="H107" s="432"/>
      <c r="I107" s="432"/>
      <c r="J107" s="432"/>
      <c r="K107" s="432"/>
      <c r="L107" s="432"/>
      <c r="M107" s="432"/>
      <c r="N107" s="432"/>
      <c r="O107" s="432"/>
      <c r="P107" s="432"/>
      <c r="Q107" s="432"/>
      <c r="R107" s="432"/>
      <c r="S107" s="432"/>
      <c r="T107" s="432"/>
      <c r="U107" s="432"/>
      <c r="V107" s="432"/>
      <c r="W107" s="432"/>
      <c r="X107" s="433"/>
    </row>
    <row r="108" spans="1:24" s="32" customFormat="1" ht="63.75" customHeight="1">
      <c r="A108" s="440" t="s">
        <v>92</v>
      </c>
      <c r="B108" s="441"/>
      <c r="C108" s="441"/>
      <c r="D108" s="441"/>
      <c r="E108" s="441"/>
      <c r="F108" s="441"/>
      <c r="G108" s="441"/>
      <c r="H108" s="441"/>
      <c r="I108" s="441"/>
      <c r="J108" s="441"/>
      <c r="K108" s="441"/>
      <c r="L108" s="441"/>
      <c r="M108" s="441"/>
      <c r="N108" s="441"/>
      <c r="O108" s="441"/>
      <c r="P108" s="441"/>
      <c r="Q108" s="441"/>
      <c r="R108" s="441"/>
      <c r="S108" s="441"/>
      <c r="T108" s="441"/>
      <c r="U108" s="441"/>
      <c r="V108" s="441"/>
      <c r="W108" s="441"/>
      <c r="X108" s="442"/>
    </row>
    <row r="109" spans="1:24">
      <c r="A109" s="434" t="s">
        <v>93</v>
      </c>
      <c r="B109" s="435"/>
      <c r="C109" s="436"/>
      <c r="D109" s="436"/>
      <c r="E109" s="436"/>
      <c r="F109" s="436"/>
      <c r="G109" s="436"/>
      <c r="H109" s="436"/>
      <c r="I109" s="436"/>
      <c r="J109" s="436"/>
      <c r="K109" s="436"/>
      <c r="L109" s="436"/>
      <c r="M109" s="436"/>
      <c r="N109" s="436"/>
      <c r="O109" s="435"/>
      <c r="P109" s="435"/>
      <c r="Q109" s="435"/>
      <c r="R109" s="435"/>
      <c r="S109" s="435"/>
      <c r="T109" s="435"/>
      <c r="U109" s="435"/>
      <c r="V109" s="435"/>
      <c r="W109" s="435"/>
      <c r="X109" s="437"/>
    </row>
    <row r="110" spans="1:24" ht="15" customHeight="1">
      <c r="A110" s="225" t="s">
        <v>94</v>
      </c>
      <c r="B110" s="226"/>
      <c r="C110" s="92" t="s">
        <v>95</v>
      </c>
      <c r="D110" s="92"/>
      <c r="E110" s="92" t="s">
        <v>96</v>
      </c>
      <c r="F110" s="92"/>
      <c r="G110" s="93" t="s">
        <v>97</v>
      </c>
      <c r="H110" s="94"/>
      <c r="I110" s="94"/>
      <c r="J110" s="94"/>
      <c r="K110" s="94"/>
      <c r="L110" s="94"/>
      <c r="M110" s="94"/>
      <c r="N110" s="95"/>
      <c r="O110" s="417" t="s">
        <v>98</v>
      </c>
      <c r="P110" s="217"/>
      <c r="Q110" s="216" t="s">
        <v>99</v>
      </c>
      <c r="R110" s="217"/>
      <c r="S110" s="216" t="s">
        <v>100</v>
      </c>
      <c r="T110" s="217"/>
      <c r="U110" s="216" t="s">
        <v>101</v>
      </c>
      <c r="V110" s="217"/>
      <c r="W110" s="216" t="s">
        <v>102</v>
      </c>
      <c r="X110" s="217"/>
    </row>
    <row r="111" spans="1:24">
      <c r="A111" s="235" t="s">
        <v>116</v>
      </c>
      <c r="B111" s="235"/>
      <c r="C111" s="250" t="s">
        <v>117</v>
      </c>
      <c r="D111" s="250"/>
      <c r="E111" s="90">
        <v>1</v>
      </c>
      <c r="F111" s="91"/>
      <c r="G111" s="96" t="s">
        <v>322</v>
      </c>
      <c r="H111" s="97"/>
      <c r="I111" s="97"/>
      <c r="J111" s="97"/>
      <c r="K111" s="97"/>
      <c r="L111" s="97"/>
      <c r="M111" s="97"/>
      <c r="N111" s="97"/>
      <c r="O111" s="193" t="s">
        <v>222</v>
      </c>
      <c r="P111" s="194"/>
      <c r="Q111" s="197"/>
      <c r="R111" s="198"/>
      <c r="S111" s="195">
        <v>240</v>
      </c>
      <c r="T111" s="194"/>
      <c r="U111" s="197">
        <f t="shared" ref="U111:U142" si="0">Q111*S111</f>
        <v>0</v>
      </c>
      <c r="V111" s="198"/>
      <c r="W111" s="195" t="s">
        <v>105</v>
      </c>
      <c r="X111" s="194"/>
    </row>
    <row r="112" spans="1:24" ht="28.5" customHeight="1">
      <c r="A112" s="235" t="s">
        <v>116</v>
      </c>
      <c r="B112" s="235"/>
      <c r="C112" s="251" t="s">
        <v>117</v>
      </c>
      <c r="D112" s="252"/>
      <c r="E112" s="90">
        <v>2</v>
      </c>
      <c r="F112" s="91"/>
      <c r="G112" s="96" t="s">
        <v>323</v>
      </c>
      <c r="H112" s="97"/>
      <c r="I112" s="97"/>
      <c r="J112" s="97"/>
      <c r="K112" s="97"/>
      <c r="L112" s="97"/>
      <c r="M112" s="97"/>
      <c r="N112" s="97"/>
      <c r="O112" s="196" t="s">
        <v>222</v>
      </c>
      <c r="P112" s="194"/>
      <c r="Q112" s="197"/>
      <c r="R112" s="198"/>
      <c r="S112" s="195">
        <v>80</v>
      </c>
      <c r="T112" s="194"/>
      <c r="U112" s="197">
        <f t="shared" si="0"/>
        <v>0</v>
      </c>
      <c r="V112" s="198"/>
      <c r="W112" s="195" t="s">
        <v>105</v>
      </c>
      <c r="X112" s="194"/>
    </row>
    <row r="113" spans="1:24" ht="28.5" customHeight="1">
      <c r="A113" s="235" t="s">
        <v>116</v>
      </c>
      <c r="B113" s="235"/>
      <c r="C113" s="233" t="s">
        <v>129</v>
      </c>
      <c r="D113" s="234"/>
      <c r="E113" s="90">
        <v>3</v>
      </c>
      <c r="F113" s="91"/>
      <c r="G113" s="96" t="s">
        <v>223</v>
      </c>
      <c r="H113" s="97"/>
      <c r="I113" s="97"/>
      <c r="J113" s="97"/>
      <c r="K113" s="97"/>
      <c r="L113" s="97"/>
      <c r="M113" s="97"/>
      <c r="N113" s="97"/>
      <c r="O113" s="196" t="s">
        <v>224</v>
      </c>
      <c r="P113" s="194"/>
      <c r="Q113" s="197"/>
      <c r="R113" s="198"/>
      <c r="S113" s="195">
        <v>18300</v>
      </c>
      <c r="T113" s="194"/>
      <c r="U113" s="197">
        <f t="shared" si="0"/>
        <v>0</v>
      </c>
      <c r="V113" s="198"/>
      <c r="W113" s="195" t="s">
        <v>105</v>
      </c>
      <c r="X113" s="194"/>
    </row>
    <row r="114" spans="1:24" ht="28.5" customHeight="1">
      <c r="A114" s="235" t="s">
        <v>116</v>
      </c>
      <c r="B114" s="235"/>
      <c r="C114" s="233" t="s">
        <v>119</v>
      </c>
      <c r="D114" s="234"/>
      <c r="E114" s="90">
        <v>4</v>
      </c>
      <c r="F114" s="91"/>
      <c r="G114" s="96" t="s">
        <v>324</v>
      </c>
      <c r="H114" s="97"/>
      <c r="I114" s="97"/>
      <c r="J114" s="97"/>
      <c r="K114" s="97"/>
      <c r="L114" s="97"/>
      <c r="M114" s="97"/>
      <c r="N114" s="97"/>
      <c r="O114" s="196" t="s">
        <v>222</v>
      </c>
      <c r="P114" s="194"/>
      <c r="Q114" s="197"/>
      <c r="R114" s="198"/>
      <c r="S114" s="195">
        <v>40</v>
      </c>
      <c r="T114" s="194"/>
      <c r="U114" s="197">
        <f t="shared" si="0"/>
        <v>0</v>
      </c>
      <c r="V114" s="198"/>
      <c r="W114" s="195" t="s">
        <v>105</v>
      </c>
      <c r="X114" s="194"/>
    </row>
    <row r="115" spans="1:24" ht="28.5" customHeight="1">
      <c r="A115" s="235" t="s">
        <v>116</v>
      </c>
      <c r="B115" s="235"/>
      <c r="C115" s="233" t="s">
        <v>119</v>
      </c>
      <c r="D115" s="234"/>
      <c r="E115" s="90">
        <v>5</v>
      </c>
      <c r="F115" s="91"/>
      <c r="G115" s="96" t="s">
        <v>325</v>
      </c>
      <c r="H115" s="97"/>
      <c r="I115" s="97"/>
      <c r="J115" s="97"/>
      <c r="K115" s="97"/>
      <c r="L115" s="97"/>
      <c r="M115" s="97"/>
      <c r="N115" s="97"/>
      <c r="O115" s="196" t="s">
        <v>222</v>
      </c>
      <c r="P115" s="194"/>
      <c r="Q115" s="197"/>
      <c r="R115" s="198"/>
      <c r="S115" s="195">
        <v>20</v>
      </c>
      <c r="T115" s="194"/>
      <c r="U115" s="197">
        <f t="shared" si="0"/>
        <v>0</v>
      </c>
      <c r="V115" s="198"/>
      <c r="W115" s="195" t="s">
        <v>105</v>
      </c>
      <c r="X115" s="194"/>
    </row>
    <row r="116" spans="1:24" ht="23.25" customHeight="1">
      <c r="A116" s="235" t="s">
        <v>116</v>
      </c>
      <c r="B116" s="235"/>
      <c r="C116" s="233" t="s">
        <v>119</v>
      </c>
      <c r="D116" s="234"/>
      <c r="E116" s="90">
        <v>6</v>
      </c>
      <c r="F116" s="91"/>
      <c r="G116" s="96" t="s">
        <v>326</v>
      </c>
      <c r="H116" s="97"/>
      <c r="I116" s="97"/>
      <c r="J116" s="97"/>
      <c r="K116" s="97"/>
      <c r="L116" s="97"/>
      <c r="M116" s="97"/>
      <c r="N116" s="97"/>
      <c r="O116" s="196" t="s">
        <v>222</v>
      </c>
      <c r="P116" s="194"/>
      <c r="Q116" s="197"/>
      <c r="R116" s="198"/>
      <c r="S116" s="195">
        <v>200</v>
      </c>
      <c r="T116" s="194"/>
      <c r="U116" s="197">
        <f t="shared" si="0"/>
        <v>0</v>
      </c>
      <c r="V116" s="198"/>
      <c r="W116" s="195" t="s">
        <v>105</v>
      </c>
      <c r="X116" s="194"/>
    </row>
    <row r="117" spans="1:24" ht="23.25" customHeight="1">
      <c r="A117" s="235" t="s">
        <v>116</v>
      </c>
      <c r="B117" s="235"/>
      <c r="C117" s="233" t="s">
        <v>119</v>
      </c>
      <c r="D117" s="234"/>
      <c r="E117" s="90">
        <v>7</v>
      </c>
      <c r="F117" s="91"/>
      <c r="G117" s="96" t="s">
        <v>327</v>
      </c>
      <c r="H117" s="97"/>
      <c r="I117" s="97"/>
      <c r="J117" s="97"/>
      <c r="K117" s="97"/>
      <c r="L117" s="97"/>
      <c r="M117" s="97"/>
      <c r="N117" s="97"/>
      <c r="O117" s="193" t="s">
        <v>222</v>
      </c>
      <c r="P117" s="194"/>
      <c r="Q117" s="197"/>
      <c r="R117" s="198"/>
      <c r="S117" s="195">
        <v>20</v>
      </c>
      <c r="T117" s="194"/>
      <c r="U117" s="197">
        <f t="shared" si="0"/>
        <v>0</v>
      </c>
      <c r="V117" s="198"/>
      <c r="W117" s="195" t="s">
        <v>105</v>
      </c>
      <c r="X117" s="194"/>
    </row>
    <row r="118" spans="1:24" ht="24.75" customHeight="1">
      <c r="A118" s="235" t="s">
        <v>116</v>
      </c>
      <c r="B118" s="235"/>
      <c r="C118" s="233" t="s">
        <v>117</v>
      </c>
      <c r="D118" s="234"/>
      <c r="E118" s="90">
        <v>8</v>
      </c>
      <c r="F118" s="91"/>
      <c r="G118" s="96" t="s">
        <v>328</v>
      </c>
      <c r="H118" s="97"/>
      <c r="I118" s="97"/>
      <c r="J118" s="97"/>
      <c r="K118" s="97"/>
      <c r="L118" s="97"/>
      <c r="M118" s="97"/>
      <c r="N118" s="97"/>
      <c r="O118" s="196" t="s">
        <v>222</v>
      </c>
      <c r="P118" s="194"/>
      <c r="Q118" s="197"/>
      <c r="R118" s="198"/>
      <c r="S118" s="195">
        <v>20</v>
      </c>
      <c r="T118" s="194"/>
      <c r="U118" s="197">
        <f t="shared" si="0"/>
        <v>0</v>
      </c>
      <c r="V118" s="198"/>
      <c r="W118" s="195" t="s">
        <v>105</v>
      </c>
      <c r="X118" s="194"/>
    </row>
    <row r="119" spans="1:24">
      <c r="A119" s="235" t="s">
        <v>116</v>
      </c>
      <c r="B119" s="235"/>
      <c r="C119" s="233" t="s">
        <v>119</v>
      </c>
      <c r="D119" s="234"/>
      <c r="E119" s="90">
        <v>9</v>
      </c>
      <c r="F119" s="91"/>
      <c r="G119" s="96" t="s">
        <v>329</v>
      </c>
      <c r="H119" s="97"/>
      <c r="I119" s="97"/>
      <c r="J119" s="97"/>
      <c r="K119" s="97"/>
      <c r="L119" s="97"/>
      <c r="M119" s="97"/>
      <c r="N119" s="97"/>
      <c r="O119" s="193" t="s">
        <v>222</v>
      </c>
      <c r="P119" s="194"/>
      <c r="Q119" s="197"/>
      <c r="R119" s="198"/>
      <c r="S119" s="195">
        <v>4000</v>
      </c>
      <c r="T119" s="194"/>
      <c r="U119" s="197">
        <f t="shared" si="0"/>
        <v>0</v>
      </c>
      <c r="V119" s="198"/>
      <c r="W119" s="195" t="s">
        <v>105</v>
      </c>
      <c r="X119" s="194"/>
    </row>
    <row r="120" spans="1:24">
      <c r="A120" s="235" t="s">
        <v>116</v>
      </c>
      <c r="B120" s="235"/>
      <c r="C120" s="233" t="s">
        <v>129</v>
      </c>
      <c r="D120" s="234"/>
      <c r="E120" s="90">
        <v>10</v>
      </c>
      <c r="F120" s="91"/>
      <c r="G120" s="96" t="s">
        <v>225</v>
      </c>
      <c r="H120" s="97"/>
      <c r="I120" s="97"/>
      <c r="J120" s="97"/>
      <c r="K120" s="97"/>
      <c r="L120" s="97"/>
      <c r="M120" s="97"/>
      <c r="N120" s="97"/>
      <c r="O120" s="196" t="s">
        <v>224</v>
      </c>
      <c r="P120" s="194"/>
      <c r="Q120" s="197"/>
      <c r="R120" s="198"/>
      <c r="S120" s="195">
        <v>4000</v>
      </c>
      <c r="T120" s="194"/>
      <c r="U120" s="197">
        <f t="shared" si="0"/>
        <v>0</v>
      </c>
      <c r="V120" s="198"/>
      <c r="W120" s="195" t="s">
        <v>105</v>
      </c>
      <c r="X120" s="194"/>
    </row>
    <row r="121" spans="1:24">
      <c r="A121" s="235" t="s">
        <v>116</v>
      </c>
      <c r="B121" s="235"/>
      <c r="C121" s="233" t="s">
        <v>117</v>
      </c>
      <c r="D121" s="234"/>
      <c r="E121" s="90">
        <v>11</v>
      </c>
      <c r="F121" s="91"/>
      <c r="G121" s="96" t="s">
        <v>330</v>
      </c>
      <c r="H121" s="97"/>
      <c r="I121" s="97"/>
      <c r="J121" s="97"/>
      <c r="K121" s="97"/>
      <c r="L121" s="97"/>
      <c r="M121" s="97"/>
      <c r="N121" s="97"/>
      <c r="O121" s="196" t="s">
        <v>222</v>
      </c>
      <c r="P121" s="194"/>
      <c r="Q121" s="197"/>
      <c r="R121" s="198"/>
      <c r="S121" s="195">
        <v>300</v>
      </c>
      <c r="T121" s="194"/>
      <c r="U121" s="197">
        <f t="shared" si="0"/>
        <v>0</v>
      </c>
      <c r="V121" s="198"/>
      <c r="W121" s="195" t="s">
        <v>105</v>
      </c>
      <c r="X121" s="194"/>
    </row>
    <row r="122" spans="1:24">
      <c r="A122" s="235" t="s">
        <v>116</v>
      </c>
      <c r="B122" s="235"/>
      <c r="C122" s="233" t="s">
        <v>129</v>
      </c>
      <c r="D122" s="234"/>
      <c r="E122" s="90">
        <v>12</v>
      </c>
      <c r="F122" s="91"/>
      <c r="G122" s="96" t="s">
        <v>331</v>
      </c>
      <c r="H122" s="97"/>
      <c r="I122" s="97"/>
      <c r="J122" s="97"/>
      <c r="K122" s="97"/>
      <c r="L122" s="97"/>
      <c r="M122" s="97"/>
      <c r="N122" s="97"/>
      <c r="O122" s="193" t="s">
        <v>222</v>
      </c>
      <c r="P122" s="194"/>
      <c r="Q122" s="197"/>
      <c r="R122" s="198"/>
      <c r="S122" s="195">
        <v>800</v>
      </c>
      <c r="T122" s="194"/>
      <c r="U122" s="197">
        <f t="shared" si="0"/>
        <v>0</v>
      </c>
      <c r="V122" s="198"/>
      <c r="W122" s="195" t="s">
        <v>105</v>
      </c>
      <c r="X122" s="194"/>
    </row>
    <row r="123" spans="1:24">
      <c r="A123" s="235" t="s">
        <v>116</v>
      </c>
      <c r="B123" s="235"/>
      <c r="C123" s="233" t="s">
        <v>129</v>
      </c>
      <c r="D123" s="234"/>
      <c r="E123" s="90">
        <v>13</v>
      </c>
      <c r="F123" s="91"/>
      <c r="G123" s="96" t="s">
        <v>332</v>
      </c>
      <c r="H123" s="97"/>
      <c r="I123" s="97"/>
      <c r="J123" s="97"/>
      <c r="K123" s="97"/>
      <c r="L123" s="97"/>
      <c r="M123" s="97"/>
      <c r="N123" s="97"/>
      <c r="O123" s="193" t="s">
        <v>222</v>
      </c>
      <c r="P123" s="194"/>
      <c r="Q123" s="197"/>
      <c r="R123" s="198"/>
      <c r="S123" s="195">
        <v>200</v>
      </c>
      <c r="T123" s="194"/>
      <c r="U123" s="197">
        <f t="shared" si="0"/>
        <v>0</v>
      </c>
      <c r="V123" s="198"/>
      <c r="W123" s="195" t="s">
        <v>105</v>
      </c>
      <c r="X123" s="194"/>
    </row>
    <row r="124" spans="1:24">
      <c r="A124" s="235" t="s">
        <v>116</v>
      </c>
      <c r="B124" s="235"/>
      <c r="C124" s="233" t="s">
        <v>129</v>
      </c>
      <c r="D124" s="234"/>
      <c r="E124" s="90">
        <v>14</v>
      </c>
      <c r="F124" s="91"/>
      <c r="G124" s="96" t="s">
        <v>333</v>
      </c>
      <c r="H124" s="97"/>
      <c r="I124" s="97"/>
      <c r="J124" s="97"/>
      <c r="K124" s="97"/>
      <c r="L124" s="97"/>
      <c r="M124" s="97"/>
      <c r="N124" s="97"/>
      <c r="O124" s="193" t="s">
        <v>222</v>
      </c>
      <c r="P124" s="194"/>
      <c r="Q124" s="197"/>
      <c r="R124" s="198"/>
      <c r="S124" s="195">
        <v>300</v>
      </c>
      <c r="T124" s="194"/>
      <c r="U124" s="197">
        <f t="shared" si="0"/>
        <v>0</v>
      </c>
      <c r="V124" s="198"/>
      <c r="W124" s="195" t="s">
        <v>105</v>
      </c>
      <c r="X124" s="194"/>
    </row>
    <row r="125" spans="1:24">
      <c r="A125" s="235" t="s">
        <v>116</v>
      </c>
      <c r="B125" s="235"/>
      <c r="C125" s="233" t="s">
        <v>119</v>
      </c>
      <c r="D125" s="234"/>
      <c r="E125" s="90">
        <v>15</v>
      </c>
      <c r="F125" s="91"/>
      <c r="G125" s="96" t="s">
        <v>374</v>
      </c>
      <c r="H125" s="97"/>
      <c r="I125" s="97"/>
      <c r="J125" s="97"/>
      <c r="K125" s="97"/>
      <c r="L125" s="97"/>
      <c r="M125" s="97"/>
      <c r="N125" s="97"/>
      <c r="O125" s="193" t="s">
        <v>222</v>
      </c>
      <c r="P125" s="194"/>
      <c r="Q125" s="197"/>
      <c r="R125" s="198"/>
      <c r="S125" s="195">
        <v>60</v>
      </c>
      <c r="T125" s="194"/>
      <c r="U125" s="197">
        <f t="shared" si="0"/>
        <v>0</v>
      </c>
      <c r="V125" s="198"/>
      <c r="W125" s="195" t="s">
        <v>105</v>
      </c>
      <c r="X125" s="194"/>
    </row>
    <row r="126" spans="1:24">
      <c r="A126" s="235" t="s">
        <v>116</v>
      </c>
      <c r="B126" s="235"/>
      <c r="C126" s="233" t="s">
        <v>129</v>
      </c>
      <c r="D126" s="234"/>
      <c r="E126" s="90">
        <v>16</v>
      </c>
      <c r="F126" s="91"/>
      <c r="G126" s="96" t="s">
        <v>226</v>
      </c>
      <c r="H126" s="97"/>
      <c r="I126" s="97"/>
      <c r="J126" s="97"/>
      <c r="K126" s="97"/>
      <c r="L126" s="97"/>
      <c r="M126" s="97"/>
      <c r="N126" s="97"/>
      <c r="O126" s="193" t="s">
        <v>224</v>
      </c>
      <c r="P126" s="194"/>
      <c r="Q126" s="197"/>
      <c r="R126" s="198"/>
      <c r="S126" s="195">
        <v>100</v>
      </c>
      <c r="T126" s="194"/>
      <c r="U126" s="197">
        <f t="shared" si="0"/>
        <v>0</v>
      </c>
      <c r="V126" s="198"/>
      <c r="W126" s="195" t="s">
        <v>105</v>
      </c>
      <c r="X126" s="194"/>
    </row>
    <row r="127" spans="1:24">
      <c r="A127" s="235" t="s">
        <v>116</v>
      </c>
      <c r="B127" s="235"/>
      <c r="C127" s="233" t="s">
        <v>124</v>
      </c>
      <c r="D127" s="234"/>
      <c r="E127" s="90">
        <v>17</v>
      </c>
      <c r="F127" s="91"/>
      <c r="G127" s="96" t="s">
        <v>334</v>
      </c>
      <c r="H127" s="97"/>
      <c r="I127" s="97"/>
      <c r="J127" s="97"/>
      <c r="K127" s="97"/>
      <c r="L127" s="97"/>
      <c r="M127" s="97"/>
      <c r="N127" s="97"/>
      <c r="O127" s="196" t="s">
        <v>222</v>
      </c>
      <c r="P127" s="194"/>
      <c r="Q127" s="197"/>
      <c r="R127" s="198"/>
      <c r="S127" s="195">
        <v>10</v>
      </c>
      <c r="T127" s="194"/>
      <c r="U127" s="197">
        <f t="shared" si="0"/>
        <v>0</v>
      </c>
      <c r="V127" s="198"/>
      <c r="W127" s="195" t="s">
        <v>105</v>
      </c>
      <c r="X127" s="194"/>
    </row>
    <row r="128" spans="1:24">
      <c r="A128" s="235" t="s">
        <v>116</v>
      </c>
      <c r="B128" s="235"/>
      <c r="C128" s="526" t="s">
        <v>124</v>
      </c>
      <c r="D128" s="234"/>
      <c r="E128" s="90">
        <v>18</v>
      </c>
      <c r="F128" s="91"/>
      <c r="G128" s="96" t="s">
        <v>335</v>
      </c>
      <c r="H128" s="97"/>
      <c r="I128" s="97"/>
      <c r="J128" s="97"/>
      <c r="K128" s="97"/>
      <c r="L128" s="97"/>
      <c r="M128" s="97"/>
      <c r="N128" s="97"/>
      <c r="O128" s="196" t="s">
        <v>222</v>
      </c>
      <c r="P128" s="194"/>
      <c r="Q128" s="197"/>
      <c r="R128" s="198"/>
      <c r="S128" s="195">
        <v>6</v>
      </c>
      <c r="T128" s="194"/>
      <c r="U128" s="197">
        <f t="shared" si="0"/>
        <v>0</v>
      </c>
      <c r="V128" s="198"/>
      <c r="W128" s="195" t="s">
        <v>105</v>
      </c>
      <c r="X128" s="194"/>
    </row>
    <row r="129" spans="1:24">
      <c r="A129" s="235" t="s">
        <v>116</v>
      </c>
      <c r="B129" s="235"/>
      <c r="C129" s="526" t="s">
        <v>124</v>
      </c>
      <c r="D129" s="234"/>
      <c r="E129" s="90">
        <v>19</v>
      </c>
      <c r="F129" s="91"/>
      <c r="G129" s="96" t="s">
        <v>336</v>
      </c>
      <c r="H129" s="97"/>
      <c r="I129" s="97"/>
      <c r="J129" s="97"/>
      <c r="K129" s="97"/>
      <c r="L129" s="97"/>
      <c r="M129" s="97"/>
      <c r="N129" s="97"/>
      <c r="O129" s="196" t="s">
        <v>222</v>
      </c>
      <c r="P129" s="194"/>
      <c r="Q129" s="197"/>
      <c r="R129" s="198"/>
      <c r="S129" s="195">
        <v>2</v>
      </c>
      <c r="T129" s="194"/>
      <c r="U129" s="197">
        <f t="shared" si="0"/>
        <v>0</v>
      </c>
      <c r="V129" s="198"/>
      <c r="W129" s="195" t="s">
        <v>105</v>
      </c>
      <c r="X129" s="194"/>
    </row>
    <row r="130" spans="1:24">
      <c r="A130" s="235" t="s">
        <v>116</v>
      </c>
      <c r="B130" s="235"/>
      <c r="C130" s="526" t="s">
        <v>124</v>
      </c>
      <c r="D130" s="234"/>
      <c r="E130" s="90">
        <v>20</v>
      </c>
      <c r="F130" s="91"/>
      <c r="G130" s="96" t="s">
        <v>337</v>
      </c>
      <c r="H130" s="97"/>
      <c r="I130" s="97"/>
      <c r="J130" s="97"/>
      <c r="K130" s="97"/>
      <c r="L130" s="97"/>
      <c r="M130" s="97"/>
      <c r="N130" s="97"/>
      <c r="O130" s="193" t="s">
        <v>222</v>
      </c>
      <c r="P130" s="194"/>
      <c r="Q130" s="197"/>
      <c r="R130" s="198"/>
      <c r="S130" s="195">
        <v>16</v>
      </c>
      <c r="T130" s="194"/>
      <c r="U130" s="197">
        <f t="shared" si="0"/>
        <v>0</v>
      </c>
      <c r="V130" s="198"/>
      <c r="W130" s="195" t="s">
        <v>105</v>
      </c>
      <c r="X130" s="194"/>
    </row>
    <row r="131" spans="1:24">
      <c r="A131" s="235" t="s">
        <v>116</v>
      </c>
      <c r="B131" s="235"/>
      <c r="C131" s="526" t="s">
        <v>124</v>
      </c>
      <c r="D131" s="234"/>
      <c r="E131" s="90">
        <v>21</v>
      </c>
      <c r="F131" s="91"/>
      <c r="G131" s="96" t="s">
        <v>338</v>
      </c>
      <c r="H131" s="97"/>
      <c r="I131" s="97"/>
      <c r="J131" s="97"/>
      <c r="K131" s="97"/>
      <c r="L131" s="97"/>
      <c r="M131" s="97"/>
      <c r="N131" s="97"/>
      <c r="O131" s="196" t="s">
        <v>222</v>
      </c>
      <c r="P131" s="194"/>
      <c r="Q131" s="197"/>
      <c r="R131" s="198"/>
      <c r="S131" s="195">
        <v>2</v>
      </c>
      <c r="T131" s="194"/>
      <c r="U131" s="197">
        <f t="shared" si="0"/>
        <v>0</v>
      </c>
      <c r="V131" s="198"/>
      <c r="W131" s="195" t="s">
        <v>105</v>
      </c>
      <c r="X131" s="194"/>
    </row>
    <row r="132" spans="1:24">
      <c r="A132" s="235" t="s">
        <v>116</v>
      </c>
      <c r="B132" s="235"/>
      <c r="C132" s="526" t="s">
        <v>124</v>
      </c>
      <c r="D132" s="234"/>
      <c r="E132" s="90">
        <v>22</v>
      </c>
      <c r="F132" s="91"/>
      <c r="G132" s="96" t="s">
        <v>339</v>
      </c>
      <c r="H132" s="97"/>
      <c r="I132" s="97"/>
      <c r="J132" s="97"/>
      <c r="K132" s="97"/>
      <c r="L132" s="97"/>
      <c r="M132" s="97"/>
      <c r="N132" s="97"/>
      <c r="O132" s="196" t="s">
        <v>222</v>
      </c>
      <c r="P132" s="194"/>
      <c r="Q132" s="197"/>
      <c r="R132" s="198"/>
      <c r="S132" s="195">
        <v>6600</v>
      </c>
      <c r="T132" s="194"/>
      <c r="U132" s="197">
        <f t="shared" si="0"/>
        <v>0</v>
      </c>
      <c r="V132" s="198"/>
      <c r="W132" s="195" t="s">
        <v>105</v>
      </c>
      <c r="X132" s="194"/>
    </row>
    <row r="133" spans="1:24">
      <c r="A133" s="235" t="s">
        <v>116</v>
      </c>
      <c r="B133" s="235"/>
      <c r="C133" s="526" t="s">
        <v>124</v>
      </c>
      <c r="D133" s="234"/>
      <c r="E133" s="90">
        <v>23</v>
      </c>
      <c r="F133" s="91"/>
      <c r="G133" s="96" t="s">
        <v>340</v>
      </c>
      <c r="H133" s="97"/>
      <c r="I133" s="97"/>
      <c r="J133" s="97"/>
      <c r="K133" s="97"/>
      <c r="L133" s="97"/>
      <c r="M133" s="97"/>
      <c r="N133" s="97"/>
      <c r="O133" s="196" t="s">
        <v>222</v>
      </c>
      <c r="P133" s="194"/>
      <c r="Q133" s="197"/>
      <c r="R133" s="198"/>
      <c r="S133" s="195">
        <v>3</v>
      </c>
      <c r="T133" s="194"/>
      <c r="U133" s="197">
        <f t="shared" si="0"/>
        <v>0</v>
      </c>
      <c r="V133" s="198"/>
      <c r="W133" s="195" t="s">
        <v>105</v>
      </c>
      <c r="X133" s="194"/>
    </row>
    <row r="134" spans="1:24">
      <c r="A134" s="235" t="s">
        <v>116</v>
      </c>
      <c r="B134" s="235"/>
      <c r="C134" s="526" t="s">
        <v>124</v>
      </c>
      <c r="D134" s="234"/>
      <c r="E134" s="90">
        <v>24</v>
      </c>
      <c r="F134" s="91"/>
      <c r="G134" s="96" t="s">
        <v>341</v>
      </c>
      <c r="H134" s="97"/>
      <c r="I134" s="97"/>
      <c r="J134" s="97"/>
      <c r="K134" s="97"/>
      <c r="L134" s="97"/>
      <c r="M134" s="97"/>
      <c r="N134" s="97"/>
      <c r="O134" s="196" t="s">
        <v>222</v>
      </c>
      <c r="P134" s="194"/>
      <c r="Q134" s="197"/>
      <c r="R134" s="198"/>
      <c r="S134" s="195">
        <v>4</v>
      </c>
      <c r="T134" s="194"/>
      <c r="U134" s="197">
        <f t="shared" si="0"/>
        <v>0</v>
      </c>
      <c r="V134" s="198"/>
      <c r="W134" s="195" t="s">
        <v>105</v>
      </c>
      <c r="X134" s="194"/>
    </row>
    <row r="135" spans="1:24">
      <c r="A135" s="235" t="s">
        <v>116</v>
      </c>
      <c r="B135" s="235"/>
      <c r="C135" s="526" t="s">
        <v>124</v>
      </c>
      <c r="D135" s="234"/>
      <c r="E135" s="90">
        <v>25</v>
      </c>
      <c r="F135" s="91"/>
      <c r="G135" s="96" t="s">
        <v>342</v>
      </c>
      <c r="H135" s="97"/>
      <c r="I135" s="97"/>
      <c r="J135" s="97"/>
      <c r="K135" s="97"/>
      <c r="L135" s="97"/>
      <c r="M135" s="97"/>
      <c r="N135" s="97"/>
      <c r="O135" s="196" t="s">
        <v>222</v>
      </c>
      <c r="P135" s="194"/>
      <c r="Q135" s="197"/>
      <c r="R135" s="198"/>
      <c r="S135" s="195">
        <v>8</v>
      </c>
      <c r="T135" s="194"/>
      <c r="U135" s="197">
        <f t="shared" si="0"/>
        <v>0</v>
      </c>
      <c r="V135" s="198"/>
      <c r="W135" s="195" t="s">
        <v>105</v>
      </c>
      <c r="X135" s="194"/>
    </row>
    <row r="136" spans="1:24">
      <c r="A136" s="235" t="s">
        <v>116</v>
      </c>
      <c r="B136" s="235"/>
      <c r="C136" s="526" t="s">
        <v>124</v>
      </c>
      <c r="D136" s="234"/>
      <c r="E136" s="90">
        <v>26</v>
      </c>
      <c r="F136" s="91"/>
      <c r="G136" s="96" t="s">
        <v>343</v>
      </c>
      <c r="H136" s="97"/>
      <c r="I136" s="97"/>
      <c r="J136" s="97"/>
      <c r="K136" s="97"/>
      <c r="L136" s="97"/>
      <c r="M136" s="97"/>
      <c r="N136" s="97"/>
      <c r="O136" s="196" t="s">
        <v>222</v>
      </c>
      <c r="P136" s="194"/>
      <c r="Q136" s="197"/>
      <c r="R136" s="198"/>
      <c r="S136" s="195">
        <v>4</v>
      </c>
      <c r="T136" s="194"/>
      <c r="U136" s="197">
        <f t="shared" si="0"/>
        <v>0</v>
      </c>
      <c r="V136" s="198"/>
      <c r="W136" s="195" t="s">
        <v>105</v>
      </c>
      <c r="X136" s="194"/>
    </row>
    <row r="137" spans="1:24">
      <c r="A137" s="235" t="s">
        <v>116</v>
      </c>
      <c r="B137" s="235"/>
      <c r="C137" s="233" t="s">
        <v>129</v>
      </c>
      <c r="D137" s="234"/>
      <c r="E137" s="90">
        <v>27</v>
      </c>
      <c r="F137" s="91"/>
      <c r="G137" s="96" t="s">
        <v>227</v>
      </c>
      <c r="H137" s="97"/>
      <c r="I137" s="97"/>
      <c r="J137" s="97"/>
      <c r="K137" s="97"/>
      <c r="L137" s="97"/>
      <c r="M137" s="97"/>
      <c r="N137" s="97"/>
      <c r="O137" s="196" t="s">
        <v>224</v>
      </c>
      <c r="P137" s="194"/>
      <c r="Q137" s="197"/>
      <c r="R137" s="198"/>
      <c r="S137" s="195">
        <v>3000</v>
      </c>
      <c r="T137" s="194"/>
      <c r="U137" s="197">
        <f t="shared" si="0"/>
        <v>0</v>
      </c>
      <c r="V137" s="198"/>
      <c r="W137" s="195" t="s">
        <v>105</v>
      </c>
      <c r="X137" s="194"/>
    </row>
    <row r="138" spans="1:24">
      <c r="A138" s="235" t="s">
        <v>116</v>
      </c>
      <c r="B138" s="235"/>
      <c r="C138" s="526" t="s">
        <v>119</v>
      </c>
      <c r="D138" s="234"/>
      <c r="E138" s="90">
        <v>28</v>
      </c>
      <c r="F138" s="91"/>
      <c r="G138" s="96" t="s">
        <v>344</v>
      </c>
      <c r="H138" s="97"/>
      <c r="I138" s="97"/>
      <c r="J138" s="97"/>
      <c r="K138" s="97"/>
      <c r="L138" s="97"/>
      <c r="M138" s="97"/>
      <c r="N138" s="97"/>
      <c r="O138" s="196" t="s">
        <v>222</v>
      </c>
      <c r="P138" s="194"/>
      <c r="Q138" s="197"/>
      <c r="R138" s="198"/>
      <c r="S138" s="195">
        <v>1000</v>
      </c>
      <c r="T138" s="194"/>
      <c r="U138" s="197">
        <f t="shared" si="0"/>
        <v>0</v>
      </c>
      <c r="V138" s="198"/>
      <c r="W138" s="195" t="s">
        <v>105</v>
      </c>
      <c r="X138" s="194"/>
    </row>
    <row r="139" spans="1:24" ht="30" customHeight="1">
      <c r="A139" s="235" t="s">
        <v>116</v>
      </c>
      <c r="B139" s="235"/>
      <c r="C139" s="526" t="s">
        <v>124</v>
      </c>
      <c r="D139" s="234"/>
      <c r="E139" s="90">
        <v>29</v>
      </c>
      <c r="F139" s="91"/>
      <c r="G139" s="96" t="s">
        <v>346</v>
      </c>
      <c r="H139" s="97"/>
      <c r="I139" s="97"/>
      <c r="J139" s="97"/>
      <c r="K139" s="97"/>
      <c r="L139" s="97"/>
      <c r="M139" s="97"/>
      <c r="N139" s="97"/>
      <c r="O139" s="196" t="s">
        <v>345</v>
      </c>
      <c r="P139" s="194"/>
      <c r="Q139" s="197"/>
      <c r="R139" s="198"/>
      <c r="S139" s="195">
        <v>400</v>
      </c>
      <c r="T139" s="194"/>
      <c r="U139" s="197">
        <f t="shared" si="0"/>
        <v>0</v>
      </c>
      <c r="V139" s="198"/>
      <c r="W139" s="195" t="s">
        <v>105</v>
      </c>
      <c r="X139" s="194"/>
    </row>
    <row r="140" spans="1:24">
      <c r="A140" s="235" t="s">
        <v>116</v>
      </c>
      <c r="B140" s="235"/>
      <c r="C140" s="233" t="s">
        <v>124</v>
      </c>
      <c r="D140" s="234"/>
      <c r="E140" s="90">
        <v>30</v>
      </c>
      <c r="F140" s="91"/>
      <c r="G140" s="96" t="s">
        <v>347</v>
      </c>
      <c r="H140" s="97"/>
      <c r="I140" s="97"/>
      <c r="J140" s="97"/>
      <c r="K140" s="97"/>
      <c r="L140" s="97"/>
      <c r="M140" s="97"/>
      <c r="N140" s="97"/>
      <c r="O140" s="196" t="s">
        <v>222</v>
      </c>
      <c r="P140" s="194"/>
      <c r="Q140" s="197"/>
      <c r="R140" s="198"/>
      <c r="S140" s="195">
        <v>4</v>
      </c>
      <c r="T140" s="194"/>
      <c r="U140" s="197">
        <f t="shared" si="0"/>
        <v>0</v>
      </c>
      <c r="V140" s="198"/>
      <c r="W140" s="195" t="s">
        <v>105</v>
      </c>
      <c r="X140" s="194"/>
    </row>
    <row r="141" spans="1:24" ht="15" customHeight="1">
      <c r="A141" s="235" t="s">
        <v>116</v>
      </c>
      <c r="B141" s="235"/>
      <c r="C141" s="233" t="s">
        <v>124</v>
      </c>
      <c r="D141" s="234"/>
      <c r="E141" s="90">
        <v>31</v>
      </c>
      <c r="F141" s="91"/>
      <c r="G141" s="97" t="s">
        <v>348</v>
      </c>
      <c r="H141" s="97"/>
      <c r="I141" s="97"/>
      <c r="J141" s="97"/>
      <c r="K141" s="97"/>
      <c r="L141" s="97"/>
      <c r="M141" s="97"/>
      <c r="N141" s="97"/>
      <c r="O141" s="193" t="s">
        <v>222</v>
      </c>
      <c r="P141" s="194"/>
      <c r="Q141" s="197"/>
      <c r="R141" s="198"/>
      <c r="S141" s="195">
        <v>12</v>
      </c>
      <c r="T141" s="194"/>
      <c r="U141" s="197">
        <f t="shared" si="0"/>
        <v>0</v>
      </c>
      <c r="V141" s="198"/>
      <c r="W141" s="195" t="s">
        <v>105</v>
      </c>
      <c r="X141" s="194"/>
    </row>
    <row r="142" spans="1:24">
      <c r="A142" s="235" t="s">
        <v>116</v>
      </c>
      <c r="B142" s="235"/>
      <c r="C142" s="233" t="s">
        <v>124</v>
      </c>
      <c r="D142" s="234"/>
      <c r="E142" s="90">
        <v>32</v>
      </c>
      <c r="F142" s="91"/>
      <c r="G142" s="97" t="s">
        <v>228</v>
      </c>
      <c r="H142" s="97"/>
      <c r="I142" s="97"/>
      <c r="J142" s="97"/>
      <c r="K142" s="97"/>
      <c r="L142" s="97"/>
      <c r="M142" s="97"/>
      <c r="N142" s="97"/>
      <c r="O142" s="193" t="s">
        <v>345</v>
      </c>
      <c r="P142" s="194"/>
      <c r="Q142" s="197"/>
      <c r="R142" s="198"/>
      <c r="S142" s="195">
        <v>1200</v>
      </c>
      <c r="T142" s="194"/>
      <c r="U142" s="197">
        <f t="shared" si="0"/>
        <v>0</v>
      </c>
      <c r="V142" s="198"/>
      <c r="W142" s="195" t="s">
        <v>105</v>
      </c>
      <c r="X142" s="194"/>
    </row>
    <row r="143" spans="1:24">
      <c r="A143" s="235" t="s">
        <v>116</v>
      </c>
      <c r="B143" s="235"/>
      <c r="C143" s="233" t="s">
        <v>124</v>
      </c>
      <c r="D143" s="234"/>
      <c r="E143" s="90">
        <v>33</v>
      </c>
      <c r="F143" s="91"/>
      <c r="G143" s="97" t="s">
        <v>349</v>
      </c>
      <c r="H143" s="97"/>
      <c r="I143" s="97"/>
      <c r="J143" s="97"/>
      <c r="K143" s="97"/>
      <c r="L143" s="97"/>
      <c r="M143" s="97"/>
      <c r="N143" s="97"/>
      <c r="O143" s="193" t="s">
        <v>222</v>
      </c>
      <c r="P143" s="194"/>
      <c r="Q143" s="197"/>
      <c r="R143" s="198"/>
      <c r="S143" s="195">
        <v>2</v>
      </c>
      <c r="T143" s="194"/>
      <c r="U143" s="197">
        <f t="shared" ref="U143:U170" si="1">Q143*S143</f>
        <v>0</v>
      </c>
      <c r="V143" s="198"/>
      <c r="W143" s="195" t="s">
        <v>105</v>
      </c>
      <c r="X143" s="194"/>
    </row>
    <row r="144" spans="1:24">
      <c r="A144" s="235" t="s">
        <v>116</v>
      </c>
      <c r="B144" s="235"/>
      <c r="C144" s="233" t="s">
        <v>124</v>
      </c>
      <c r="D144" s="234"/>
      <c r="E144" s="90">
        <v>34</v>
      </c>
      <c r="F144" s="91"/>
      <c r="G144" s="97" t="s">
        <v>350</v>
      </c>
      <c r="H144" s="97"/>
      <c r="I144" s="97"/>
      <c r="J144" s="97"/>
      <c r="K144" s="97"/>
      <c r="L144" s="97"/>
      <c r="M144" s="97"/>
      <c r="N144" s="97"/>
      <c r="O144" s="193" t="s">
        <v>222</v>
      </c>
      <c r="P144" s="194"/>
      <c r="Q144" s="197"/>
      <c r="R144" s="198"/>
      <c r="S144" s="195">
        <v>240</v>
      </c>
      <c r="T144" s="194"/>
      <c r="U144" s="197">
        <f t="shared" si="1"/>
        <v>0</v>
      </c>
      <c r="V144" s="198"/>
      <c r="W144" s="195" t="s">
        <v>105</v>
      </c>
      <c r="X144" s="194"/>
    </row>
    <row r="145" spans="1:24">
      <c r="A145" s="235" t="s">
        <v>116</v>
      </c>
      <c r="B145" s="235"/>
      <c r="C145" s="233" t="s">
        <v>117</v>
      </c>
      <c r="D145" s="234"/>
      <c r="E145" s="90">
        <v>35</v>
      </c>
      <c r="F145" s="91"/>
      <c r="G145" s="97" t="s">
        <v>378</v>
      </c>
      <c r="H145" s="97"/>
      <c r="I145" s="97"/>
      <c r="J145" s="97"/>
      <c r="K145" s="97"/>
      <c r="L145" s="97"/>
      <c r="M145" s="97"/>
      <c r="N145" s="97"/>
      <c r="O145" s="193" t="s">
        <v>222</v>
      </c>
      <c r="P145" s="194"/>
      <c r="Q145" s="197"/>
      <c r="R145" s="198"/>
      <c r="S145" s="195">
        <v>300</v>
      </c>
      <c r="T145" s="194"/>
      <c r="U145" s="197">
        <f t="shared" si="1"/>
        <v>0</v>
      </c>
      <c r="V145" s="198"/>
      <c r="W145" s="195" t="s">
        <v>105</v>
      </c>
      <c r="X145" s="194"/>
    </row>
    <row r="146" spans="1:24">
      <c r="A146" s="235" t="s">
        <v>116</v>
      </c>
      <c r="B146" s="235"/>
      <c r="C146" s="233" t="s">
        <v>117</v>
      </c>
      <c r="D146" s="234"/>
      <c r="E146" s="90">
        <v>36</v>
      </c>
      <c r="F146" s="91"/>
      <c r="G146" s="97" t="s">
        <v>351</v>
      </c>
      <c r="H146" s="97"/>
      <c r="I146" s="97"/>
      <c r="J146" s="97"/>
      <c r="K146" s="97"/>
      <c r="L146" s="97"/>
      <c r="M146" s="97"/>
      <c r="N146" s="97"/>
      <c r="O146" s="193" t="s">
        <v>222</v>
      </c>
      <c r="P146" s="194"/>
      <c r="Q146" s="197"/>
      <c r="R146" s="198"/>
      <c r="S146" s="195">
        <v>100</v>
      </c>
      <c r="T146" s="194"/>
      <c r="U146" s="197">
        <f t="shared" si="1"/>
        <v>0</v>
      </c>
      <c r="V146" s="198"/>
      <c r="W146" s="195" t="s">
        <v>105</v>
      </c>
      <c r="X146" s="194"/>
    </row>
    <row r="147" spans="1:24">
      <c r="A147" s="235" t="s">
        <v>116</v>
      </c>
      <c r="B147" s="235"/>
      <c r="C147" s="233" t="s">
        <v>117</v>
      </c>
      <c r="D147" s="234"/>
      <c r="E147" s="90">
        <v>37</v>
      </c>
      <c r="F147" s="91"/>
      <c r="G147" s="97" t="s">
        <v>352</v>
      </c>
      <c r="H147" s="97"/>
      <c r="I147" s="97"/>
      <c r="J147" s="97"/>
      <c r="K147" s="97"/>
      <c r="L147" s="97"/>
      <c r="M147" s="97"/>
      <c r="N147" s="97"/>
      <c r="O147" s="193" t="s">
        <v>222</v>
      </c>
      <c r="P147" s="194"/>
      <c r="Q147" s="197"/>
      <c r="R147" s="198"/>
      <c r="S147" s="195">
        <v>300</v>
      </c>
      <c r="T147" s="194"/>
      <c r="U147" s="197">
        <f t="shared" si="1"/>
        <v>0</v>
      </c>
      <c r="V147" s="198"/>
      <c r="W147" s="195" t="s">
        <v>105</v>
      </c>
      <c r="X147" s="194"/>
    </row>
    <row r="148" spans="1:24">
      <c r="A148" s="235" t="s">
        <v>116</v>
      </c>
      <c r="B148" s="235"/>
      <c r="C148" s="233" t="s">
        <v>124</v>
      </c>
      <c r="D148" s="234"/>
      <c r="E148" s="90">
        <v>38</v>
      </c>
      <c r="F148" s="91"/>
      <c r="G148" s="97" t="s">
        <v>353</v>
      </c>
      <c r="H148" s="97"/>
      <c r="I148" s="97"/>
      <c r="J148" s="97"/>
      <c r="K148" s="97"/>
      <c r="L148" s="97"/>
      <c r="M148" s="97"/>
      <c r="N148" s="97"/>
      <c r="O148" s="193" t="s">
        <v>222</v>
      </c>
      <c r="P148" s="194"/>
      <c r="Q148" s="197"/>
      <c r="R148" s="198"/>
      <c r="S148" s="195">
        <v>360</v>
      </c>
      <c r="T148" s="194"/>
      <c r="U148" s="197">
        <f t="shared" si="1"/>
        <v>0</v>
      </c>
      <c r="V148" s="198"/>
      <c r="W148" s="195" t="s">
        <v>105</v>
      </c>
      <c r="X148" s="194"/>
    </row>
    <row r="149" spans="1:24">
      <c r="A149" s="235" t="s">
        <v>116</v>
      </c>
      <c r="B149" s="235"/>
      <c r="C149" s="233" t="s">
        <v>117</v>
      </c>
      <c r="D149" s="234"/>
      <c r="E149" s="90">
        <v>39</v>
      </c>
      <c r="F149" s="91"/>
      <c r="G149" s="97" t="s">
        <v>375</v>
      </c>
      <c r="H149" s="97"/>
      <c r="I149" s="97"/>
      <c r="J149" s="97"/>
      <c r="K149" s="97"/>
      <c r="L149" s="97"/>
      <c r="M149" s="97"/>
      <c r="N149" s="97"/>
      <c r="O149" s="193" t="s">
        <v>222</v>
      </c>
      <c r="P149" s="194"/>
      <c r="Q149" s="197"/>
      <c r="R149" s="198"/>
      <c r="S149" s="195">
        <v>400</v>
      </c>
      <c r="T149" s="194"/>
      <c r="U149" s="197">
        <f t="shared" si="1"/>
        <v>0</v>
      </c>
      <c r="V149" s="198"/>
      <c r="W149" s="195" t="s">
        <v>105</v>
      </c>
      <c r="X149" s="194"/>
    </row>
    <row r="150" spans="1:24">
      <c r="A150" s="235" t="s">
        <v>116</v>
      </c>
      <c r="B150" s="235"/>
      <c r="C150" s="233" t="s">
        <v>117</v>
      </c>
      <c r="D150" s="234"/>
      <c r="E150" s="90">
        <v>40</v>
      </c>
      <c r="F150" s="91"/>
      <c r="G150" s="97" t="s">
        <v>354</v>
      </c>
      <c r="H150" s="97"/>
      <c r="I150" s="97"/>
      <c r="J150" s="97"/>
      <c r="K150" s="97"/>
      <c r="L150" s="97"/>
      <c r="M150" s="97"/>
      <c r="N150" s="97"/>
      <c r="O150" s="193" t="s">
        <v>222</v>
      </c>
      <c r="P150" s="194"/>
      <c r="Q150" s="197"/>
      <c r="R150" s="198"/>
      <c r="S150" s="195">
        <v>240</v>
      </c>
      <c r="T150" s="194"/>
      <c r="U150" s="197">
        <f t="shared" si="1"/>
        <v>0</v>
      </c>
      <c r="V150" s="198"/>
      <c r="W150" s="195" t="s">
        <v>105</v>
      </c>
      <c r="X150" s="194"/>
    </row>
    <row r="151" spans="1:24">
      <c r="A151" s="235" t="s">
        <v>116</v>
      </c>
      <c r="B151" s="235"/>
      <c r="C151" s="233" t="s">
        <v>117</v>
      </c>
      <c r="D151" s="234"/>
      <c r="E151" s="90">
        <v>41</v>
      </c>
      <c r="F151" s="91"/>
      <c r="G151" s="97" t="s">
        <v>355</v>
      </c>
      <c r="H151" s="97"/>
      <c r="I151" s="97"/>
      <c r="J151" s="97"/>
      <c r="K151" s="97"/>
      <c r="L151" s="97"/>
      <c r="M151" s="97"/>
      <c r="N151" s="97"/>
      <c r="O151" s="193" t="s">
        <v>222</v>
      </c>
      <c r="P151" s="194"/>
      <c r="Q151" s="197"/>
      <c r="R151" s="198"/>
      <c r="S151" s="195">
        <v>10</v>
      </c>
      <c r="T151" s="194"/>
      <c r="U151" s="197">
        <f t="shared" si="1"/>
        <v>0</v>
      </c>
      <c r="V151" s="198"/>
      <c r="W151" s="195" t="s">
        <v>105</v>
      </c>
      <c r="X151" s="194"/>
    </row>
    <row r="152" spans="1:24">
      <c r="A152" s="235" t="s">
        <v>116</v>
      </c>
      <c r="B152" s="235"/>
      <c r="C152" s="233" t="s">
        <v>124</v>
      </c>
      <c r="D152" s="234"/>
      <c r="E152" s="90">
        <v>42</v>
      </c>
      <c r="F152" s="91"/>
      <c r="G152" s="97" t="s">
        <v>356</v>
      </c>
      <c r="H152" s="97"/>
      <c r="I152" s="97"/>
      <c r="J152" s="97"/>
      <c r="K152" s="97"/>
      <c r="L152" s="97"/>
      <c r="M152" s="97"/>
      <c r="N152" s="97"/>
      <c r="O152" s="193" t="s">
        <v>222</v>
      </c>
      <c r="P152" s="194"/>
      <c r="Q152" s="197"/>
      <c r="R152" s="198"/>
      <c r="S152" s="195">
        <v>40</v>
      </c>
      <c r="T152" s="194"/>
      <c r="U152" s="197">
        <f t="shared" si="1"/>
        <v>0</v>
      </c>
      <c r="V152" s="198"/>
      <c r="W152" s="195" t="s">
        <v>105</v>
      </c>
      <c r="X152" s="194"/>
    </row>
    <row r="153" spans="1:24" ht="15" customHeight="1">
      <c r="A153" s="235" t="s">
        <v>116</v>
      </c>
      <c r="B153" s="527"/>
      <c r="C153" s="233" t="s">
        <v>124</v>
      </c>
      <c r="D153" s="248"/>
      <c r="E153" s="90">
        <v>43</v>
      </c>
      <c r="F153" s="249"/>
      <c r="G153" s="90" t="s">
        <v>357</v>
      </c>
      <c r="H153" s="91"/>
      <c r="I153" s="91"/>
      <c r="J153" s="91"/>
      <c r="K153" s="91"/>
      <c r="L153" s="91"/>
      <c r="M153" s="91"/>
      <c r="N153" s="249"/>
      <c r="O153" s="172" t="s">
        <v>222</v>
      </c>
      <c r="P153" s="528"/>
      <c r="Q153" s="529"/>
      <c r="R153" s="530"/>
      <c r="S153" s="172">
        <v>20</v>
      </c>
      <c r="T153" s="528"/>
      <c r="U153" s="197">
        <f t="shared" si="1"/>
        <v>0</v>
      </c>
      <c r="V153" s="198"/>
      <c r="W153" s="172" t="s">
        <v>105</v>
      </c>
      <c r="X153" s="528"/>
    </row>
    <row r="154" spans="1:24" ht="15" customHeight="1">
      <c r="A154" s="235" t="s">
        <v>116</v>
      </c>
      <c r="B154" s="527"/>
      <c r="C154" s="233" t="s">
        <v>124</v>
      </c>
      <c r="D154" s="248"/>
      <c r="E154" s="90">
        <v>44</v>
      </c>
      <c r="F154" s="249"/>
      <c r="G154" s="90" t="s">
        <v>358</v>
      </c>
      <c r="H154" s="91"/>
      <c r="I154" s="91"/>
      <c r="J154" s="91"/>
      <c r="K154" s="91"/>
      <c r="L154" s="91"/>
      <c r="M154" s="91"/>
      <c r="N154" s="249"/>
      <c r="O154" s="172" t="s">
        <v>222</v>
      </c>
      <c r="P154" s="528"/>
      <c r="Q154" s="529"/>
      <c r="R154" s="530"/>
      <c r="S154" s="172">
        <v>22</v>
      </c>
      <c r="T154" s="528"/>
      <c r="U154" s="197">
        <f t="shared" si="1"/>
        <v>0</v>
      </c>
      <c r="V154" s="198"/>
      <c r="W154" s="172" t="s">
        <v>105</v>
      </c>
      <c r="X154" s="528"/>
    </row>
    <row r="155" spans="1:24" ht="15" customHeight="1">
      <c r="A155" s="235" t="s">
        <v>116</v>
      </c>
      <c r="B155" s="527"/>
      <c r="C155" s="233" t="s">
        <v>124</v>
      </c>
      <c r="D155" s="248"/>
      <c r="E155" s="90">
        <v>45</v>
      </c>
      <c r="F155" s="249"/>
      <c r="G155" s="90" t="s">
        <v>359</v>
      </c>
      <c r="H155" s="91"/>
      <c r="I155" s="91"/>
      <c r="J155" s="91"/>
      <c r="K155" s="91"/>
      <c r="L155" s="91"/>
      <c r="M155" s="91"/>
      <c r="N155" s="249"/>
      <c r="O155" s="172" t="s">
        <v>222</v>
      </c>
      <c r="P155" s="528"/>
      <c r="Q155" s="529"/>
      <c r="R155" s="530"/>
      <c r="S155" s="172">
        <v>40</v>
      </c>
      <c r="T155" s="528"/>
      <c r="U155" s="197">
        <f t="shared" si="1"/>
        <v>0</v>
      </c>
      <c r="V155" s="198"/>
      <c r="W155" s="172" t="s">
        <v>105</v>
      </c>
      <c r="X155" s="528"/>
    </row>
    <row r="156" spans="1:24" ht="15" customHeight="1">
      <c r="A156" s="235" t="s">
        <v>116</v>
      </c>
      <c r="B156" s="527"/>
      <c r="C156" s="233" t="s">
        <v>124</v>
      </c>
      <c r="D156" s="248"/>
      <c r="E156" s="90">
        <v>46</v>
      </c>
      <c r="F156" s="249"/>
      <c r="G156" s="90" t="s">
        <v>360</v>
      </c>
      <c r="H156" s="91"/>
      <c r="I156" s="91"/>
      <c r="J156" s="91"/>
      <c r="K156" s="91"/>
      <c r="L156" s="91"/>
      <c r="M156" s="91"/>
      <c r="N156" s="249"/>
      <c r="O156" s="172" t="s">
        <v>222</v>
      </c>
      <c r="P156" s="528"/>
      <c r="Q156" s="529"/>
      <c r="R156" s="530"/>
      <c r="S156" s="172">
        <v>90</v>
      </c>
      <c r="T156" s="528"/>
      <c r="U156" s="197">
        <f t="shared" si="1"/>
        <v>0</v>
      </c>
      <c r="V156" s="198"/>
      <c r="W156" s="172" t="s">
        <v>105</v>
      </c>
      <c r="X156" s="528"/>
    </row>
    <row r="157" spans="1:24" ht="15" customHeight="1">
      <c r="A157" s="235" t="s">
        <v>116</v>
      </c>
      <c r="B157" s="527"/>
      <c r="C157" s="233" t="s">
        <v>124</v>
      </c>
      <c r="D157" s="248"/>
      <c r="E157" s="90">
        <v>47</v>
      </c>
      <c r="F157" s="249"/>
      <c r="G157" s="90" t="s">
        <v>361</v>
      </c>
      <c r="H157" s="91"/>
      <c r="I157" s="91"/>
      <c r="J157" s="91"/>
      <c r="K157" s="91"/>
      <c r="L157" s="91"/>
      <c r="M157" s="91"/>
      <c r="N157" s="249"/>
      <c r="O157" s="172" t="s">
        <v>222</v>
      </c>
      <c r="P157" s="528"/>
      <c r="Q157" s="529"/>
      <c r="R157" s="530"/>
      <c r="S157" s="172">
        <v>20</v>
      </c>
      <c r="T157" s="528"/>
      <c r="U157" s="197">
        <f t="shared" si="1"/>
        <v>0</v>
      </c>
      <c r="V157" s="198"/>
      <c r="W157" s="172" t="s">
        <v>105</v>
      </c>
      <c r="X157" s="528"/>
    </row>
    <row r="158" spans="1:24" ht="15" customHeight="1">
      <c r="A158" s="235" t="s">
        <v>116</v>
      </c>
      <c r="B158" s="527"/>
      <c r="C158" s="233" t="s">
        <v>124</v>
      </c>
      <c r="D158" s="248"/>
      <c r="E158" s="90">
        <v>48</v>
      </c>
      <c r="F158" s="249"/>
      <c r="G158" s="90" t="s">
        <v>362</v>
      </c>
      <c r="H158" s="91"/>
      <c r="I158" s="91"/>
      <c r="J158" s="91"/>
      <c r="K158" s="91"/>
      <c r="L158" s="91"/>
      <c r="M158" s="91"/>
      <c r="N158" s="249"/>
      <c r="O158" s="172" t="s">
        <v>222</v>
      </c>
      <c r="P158" s="528"/>
      <c r="Q158" s="529"/>
      <c r="R158" s="530"/>
      <c r="S158" s="172">
        <v>50</v>
      </c>
      <c r="T158" s="528"/>
      <c r="U158" s="197">
        <f t="shared" si="1"/>
        <v>0</v>
      </c>
      <c r="V158" s="198"/>
      <c r="W158" s="172" t="s">
        <v>105</v>
      </c>
      <c r="X158" s="528"/>
    </row>
    <row r="159" spans="1:24" ht="15" customHeight="1">
      <c r="A159" s="235" t="s">
        <v>116</v>
      </c>
      <c r="B159" s="527"/>
      <c r="C159" s="233" t="s">
        <v>124</v>
      </c>
      <c r="D159" s="248"/>
      <c r="E159" s="90">
        <v>49</v>
      </c>
      <c r="F159" s="249"/>
      <c r="G159" s="531" t="s">
        <v>363</v>
      </c>
      <c r="H159" s="91"/>
      <c r="I159" s="91"/>
      <c r="J159" s="91"/>
      <c r="K159" s="91"/>
      <c r="L159" s="91"/>
      <c r="M159" s="91"/>
      <c r="N159" s="249"/>
      <c r="O159" s="532" t="s">
        <v>222</v>
      </c>
      <c r="P159" s="528"/>
      <c r="Q159" s="529"/>
      <c r="R159" s="530"/>
      <c r="S159" s="172">
        <v>880</v>
      </c>
      <c r="T159" s="528"/>
      <c r="U159" s="197">
        <f t="shared" si="1"/>
        <v>0</v>
      </c>
      <c r="V159" s="198"/>
      <c r="W159" s="172" t="s">
        <v>105</v>
      </c>
      <c r="X159" s="528"/>
    </row>
    <row r="160" spans="1:24" ht="15" customHeight="1">
      <c r="A160" s="235" t="s">
        <v>116</v>
      </c>
      <c r="B160" s="527"/>
      <c r="C160" s="233" t="s">
        <v>124</v>
      </c>
      <c r="D160" s="248"/>
      <c r="E160" s="90">
        <v>50</v>
      </c>
      <c r="F160" s="249"/>
      <c r="G160" s="531" t="s">
        <v>364</v>
      </c>
      <c r="H160" s="91"/>
      <c r="I160" s="91"/>
      <c r="J160" s="91"/>
      <c r="K160" s="91"/>
      <c r="L160" s="91"/>
      <c r="M160" s="91"/>
      <c r="N160" s="249"/>
      <c r="O160" s="532" t="s">
        <v>222</v>
      </c>
      <c r="P160" s="528"/>
      <c r="Q160" s="529"/>
      <c r="R160" s="530"/>
      <c r="S160" s="172">
        <v>1400</v>
      </c>
      <c r="T160" s="528"/>
      <c r="U160" s="197">
        <f t="shared" si="1"/>
        <v>0</v>
      </c>
      <c r="V160" s="198"/>
      <c r="W160" s="172" t="s">
        <v>105</v>
      </c>
      <c r="X160" s="528"/>
    </row>
    <row r="161" spans="1:24" ht="15" customHeight="1">
      <c r="A161" s="235" t="s">
        <v>116</v>
      </c>
      <c r="B161" s="527"/>
      <c r="C161" s="233" t="s">
        <v>124</v>
      </c>
      <c r="D161" s="248"/>
      <c r="E161" s="90">
        <v>51</v>
      </c>
      <c r="F161" s="249"/>
      <c r="G161" s="531" t="s">
        <v>365</v>
      </c>
      <c r="H161" s="91"/>
      <c r="I161" s="91"/>
      <c r="J161" s="91"/>
      <c r="K161" s="91"/>
      <c r="L161" s="91"/>
      <c r="M161" s="91"/>
      <c r="N161" s="249"/>
      <c r="O161" s="532" t="s">
        <v>222</v>
      </c>
      <c r="P161" s="528"/>
      <c r="Q161" s="529"/>
      <c r="R161" s="530"/>
      <c r="S161" s="172">
        <v>10</v>
      </c>
      <c r="T161" s="528"/>
      <c r="U161" s="197">
        <f t="shared" si="1"/>
        <v>0</v>
      </c>
      <c r="V161" s="198"/>
      <c r="W161" s="172" t="s">
        <v>105</v>
      </c>
      <c r="X161" s="528"/>
    </row>
    <row r="162" spans="1:24" ht="15" customHeight="1">
      <c r="A162" s="235" t="s">
        <v>116</v>
      </c>
      <c r="B162" s="527"/>
      <c r="C162" s="233" t="s">
        <v>117</v>
      </c>
      <c r="D162" s="248"/>
      <c r="E162" s="90">
        <v>52</v>
      </c>
      <c r="F162" s="249"/>
      <c r="G162" s="531" t="s">
        <v>366</v>
      </c>
      <c r="H162" s="91"/>
      <c r="I162" s="91"/>
      <c r="J162" s="91"/>
      <c r="K162" s="91"/>
      <c r="L162" s="91"/>
      <c r="M162" s="91"/>
      <c r="N162" s="249"/>
      <c r="O162" s="172" t="s">
        <v>222</v>
      </c>
      <c r="P162" s="528"/>
      <c r="Q162" s="529"/>
      <c r="R162" s="530"/>
      <c r="S162" s="172">
        <v>40</v>
      </c>
      <c r="T162" s="528"/>
      <c r="U162" s="197">
        <f t="shared" si="1"/>
        <v>0</v>
      </c>
      <c r="V162" s="198"/>
      <c r="W162" s="172" t="s">
        <v>105</v>
      </c>
      <c r="X162" s="528"/>
    </row>
    <row r="163" spans="1:24" ht="15" customHeight="1">
      <c r="A163" s="235" t="s">
        <v>116</v>
      </c>
      <c r="B163" s="527"/>
      <c r="C163" s="233" t="s">
        <v>117</v>
      </c>
      <c r="D163" s="248"/>
      <c r="E163" s="90">
        <v>53</v>
      </c>
      <c r="F163" s="249"/>
      <c r="G163" s="531" t="s">
        <v>367</v>
      </c>
      <c r="H163" s="91"/>
      <c r="I163" s="91"/>
      <c r="J163" s="91"/>
      <c r="K163" s="91"/>
      <c r="L163" s="91"/>
      <c r="M163" s="91"/>
      <c r="N163" s="249"/>
      <c r="O163" s="172" t="s">
        <v>222</v>
      </c>
      <c r="P163" s="528"/>
      <c r="Q163" s="529"/>
      <c r="R163" s="530"/>
      <c r="S163" s="172">
        <v>40</v>
      </c>
      <c r="T163" s="528"/>
      <c r="U163" s="197">
        <f t="shared" si="1"/>
        <v>0</v>
      </c>
      <c r="V163" s="198"/>
      <c r="W163" s="172" t="s">
        <v>105</v>
      </c>
      <c r="X163" s="528"/>
    </row>
    <row r="164" spans="1:24" ht="15" customHeight="1">
      <c r="A164" s="235" t="s">
        <v>116</v>
      </c>
      <c r="B164" s="527"/>
      <c r="C164" s="233" t="s">
        <v>117</v>
      </c>
      <c r="D164" s="248"/>
      <c r="E164" s="90">
        <v>54</v>
      </c>
      <c r="F164" s="249"/>
      <c r="G164" s="531" t="s">
        <v>368</v>
      </c>
      <c r="H164" s="91"/>
      <c r="I164" s="91"/>
      <c r="J164" s="91"/>
      <c r="K164" s="91"/>
      <c r="L164" s="91"/>
      <c r="M164" s="91"/>
      <c r="N164" s="249"/>
      <c r="O164" s="532" t="s">
        <v>222</v>
      </c>
      <c r="P164" s="528"/>
      <c r="Q164" s="529"/>
      <c r="R164" s="530"/>
      <c r="S164" s="172">
        <v>36</v>
      </c>
      <c r="T164" s="528"/>
      <c r="U164" s="197">
        <f t="shared" si="1"/>
        <v>0</v>
      </c>
      <c r="V164" s="198"/>
      <c r="W164" s="172" t="s">
        <v>105</v>
      </c>
      <c r="X164" s="528"/>
    </row>
    <row r="165" spans="1:24" ht="15" customHeight="1">
      <c r="A165" s="235" t="s">
        <v>116</v>
      </c>
      <c r="B165" s="527"/>
      <c r="C165" s="233" t="s">
        <v>124</v>
      </c>
      <c r="D165" s="248"/>
      <c r="E165" s="90">
        <v>55</v>
      </c>
      <c r="F165" s="249"/>
      <c r="G165" s="531" t="s">
        <v>369</v>
      </c>
      <c r="H165" s="91"/>
      <c r="I165" s="91"/>
      <c r="J165" s="91"/>
      <c r="K165" s="91"/>
      <c r="L165" s="91"/>
      <c r="M165" s="91"/>
      <c r="N165" s="249"/>
      <c r="O165" s="172" t="s">
        <v>222</v>
      </c>
      <c r="P165" s="528"/>
      <c r="Q165" s="529"/>
      <c r="R165" s="530"/>
      <c r="S165" s="172">
        <v>30</v>
      </c>
      <c r="T165" s="528"/>
      <c r="U165" s="197">
        <f t="shared" si="1"/>
        <v>0</v>
      </c>
      <c r="V165" s="198"/>
      <c r="W165" s="172" t="s">
        <v>105</v>
      </c>
      <c r="X165" s="528"/>
    </row>
    <row r="166" spans="1:24" ht="15" customHeight="1">
      <c r="A166" s="235" t="s">
        <v>116</v>
      </c>
      <c r="B166" s="527"/>
      <c r="C166" s="233" t="s">
        <v>117</v>
      </c>
      <c r="D166" s="248"/>
      <c r="E166" s="90">
        <v>56</v>
      </c>
      <c r="F166" s="249"/>
      <c r="G166" s="531" t="s">
        <v>370</v>
      </c>
      <c r="H166" s="91"/>
      <c r="I166" s="91"/>
      <c r="J166" s="91"/>
      <c r="K166" s="91"/>
      <c r="L166" s="91"/>
      <c r="M166" s="91"/>
      <c r="N166" s="249"/>
      <c r="O166" s="172" t="s">
        <v>222</v>
      </c>
      <c r="P166" s="528"/>
      <c r="Q166" s="529"/>
      <c r="R166" s="530"/>
      <c r="S166" s="172">
        <v>40</v>
      </c>
      <c r="T166" s="528"/>
      <c r="U166" s="197">
        <f t="shared" si="1"/>
        <v>0</v>
      </c>
      <c r="V166" s="198"/>
      <c r="W166" s="172" t="s">
        <v>105</v>
      </c>
      <c r="X166" s="528"/>
    </row>
    <row r="167" spans="1:24" ht="15" customHeight="1">
      <c r="A167" s="235" t="s">
        <v>116</v>
      </c>
      <c r="B167" s="527"/>
      <c r="C167" s="526" t="s">
        <v>124</v>
      </c>
      <c r="D167" s="248"/>
      <c r="E167" s="90">
        <v>57</v>
      </c>
      <c r="F167" s="249"/>
      <c r="G167" s="531" t="s">
        <v>371</v>
      </c>
      <c r="H167" s="91"/>
      <c r="I167" s="91"/>
      <c r="J167" s="91"/>
      <c r="K167" s="91"/>
      <c r="L167" s="91"/>
      <c r="M167" s="91"/>
      <c r="N167" s="249"/>
      <c r="O167" s="532" t="s">
        <v>222</v>
      </c>
      <c r="P167" s="528"/>
      <c r="Q167" s="529"/>
      <c r="R167" s="530"/>
      <c r="S167" s="172">
        <v>200</v>
      </c>
      <c r="T167" s="528"/>
      <c r="U167" s="197">
        <f t="shared" si="1"/>
        <v>0</v>
      </c>
      <c r="V167" s="198"/>
      <c r="W167" s="172" t="s">
        <v>105</v>
      </c>
      <c r="X167" s="528"/>
    </row>
    <row r="168" spans="1:24" ht="15" customHeight="1">
      <c r="A168" s="235" t="s">
        <v>116</v>
      </c>
      <c r="B168" s="527"/>
      <c r="C168" s="233" t="s">
        <v>124</v>
      </c>
      <c r="D168" s="248"/>
      <c r="E168" s="90">
        <v>58</v>
      </c>
      <c r="F168" s="249"/>
      <c r="G168" s="531" t="s">
        <v>372</v>
      </c>
      <c r="H168" s="91"/>
      <c r="I168" s="91"/>
      <c r="J168" s="91"/>
      <c r="K168" s="91"/>
      <c r="L168" s="91"/>
      <c r="M168" s="91"/>
      <c r="N168" s="249"/>
      <c r="O168" s="532" t="s">
        <v>222</v>
      </c>
      <c r="P168" s="528"/>
      <c r="Q168" s="529"/>
      <c r="R168" s="530"/>
      <c r="S168" s="172">
        <v>100</v>
      </c>
      <c r="T168" s="528"/>
      <c r="U168" s="197">
        <f t="shared" si="1"/>
        <v>0</v>
      </c>
      <c r="V168" s="198"/>
      <c r="W168" s="172" t="s">
        <v>105</v>
      </c>
      <c r="X168" s="528"/>
    </row>
    <row r="169" spans="1:24" ht="15" customHeight="1">
      <c r="A169" s="235" t="s">
        <v>116</v>
      </c>
      <c r="B169" s="527"/>
      <c r="C169" s="233" t="s">
        <v>129</v>
      </c>
      <c r="D169" s="248"/>
      <c r="E169" s="90">
        <v>59</v>
      </c>
      <c r="F169" s="249"/>
      <c r="G169" s="531" t="s">
        <v>229</v>
      </c>
      <c r="H169" s="91"/>
      <c r="I169" s="91"/>
      <c r="J169" s="91"/>
      <c r="K169" s="91"/>
      <c r="L169" s="91"/>
      <c r="M169" s="91"/>
      <c r="N169" s="249"/>
      <c r="O169" s="172" t="s">
        <v>224</v>
      </c>
      <c r="P169" s="528"/>
      <c r="Q169" s="529"/>
      <c r="R169" s="530"/>
      <c r="S169" s="172">
        <v>300</v>
      </c>
      <c r="T169" s="528"/>
      <c r="U169" s="197">
        <f t="shared" si="1"/>
        <v>0</v>
      </c>
      <c r="V169" s="198"/>
      <c r="W169" s="172" t="s">
        <v>105</v>
      </c>
      <c r="X169" s="528"/>
    </row>
    <row r="170" spans="1:24" ht="15" customHeight="1">
      <c r="A170" s="235" t="s">
        <v>116</v>
      </c>
      <c r="B170" s="527"/>
      <c r="C170" s="233" t="s">
        <v>124</v>
      </c>
      <c r="D170" s="248"/>
      <c r="E170" s="90">
        <v>60</v>
      </c>
      <c r="F170" s="249"/>
      <c r="G170" s="531" t="s">
        <v>373</v>
      </c>
      <c r="H170" s="91"/>
      <c r="I170" s="91"/>
      <c r="J170" s="91"/>
      <c r="K170" s="91"/>
      <c r="L170" s="91"/>
      <c r="M170" s="91"/>
      <c r="N170" s="249"/>
      <c r="O170" s="532" t="s">
        <v>222</v>
      </c>
      <c r="P170" s="528"/>
      <c r="Q170" s="529"/>
      <c r="R170" s="530"/>
      <c r="S170" s="172">
        <v>30</v>
      </c>
      <c r="T170" s="528"/>
      <c r="U170" s="197">
        <f t="shared" si="1"/>
        <v>0</v>
      </c>
      <c r="V170" s="198"/>
      <c r="W170" s="172" t="s">
        <v>105</v>
      </c>
      <c r="X170" s="528"/>
    </row>
    <row r="171" spans="1:24">
      <c r="A171" s="207" t="s">
        <v>32</v>
      </c>
      <c r="B171" s="208"/>
      <c r="C171" s="208"/>
      <c r="D171" s="208"/>
      <c r="E171" s="208"/>
      <c r="F171" s="208"/>
      <c r="G171" s="208"/>
      <c r="H171" s="208"/>
      <c r="I171" s="208"/>
      <c r="J171" s="208"/>
      <c r="K171" s="208"/>
      <c r="L171" s="208"/>
      <c r="M171" s="208"/>
      <c r="N171" s="209"/>
      <c r="O171" s="418">
        <f>SUM(U111:V170)</f>
        <v>0</v>
      </c>
      <c r="P171" s="211"/>
      <c r="Q171" s="211"/>
      <c r="R171" s="211"/>
      <c r="S171" s="211"/>
      <c r="T171" s="211"/>
      <c r="U171" s="211"/>
      <c r="V171" s="211"/>
      <c r="W171" s="211"/>
      <c r="X171" s="212"/>
    </row>
    <row r="172" spans="1:24">
      <c r="A172" s="419" t="s">
        <v>106</v>
      </c>
      <c r="B172" s="420"/>
      <c r="C172" s="421"/>
      <c r="D172" s="421"/>
      <c r="E172" s="421"/>
      <c r="F172" s="421"/>
      <c r="G172" s="421"/>
      <c r="H172" s="421"/>
      <c r="I172" s="421"/>
      <c r="J172" s="421"/>
      <c r="K172" s="421"/>
      <c r="L172" s="421"/>
      <c r="M172" s="421"/>
      <c r="N172" s="421"/>
      <c r="O172" s="420"/>
      <c r="P172" s="420"/>
      <c r="Q172" s="420"/>
      <c r="R172" s="420"/>
      <c r="S172" s="420"/>
      <c r="T172" s="420"/>
      <c r="U172" s="420"/>
      <c r="V172" s="420"/>
      <c r="W172" s="420"/>
      <c r="X172" s="422"/>
    </row>
    <row r="173" spans="1:24">
      <c r="A173" s="225" t="s">
        <v>94</v>
      </c>
      <c r="B173" s="226"/>
      <c r="C173" s="225" t="s">
        <v>95</v>
      </c>
      <c r="D173" s="245"/>
      <c r="E173" s="225" t="s">
        <v>97</v>
      </c>
      <c r="F173" s="226"/>
      <c r="G173" s="226"/>
      <c r="H173" s="226"/>
      <c r="I173" s="226"/>
      <c r="J173" s="226"/>
      <c r="K173" s="226"/>
      <c r="L173" s="226"/>
      <c r="M173" s="226"/>
      <c r="N173" s="245"/>
      <c r="O173" s="417" t="s">
        <v>98</v>
      </c>
      <c r="P173" s="217"/>
      <c r="Q173" s="216" t="s">
        <v>99</v>
      </c>
      <c r="R173" s="217"/>
      <c r="S173" s="216" t="s">
        <v>100</v>
      </c>
      <c r="T173" s="217"/>
      <c r="U173" s="216" t="s">
        <v>101</v>
      </c>
      <c r="V173" s="217"/>
      <c r="W173" s="216" t="s">
        <v>102</v>
      </c>
      <c r="X173" s="217"/>
    </row>
    <row r="174" spans="1:24">
      <c r="A174" s="236" t="s">
        <v>103</v>
      </c>
      <c r="B174" s="237"/>
      <c r="C174" s="246" t="s">
        <v>103</v>
      </c>
      <c r="D174" s="247"/>
      <c r="E174" s="238"/>
      <c r="F174" s="239"/>
      <c r="G174" s="239"/>
      <c r="H174" s="239"/>
      <c r="I174" s="239"/>
      <c r="J174" s="239"/>
      <c r="K174" s="239"/>
      <c r="L174" s="239"/>
      <c r="M174" s="239"/>
      <c r="N174" s="240"/>
      <c r="O174" s="193" t="s">
        <v>104</v>
      </c>
      <c r="P174" s="194"/>
      <c r="Q174" s="243"/>
      <c r="R174" s="244"/>
      <c r="S174" s="243"/>
      <c r="T174" s="244"/>
      <c r="U174" s="241">
        <f>Q174*S174</f>
        <v>0</v>
      </c>
      <c r="V174" s="242"/>
      <c r="W174" s="195" t="s">
        <v>105</v>
      </c>
      <c r="X174" s="194"/>
    </row>
    <row r="175" spans="1:24" ht="15" customHeight="1">
      <c r="A175" s="236" t="s">
        <v>103</v>
      </c>
      <c r="B175" s="237"/>
      <c r="C175" s="246" t="s">
        <v>103</v>
      </c>
      <c r="D175" s="247"/>
      <c r="E175" s="238"/>
      <c r="F175" s="239"/>
      <c r="G175" s="239"/>
      <c r="H175" s="239"/>
      <c r="I175" s="239"/>
      <c r="J175" s="239"/>
      <c r="K175" s="239"/>
      <c r="L175" s="239"/>
      <c r="M175" s="239"/>
      <c r="N175" s="240"/>
      <c r="O175" s="193" t="s">
        <v>104</v>
      </c>
      <c r="P175" s="194"/>
      <c r="Q175" s="243"/>
      <c r="R175" s="244"/>
      <c r="S175" s="243"/>
      <c r="T175" s="244"/>
      <c r="U175" s="241">
        <f t="shared" ref="U175:U176" si="2">Q175*S175</f>
        <v>0</v>
      </c>
      <c r="V175" s="242"/>
      <c r="W175" s="195" t="s">
        <v>105</v>
      </c>
      <c r="X175" s="194"/>
    </row>
    <row r="176" spans="1:24" ht="15" customHeight="1">
      <c r="A176" s="236" t="s">
        <v>103</v>
      </c>
      <c r="B176" s="237"/>
      <c r="C176" s="246" t="s">
        <v>103</v>
      </c>
      <c r="D176" s="247"/>
      <c r="E176" s="238"/>
      <c r="F176" s="239"/>
      <c r="G176" s="239"/>
      <c r="H176" s="239"/>
      <c r="I176" s="239"/>
      <c r="J176" s="239"/>
      <c r="K176" s="239"/>
      <c r="L176" s="239"/>
      <c r="M176" s="239"/>
      <c r="N176" s="240"/>
      <c r="O176" s="193" t="s">
        <v>104</v>
      </c>
      <c r="P176" s="194"/>
      <c r="Q176" s="243"/>
      <c r="R176" s="244"/>
      <c r="S176" s="243"/>
      <c r="T176" s="244"/>
      <c r="U176" s="241">
        <f t="shared" si="2"/>
        <v>0</v>
      </c>
      <c r="V176" s="242"/>
      <c r="W176" s="195" t="s">
        <v>105</v>
      </c>
      <c r="X176" s="194"/>
    </row>
    <row r="177" spans="1:24" ht="15" customHeight="1">
      <c r="A177" s="207" t="s">
        <v>91</v>
      </c>
      <c r="B177" s="208"/>
      <c r="C177" s="208"/>
      <c r="D177" s="208"/>
      <c r="E177" s="208"/>
      <c r="F177" s="208"/>
      <c r="G177" s="208"/>
      <c r="H177" s="208"/>
      <c r="I177" s="208"/>
      <c r="J177" s="208"/>
      <c r="K177" s="208"/>
      <c r="L177" s="208"/>
      <c r="M177" s="208"/>
      <c r="N177" s="209"/>
      <c r="O177" s="210">
        <f>SUM(U174:V176)</f>
        <v>0</v>
      </c>
      <c r="P177" s="211"/>
      <c r="Q177" s="211"/>
      <c r="R177" s="211"/>
      <c r="S177" s="211"/>
      <c r="T177" s="211"/>
      <c r="U177" s="211"/>
      <c r="V177" s="211"/>
      <c r="W177" s="211"/>
      <c r="X177" s="212"/>
    </row>
    <row r="178" spans="1:24">
      <c r="A178" s="404" t="s">
        <v>107</v>
      </c>
      <c r="B178" s="405"/>
      <c r="C178" s="214"/>
      <c r="D178" s="214"/>
      <c r="E178" s="214"/>
      <c r="F178" s="214"/>
      <c r="G178" s="214"/>
      <c r="H178" s="214"/>
      <c r="I178" s="214"/>
      <c r="J178" s="214"/>
      <c r="K178" s="214"/>
      <c r="L178" s="214"/>
      <c r="M178" s="214"/>
      <c r="N178" s="214"/>
      <c r="O178" s="405"/>
      <c r="P178" s="405"/>
      <c r="Q178" s="405"/>
      <c r="R178" s="405"/>
      <c r="S178" s="405"/>
      <c r="T178" s="405"/>
      <c r="U178" s="405"/>
      <c r="V178" s="405"/>
      <c r="W178" s="405"/>
      <c r="X178" s="406"/>
    </row>
    <row r="179" spans="1:24">
      <c r="A179" s="225" t="s">
        <v>94</v>
      </c>
      <c r="B179" s="226"/>
      <c r="C179" s="225" t="s">
        <v>95</v>
      </c>
      <c r="D179" s="245"/>
      <c r="E179" s="225" t="s">
        <v>97</v>
      </c>
      <c r="F179" s="226"/>
      <c r="G179" s="226"/>
      <c r="H179" s="226"/>
      <c r="I179" s="226"/>
      <c r="J179" s="226"/>
      <c r="K179" s="226"/>
      <c r="L179" s="226"/>
      <c r="M179" s="226"/>
      <c r="N179" s="245"/>
      <c r="O179" s="417" t="s">
        <v>98</v>
      </c>
      <c r="P179" s="217"/>
      <c r="Q179" s="216" t="s">
        <v>99</v>
      </c>
      <c r="R179" s="217"/>
      <c r="S179" s="216" t="s">
        <v>100</v>
      </c>
      <c r="T179" s="217"/>
      <c r="U179" s="216" t="s">
        <v>101</v>
      </c>
      <c r="V179" s="217"/>
      <c r="W179" s="216" t="s">
        <v>102</v>
      </c>
      <c r="X179" s="217"/>
    </row>
    <row r="180" spans="1:24">
      <c r="A180" s="224" t="s">
        <v>103</v>
      </c>
      <c r="B180" s="224"/>
      <c r="C180" s="233" t="s">
        <v>103</v>
      </c>
      <c r="D180" s="248"/>
      <c r="E180" s="90"/>
      <c r="F180" s="91"/>
      <c r="G180" s="91"/>
      <c r="H180" s="91"/>
      <c r="I180" s="91"/>
      <c r="J180" s="91"/>
      <c r="K180" s="91"/>
      <c r="L180" s="91"/>
      <c r="M180" s="91"/>
      <c r="N180" s="249"/>
      <c r="O180" s="193" t="s">
        <v>104</v>
      </c>
      <c r="P180" s="194"/>
      <c r="Q180" s="195"/>
      <c r="R180" s="194"/>
      <c r="S180" s="195"/>
      <c r="T180" s="194"/>
      <c r="U180" s="197">
        <f>Q180*S180</f>
        <v>0</v>
      </c>
      <c r="V180" s="198"/>
      <c r="W180" s="195" t="s">
        <v>105</v>
      </c>
      <c r="X180" s="194"/>
    </row>
    <row r="181" spans="1:24" ht="15" customHeight="1">
      <c r="A181" s="224" t="s">
        <v>103</v>
      </c>
      <c r="B181" s="224"/>
      <c r="C181" s="233" t="s">
        <v>103</v>
      </c>
      <c r="D181" s="248"/>
      <c r="E181" s="90"/>
      <c r="F181" s="91"/>
      <c r="G181" s="91"/>
      <c r="H181" s="91"/>
      <c r="I181" s="91"/>
      <c r="J181" s="91"/>
      <c r="K181" s="91"/>
      <c r="L181" s="91"/>
      <c r="M181" s="91"/>
      <c r="N181" s="249"/>
      <c r="O181" s="193" t="s">
        <v>104</v>
      </c>
      <c r="P181" s="194"/>
      <c r="Q181" s="195"/>
      <c r="R181" s="194"/>
      <c r="S181" s="195"/>
      <c r="T181" s="194"/>
      <c r="U181" s="197">
        <f t="shared" ref="U181:U182" si="3">Q181*S181</f>
        <v>0</v>
      </c>
      <c r="V181" s="198"/>
      <c r="W181" s="195" t="s">
        <v>105</v>
      </c>
      <c r="X181" s="194"/>
    </row>
    <row r="182" spans="1:24" ht="15" customHeight="1">
      <c r="A182" s="416" t="s">
        <v>103</v>
      </c>
      <c r="B182" s="416"/>
      <c r="C182" s="233" t="s">
        <v>103</v>
      </c>
      <c r="D182" s="248"/>
      <c r="E182" s="90"/>
      <c r="F182" s="91"/>
      <c r="G182" s="91"/>
      <c r="H182" s="91"/>
      <c r="I182" s="91"/>
      <c r="J182" s="91"/>
      <c r="K182" s="91"/>
      <c r="L182" s="91"/>
      <c r="M182" s="91"/>
      <c r="N182" s="249"/>
      <c r="O182" s="193" t="s">
        <v>104</v>
      </c>
      <c r="P182" s="194"/>
      <c r="Q182" s="195"/>
      <c r="R182" s="194"/>
      <c r="S182" s="195"/>
      <c r="T182" s="194"/>
      <c r="U182" s="197">
        <f t="shared" si="3"/>
        <v>0</v>
      </c>
      <c r="V182" s="198"/>
      <c r="W182" s="195" t="s">
        <v>105</v>
      </c>
      <c r="X182" s="194"/>
    </row>
    <row r="183" spans="1:24" ht="15" customHeight="1">
      <c r="A183" s="207" t="s">
        <v>91</v>
      </c>
      <c r="B183" s="208"/>
      <c r="C183" s="208"/>
      <c r="D183" s="208"/>
      <c r="E183" s="208"/>
      <c r="F183" s="208"/>
      <c r="G183" s="208"/>
      <c r="H183" s="208"/>
      <c r="I183" s="208"/>
      <c r="J183" s="208"/>
      <c r="K183" s="208"/>
      <c r="L183" s="208"/>
      <c r="M183" s="208"/>
      <c r="N183" s="209"/>
      <c r="O183" s="210">
        <f>SUM(U180:V182)</f>
        <v>0</v>
      </c>
      <c r="P183" s="211"/>
      <c r="Q183" s="211"/>
      <c r="R183" s="211"/>
      <c r="S183" s="211"/>
      <c r="T183" s="211"/>
      <c r="U183" s="211"/>
      <c r="V183" s="211"/>
      <c r="W183" s="211"/>
      <c r="X183" s="212"/>
    </row>
    <row r="184" spans="1:24">
      <c r="A184" s="221"/>
      <c r="B184" s="222"/>
      <c r="C184" s="222"/>
      <c r="D184" s="222"/>
      <c r="E184" s="222"/>
      <c r="F184" s="222"/>
      <c r="G184" s="222"/>
      <c r="H184" s="222"/>
      <c r="I184" s="222"/>
      <c r="J184" s="222"/>
      <c r="K184" s="222"/>
      <c r="L184" s="222"/>
      <c r="M184" s="222"/>
      <c r="N184" s="222"/>
      <c r="O184" s="222"/>
      <c r="P184" s="222"/>
      <c r="Q184" s="222"/>
      <c r="R184" s="222"/>
      <c r="S184" s="222"/>
      <c r="T184" s="222"/>
      <c r="U184" s="222"/>
      <c r="V184" s="222"/>
      <c r="W184" s="222"/>
      <c r="X184" s="223"/>
    </row>
    <row r="185" spans="1:24" s="32" customFormat="1">
      <c r="A185" s="213" t="s">
        <v>108</v>
      </c>
      <c r="B185" s="214"/>
      <c r="C185" s="214"/>
      <c r="D185" s="214"/>
      <c r="E185" s="214"/>
      <c r="F185" s="214"/>
      <c r="G185" s="214"/>
      <c r="H185" s="214"/>
      <c r="I185" s="214"/>
      <c r="J185" s="214"/>
      <c r="K185" s="214"/>
      <c r="L185" s="214"/>
      <c r="M185" s="214"/>
      <c r="N185" s="214"/>
      <c r="O185" s="214"/>
      <c r="P185" s="214"/>
      <c r="Q185" s="214"/>
      <c r="R185" s="214"/>
      <c r="S185" s="214"/>
      <c r="T185" s="214"/>
      <c r="U185" s="214"/>
      <c r="V185" s="214"/>
      <c r="W185" s="214"/>
      <c r="X185" s="215"/>
    </row>
    <row r="186" spans="1:24">
      <c r="A186" s="131" t="s">
        <v>109</v>
      </c>
      <c r="B186" s="131"/>
      <c r="C186" s="131"/>
      <c r="D186" s="131"/>
      <c r="E186" s="131"/>
      <c r="F186" s="131"/>
      <c r="G186" s="131"/>
      <c r="H186" s="131"/>
      <c r="I186" s="131"/>
      <c r="J186" s="131"/>
      <c r="K186" s="131"/>
      <c r="L186" s="131" t="s">
        <v>110</v>
      </c>
      <c r="M186" s="131"/>
      <c r="N186" s="131"/>
      <c r="O186" s="411" t="s">
        <v>111</v>
      </c>
      <c r="P186" s="411"/>
      <c r="Q186" s="412"/>
      <c r="R186" s="413" t="s">
        <v>112</v>
      </c>
      <c r="S186" s="414"/>
      <c r="T186" s="415"/>
      <c r="U186" s="185" t="s">
        <v>91</v>
      </c>
      <c r="V186" s="131"/>
      <c r="W186" s="131"/>
      <c r="X186" s="131"/>
    </row>
    <row r="187" spans="1:24">
      <c r="A187" s="202" t="s">
        <v>94</v>
      </c>
      <c r="B187" s="203"/>
      <c r="C187" s="203"/>
      <c r="D187" s="203"/>
      <c r="E187" s="204"/>
      <c r="F187" s="205" t="s">
        <v>95</v>
      </c>
      <c r="G187" s="206"/>
      <c r="H187" s="206"/>
      <c r="I187" s="206"/>
      <c r="J187" s="206"/>
      <c r="K187" s="185"/>
      <c r="L187" s="131" t="s">
        <v>113</v>
      </c>
      <c r="M187" s="131"/>
      <c r="N187" s="131"/>
      <c r="O187" s="227" t="s">
        <v>114</v>
      </c>
      <c r="P187" s="228"/>
      <c r="Q187" s="229"/>
      <c r="R187" s="230" t="s">
        <v>115</v>
      </c>
      <c r="S187" s="231"/>
      <c r="T187" s="232"/>
      <c r="U187" s="185"/>
      <c r="V187" s="131"/>
      <c r="W187" s="131"/>
      <c r="X187" s="131"/>
    </row>
    <row r="188" spans="1:24">
      <c r="A188" s="132" t="s">
        <v>116</v>
      </c>
      <c r="B188" s="132"/>
      <c r="C188" s="132"/>
      <c r="D188" s="132"/>
      <c r="E188" s="132"/>
      <c r="F188" s="119" t="s">
        <v>117</v>
      </c>
      <c r="G188" s="119"/>
      <c r="H188" s="119"/>
      <c r="I188" s="119"/>
      <c r="J188" s="119"/>
      <c r="K188" s="120"/>
      <c r="L188" s="199">
        <f>SUMIFS($U$111:$V$170, $A$111:$B$170, "Direto", $C$111:$D$170, "Recursos Humanos")</f>
        <v>0</v>
      </c>
      <c r="M188" s="200"/>
      <c r="N188" s="201"/>
      <c r="O188" s="218">
        <f>SUMIFS($U$174:$V$176,$A$174:$B$176, "Direto", $C$174:$D$176, "Recursos Humanos")</f>
        <v>0</v>
      </c>
      <c r="P188" s="219"/>
      <c r="Q188" s="220"/>
      <c r="R188" s="218">
        <f>SUMIFS($U$180:$V$182, $A$180:$B$182, "Direto", $C$180:$D$182, "Recursos Humanos")</f>
        <v>0</v>
      </c>
      <c r="S188" s="219"/>
      <c r="T188" s="220"/>
      <c r="U188" s="218">
        <f>SUM(L188:T188)</f>
        <v>0</v>
      </c>
      <c r="V188" s="219"/>
      <c r="W188" s="219"/>
      <c r="X188" s="220"/>
    </row>
    <row r="189" spans="1:24">
      <c r="A189" s="132"/>
      <c r="B189" s="132"/>
      <c r="C189" s="132"/>
      <c r="D189" s="132"/>
      <c r="E189" s="132"/>
      <c r="F189" s="119" t="s">
        <v>118</v>
      </c>
      <c r="G189" s="119"/>
      <c r="H189" s="119"/>
      <c r="I189" s="119"/>
      <c r="J189" s="119"/>
      <c r="K189" s="120"/>
      <c r="L189" s="199">
        <f>SUMIFS($U$111:$V$170, $A$111:$B$170, "Direto", $C$111:$D$170, "Encargos Trabalhistas e Previdenciários")</f>
        <v>0</v>
      </c>
      <c r="M189" s="200"/>
      <c r="N189" s="201"/>
      <c r="O189" s="186">
        <f>SUMIFS($U$174:$V$176,$A$174:$B$176, "Direto", $C$174:$D$176, "Encargos Trabalhistas e Previdenciários")</f>
        <v>0</v>
      </c>
      <c r="P189" s="187"/>
      <c r="Q189" s="187"/>
      <c r="R189" s="186">
        <f>SUMIFS($U$180:$V$182, $A$180:$B$182, "Direto", $C$180:$D$182, "Encargos Trabalhistas e Previdenciários")</f>
        <v>0</v>
      </c>
      <c r="S189" s="187"/>
      <c r="T189" s="187"/>
      <c r="U189" s="218">
        <f>SUM(L189:T189)</f>
        <v>0</v>
      </c>
      <c r="V189" s="219"/>
      <c r="W189" s="219"/>
      <c r="X189" s="220"/>
    </row>
    <row r="190" spans="1:24">
      <c r="A190" s="132"/>
      <c r="B190" s="132"/>
      <c r="C190" s="132"/>
      <c r="D190" s="132"/>
      <c r="E190" s="132"/>
      <c r="F190" s="119" t="s">
        <v>119</v>
      </c>
      <c r="G190" s="119"/>
      <c r="H190" s="119"/>
      <c r="I190" s="119"/>
      <c r="J190" s="119"/>
      <c r="K190" s="120"/>
      <c r="L190" s="199">
        <f>SUMIFS($U$111:$V$170, $A$111:$B$170, "Direto", $C$111:$D$170, "Serviços de Pessoa Jurídica")</f>
        <v>0</v>
      </c>
      <c r="M190" s="200"/>
      <c r="N190" s="201"/>
      <c r="O190" s="186">
        <f>SUMIFS($U$174:$V$176,$A$174:$B$176, "Direto", $C$174:$D$176, "Serviços de Pessoa Jurídica")</f>
        <v>0</v>
      </c>
      <c r="P190" s="187"/>
      <c r="Q190" s="187"/>
      <c r="R190" s="186">
        <f>SUMIFS($U$180:$V$182, $A$180:$B$182, "Direto", $C$180:$D$182, "Serviços de Pessoa Jurídica")</f>
        <v>0</v>
      </c>
      <c r="S190" s="187"/>
      <c r="T190" s="187"/>
      <c r="U190" s="218">
        <f>SUM(L190:T190)</f>
        <v>0</v>
      </c>
      <c r="V190" s="219"/>
      <c r="W190" s="219"/>
      <c r="X190" s="220"/>
    </row>
    <row r="191" spans="1:24">
      <c r="A191" s="132"/>
      <c r="B191" s="132"/>
      <c r="C191" s="132"/>
      <c r="D191" s="132"/>
      <c r="E191" s="132"/>
      <c r="F191" s="119" t="s">
        <v>120</v>
      </c>
      <c r="G191" s="119"/>
      <c r="H191" s="119"/>
      <c r="I191" s="119"/>
      <c r="J191" s="119"/>
      <c r="K191" s="120"/>
      <c r="L191" s="199">
        <f>SUMIFS($U$111:$V$170, $A$111:$B$170, "Direto", $C$111:$D$170, "Serviços de Pessoa Física")</f>
        <v>0</v>
      </c>
      <c r="M191" s="200"/>
      <c r="N191" s="201"/>
      <c r="O191" s="186">
        <f>SUMIFS($U$174:$V$176,$A$174:$B$176, "Direto", $C$174:$D$176, "Serviços de Pessoa Física")</f>
        <v>0</v>
      </c>
      <c r="P191" s="187"/>
      <c r="Q191" s="187"/>
      <c r="R191" s="186">
        <f>SUMIFS($U$180:$V$182, $A$180:$B$182, "Direto", $C$180:$D$182, "Serviços de Pessoa Física")</f>
        <v>0</v>
      </c>
      <c r="S191" s="187"/>
      <c r="T191" s="187"/>
      <c r="U191" s="218">
        <f t="shared" ref="U191:U195" si="4">SUM(L191:T191)</f>
        <v>0</v>
      </c>
      <c r="V191" s="219"/>
      <c r="W191" s="219"/>
      <c r="X191" s="220"/>
    </row>
    <row r="192" spans="1:24">
      <c r="A192" s="132"/>
      <c r="B192" s="132"/>
      <c r="C192" s="132"/>
      <c r="D192" s="132"/>
      <c r="E192" s="132"/>
      <c r="F192" s="119" t="s">
        <v>121</v>
      </c>
      <c r="G192" s="119"/>
      <c r="H192" s="119"/>
      <c r="I192" s="119"/>
      <c r="J192" s="119"/>
      <c r="K192" s="120"/>
      <c r="L192" s="199">
        <f>SUMIFS($U$111:$V$170, $A$111:$B$170, "Direto", $C$111:$D$170, "Material Esportivo")</f>
        <v>0</v>
      </c>
      <c r="M192" s="200"/>
      <c r="N192" s="201"/>
      <c r="O192" s="186">
        <f>SUMIFS($U$174:$V$176,$A$174:$B$176, "Direto", $C$174:$D$176, "Material Esportivo")</f>
        <v>0</v>
      </c>
      <c r="P192" s="187"/>
      <c r="Q192" s="187"/>
      <c r="R192" s="186">
        <f>SUMIFS($U$180:$V$182, $A$180:$B$182, "Direto", $C$180:$D$182, "Material Esportivo")</f>
        <v>0</v>
      </c>
      <c r="S192" s="187"/>
      <c r="T192" s="187"/>
      <c r="U192" s="218">
        <f t="shared" si="4"/>
        <v>0</v>
      </c>
      <c r="V192" s="219"/>
      <c r="W192" s="219"/>
      <c r="X192" s="220"/>
    </row>
    <row r="193" spans="1:30">
      <c r="A193" s="132"/>
      <c r="B193" s="132"/>
      <c r="C193" s="132"/>
      <c r="D193" s="132"/>
      <c r="E193" s="132"/>
      <c r="F193" s="119" t="s">
        <v>122</v>
      </c>
      <c r="G193" s="119"/>
      <c r="H193" s="119"/>
      <c r="I193" s="119"/>
      <c r="J193" s="119"/>
      <c r="K193" s="120"/>
      <c r="L193" s="199">
        <f>SUMIFS($U$111:$V$170, $A$111:$B$170, "Direto", $C$111:$D$170, "Outros materiais de consumo")</f>
        <v>0</v>
      </c>
      <c r="M193" s="200"/>
      <c r="N193" s="201"/>
      <c r="O193" s="186">
        <f>SUMIFS($U$174:$V$176,$A$174:$B$176, "Direto", $C$174:$D$176, "Outros materiais de consumo")</f>
        <v>0</v>
      </c>
      <c r="P193" s="187"/>
      <c r="Q193" s="187"/>
      <c r="R193" s="186">
        <f>SUMIFS($U$180:$V$182, $A$180:$B$182, "Direto", $C$180:$D$182, "Outros materiais de consumo")</f>
        <v>0</v>
      </c>
      <c r="S193" s="187"/>
      <c r="T193" s="187"/>
      <c r="U193" s="218">
        <f t="shared" si="4"/>
        <v>0</v>
      </c>
      <c r="V193" s="219"/>
      <c r="W193" s="219"/>
      <c r="X193" s="220"/>
    </row>
    <row r="194" spans="1:30">
      <c r="A194" s="132"/>
      <c r="B194" s="132"/>
      <c r="C194" s="132"/>
      <c r="D194" s="132"/>
      <c r="E194" s="132"/>
      <c r="F194" s="119" t="s">
        <v>123</v>
      </c>
      <c r="G194" s="119"/>
      <c r="H194" s="119"/>
      <c r="I194" s="119"/>
      <c r="J194" s="119"/>
      <c r="K194" s="120"/>
      <c r="L194" s="199">
        <f>SUMIFS($U$111:$V$170, $A$111:$B$170, "Direto", $C$111:$D$170, "Equipamentos e Material Permanente")</f>
        <v>0</v>
      </c>
      <c r="M194" s="200"/>
      <c r="N194" s="201"/>
      <c r="O194" s="186">
        <f>SUMIFS($U$174:$V$176,$A$174:$B$176, "Direto", $C$174:$D$176, "Equipamentos e Material Permanente")</f>
        <v>0</v>
      </c>
      <c r="P194" s="187"/>
      <c r="Q194" s="187"/>
      <c r="R194" s="186">
        <f>SUMIFS($U$180:$V$182, $A$180:$B$182, "Direto", $C$180:$D$182, "Equipamentos e Material Permanente")</f>
        <v>0</v>
      </c>
      <c r="S194" s="187"/>
      <c r="T194" s="187"/>
      <c r="U194" s="218">
        <f>SUM(U195:X195)</f>
        <v>0</v>
      </c>
      <c r="V194" s="219"/>
      <c r="W194" s="219"/>
      <c r="X194" s="220"/>
    </row>
    <row r="195" spans="1:30">
      <c r="A195" s="132"/>
      <c r="B195" s="132"/>
      <c r="C195" s="132"/>
      <c r="D195" s="132"/>
      <c r="E195" s="132"/>
      <c r="F195" s="119" t="s">
        <v>124</v>
      </c>
      <c r="G195" s="119"/>
      <c r="H195" s="119"/>
      <c r="I195" s="119"/>
      <c r="J195" s="119"/>
      <c r="K195" s="120"/>
      <c r="L195" s="199">
        <f>SUMIFS($U$111:$V$170, $A$111:$B$170, "Direto", $C$111:$D$170, "Obras e Instalações")</f>
        <v>0</v>
      </c>
      <c r="M195" s="200"/>
      <c r="N195" s="201"/>
      <c r="O195" s="186">
        <f>SUMIFS($U$174:$V$176,$A$174:$B$176, "Direto", $C$174:$D$176, "Obras e Instalações")</f>
        <v>0</v>
      </c>
      <c r="P195" s="187"/>
      <c r="Q195" s="187"/>
      <c r="R195" s="186">
        <f>SUMIFS($U$180:$V$182, $A$180:$B$182, "Direto", $C$180:$D$182, "Obras e Instalações")</f>
        <v>0</v>
      </c>
      <c r="S195" s="187"/>
      <c r="T195" s="187"/>
      <c r="U195" s="218">
        <f t="shared" si="4"/>
        <v>0</v>
      </c>
      <c r="V195" s="219"/>
      <c r="W195" s="219"/>
      <c r="X195" s="220"/>
    </row>
    <row r="196" spans="1:30">
      <c r="A196" s="149" t="s">
        <v>125</v>
      </c>
      <c r="B196" s="149"/>
      <c r="C196" s="149"/>
      <c r="D196" s="149"/>
      <c r="E196" s="149"/>
      <c r="F196" s="118" t="s">
        <v>117</v>
      </c>
      <c r="G196" s="119"/>
      <c r="H196" s="119"/>
      <c r="I196" s="119"/>
      <c r="J196" s="119"/>
      <c r="K196" s="120"/>
      <c r="L196" s="199">
        <f>SUMIFS($U$111:$V$170, $A$111:$B$170, "Indireto", $C$111:$D$170, "Recursos Humanos")</f>
        <v>0</v>
      </c>
      <c r="M196" s="200"/>
      <c r="N196" s="201"/>
      <c r="O196" s="186">
        <f>SUMIFS($U$174:$V$176,$A$174:$B$176, "Indireto", $C$174:$D$176, "Recursos Humanos")</f>
        <v>0</v>
      </c>
      <c r="P196" s="187"/>
      <c r="Q196" s="187"/>
      <c r="R196" s="186">
        <f>SUMIFS($U$180:$V$182, $A$180:$B$182, "Indireto", $C$180:$D$182, "Recursos Humanos")</f>
        <v>0</v>
      </c>
      <c r="S196" s="187"/>
      <c r="T196" s="187"/>
      <c r="U196" s="186">
        <f t="shared" ref="U196:U207" si="5">SUM(L196:T196)</f>
        <v>0</v>
      </c>
      <c r="V196" s="187"/>
      <c r="W196" s="187"/>
      <c r="X196" s="187"/>
    </row>
    <row r="197" spans="1:30">
      <c r="A197" s="132"/>
      <c r="B197" s="132"/>
      <c r="C197" s="132"/>
      <c r="D197" s="132"/>
      <c r="E197" s="132"/>
      <c r="F197" s="118" t="s">
        <v>118</v>
      </c>
      <c r="G197" s="119"/>
      <c r="H197" s="119"/>
      <c r="I197" s="119"/>
      <c r="J197" s="119"/>
      <c r="K197" s="120"/>
      <c r="L197" s="199">
        <f>SUMIFS($U$111:$V$170, $A$111:$B$170, "Indireto", $C$111:$D$170, "Encargos Trabalhistas e Previdenciários")</f>
        <v>0</v>
      </c>
      <c r="M197" s="200"/>
      <c r="N197" s="201"/>
      <c r="O197" s="186">
        <f>SUMIFS($U$174:$V$176,$A$174:$B$176, "Indireto", $C$174:$D$176, "Encargos Trabalhistas e Previdenciários")</f>
        <v>0</v>
      </c>
      <c r="P197" s="187"/>
      <c r="Q197" s="187"/>
      <c r="R197" s="186">
        <f>SUMIFS($U$180:$V$182, $A$180:$B$182, "Indireto", $C$180:$D$182, "Encargos Trabalhistas e Previdenciários")</f>
        <v>0</v>
      </c>
      <c r="S197" s="187"/>
      <c r="T197" s="187"/>
      <c r="U197" s="186">
        <f t="shared" si="5"/>
        <v>0</v>
      </c>
      <c r="V197" s="187"/>
      <c r="W197" s="187"/>
      <c r="X197" s="187"/>
    </row>
    <row r="198" spans="1:30">
      <c r="A198" s="132"/>
      <c r="B198" s="132"/>
      <c r="C198" s="132"/>
      <c r="D198" s="132"/>
      <c r="E198" s="132"/>
      <c r="F198" s="118" t="s">
        <v>119</v>
      </c>
      <c r="G198" s="119"/>
      <c r="H198" s="119"/>
      <c r="I198" s="119"/>
      <c r="J198" s="119"/>
      <c r="K198" s="120"/>
      <c r="L198" s="199">
        <f>SUMIFS($U$111:$V$170, $A$111:$B$170, "Indireto", $C$111:$D$170, "Serviços de Pessoa Jurídica")</f>
        <v>0</v>
      </c>
      <c r="M198" s="200"/>
      <c r="N198" s="201"/>
      <c r="O198" s="186">
        <f>SUMIFS($U$174:$V$176,$A$174:$B$176, "Indireto", $C$174:$D$176, "Serviços de Pessoa Jurídica")</f>
        <v>0</v>
      </c>
      <c r="P198" s="187"/>
      <c r="Q198" s="187"/>
      <c r="R198" s="186">
        <f>SUMIFS($U$180:$V$182, $A$180:$B$182, "Indireto", $C$180:$D$182, "Serviços de Pessoa Jurídica")</f>
        <v>0</v>
      </c>
      <c r="S198" s="187"/>
      <c r="T198" s="187"/>
      <c r="U198" s="186">
        <f t="shared" si="5"/>
        <v>0</v>
      </c>
      <c r="V198" s="187"/>
      <c r="W198" s="187"/>
      <c r="X198" s="187"/>
    </row>
    <row r="199" spans="1:30">
      <c r="A199" s="132"/>
      <c r="B199" s="132"/>
      <c r="C199" s="132"/>
      <c r="D199" s="132"/>
      <c r="E199" s="132"/>
      <c r="F199" s="118" t="s">
        <v>120</v>
      </c>
      <c r="G199" s="119"/>
      <c r="H199" s="119"/>
      <c r="I199" s="119"/>
      <c r="J199" s="119"/>
      <c r="K199" s="120"/>
      <c r="L199" s="199">
        <f>SUMIFS($U$111:$V$170, $A$111:$B$170, "Indireto", $C$111:$D$170, "Serviços de Pessoa Física")</f>
        <v>0</v>
      </c>
      <c r="M199" s="200"/>
      <c r="N199" s="201"/>
      <c r="O199" s="186">
        <f>SUMIFS($U$174:$V$176,$A$174:$B$176, "Indireto", $C$174:$D$176, "Serviços de Pessoa Física")</f>
        <v>0</v>
      </c>
      <c r="P199" s="187"/>
      <c r="Q199" s="187"/>
      <c r="R199" s="186">
        <f>SUMIFS($U$180:$V$182, $A$180:$B$182, "Indireto", $C$180:$D$182, "Serviços de Pessoa Física")</f>
        <v>0</v>
      </c>
      <c r="S199" s="187"/>
      <c r="T199" s="187"/>
      <c r="U199" s="186">
        <f t="shared" si="5"/>
        <v>0</v>
      </c>
      <c r="V199" s="187"/>
      <c r="W199" s="187"/>
      <c r="X199" s="187"/>
    </row>
    <row r="200" spans="1:30">
      <c r="A200" s="132"/>
      <c r="B200" s="132"/>
      <c r="C200" s="132"/>
      <c r="D200" s="132"/>
      <c r="E200" s="132"/>
      <c r="F200" s="118" t="s">
        <v>122</v>
      </c>
      <c r="G200" s="119"/>
      <c r="H200" s="119"/>
      <c r="I200" s="119"/>
      <c r="J200" s="119"/>
      <c r="K200" s="120"/>
      <c r="L200" s="199">
        <f>SUMIFS($U$111:$V$170, $A$111:$B$170, "Indireto", $C$111:$D$170, "Outros Materiais de Consumo")</f>
        <v>0</v>
      </c>
      <c r="M200" s="200"/>
      <c r="N200" s="201"/>
      <c r="O200" s="186">
        <f>SUMIFS($U$174:$V$176,$A$174:$B$176, "Indireto", $C$174:$D$176, "Outros Materiais de Consumo")</f>
        <v>0</v>
      </c>
      <c r="P200" s="187"/>
      <c r="Q200" s="187"/>
      <c r="R200" s="186">
        <f>SUMIFS($U$180:$V$182, $A$180:$B$182, "Indireto", $C$180:$D$182, "Outros Materiais de Consumo")</f>
        <v>0</v>
      </c>
      <c r="S200" s="187"/>
      <c r="T200" s="187"/>
      <c r="U200" s="398">
        <f t="shared" si="5"/>
        <v>0</v>
      </c>
      <c r="V200" s="399"/>
      <c r="W200" s="399"/>
      <c r="X200" s="399"/>
    </row>
    <row r="201" spans="1:30">
      <c r="A201" s="132"/>
      <c r="B201" s="132"/>
      <c r="C201" s="132"/>
      <c r="D201" s="132"/>
      <c r="E201" s="132"/>
      <c r="F201" s="118" t="s">
        <v>123</v>
      </c>
      <c r="G201" s="119"/>
      <c r="H201" s="119"/>
      <c r="I201" s="119"/>
      <c r="J201" s="119"/>
      <c r="K201" s="120"/>
      <c r="L201" s="199">
        <f>SUMIFS($U$111:$V$170, $A$111:$B$170, "Indireto", $C$111:$D$170, "Equipamentos e Material Permanente")</f>
        <v>0</v>
      </c>
      <c r="M201" s="200"/>
      <c r="N201" s="201"/>
      <c r="O201" s="186">
        <f>SUMIFS($U$174:$V$176,$A$174:$B$176, "Indireto", $C$174:$D$176, "Equipamentos e Material Permanente")</f>
        <v>0</v>
      </c>
      <c r="P201" s="187"/>
      <c r="Q201" s="187"/>
      <c r="R201" s="186">
        <f>SUMIFS($U$180:$V$182, $A$180:$B$182, "Indireto", $C$180:$D$182, "Equipamentos e Material Permanente")</f>
        <v>0</v>
      </c>
      <c r="S201" s="187"/>
      <c r="T201" s="187"/>
      <c r="U201" s="186">
        <f t="shared" si="5"/>
        <v>0</v>
      </c>
      <c r="V201" s="187"/>
      <c r="W201" s="187"/>
      <c r="X201" s="187"/>
    </row>
    <row r="202" spans="1:30">
      <c r="A202" s="132"/>
      <c r="B202" s="132"/>
      <c r="C202" s="132"/>
      <c r="D202" s="132"/>
      <c r="E202" s="132"/>
      <c r="F202" s="118" t="s">
        <v>126</v>
      </c>
      <c r="G202" s="119"/>
      <c r="H202" s="119"/>
      <c r="I202" s="119"/>
      <c r="J202" s="119"/>
      <c r="K202" s="120"/>
      <c r="L202" s="199">
        <f>SUMIFS($U$111:$V$170, $A$111:$B$170, "Indireto", $C$111:$D$170, "Diárias, Passagens e Transporte")</f>
        <v>0</v>
      </c>
      <c r="M202" s="200"/>
      <c r="N202" s="201"/>
      <c r="O202" s="186">
        <f>SUMIFS($U$174:$V$176,$A$174:$B$176, "Indireto", $C$174:$D$176, "Diárias, Passagens e Transporte")</f>
        <v>0</v>
      </c>
      <c r="P202" s="187"/>
      <c r="Q202" s="187"/>
      <c r="R202" s="186">
        <f>SUMIFS($U$180:$V$182, $A$180:$B$182, "Indireto", $C$180:$D$182, "Diárias, Passagens e Transporte")</f>
        <v>0</v>
      </c>
      <c r="S202" s="187"/>
      <c r="T202" s="187"/>
      <c r="U202" s="186">
        <f t="shared" si="5"/>
        <v>0</v>
      </c>
      <c r="V202" s="187"/>
      <c r="W202" s="187"/>
      <c r="X202" s="187"/>
      <c r="Y202" s="50"/>
      <c r="Z202" s="50"/>
      <c r="AA202" s="50"/>
      <c r="AB202" s="50"/>
      <c r="AC202" s="50"/>
      <c r="AD202" s="50"/>
    </row>
    <row r="203" spans="1:30">
      <c r="A203" s="132" t="s">
        <v>127</v>
      </c>
      <c r="B203" s="132"/>
      <c r="C203" s="132"/>
      <c r="D203" s="132"/>
      <c r="E203" s="132"/>
      <c r="F203" s="118" t="s">
        <v>117</v>
      </c>
      <c r="G203" s="119"/>
      <c r="H203" s="119"/>
      <c r="I203" s="119"/>
      <c r="J203" s="119"/>
      <c r="K203" s="120"/>
      <c r="L203" s="199">
        <f>SUMIFS($U$111:$V$170, $A$111:$B$170, "Divulgação", $C$111:$D$170, "Recursos Humanos")</f>
        <v>0</v>
      </c>
      <c r="M203" s="200"/>
      <c r="N203" s="201"/>
      <c r="O203" s="186">
        <f>SUMIFS($U$174:$V$176,$A$174:$B$176, "Divulgação", $C$174:$D$176, "Recursos Humanos")</f>
        <v>0</v>
      </c>
      <c r="P203" s="187"/>
      <c r="Q203" s="187"/>
      <c r="R203" s="186">
        <f>SUMIFS($U$180:$V$182, $A$180:$B$182, "Divulgação", $C$180:$D$182, "Recursos Humanos")</f>
        <v>0</v>
      </c>
      <c r="S203" s="187"/>
      <c r="T203" s="400"/>
      <c r="U203" s="186">
        <f t="shared" si="5"/>
        <v>0</v>
      </c>
      <c r="V203" s="187"/>
      <c r="W203" s="187"/>
      <c r="X203" s="187"/>
      <c r="Y203" s="50"/>
      <c r="Z203" s="50"/>
      <c r="AA203" s="50"/>
      <c r="AB203" s="50"/>
      <c r="AC203" s="50"/>
      <c r="AD203" s="50"/>
    </row>
    <row r="204" spans="1:30">
      <c r="A204" s="132"/>
      <c r="B204" s="132"/>
      <c r="C204" s="132"/>
      <c r="D204" s="132"/>
      <c r="E204" s="132"/>
      <c r="F204" s="118" t="s">
        <v>128</v>
      </c>
      <c r="G204" s="119"/>
      <c r="H204" s="119"/>
      <c r="I204" s="119"/>
      <c r="J204" s="119"/>
      <c r="K204" s="120"/>
      <c r="L204" s="199">
        <f>SUMIFS($U$111:$V$170, $A$111:$B$170, "Divulgação", $C$111:$D$170, "Encargos Trabalhistas e Previdenciários")</f>
        <v>0</v>
      </c>
      <c r="M204" s="200"/>
      <c r="N204" s="201"/>
      <c r="O204" s="186">
        <f>SUMIFS($U$174:$V$176,$A$174:$B$176, "Divulgação", $C$174:$D$176, "Encargos Trabalhistas e Previdenciários")</f>
        <v>0</v>
      </c>
      <c r="P204" s="187"/>
      <c r="Q204" s="187"/>
      <c r="R204" s="186">
        <f>SUMIFS($U$180:$V$182, $A$180:$B$182, "Divulgação", $C$180:$D$182, "Encargos Trabalhistas e Previdenciários")</f>
        <v>0</v>
      </c>
      <c r="S204" s="187"/>
      <c r="T204" s="400"/>
      <c r="U204" s="186">
        <f t="shared" si="5"/>
        <v>0</v>
      </c>
      <c r="V204" s="187"/>
      <c r="W204" s="187"/>
      <c r="X204" s="187"/>
      <c r="Y204" s="50"/>
      <c r="Z204" s="50"/>
      <c r="AA204" s="50"/>
      <c r="AB204" s="50"/>
      <c r="AC204" s="50"/>
      <c r="AD204" s="50"/>
    </row>
    <row r="205" spans="1:30">
      <c r="A205" s="132"/>
      <c r="B205" s="132"/>
      <c r="C205" s="132"/>
      <c r="D205" s="132"/>
      <c r="E205" s="132"/>
      <c r="F205" s="118" t="s">
        <v>119</v>
      </c>
      <c r="G205" s="119"/>
      <c r="H205" s="119"/>
      <c r="I205" s="119"/>
      <c r="J205" s="119"/>
      <c r="K205" s="120"/>
      <c r="L205" s="199">
        <f>SUMIFS($U$111:$V$170, $A$111:$B$170, "Divulgação", $C$111:$D$170, "Serviços de Pessoa Jurídica")</f>
        <v>0</v>
      </c>
      <c r="M205" s="200"/>
      <c r="N205" s="201"/>
      <c r="O205" s="186">
        <f>SUMIFS($U$174:$V$176,$A$174:$B$176, "Divulgação", $C$174:$D$176, "Serviços de Pessoa Jurídica")</f>
        <v>0</v>
      </c>
      <c r="P205" s="187"/>
      <c r="Q205" s="187"/>
      <c r="R205" s="186">
        <f>SUMIFS($U$180:$V$182, $A$180:$B$182, "Divulgação", $C$180:$D$182, "Serviços de Pessoa Jurídica")</f>
        <v>0</v>
      </c>
      <c r="S205" s="187"/>
      <c r="T205" s="400"/>
      <c r="U205" s="186">
        <f t="shared" si="5"/>
        <v>0</v>
      </c>
      <c r="V205" s="187"/>
      <c r="W205" s="187"/>
      <c r="X205" s="187"/>
      <c r="Y205" s="50"/>
      <c r="Z205" s="50"/>
      <c r="AA205" s="50"/>
      <c r="AB205" s="50"/>
      <c r="AC205" s="50"/>
      <c r="AD205" s="50"/>
    </row>
    <row r="206" spans="1:30">
      <c r="A206" s="132"/>
      <c r="B206" s="132"/>
      <c r="C206" s="132"/>
      <c r="D206" s="132"/>
      <c r="E206" s="132"/>
      <c r="F206" s="118" t="s">
        <v>120</v>
      </c>
      <c r="G206" s="119"/>
      <c r="H206" s="119"/>
      <c r="I206" s="119"/>
      <c r="J206" s="119"/>
      <c r="K206" s="120"/>
      <c r="L206" s="199">
        <f>SUMIFS($U$111:$V$170, $A$111:$B$170, "Divulgação", $C$111:$D$170, "Serviços de Pessoa Física")</f>
        <v>0</v>
      </c>
      <c r="M206" s="200"/>
      <c r="N206" s="201"/>
      <c r="O206" s="186">
        <f>SUMIFS($U$174:$V$176,$A$174:$B$176, "Divulgação", $C$174:$D$176, "Serviços de Pessoa Física")</f>
        <v>0</v>
      </c>
      <c r="P206" s="187"/>
      <c r="Q206" s="187"/>
      <c r="R206" s="186">
        <f>SUMIFS($U$180:$V$182, $A$180:$B$182, "Divulgação", $C$180:$D$182, "Serviços de Pessoa Física")</f>
        <v>0</v>
      </c>
      <c r="S206" s="187"/>
      <c r="T206" s="400"/>
      <c r="U206" s="186">
        <f t="shared" si="5"/>
        <v>0</v>
      </c>
      <c r="V206" s="187"/>
      <c r="W206" s="187"/>
      <c r="X206" s="187"/>
      <c r="Y206" s="50"/>
      <c r="Z206" s="50"/>
      <c r="AA206" s="50"/>
      <c r="AB206" s="50"/>
      <c r="AC206" s="50"/>
      <c r="AD206" s="50"/>
    </row>
    <row r="207" spans="1:30">
      <c r="A207" s="132"/>
      <c r="B207" s="132"/>
      <c r="C207" s="132"/>
      <c r="D207" s="132"/>
      <c r="E207" s="132"/>
      <c r="F207" s="118" t="s">
        <v>129</v>
      </c>
      <c r="G207" s="119"/>
      <c r="H207" s="119"/>
      <c r="I207" s="119"/>
      <c r="J207" s="119"/>
      <c r="K207" s="120"/>
      <c r="L207" s="199">
        <f>SUMIFS($U$111:$V$170, $A$111:$B$170, "Divulgação", $C$111:$D$170, "Outros Materiais de Consumo")</f>
        <v>0</v>
      </c>
      <c r="M207" s="200"/>
      <c r="N207" s="201"/>
      <c r="O207" s="186">
        <f>SUMIFS($U$174:$V$176,$A$174:$B$176, "Divulgação", $C$174:$D$176, "Outros Materiais de Consumo")</f>
        <v>0</v>
      </c>
      <c r="P207" s="187"/>
      <c r="Q207" s="187"/>
      <c r="R207" s="186">
        <f>SUMIFS($U$180:$V$182, $A$180:$B$182, "Divulgação", $C$180:$D$182, "Outros Materiais de Consumo")</f>
        <v>0</v>
      </c>
      <c r="S207" s="187"/>
      <c r="T207" s="400"/>
      <c r="U207" s="186">
        <f t="shared" si="5"/>
        <v>0</v>
      </c>
      <c r="V207" s="187"/>
      <c r="W207" s="187"/>
      <c r="X207" s="187"/>
      <c r="Y207" s="50"/>
      <c r="Z207" s="50"/>
      <c r="AA207" s="50"/>
      <c r="AB207" s="50"/>
      <c r="AC207" s="50"/>
      <c r="AD207" s="50"/>
    </row>
    <row r="208" spans="1:30">
      <c r="A208" s="132"/>
      <c r="B208" s="132"/>
      <c r="C208" s="132"/>
      <c r="D208" s="132"/>
      <c r="E208" s="132"/>
      <c r="F208" s="118" t="s">
        <v>123</v>
      </c>
      <c r="G208" s="119"/>
      <c r="H208" s="119"/>
      <c r="I208" s="119"/>
      <c r="J208" s="119"/>
      <c r="K208" s="120"/>
      <c r="L208" s="199">
        <f>SUMIFS($U$111:$V$170, $A$111:$B$170, "Divulgação", $C$111:$D$170, "Equipamentos e Material Permanente")</f>
        <v>0</v>
      </c>
      <c r="M208" s="200"/>
      <c r="N208" s="201"/>
      <c r="O208" s="186">
        <f>SUMIFS($U$174:$V$176,$A$174:$B$176, "Divulgação", $C$174:$D$176, "Equipamentos e Material Permanente")</f>
        <v>0</v>
      </c>
      <c r="P208" s="187"/>
      <c r="Q208" s="187"/>
      <c r="R208" s="186">
        <f>SUMIFS($U$180:$V$182, $A$180:$B$182, "Divulgação", $C$180:$D$182, "Equipamentos e Material Permanente")</f>
        <v>0</v>
      </c>
      <c r="S208" s="187"/>
      <c r="T208" s="400"/>
      <c r="U208" s="186">
        <f>SUM(L208:T208)</f>
        <v>0</v>
      </c>
      <c r="V208" s="187"/>
      <c r="W208" s="187"/>
      <c r="X208" s="187"/>
      <c r="Y208" s="50"/>
      <c r="Z208" s="50"/>
      <c r="AA208" s="50"/>
      <c r="AB208" s="50"/>
      <c r="AC208" s="50"/>
      <c r="AD208" s="50"/>
    </row>
    <row r="209" spans="1:30">
      <c r="A209" s="191" t="s">
        <v>91</v>
      </c>
      <c r="B209" s="192"/>
      <c r="C209" s="192"/>
      <c r="D209" s="192"/>
      <c r="E209" s="192"/>
      <c r="F209" s="63"/>
      <c r="G209" s="63"/>
      <c r="H209" s="63"/>
      <c r="I209" s="63"/>
      <c r="J209" s="63"/>
      <c r="K209" s="63"/>
      <c r="L209" s="176">
        <f xml:space="preserve"> SUM(L188:N208)</f>
        <v>0</v>
      </c>
      <c r="M209" s="176"/>
      <c r="N209" s="176"/>
      <c r="O209" s="176">
        <f xml:space="preserve"> SUM(O188:Q208)</f>
        <v>0</v>
      </c>
      <c r="P209" s="176"/>
      <c r="Q209" s="176"/>
      <c r="R209" s="176">
        <f xml:space="preserve"> SUM(R188:T208)</f>
        <v>0</v>
      </c>
      <c r="S209" s="176"/>
      <c r="T209" s="177"/>
      <c r="U209" s="178">
        <f xml:space="preserve"> SUM(U188:X208)</f>
        <v>0</v>
      </c>
      <c r="V209" s="178"/>
      <c r="W209" s="178"/>
      <c r="X209" s="178"/>
      <c r="Y209" s="50"/>
      <c r="Z209" s="50"/>
      <c r="AA209" s="50"/>
      <c r="AB209" s="50"/>
      <c r="AC209" s="50"/>
      <c r="AD209" s="50"/>
    </row>
    <row r="210" spans="1:30">
      <c r="A210" s="157" t="s">
        <v>130</v>
      </c>
      <c r="B210" s="158"/>
      <c r="C210" s="158"/>
      <c r="D210" s="158"/>
      <c r="E210" s="158"/>
      <c r="F210" s="158"/>
      <c r="G210" s="158"/>
      <c r="H210" s="158"/>
      <c r="I210" s="158"/>
      <c r="J210" s="158"/>
      <c r="K210" s="158"/>
      <c r="L210" s="158"/>
      <c r="M210" s="158"/>
      <c r="N210" s="158"/>
      <c r="O210" s="158"/>
      <c r="P210" s="158"/>
      <c r="Q210" s="158"/>
      <c r="R210" s="158"/>
      <c r="S210" s="158"/>
      <c r="T210" s="158"/>
      <c r="U210" s="158"/>
      <c r="V210" s="158"/>
      <c r="W210" s="158"/>
      <c r="X210" s="158"/>
      <c r="Y210" s="50"/>
      <c r="Z210" s="50"/>
      <c r="AA210" s="50"/>
      <c r="AB210" s="50"/>
      <c r="AC210" s="50"/>
      <c r="AD210" s="50"/>
    </row>
    <row r="211" spans="1:30" s="32" customFormat="1" ht="87.75" customHeight="1">
      <c r="A211" s="188"/>
      <c r="B211" s="189"/>
      <c r="C211" s="189"/>
      <c r="D211" s="189"/>
      <c r="E211" s="189"/>
      <c r="F211" s="189"/>
      <c r="G211" s="189"/>
      <c r="H211" s="189"/>
      <c r="I211" s="189"/>
      <c r="J211" s="189"/>
      <c r="K211" s="189"/>
      <c r="L211" s="189"/>
      <c r="M211" s="189"/>
      <c r="N211" s="189"/>
      <c r="O211" s="189"/>
      <c r="P211" s="189"/>
      <c r="Q211" s="189"/>
      <c r="R211" s="189"/>
      <c r="S211" s="189"/>
      <c r="T211" s="189"/>
      <c r="U211" s="189"/>
      <c r="V211" s="189"/>
      <c r="W211" s="189"/>
      <c r="X211" s="190"/>
    </row>
    <row r="212" spans="1:30">
      <c r="A212" s="407" t="s">
        <v>131</v>
      </c>
      <c r="B212" s="408"/>
      <c r="C212" s="408"/>
      <c r="D212" s="408"/>
      <c r="E212" s="408"/>
      <c r="F212" s="408"/>
      <c r="G212" s="408"/>
      <c r="H212" s="408"/>
      <c r="I212" s="408"/>
      <c r="J212" s="408"/>
      <c r="K212" s="408"/>
      <c r="L212" s="408"/>
      <c r="M212" s="408"/>
      <c r="N212" s="408"/>
      <c r="O212" s="408"/>
      <c r="P212" s="408"/>
      <c r="Q212" s="408"/>
      <c r="R212" s="408"/>
      <c r="S212" s="408"/>
      <c r="T212" s="408"/>
      <c r="U212" s="408"/>
      <c r="V212" s="408"/>
      <c r="W212" s="408"/>
      <c r="X212" s="409"/>
    </row>
    <row r="213" spans="1:30">
      <c r="A213" s="410" t="s">
        <v>132</v>
      </c>
      <c r="B213" s="410"/>
      <c r="C213" s="410"/>
      <c r="D213" s="410"/>
      <c r="E213" s="410"/>
      <c r="F213" s="410"/>
      <c r="G213" s="410"/>
      <c r="H213" s="410"/>
      <c r="I213" s="410"/>
      <c r="J213" s="410"/>
      <c r="K213" s="410"/>
      <c r="L213" s="410"/>
      <c r="M213" s="410"/>
      <c r="N213" s="410"/>
      <c r="O213" s="410"/>
      <c r="P213" s="410"/>
      <c r="Q213" s="410"/>
      <c r="R213" s="410"/>
      <c r="S213" s="410"/>
      <c r="T213" s="410"/>
      <c r="U213" s="410"/>
      <c r="V213" s="410"/>
      <c r="W213" s="410"/>
      <c r="X213" s="410"/>
    </row>
    <row r="214" spans="1:30">
      <c r="A214" s="265" t="s">
        <v>133</v>
      </c>
      <c r="B214" s="266"/>
      <c r="C214" s="266"/>
      <c r="D214" s="266"/>
      <c r="E214" s="266"/>
      <c r="F214" s="266"/>
      <c r="G214" s="266"/>
      <c r="H214" s="266"/>
      <c r="I214" s="266"/>
      <c r="J214" s="266"/>
      <c r="K214" s="266"/>
      <c r="L214" s="266"/>
      <c r="M214" s="266"/>
      <c r="N214" s="266"/>
      <c r="O214" s="266"/>
      <c r="P214" s="266"/>
      <c r="Q214" s="266"/>
      <c r="R214" s="266"/>
      <c r="S214" s="266"/>
      <c r="T214" s="266"/>
      <c r="U214" s="266"/>
      <c r="V214" s="266"/>
      <c r="W214" s="266"/>
      <c r="X214" s="267"/>
    </row>
    <row r="215" spans="1:30">
      <c r="A215" s="92" t="s">
        <v>109</v>
      </c>
      <c r="B215" s="92"/>
      <c r="C215" s="92"/>
      <c r="D215" s="92"/>
      <c r="E215" s="92"/>
      <c r="F215" s="92"/>
      <c r="G215" s="92"/>
      <c r="H215" s="92"/>
      <c r="I215" s="92"/>
      <c r="J215" s="92"/>
      <c r="K215" s="92"/>
      <c r="L215" s="92"/>
      <c r="M215" s="92"/>
      <c r="N215" s="153" t="s">
        <v>91</v>
      </c>
      <c r="O215" s="154"/>
      <c r="P215" s="154"/>
      <c r="Q215" s="153" t="s">
        <v>134</v>
      </c>
      <c r="R215" s="154"/>
      <c r="S215" s="154" t="s">
        <v>135</v>
      </c>
      <c r="T215" s="154"/>
      <c r="U215" s="154" t="s">
        <v>136</v>
      </c>
      <c r="V215" s="154"/>
      <c r="W215" s="98" t="s">
        <v>137</v>
      </c>
      <c r="X215" s="99"/>
    </row>
    <row r="216" spans="1:30" ht="15" customHeight="1">
      <c r="A216" s="131" t="s">
        <v>94</v>
      </c>
      <c r="B216" s="131"/>
      <c r="C216" s="131"/>
      <c r="D216" s="131"/>
      <c r="E216" s="131"/>
      <c r="F216" s="268" t="s">
        <v>95</v>
      </c>
      <c r="G216" s="268"/>
      <c r="H216" s="268"/>
      <c r="I216" s="268"/>
      <c r="J216" s="268"/>
      <c r="K216" s="268"/>
      <c r="L216" s="268"/>
      <c r="M216" s="268"/>
      <c r="N216" s="153"/>
      <c r="O216" s="154"/>
      <c r="P216" s="154"/>
      <c r="Q216" s="153"/>
      <c r="R216" s="154"/>
      <c r="S216" s="154"/>
      <c r="T216" s="154"/>
      <c r="U216" s="154"/>
      <c r="V216" s="154"/>
      <c r="W216" s="155"/>
      <c r="X216" s="156"/>
    </row>
    <row r="217" spans="1:30">
      <c r="A217" s="149" t="s">
        <v>116</v>
      </c>
      <c r="B217" s="149"/>
      <c r="C217" s="149"/>
      <c r="D217" s="149"/>
      <c r="E217" s="150"/>
      <c r="F217" s="134" t="s">
        <v>117</v>
      </c>
      <c r="G217" s="134"/>
      <c r="H217" s="134"/>
      <c r="I217" s="134"/>
      <c r="J217" s="134"/>
      <c r="K217" s="134"/>
      <c r="L217" s="134"/>
      <c r="M217" s="134"/>
      <c r="N217" s="136"/>
      <c r="O217" s="136"/>
      <c r="P217" s="136"/>
      <c r="Q217" s="151"/>
      <c r="R217" s="152"/>
      <c r="S217" s="151"/>
      <c r="T217" s="152"/>
      <c r="U217" s="151"/>
      <c r="V217" s="151"/>
      <c r="W217" s="145"/>
      <c r="X217" s="146"/>
    </row>
    <row r="218" spans="1:30">
      <c r="A218" s="132"/>
      <c r="B218" s="132"/>
      <c r="C218" s="132"/>
      <c r="D218" s="132"/>
      <c r="E218" s="133"/>
      <c r="F218" s="134" t="s">
        <v>118</v>
      </c>
      <c r="G218" s="134"/>
      <c r="H218" s="134"/>
      <c r="I218" s="134"/>
      <c r="J218" s="134"/>
      <c r="K218" s="134"/>
      <c r="L218" s="134"/>
      <c r="M218" s="134"/>
      <c r="N218" s="136"/>
      <c r="O218" s="136"/>
      <c r="P218" s="136"/>
      <c r="Q218" s="137"/>
      <c r="R218" s="138"/>
      <c r="S218" s="137"/>
      <c r="T218" s="138"/>
      <c r="U218" s="137"/>
      <c r="V218" s="137"/>
      <c r="W218" s="145"/>
      <c r="X218" s="146"/>
    </row>
    <row r="219" spans="1:30">
      <c r="A219" s="132"/>
      <c r="B219" s="132"/>
      <c r="C219" s="132"/>
      <c r="D219" s="132"/>
      <c r="E219" s="133"/>
      <c r="F219" s="134" t="s">
        <v>119</v>
      </c>
      <c r="G219" s="134"/>
      <c r="H219" s="134"/>
      <c r="I219" s="134"/>
      <c r="J219" s="134"/>
      <c r="K219" s="134"/>
      <c r="L219" s="134"/>
      <c r="M219" s="134"/>
      <c r="N219" s="136"/>
      <c r="O219" s="136"/>
      <c r="P219" s="136"/>
      <c r="Q219" s="137"/>
      <c r="R219" s="138"/>
      <c r="S219" s="137"/>
      <c r="T219" s="138"/>
      <c r="U219" s="137"/>
      <c r="V219" s="137"/>
      <c r="W219" s="145"/>
      <c r="X219" s="146"/>
    </row>
    <row r="220" spans="1:30">
      <c r="A220" s="132"/>
      <c r="B220" s="132"/>
      <c r="C220" s="132"/>
      <c r="D220" s="132"/>
      <c r="E220" s="133"/>
      <c r="F220" s="134" t="s">
        <v>120</v>
      </c>
      <c r="G220" s="134"/>
      <c r="H220" s="134"/>
      <c r="I220" s="134"/>
      <c r="J220" s="134"/>
      <c r="K220" s="134"/>
      <c r="L220" s="134"/>
      <c r="M220" s="134"/>
      <c r="N220" s="136"/>
      <c r="O220" s="136"/>
      <c r="P220" s="136"/>
      <c r="Q220" s="137"/>
      <c r="R220" s="138"/>
      <c r="S220" s="137"/>
      <c r="T220" s="138"/>
      <c r="U220" s="137"/>
      <c r="V220" s="137"/>
      <c r="W220" s="145"/>
      <c r="X220" s="146"/>
    </row>
    <row r="221" spans="1:30">
      <c r="A221" s="132"/>
      <c r="B221" s="132"/>
      <c r="C221" s="132"/>
      <c r="D221" s="132"/>
      <c r="E221" s="133"/>
      <c r="F221" s="134" t="s">
        <v>121</v>
      </c>
      <c r="G221" s="134"/>
      <c r="H221" s="134"/>
      <c r="I221" s="134"/>
      <c r="J221" s="134"/>
      <c r="K221" s="134"/>
      <c r="L221" s="134"/>
      <c r="M221" s="134"/>
      <c r="N221" s="136"/>
      <c r="O221" s="136"/>
      <c r="P221" s="136"/>
      <c r="Q221" s="137"/>
      <c r="R221" s="138"/>
      <c r="S221" s="137"/>
      <c r="T221" s="138"/>
      <c r="U221" s="137"/>
      <c r="V221" s="137"/>
      <c r="W221" s="145"/>
      <c r="X221" s="146"/>
    </row>
    <row r="222" spans="1:30">
      <c r="A222" s="132"/>
      <c r="B222" s="132"/>
      <c r="C222" s="132"/>
      <c r="D222" s="132"/>
      <c r="E222" s="133"/>
      <c r="F222" s="134" t="s">
        <v>122</v>
      </c>
      <c r="G222" s="134"/>
      <c r="H222" s="134"/>
      <c r="I222" s="134"/>
      <c r="J222" s="134"/>
      <c r="K222" s="134"/>
      <c r="L222" s="134"/>
      <c r="M222" s="134"/>
      <c r="N222" s="136"/>
      <c r="O222" s="136"/>
      <c r="P222" s="136"/>
      <c r="Q222" s="137"/>
      <c r="R222" s="138"/>
      <c r="S222" s="137"/>
      <c r="T222" s="138"/>
      <c r="U222" s="137"/>
      <c r="V222" s="137"/>
      <c r="W222" s="145"/>
      <c r="X222" s="146"/>
    </row>
    <row r="223" spans="1:30">
      <c r="A223" s="132"/>
      <c r="B223" s="132"/>
      <c r="C223" s="132"/>
      <c r="D223" s="132"/>
      <c r="E223" s="133"/>
      <c r="F223" s="134" t="s">
        <v>123</v>
      </c>
      <c r="G223" s="134"/>
      <c r="H223" s="134"/>
      <c r="I223" s="134"/>
      <c r="J223" s="134"/>
      <c r="K223" s="134"/>
      <c r="L223" s="134"/>
      <c r="M223" s="134"/>
      <c r="N223" s="136"/>
      <c r="O223" s="136"/>
      <c r="P223" s="136"/>
      <c r="Q223" s="137"/>
      <c r="R223" s="138"/>
      <c r="S223" s="137"/>
      <c r="T223" s="138"/>
      <c r="U223" s="137"/>
      <c r="V223" s="137"/>
      <c r="W223" s="145"/>
      <c r="X223" s="146"/>
    </row>
    <row r="224" spans="1:30">
      <c r="A224" s="132"/>
      <c r="B224" s="132"/>
      <c r="C224" s="132"/>
      <c r="D224" s="132"/>
      <c r="E224" s="133"/>
      <c r="F224" s="134" t="s">
        <v>124</v>
      </c>
      <c r="G224" s="134"/>
      <c r="H224" s="134"/>
      <c r="I224" s="134"/>
      <c r="J224" s="134"/>
      <c r="K224" s="134"/>
      <c r="L224" s="134"/>
      <c r="M224" s="134"/>
      <c r="N224" s="136"/>
      <c r="O224" s="136"/>
      <c r="P224" s="136"/>
      <c r="Q224" s="137"/>
      <c r="R224" s="138"/>
      <c r="S224" s="137"/>
      <c r="T224" s="138"/>
      <c r="U224" s="137"/>
      <c r="V224" s="137"/>
      <c r="W224" s="145"/>
      <c r="X224" s="146"/>
    </row>
    <row r="225" spans="1:24">
      <c r="A225" s="132" t="s">
        <v>125</v>
      </c>
      <c r="B225" s="132"/>
      <c r="C225" s="132"/>
      <c r="D225" s="132"/>
      <c r="E225" s="133"/>
      <c r="F225" s="134" t="s">
        <v>117</v>
      </c>
      <c r="G225" s="134"/>
      <c r="H225" s="134"/>
      <c r="I225" s="134"/>
      <c r="J225" s="134"/>
      <c r="K225" s="134"/>
      <c r="L225" s="134"/>
      <c r="M225" s="134"/>
      <c r="N225" s="136"/>
      <c r="O225" s="136"/>
      <c r="P225" s="136"/>
      <c r="Q225" s="137"/>
      <c r="R225" s="138"/>
      <c r="S225" s="137"/>
      <c r="T225" s="138"/>
      <c r="U225" s="137"/>
      <c r="V225" s="137"/>
      <c r="W225" s="145"/>
      <c r="X225" s="146"/>
    </row>
    <row r="226" spans="1:24">
      <c r="A226" s="132"/>
      <c r="B226" s="132"/>
      <c r="C226" s="132"/>
      <c r="D226" s="132"/>
      <c r="E226" s="133"/>
      <c r="F226" s="134" t="s">
        <v>118</v>
      </c>
      <c r="G226" s="134"/>
      <c r="H226" s="134"/>
      <c r="I226" s="134"/>
      <c r="J226" s="134"/>
      <c r="K226" s="134"/>
      <c r="L226" s="134"/>
      <c r="M226" s="134"/>
      <c r="N226" s="136"/>
      <c r="O226" s="136"/>
      <c r="P226" s="136"/>
      <c r="Q226" s="137"/>
      <c r="R226" s="138"/>
      <c r="S226" s="137"/>
      <c r="T226" s="138"/>
      <c r="U226" s="137"/>
      <c r="V226" s="137"/>
      <c r="W226" s="145"/>
      <c r="X226" s="146"/>
    </row>
    <row r="227" spans="1:24">
      <c r="A227" s="132"/>
      <c r="B227" s="132"/>
      <c r="C227" s="132"/>
      <c r="D227" s="132"/>
      <c r="E227" s="133"/>
      <c r="F227" s="134" t="s">
        <v>119</v>
      </c>
      <c r="G227" s="134"/>
      <c r="H227" s="134"/>
      <c r="I227" s="134"/>
      <c r="J227" s="134"/>
      <c r="K227" s="134"/>
      <c r="L227" s="134"/>
      <c r="M227" s="134"/>
      <c r="N227" s="136"/>
      <c r="O227" s="136"/>
      <c r="P227" s="136"/>
      <c r="Q227" s="137"/>
      <c r="R227" s="138"/>
      <c r="S227" s="137"/>
      <c r="T227" s="138"/>
      <c r="U227" s="137"/>
      <c r="V227" s="137"/>
      <c r="W227" s="145"/>
      <c r="X227" s="146"/>
    </row>
    <row r="228" spans="1:24">
      <c r="A228" s="132"/>
      <c r="B228" s="132"/>
      <c r="C228" s="132"/>
      <c r="D228" s="132"/>
      <c r="E228" s="133"/>
      <c r="F228" s="134" t="s">
        <v>120</v>
      </c>
      <c r="G228" s="134"/>
      <c r="H228" s="134"/>
      <c r="I228" s="134"/>
      <c r="J228" s="134"/>
      <c r="K228" s="134"/>
      <c r="L228" s="134"/>
      <c r="M228" s="134"/>
      <c r="N228" s="136"/>
      <c r="O228" s="136"/>
      <c r="P228" s="136"/>
      <c r="Q228" s="137"/>
      <c r="R228" s="138"/>
      <c r="S228" s="137"/>
      <c r="T228" s="138"/>
      <c r="U228" s="137"/>
      <c r="V228" s="137"/>
      <c r="W228" s="145"/>
      <c r="X228" s="146"/>
    </row>
    <row r="229" spans="1:24">
      <c r="A229" s="132"/>
      <c r="B229" s="132"/>
      <c r="C229" s="132"/>
      <c r="D229" s="132"/>
      <c r="E229" s="133"/>
      <c r="F229" s="134" t="s">
        <v>122</v>
      </c>
      <c r="G229" s="134"/>
      <c r="H229" s="134"/>
      <c r="I229" s="134"/>
      <c r="J229" s="134"/>
      <c r="K229" s="134"/>
      <c r="L229" s="134"/>
      <c r="M229" s="134"/>
      <c r="N229" s="136"/>
      <c r="O229" s="136"/>
      <c r="P229" s="136"/>
      <c r="Q229" s="137"/>
      <c r="R229" s="138"/>
      <c r="S229" s="137"/>
      <c r="T229" s="138"/>
      <c r="U229" s="137"/>
      <c r="V229" s="137"/>
      <c r="W229" s="145"/>
      <c r="X229" s="146"/>
    </row>
    <row r="230" spans="1:24">
      <c r="A230" s="132"/>
      <c r="B230" s="132"/>
      <c r="C230" s="132"/>
      <c r="D230" s="132"/>
      <c r="E230" s="133"/>
      <c r="F230" s="134" t="s">
        <v>123</v>
      </c>
      <c r="G230" s="134"/>
      <c r="H230" s="134"/>
      <c r="I230" s="134"/>
      <c r="J230" s="134"/>
      <c r="K230" s="134"/>
      <c r="L230" s="134"/>
      <c r="M230" s="134"/>
      <c r="N230" s="136"/>
      <c r="O230" s="136"/>
      <c r="P230" s="136"/>
      <c r="Q230" s="137"/>
      <c r="R230" s="138"/>
      <c r="S230" s="137"/>
      <c r="T230" s="138"/>
      <c r="U230" s="137"/>
      <c r="V230" s="137"/>
      <c r="W230" s="145"/>
      <c r="X230" s="146"/>
    </row>
    <row r="231" spans="1:24">
      <c r="A231" s="132"/>
      <c r="B231" s="132"/>
      <c r="C231" s="132"/>
      <c r="D231" s="132"/>
      <c r="E231" s="133"/>
      <c r="F231" s="134" t="s">
        <v>126</v>
      </c>
      <c r="G231" s="134"/>
      <c r="H231" s="134"/>
      <c r="I231" s="134"/>
      <c r="J231" s="134"/>
      <c r="K231" s="134"/>
      <c r="L231" s="134"/>
      <c r="M231" s="134"/>
      <c r="N231" s="136"/>
      <c r="O231" s="136"/>
      <c r="P231" s="136"/>
      <c r="Q231" s="137"/>
      <c r="R231" s="138"/>
      <c r="S231" s="137"/>
      <c r="T231" s="138"/>
      <c r="U231" s="137"/>
      <c r="V231" s="137"/>
      <c r="W231" s="145"/>
      <c r="X231" s="146"/>
    </row>
    <row r="232" spans="1:24">
      <c r="A232" s="132" t="s">
        <v>127</v>
      </c>
      <c r="B232" s="132"/>
      <c r="C232" s="132"/>
      <c r="D232" s="132"/>
      <c r="E232" s="133"/>
      <c r="F232" s="134" t="s">
        <v>117</v>
      </c>
      <c r="G232" s="134"/>
      <c r="H232" s="134"/>
      <c r="I232" s="134"/>
      <c r="J232" s="134"/>
      <c r="K232" s="134"/>
      <c r="L232" s="134"/>
      <c r="M232" s="134"/>
      <c r="N232" s="136"/>
      <c r="O232" s="136"/>
      <c r="P232" s="136"/>
      <c r="Q232" s="137"/>
      <c r="R232" s="138"/>
      <c r="S232" s="137"/>
      <c r="T232" s="138"/>
      <c r="U232" s="137"/>
      <c r="V232" s="137"/>
      <c r="W232" s="145"/>
      <c r="X232" s="146"/>
    </row>
    <row r="233" spans="1:24">
      <c r="A233" s="132"/>
      <c r="B233" s="132"/>
      <c r="C233" s="132"/>
      <c r="D233" s="132"/>
      <c r="E233" s="133"/>
      <c r="F233" s="134" t="s">
        <v>128</v>
      </c>
      <c r="G233" s="134"/>
      <c r="H233" s="134"/>
      <c r="I233" s="134"/>
      <c r="J233" s="134"/>
      <c r="K233" s="134"/>
      <c r="L233" s="134"/>
      <c r="M233" s="134"/>
      <c r="N233" s="136"/>
      <c r="O233" s="136"/>
      <c r="P233" s="136"/>
      <c r="Q233" s="137"/>
      <c r="R233" s="138"/>
      <c r="S233" s="137"/>
      <c r="T233" s="138"/>
      <c r="U233" s="137"/>
      <c r="V233" s="137"/>
      <c r="W233" s="145"/>
      <c r="X233" s="146"/>
    </row>
    <row r="234" spans="1:24">
      <c r="A234" s="132"/>
      <c r="B234" s="132"/>
      <c r="C234" s="132"/>
      <c r="D234" s="132"/>
      <c r="E234" s="133"/>
      <c r="F234" s="134" t="s">
        <v>119</v>
      </c>
      <c r="G234" s="134"/>
      <c r="H234" s="134"/>
      <c r="I234" s="134"/>
      <c r="J234" s="134"/>
      <c r="K234" s="134"/>
      <c r="L234" s="134"/>
      <c r="M234" s="134"/>
      <c r="N234" s="136"/>
      <c r="O234" s="136"/>
      <c r="P234" s="136"/>
      <c r="Q234" s="137"/>
      <c r="R234" s="138"/>
      <c r="S234" s="137"/>
      <c r="T234" s="138"/>
      <c r="U234" s="137"/>
      <c r="V234" s="137"/>
      <c r="W234" s="145"/>
      <c r="X234" s="146"/>
    </row>
    <row r="235" spans="1:24">
      <c r="A235" s="132"/>
      <c r="B235" s="132"/>
      <c r="C235" s="132"/>
      <c r="D235" s="132"/>
      <c r="E235" s="133"/>
      <c r="F235" s="134" t="s">
        <v>120</v>
      </c>
      <c r="G235" s="134"/>
      <c r="H235" s="134"/>
      <c r="I235" s="134"/>
      <c r="J235" s="134"/>
      <c r="K235" s="134"/>
      <c r="L235" s="134"/>
      <c r="M235" s="134"/>
      <c r="N235" s="136"/>
      <c r="O235" s="136"/>
      <c r="P235" s="136"/>
      <c r="Q235" s="137"/>
      <c r="R235" s="138"/>
      <c r="S235" s="137"/>
      <c r="T235" s="138"/>
      <c r="U235" s="137"/>
      <c r="V235" s="137"/>
      <c r="W235" s="145"/>
      <c r="X235" s="146"/>
    </row>
    <row r="236" spans="1:24">
      <c r="A236" s="132"/>
      <c r="B236" s="132"/>
      <c r="C236" s="132"/>
      <c r="D236" s="132"/>
      <c r="E236" s="133"/>
      <c r="F236" s="134" t="s">
        <v>129</v>
      </c>
      <c r="G236" s="134"/>
      <c r="H236" s="134"/>
      <c r="I236" s="134"/>
      <c r="J236" s="134"/>
      <c r="K236" s="134"/>
      <c r="L236" s="134"/>
      <c r="M236" s="134"/>
      <c r="N236" s="136"/>
      <c r="O236" s="136"/>
      <c r="P236" s="136"/>
      <c r="Q236" s="137"/>
      <c r="R236" s="138"/>
      <c r="S236" s="137"/>
      <c r="T236" s="138"/>
      <c r="U236" s="137"/>
      <c r="V236" s="137"/>
      <c r="W236" s="145"/>
      <c r="X236" s="146"/>
    </row>
    <row r="237" spans="1:24">
      <c r="A237" s="132"/>
      <c r="B237" s="132"/>
      <c r="C237" s="132"/>
      <c r="D237" s="132"/>
      <c r="E237" s="133"/>
      <c r="F237" s="134" t="s">
        <v>123</v>
      </c>
      <c r="G237" s="134"/>
      <c r="H237" s="134"/>
      <c r="I237" s="134"/>
      <c r="J237" s="134"/>
      <c r="K237" s="134"/>
      <c r="L237" s="134"/>
      <c r="M237" s="134"/>
      <c r="N237" s="136"/>
      <c r="O237" s="136"/>
      <c r="P237" s="136"/>
      <c r="Q237" s="137"/>
      <c r="R237" s="138"/>
      <c r="S237" s="137"/>
      <c r="T237" s="138"/>
      <c r="U237" s="137"/>
      <c r="V237" s="137"/>
      <c r="W237" s="147"/>
      <c r="X237" s="148"/>
    </row>
    <row r="238" spans="1:24">
      <c r="A238" s="139" t="s">
        <v>91</v>
      </c>
      <c r="B238" s="140"/>
      <c r="C238" s="140"/>
      <c r="D238" s="140"/>
      <c r="E238" s="140"/>
      <c r="F238" s="141"/>
      <c r="G238" s="141"/>
      <c r="H238" s="141"/>
      <c r="I238" s="141"/>
      <c r="J238" s="141"/>
      <c r="K238" s="141"/>
      <c r="L238" s="141"/>
      <c r="M238" s="141"/>
      <c r="N238" s="142">
        <f>SUM(N217:P237)</f>
        <v>0</v>
      </c>
      <c r="O238" s="142"/>
      <c r="P238" s="142"/>
      <c r="Q238" s="143">
        <f>SUM(Q217:R237)</f>
        <v>0</v>
      </c>
      <c r="R238" s="144"/>
      <c r="S238" s="143">
        <f t="shared" ref="S238" si="6">SUM(S217:T237)</f>
        <v>0</v>
      </c>
      <c r="T238" s="144"/>
      <c r="U238" s="143">
        <f t="shared" ref="U238" si="7">SUM(U217:V237)</f>
        <v>0</v>
      </c>
      <c r="V238" s="144"/>
      <c r="W238" s="142">
        <f t="shared" ref="W238" si="8">SUM(W217:X237)</f>
        <v>0</v>
      </c>
      <c r="X238" s="142"/>
    </row>
    <row r="239" spans="1:24">
      <c r="A239" s="161" t="s">
        <v>138</v>
      </c>
      <c r="B239" s="162"/>
      <c r="C239" s="162"/>
      <c r="D239" s="162"/>
      <c r="E239" s="162"/>
      <c r="F239" s="162"/>
      <c r="G239" s="162"/>
      <c r="H239" s="162"/>
      <c r="I239" s="162"/>
      <c r="J239" s="162"/>
      <c r="K239" s="162"/>
      <c r="L239" s="162"/>
      <c r="M239" s="163"/>
      <c r="N239" s="164"/>
      <c r="O239" s="164"/>
      <c r="P239" s="164"/>
      <c r="Q239" s="163"/>
      <c r="R239" s="163"/>
      <c r="S239" s="164"/>
      <c r="T239" s="164"/>
      <c r="U239" s="164"/>
      <c r="V239" s="164"/>
      <c r="W239" s="164"/>
      <c r="X239" s="165"/>
    </row>
    <row r="240" spans="1:24">
      <c r="A240" s="92" t="s">
        <v>109</v>
      </c>
      <c r="B240" s="92"/>
      <c r="C240" s="92"/>
      <c r="D240" s="92"/>
      <c r="E240" s="92"/>
      <c r="F240" s="92"/>
      <c r="G240" s="92"/>
      <c r="H240" s="92"/>
      <c r="I240" s="92"/>
      <c r="J240" s="92"/>
      <c r="K240" s="92"/>
      <c r="L240" s="92"/>
      <c r="M240" s="92"/>
      <c r="N240" s="153" t="s">
        <v>91</v>
      </c>
      <c r="O240" s="154"/>
      <c r="P240" s="154"/>
      <c r="Q240" s="153" t="s">
        <v>134</v>
      </c>
      <c r="R240" s="154"/>
      <c r="S240" s="154" t="s">
        <v>135</v>
      </c>
      <c r="T240" s="154"/>
      <c r="U240" s="154" t="s">
        <v>136</v>
      </c>
      <c r="V240" s="154"/>
      <c r="W240" s="98" t="s">
        <v>137</v>
      </c>
      <c r="X240" s="99"/>
    </row>
    <row r="241" spans="1:24" ht="15" customHeight="1">
      <c r="A241" s="131" t="s">
        <v>94</v>
      </c>
      <c r="B241" s="131"/>
      <c r="C241" s="131"/>
      <c r="D241" s="131"/>
      <c r="E241" s="131"/>
      <c r="F241" s="131" t="s">
        <v>95</v>
      </c>
      <c r="G241" s="131"/>
      <c r="H241" s="131"/>
      <c r="I241" s="131"/>
      <c r="J241" s="131"/>
      <c r="K241" s="131"/>
      <c r="L241" s="131"/>
      <c r="M241" s="131"/>
      <c r="N241" s="153"/>
      <c r="O241" s="154"/>
      <c r="P241" s="154"/>
      <c r="Q241" s="153"/>
      <c r="R241" s="154"/>
      <c r="S241" s="154"/>
      <c r="T241" s="154"/>
      <c r="U241" s="154"/>
      <c r="V241" s="154"/>
      <c r="W241" s="155"/>
      <c r="X241" s="156"/>
    </row>
    <row r="242" spans="1:24" ht="15" customHeight="1">
      <c r="A242" s="149" t="s">
        <v>116</v>
      </c>
      <c r="B242" s="149"/>
      <c r="C242" s="149"/>
      <c r="D242" s="149"/>
      <c r="E242" s="150"/>
      <c r="F242" s="134" t="s">
        <v>117</v>
      </c>
      <c r="G242" s="134"/>
      <c r="H242" s="134"/>
      <c r="I242" s="134"/>
      <c r="J242" s="134"/>
      <c r="K242" s="134"/>
      <c r="L242" s="134"/>
      <c r="M242" s="134"/>
      <c r="N242" s="135"/>
      <c r="O242" s="136"/>
      <c r="P242" s="136"/>
      <c r="Q242" s="151"/>
      <c r="R242" s="152"/>
      <c r="S242" s="151"/>
      <c r="T242" s="152"/>
      <c r="U242" s="151"/>
      <c r="V242" s="151"/>
      <c r="W242" s="145"/>
      <c r="X242" s="146"/>
    </row>
    <row r="243" spans="1:24">
      <c r="A243" s="132"/>
      <c r="B243" s="132"/>
      <c r="C243" s="132"/>
      <c r="D243" s="132"/>
      <c r="E243" s="133"/>
      <c r="F243" s="134" t="s">
        <v>118</v>
      </c>
      <c r="G243" s="134"/>
      <c r="H243" s="134"/>
      <c r="I243" s="134"/>
      <c r="J243" s="134"/>
      <c r="K243" s="134"/>
      <c r="L243" s="134"/>
      <c r="M243" s="134"/>
      <c r="N243" s="135"/>
      <c r="O243" s="136"/>
      <c r="P243" s="136"/>
      <c r="Q243" s="137"/>
      <c r="R243" s="138"/>
      <c r="S243" s="137"/>
      <c r="T243" s="138"/>
      <c r="U243" s="137"/>
      <c r="V243" s="137"/>
      <c r="W243" s="145"/>
      <c r="X243" s="146"/>
    </row>
    <row r="244" spans="1:24">
      <c r="A244" s="132"/>
      <c r="B244" s="132"/>
      <c r="C244" s="132"/>
      <c r="D244" s="132"/>
      <c r="E244" s="133"/>
      <c r="F244" s="134" t="s">
        <v>119</v>
      </c>
      <c r="G244" s="134"/>
      <c r="H244" s="134"/>
      <c r="I244" s="134"/>
      <c r="J244" s="134"/>
      <c r="K244" s="134"/>
      <c r="L244" s="134"/>
      <c r="M244" s="134"/>
      <c r="N244" s="135"/>
      <c r="O244" s="136"/>
      <c r="P244" s="136"/>
      <c r="Q244" s="137"/>
      <c r="R244" s="138"/>
      <c r="S244" s="137"/>
      <c r="T244" s="138"/>
      <c r="U244" s="137"/>
      <c r="V244" s="137"/>
      <c r="W244" s="145"/>
      <c r="X244" s="146"/>
    </row>
    <row r="245" spans="1:24">
      <c r="A245" s="132"/>
      <c r="B245" s="132"/>
      <c r="C245" s="132"/>
      <c r="D245" s="132"/>
      <c r="E245" s="133"/>
      <c r="F245" s="134" t="s">
        <v>120</v>
      </c>
      <c r="G245" s="134"/>
      <c r="H245" s="134"/>
      <c r="I245" s="134"/>
      <c r="J245" s="134"/>
      <c r="K245" s="134"/>
      <c r="L245" s="134"/>
      <c r="M245" s="134"/>
      <c r="N245" s="183"/>
      <c r="O245" s="184"/>
      <c r="P245" s="184"/>
      <c r="Q245" s="137"/>
      <c r="R245" s="138"/>
      <c r="S245" s="137"/>
      <c r="T245" s="138"/>
      <c r="U245" s="137"/>
      <c r="V245" s="137"/>
      <c r="W245" s="145"/>
      <c r="X245" s="146"/>
    </row>
    <row r="246" spans="1:24">
      <c r="A246" s="132"/>
      <c r="B246" s="132"/>
      <c r="C246" s="132"/>
      <c r="D246" s="132"/>
      <c r="E246" s="133"/>
      <c r="F246" s="134" t="s">
        <v>121</v>
      </c>
      <c r="G246" s="134"/>
      <c r="H246" s="134"/>
      <c r="I246" s="134"/>
      <c r="J246" s="134"/>
      <c r="K246" s="134"/>
      <c r="L246" s="134"/>
      <c r="M246" s="118"/>
      <c r="N246" s="159"/>
      <c r="O246" s="159"/>
      <c r="P246" s="159"/>
      <c r="Q246" s="160"/>
      <c r="R246" s="138"/>
      <c r="S246" s="137"/>
      <c r="T246" s="138"/>
      <c r="U246" s="137"/>
      <c r="V246" s="137"/>
      <c r="W246" s="145"/>
      <c r="X246" s="146"/>
    </row>
    <row r="247" spans="1:24">
      <c r="A247" s="132"/>
      <c r="B247" s="132"/>
      <c r="C247" s="132"/>
      <c r="D247" s="132"/>
      <c r="E247" s="133"/>
      <c r="F247" s="134" t="s">
        <v>122</v>
      </c>
      <c r="G247" s="134"/>
      <c r="H247" s="134"/>
      <c r="I247" s="134"/>
      <c r="J247" s="134"/>
      <c r="K247" s="134"/>
      <c r="L247" s="134"/>
      <c r="M247" s="134"/>
      <c r="N247" s="135"/>
      <c r="O247" s="136"/>
      <c r="P247" s="136"/>
      <c r="Q247" s="137"/>
      <c r="R247" s="138"/>
      <c r="S247" s="137"/>
      <c r="T247" s="138"/>
      <c r="U247" s="137"/>
      <c r="V247" s="137"/>
      <c r="W247" s="145"/>
      <c r="X247" s="146"/>
    </row>
    <row r="248" spans="1:24" ht="15" customHeight="1">
      <c r="A248" s="132"/>
      <c r="B248" s="132"/>
      <c r="C248" s="132"/>
      <c r="D248" s="132"/>
      <c r="E248" s="133"/>
      <c r="F248" s="134" t="s">
        <v>123</v>
      </c>
      <c r="G248" s="134"/>
      <c r="H248" s="134"/>
      <c r="I248" s="134"/>
      <c r="J248" s="134"/>
      <c r="K248" s="134"/>
      <c r="L248" s="134"/>
      <c r="M248" s="134"/>
      <c r="N248" s="135"/>
      <c r="O248" s="136"/>
      <c r="P248" s="136"/>
      <c r="Q248" s="137"/>
      <c r="R248" s="138"/>
      <c r="S248" s="137"/>
      <c r="T248" s="138"/>
      <c r="U248" s="137"/>
      <c r="V248" s="137"/>
      <c r="W248" s="145"/>
      <c r="X248" s="146"/>
    </row>
    <row r="249" spans="1:24" ht="15" customHeight="1">
      <c r="A249" s="132"/>
      <c r="B249" s="132"/>
      <c r="C249" s="132"/>
      <c r="D249" s="132"/>
      <c r="E249" s="133"/>
      <c r="F249" s="134" t="s">
        <v>124</v>
      </c>
      <c r="G249" s="134"/>
      <c r="H249" s="134"/>
      <c r="I249" s="134"/>
      <c r="J249" s="134"/>
      <c r="K249" s="134"/>
      <c r="L249" s="134"/>
      <c r="M249" s="134"/>
      <c r="N249" s="135"/>
      <c r="O249" s="136"/>
      <c r="P249" s="136"/>
      <c r="Q249" s="137"/>
      <c r="R249" s="138"/>
      <c r="S249" s="137"/>
      <c r="T249" s="138"/>
      <c r="U249" s="137"/>
      <c r="V249" s="137"/>
      <c r="W249" s="145"/>
      <c r="X249" s="146"/>
    </row>
    <row r="250" spans="1:24">
      <c r="A250" s="132" t="s">
        <v>125</v>
      </c>
      <c r="B250" s="132"/>
      <c r="C250" s="132"/>
      <c r="D250" s="132"/>
      <c r="E250" s="133"/>
      <c r="F250" s="134" t="s">
        <v>117</v>
      </c>
      <c r="G250" s="134"/>
      <c r="H250" s="134"/>
      <c r="I250" s="134"/>
      <c r="J250" s="134"/>
      <c r="K250" s="134"/>
      <c r="L250" s="134"/>
      <c r="M250" s="134"/>
      <c r="N250" s="135"/>
      <c r="O250" s="136"/>
      <c r="P250" s="136"/>
      <c r="Q250" s="137"/>
      <c r="R250" s="138"/>
      <c r="S250" s="137"/>
      <c r="T250" s="138"/>
      <c r="U250" s="137"/>
      <c r="V250" s="137"/>
      <c r="W250" s="145"/>
      <c r="X250" s="146"/>
    </row>
    <row r="251" spans="1:24">
      <c r="A251" s="132"/>
      <c r="B251" s="132"/>
      <c r="C251" s="132"/>
      <c r="D251" s="132"/>
      <c r="E251" s="133"/>
      <c r="F251" s="134" t="s">
        <v>118</v>
      </c>
      <c r="G251" s="134"/>
      <c r="H251" s="134"/>
      <c r="I251" s="134"/>
      <c r="J251" s="134"/>
      <c r="K251" s="134"/>
      <c r="L251" s="134"/>
      <c r="M251" s="134"/>
      <c r="N251" s="135"/>
      <c r="O251" s="136"/>
      <c r="P251" s="136"/>
      <c r="Q251" s="137"/>
      <c r="R251" s="138"/>
      <c r="S251" s="137"/>
      <c r="T251" s="138"/>
      <c r="U251" s="137"/>
      <c r="V251" s="137"/>
      <c r="W251" s="145"/>
      <c r="X251" s="146"/>
    </row>
    <row r="252" spans="1:24">
      <c r="A252" s="132"/>
      <c r="B252" s="132"/>
      <c r="C252" s="132"/>
      <c r="D252" s="132"/>
      <c r="E252" s="133"/>
      <c r="F252" s="134" t="s">
        <v>119</v>
      </c>
      <c r="G252" s="134"/>
      <c r="H252" s="134"/>
      <c r="I252" s="134"/>
      <c r="J252" s="134"/>
      <c r="K252" s="134"/>
      <c r="L252" s="134"/>
      <c r="M252" s="134"/>
      <c r="N252" s="135"/>
      <c r="O252" s="136"/>
      <c r="P252" s="136"/>
      <c r="Q252" s="137"/>
      <c r="R252" s="138"/>
      <c r="S252" s="137"/>
      <c r="T252" s="138"/>
      <c r="U252" s="137"/>
      <c r="V252" s="137"/>
      <c r="W252" s="145"/>
      <c r="X252" s="146"/>
    </row>
    <row r="253" spans="1:24">
      <c r="A253" s="132"/>
      <c r="B253" s="132"/>
      <c r="C253" s="132"/>
      <c r="D253" s="132"/>
      <c r="E253" s="133"/>
      <c r="F253" s="134" t="s">
        <v>120</v>
      </c>
      <c r="G253" s="134"/>
      <c r="H253" s="134"/>
      <c r="I253" s="134"/>
      <c r="J253" s="134"/>
      <c r="K253" s="134"/>
      <c r="L253" s="134"/>
      <c r="M253" s="134"/>
      <c r="N253" s="135"/>
      <c r="O253" s="136"/>
      <c r="P253" s="136"/>
      <c r="Q253" s="137"/>
      <c r="R253" s="138"/>
      <c r="S253" s="137"/>
      <c r="T253" s="138"/>
      <c r="U253" s="137"/>
      <c r="V253" s="137"/>
      <c r="W253" s="145"/>
      <c r="X253" s="146"/>
    </row>
    <row r="254" spans="1:24" s="32" customFormat="1">
      <c r="A254" s="132"/>
      <c r="B254" s="132"/>
      <c r="C254" s="132"/>
      <c r="D254" s="132"/>
      <c r="E254" s="133"/>
      <c r="F254" s="134" t="s">
        <v>122</v>
      </c>
      <c r="G254" s="134"/>
      <c r="H254" s="134"/>
      <c r="I254" s="134"/>
      <c r="J254" s="134"/>
      <c r="K254" s="134"/>
      <c r="L254" s="134"/>
      <c r="M254" s="134"/>
      <c r="N254" s="135"/>
      <c r="O254" s="136"/>
      <c r="P254" s="136"/>
      <c r="Q254" s="137"/>
      <c r="R254" s="138"/>
      <c r="S254" s="137"/>
      <c r="T254" s="138"/>
      <c r="U254" s="137"/>
      <c r="V254" s="137"/>
      <c r="W254" s="145"/>
      <c r="X254" s="146"/>
    </row>
    <row r="255" spans="1:24" s="32" customFormat="1">
      <c r="A255" s="132"/>
      <c r="B255" s="132"/>
      <c r="C255" s="132"/>
      <c r="D255" s="132"/>
      <c r="E255" s="133"/>
      <c r="F255" s="134" t="s">
        <v>123</v>
      </c>
      <c r="G255" s="134"/>
      <c r="H255" s="134"/>
      <c r="I255" s="134"/>
      <c r="J255" s="134"/>
      <c r="K255" s="134"/>
      <c r="L255" s="134"/>
      <c r="M255" s="134"/>
      <c r="N255" s="135"/>
      <c r="O255" s="136"/>
      <c r="P255" s="136"/>
      <c r="Q255" s="137"/>
      <c r="R255" s="138"/>
      <c r="S255" s="137"/>
      <c r="T255" s="138"/>
      <c r="U255" s="137"/>
      <c r="V255" s="137"/>
      <c r="W255" s="145"/>
      <c r="X255" s="146"/>
    </row>
    <row r="256" spans="1:24">
      <c r="A256" s="132"/>
      <c r="B256" s="132"/>
      <c r="C256" s="132"/>
      <c r="D256" s="132"/>
      <c r="E256" s="133"/>
      <c r="F256" s="134" t="s">
        <v>126</v>
      </c>
      <c r="G256" s="134"/>
      <c r="H256" s="134"/>
      <c r="I256" s="134"/>
      <c r="J256" s="134"/>
      <c r="K256" s="134"/>
      <c r="L256" s="134"/>
      <c r="M256" s="134"/>
      <c r="N256" s="135"/>
      <c r="O256" s="136"/>
      <c r="P256" s="136"/>
      <c r="Q256" s="137"/>
      <c r="R256" s="138"/>
      <c r="S256" s="137"/>
      <c r="T256" s="138"/>
      <c r="U256" s="137"/>
      <c r="V256" s="137"/>
      <c r="W256" s="145"/>
      <c r="X256" s="146"/>
    </row>
    <row r="257" spans="1:24" s="32" customFormat="1">
      <c r="A257" s="132" t="s">
        <v>127</v>
      </c>
      <c r="B257" s="132"/>
      <c r="C257" s="132"/>
      <c r="D257" s="132"/>
      <c r="E257" s="133"/>
      <c r="F257" s="134" t="s">
        <v>117</v>
      </c>
      <c r="G257" s="134"/>
      <c r="H257" s="134"/>
      <c r="I257" s="134"/>
      <c r="J257" s="134"/>
      <c r="K257" s="134"/>
      <c r="L257" s="134"/>
      <c r="M257" s="134"/>
      <c r="N257" s="135"/>
      <c r="O257" s="136"/>
      <c r="P257" s="136"/>
      <c r="Q257" s="137"/>
      <c r="R257" s="138"/>
      <c r="S257" s="137"/>
      <c r="T257" s="138"/>
      <c r="U257" s="137"/>
      <c r="V257" s="137"/>
      <c r="W257" s="145"/>
      <c r="X257" s="146"/>
    </row>
    <row r="258" spans="1:24" s="32" customFormat="1">
      <c r="A258" s="132"/>
      <c r="B258" s="132"/>
      <c r="C258" s="132"/>
      <c r="D258" s="132"/>
      <c r="E258" s="133"/>
      <c r="F258" s="134" t="s">
        <v>128</v>
      </c>
      <c r="G258" s="134"/>
      <c r="H258" s="134"/>
      <c r="I258" s="134"/>
      <c r="J258" s="134"/>
      <c r="K258" s="134"/>
      <c r="L258" s="134"/>
      <c r="M258" s="134"/>
      <c r="N258" s="135"/>
      <c r="O258" s="136"/>
      <c r="P258" s="136"/>
      <c r="Q258" s="137"/>
      <c r="R258" s="138"/>
      <c r="S258" s="137"/>
      <c r="T258" s="138"/>
      <c r="U258" s="137"/>
      <c r="V258" s="137"/>
      <c r="W258" s="145"/>
      <c r="X258" s="146"/>
    </row>
    <row r="259" spans="1:24" s="32" customFormat="1">
      <c r="A259" s="132"/>
      <c r="B259" s="132"/>
      <c r="C259" s="132"/>
      <c r="D259" s="132"/>
      <c r="E259" s="133"/>
      <c r="F259" s="134" t="s">
        <v>119</v>
      </c>
      <c r="G259" s="134"/>
      <c r="H259" s="134"/>
      <c r="I259" s="134"/>
      <c r="J259" s="134"/>
      <c r="K259" s="134"/>
      <c r="L259" s="134"/>
      <c r="M259" s="134"/>
      <c r="N259" s="135"/>
      <c r="O259" s="136"/>
      <c r="P259" s="136"/>
      <c r="Q259" s="137"/>
      <c r="R259" s="138"/>
      <c r="S259" s="137"/>
      <c r="T259" s="138"/>
      <c r="U259" s="137"/>
      <c r="V259" s="137"/>
      <c r="W259" s="145"/>
      <c r="X259" s="146"/>
    </row>
    <row r="260" spans="1:24" s="32" customFormat="1">
      <c r="A260" s="132"/>
      <c r="B260" s="132"/>
      <c r="C260" s="132"/>
      <c r="D260" s="132"/>
      <c r="E260" s="133"/>
      <c r="F260" s="134" t="s">
        <v>120</v>
      </c>
      <c r="G260" s="134"/>
      <c r="H260" s="134"/>
      <c r="I260" s="134"/>
      <c r="J260" s="134"/>
      <c r="K260" s="134"/>
      <c r="L260" s="134"/>
      <c r="M260" s="134"/>
      <c r="N260" s="135"/>
      <c r="O260" s="136"/>
      <c r="P260" s="136"/>
      <c r="Q260" s="137"/>
      <c r="R260" s="138"/>
      <c r="S260" s="137"/>
      <c r="T260" s="138"/>
      <c r="U260" s="137"/>
      <c r="V260" s="137"/>
      <c r="W260" s="145"/>
      <c r="X260" s="146"/>
    </row>
    <row r="261" spans="1:24" s="32" customFormat="1">
      <c r="A261" s="132"/>
      <c r="B261" s="132"/>
      <c r="C261" s="132"/>
      <c r="D261" s="132"/>
      <c r="E261" s="133"/>
      <c r="F261" s="134" t="s">
        <v>129</v>
      </c>
      <c r="G261" s="134"/>
      <c r="H261" s="134"/>
      <c r="I261" s="134"/>
      <c r="J261" s="134"/>
      <c r="K261" s="134"/>
      <c r="L261" s="134"/>
      <c r="M261" s="134"/>
      <c r="N261" s="135"/>
      <c r="O261" s="136"/>
      <c r="P261" s="136"/>
      <c r="Q261" s="137"/>
      <c r="R261" s="138"/>
      <c r="S261" s="137"/>
      <c r="T261" s="138"/>
      <c r="U261" s="137"/>
      <c r="V261" s="137"/>
      <c r="W261" s="145"/>
      <c r="X261" s="146"/>
    </row>
    <row r="262" spans="1:24" s="32" customFormat="1">
      <c r="A262" s="132"/>
      <c r="B262" s="132"/>
      <c r="C262" s="132"/>
      <c r="D262" s="132"/>
      <c r="E262" s="133"/>
      <c r="F262" s="134" t="s">
        <v>123</v>
      </c>
      <c r="G262" s="134"/>
      <c r="H262" s="134"/>
      <c r="I262" s="134"/>
      <c r="J262" s="134"/>
      <c r="K262" s="134"/>
      <c r="L262" s="134"/>
      <c r="M262" s="134"/>
      <c r="N262" s="135"/>
      <c r="O262" s="136"/>
      <c r="P262" s="136"/>
      <c r="Q262" s="137"/>
      <c r="R262" s="138"/>
      <c r="S262" s="137"/>
      <c r="T262" s="138"/>
      <c r="U262" s="137"/>
      <c r="V262" s="137"/>
      <c r="W262" s="147"/>
      <c r="X262" s="148"/>
    </row>
    <row r="263" spans="1:24" s="32" customFormat="1">
      <c r="A263" s="139" t="s">
        <v>91</v>
      </c>
      <c r="B263" s="140"/>
      <c r="C263" s="140"/>
      <c r="D263" s="140"/>
      <c r="E263" s="140"/>
      <c r="F263" s="141"/>
      <c r="G263" s="141"/>
      <c r="H263" s="141"/>
      <c r="I263" s="141"/>
      <c r="J263" s="141"/>
      <c r="K263" s="141"/>
      <c r="L263" s="141"/>
      <c r="M263" s="141"/>
      <c r="N263" s="142">
        <f>SUM(N242:P262)</f>
        <v>0</v>
      </c>
      <c r="O263" s="142"/>
      <c r="P263" s="142"/>
      <c r="Q263" s="143">
        <f>SUM(Q242:R262)</f>
        <v>0</v>
      </c>
      <c r="R263" s="144"/>
      <c r="S263" s="143">
        <f>SUM(S242:T262)</f>
        <v>0</v>
      </c>
      <c r="T263" s="144"/>
      <c r="U263" s="143">
        <f t="shared" ref="U263" si="9">SUM(U242:V262)</f>
        <v>0</v>
      </c>
      <c r="V263" s="144"/>
      <c r="W263" s="142">
        <f t="shared" ref="W263" si="10">SUM(W242:X262)</f>
        <v>0</v>
      </c>
      <c r="X263" s="142"/>
    </row>
    <row r="264" spans="1:24" s="32" customFormat="1">
      <c r="A264" s="182" t="s">
        <v>139</v>
      </c>
      <c r="B264" s="182"/>
      <c r="C264" s="182"/>
      <c r="D264" s="182"/>
      <c r="E264" s="182"/>
      <c r="F264" s="182"/>
      <c r="G264" s="182"/>
      <c r="H264" s="182"/>
      <c r="I264" s="182"/>
      <c r="J264" s="182"/>
      <c r="K264" s="182"/>
      <c r="L264" s="182"/>
      <c r="M264" s="182"/>
      <c r="N264" s="182"/>
      <c r="O264" s="182"/>
      <c r="P264" s="182"/>
      <c r="Q264" s="182"/>
      <c r="R264" s="182"/>
      <c r="S264" s="182"/>
      <c r="T264" s="182"/>
      <c r="U264" s="182"/>
      <c r="V264" s="182"/>
      <c r="W264" s="182"/>
      <c r="X264" s="182"/>
    </row>
    <row r="265" spans="1:24" s="32" customFormat="1">
      <c r="A265" s="92" t="s">
        <v>109</v>
      </c>
      <c r="B265" s="92"/>
      <c r="C265" s="92"/>
      <c r="D265" s="92"/>
      <c r="E265" s="92"/>
      <c r="F265" s="92"/>
      <c r="G265" s="92"/>
      <c r="H265" s="92"/>
      <c r="I265" s="92"/>
      <c r="J265" s="92"/>
      <c r="K265" s="92"/>
      <c r="L265" s="92"/>
      <c r="M265" s="92"/>
      <c r="N265" s="153" t="s">
        <v>91</v>
      </c>
      <c r="O265" s="154"/>
      <c r="P265" s="154"/>
      <c r="Q265" s="153" t="s">
        <v>134</v>
      </c>
      <c r="R265" s="154"/>
      <c r="S265" s="154" t="s">
        <v>135</v>
      </c>
      <c r="T265" s="154"/>
      <c r="U265" s="154" t="s">
        <v>136</v>
      </c>
      <c r="V265" s="154"/>
      <c r="W265" s="98" t="s">
        <v>137</v>
      </c>
      <c r="X265" s="99"/>
    </row>
    <row r="266" spans="1:24" s="32" customFormat="1">
      <c r="A266" s="131" t="s">
        <v>94</v>
      </c>
      <c r="B266" s="131"/>
      <c r="C266" s="131"/>
      <c r="D266" s="131"/>
      <c r="E266" s="131"/>
      <c r="F266" s="131" t="s">
        <v>95</v>
      </c>
      <c r="G266" s="131"/>
      <c r="H266" s="131"/>
      <c r="I266" s="131"/>
      <c r="J266" s="131"/>
      <c r="K266" s="131"/>
      <c r="L266" s="131"/>
      <c r="M266" s="131"/>
      <c r="N266" s="153"/>
      <c r="O266" s="154"/>
      <c r="P266" s="154"/>
      <c r="Q266" s="153"/>
      <c r="R266" s="154"/>
      <c r="S266" s="154"/>
      <c r="T266" s="154"/>
      <c r="U266" s="154"/>
      <c r="V266" s="154"/>
      <c r="W266" s="155"/>
      <c r="X266" s="156"/>
    </row>
    <row r="267" spans="1:24" s="32" customFormat="1">
      <c r="A267" s="149" t="s">
        <v>116</v>
      </c>
      <c r="B267" s="149"/>
      <c r="C267" s="149"/>
      <c r="D267" s="149"/>
      <c r="E267" s="150"/>
      <c r="F267" s="134" t="s">
        <v>117</v>
      </c>
      <c r="G267" s="134"/>
      <c r="H267" s="134"/>
      <c r="I267" s="134"/>
      <c r="J267" s="134"/>
      <c r="K267" s="134"/>
      <c r="L267" s="134"/>
      <c r="M267" s="134"/>
      <c r="N267" s="135"/>
      <c r="O267" s="136"/>
      <c r="P267" s="136"/>
      <c r="Q267" s="151"/>
      <c r="R267" s="152"/>
      <c r="S267" s="151"/>
      <c r="T267" s="152"/>
      <c r="U267" s="151"/>
      <c r="V267" s="151"/>
      <c r="W267" s="145"/>
      <c r="X267" s="146"/>
    </row>
    <row r="268" spans="1:24" s="32" customFormat="1">
      <c r="A268" s="132"/>
      <c r="B268" s="132"/>
      <c r="C268" s="132"/>
      <c r="D268" s="132"/>
      <c r="E268" s="133"/>
      <c r="F268" s="134" t="s">
        <v>118</v>
      </c>
      <c r="G268" s="134"/>
      <c r="H268" s="134"/>
      <c r="I268" s="134"/>
      <c r="J268" s="134"/>
      <c r="K268" s="134"/>
      <c r="L268" s="134"/>
      <c r="M268" s="134"/>
      <c r="N268" s="135"/>
      <c r="O268" s="136"/>
      <c r="P268" s="136"/>
      <c r="Q268" s="137"/>
      <c r="R268" s="138"/>
      <c r="S268" s="137"/>
      <c r="T268" s="138"/>
      <c r="U268" s="137"/>
      <c r="V268" s="137"/>
      <c r="W268" s="145"/>
      <c r="X268" s="146"/>
    </row>
    <row r="269" spans="1:24" s="32" customFormat="1">
      <c r="A269" s="132"/>
      <c r="B269" s="132"/>
      <c r="C269" s="132"/>
      <c r="D269" s="132"/>
      <c r="E269" s="133"/>
      <c r="F269" s="134" t="s">
        <v>119</v>
      </c>
      <c r="G269" s="134"/>
      <c r="H269" s="134"/>
      <c r="I269" s="134"/>
      <c r="J269" s="134"/>
      <c r="K269" s="134"/>
      <c r="L269" s="134"/>
      <c r="M269" s="134"/>
      <c r="N269" s="135"/>
      <c r="O269" s="136"/>
      <c r="P269" s="136"/>
      <c r="Q269" s="137"/>
      <c r="R269" s="138"/>
      <c r="S269" s="137"/>
      <c r="T269" s="138"/>
      <c r="U269" s="137"/>
      <c r="V269" s="137"/>
      <c r="W269" s="145"/>
      <c r="X269" s="146"/>
    </row>
    <row r="270" spans="1:24" s="32" customFormat="1">
      <c r="A270" s="132"/>
      <c r="B270" s="132"/>
      <c r="C270" s="132"/>
      <c r="D270" s="132"/>
      <c r="E270" s="133"/>
      <c r="F270" s="134" t="s">
        <v>120</v>
      </c>
      <c r="G270" s="134"/>
      <c r="H270" s="134"/>
      <c r="I270" s="134"/>
      <c r="J270" s="134"/>
      <c r="K270" s="134"/>
      <c r="L270" s="134"/>
      <c r="M270" s="134"/>
      <c r="N270" s="135"/>
      <c r="O270" s="136"/>
      <c r="P270" s="136"/>
      <c r="Q270" s="137"/>
      <c r="R270" s="138"/>
      <c r="S270" s="137"/>
      <c r="T270" s="138"/>
      <c r="U270" s="137"/>
      <c r="V270" s="137"/>
      <c r="W270" s="145"/>
      <c r="X270" s="146"/>
    </row>
    <row r="271" spans="1:24" s="32" customFormat="1">
      <c r="A271" s="132"/>
      <c r="B271" s="132"/>
      <c r="C271" s="132"/>
      <c r="D271" s="132"/>
      <c r="E271" s="133"/>
      <c r="F271" s="134" t="s">
        <v>121</v>
      </c>
      <c r="G271" s="134"/>
      <c r="H271" s="134"/>
      <c r="I271" s="134"/>
      <c r="J271" s="134"/>
      <c r="K271" s="134"/>
      <c r="L271" s="134"/>
      <c r="M271" s="134"/>
      <c r="N271" s="135"/>
      <c r="O271" s="136"/>
      <c r="P271" s="136"/>
      <c r="Q271" s="137"/>
      <c r="R271" s="138"/>
      <c r="S271" s="137"/>
      <c r="T271" s="138"/>
      <c r="U271" s="137"/>
      <c r="V271" s="137"/>
      <c r="W271" s="145"/>
      <c r="X271" s="146"/>
    </row>
    <row r="272" spans="1:24">
      <c r="A272" s="132"/>
      <c r="B272" s="132"/>
      <c r="C272" s="132"/>
      <c r="D272" s="132"/>
      <c r="E272" s="133"/>
      <c r="F272" s="134" t="s">
        <v>122</v>
      </c>
      <c r="G272" s="134"/>
      <c r="H272" s="134"/>
      <c r="I272" s="134"/>
      <c r="J272" s="134"/>
      <c r="K272" s="134"/>
      <c r="L272" s="134"/>
      <c r="M272" s="134"/>
      <c r="N272" s="135"/>
      <c r="O272" s="136"/>
      <c r="P272" s="136"/>
      <c r="Q272" s="137"/>
      <c r="R272" s="138"/>
      <c r="S272" s="137"/>
      <c r="T272" s="138"/>
      <c r="U272" s="137"/>
      <c r="V272" s="137"/>
      <c r="W272" s="145"/>
      <c r="X272" s="146"/>
    </row>
    <row r="273" spans="1:24">
      <c r="A273" s="132"/>
      <c r="B273" s="132"/>
      <c r="C273" s="132"/>
      <c r="D273" s="132"/>
      <c r="E273" s="133"/>
      <c r="F273" s="134" t="s">
        <v>123</v>
      </c>
      <c r="G273" s="134"/>
      <c r="H273" s="134"/>
      <c r="I273" s="134"/>
      <c r="J273" s="134"/>
      <c r="K273" s="134"/>
      <c r="L273" s="134"/>
      <c r="M273" s="134"/>
      <c r="N273" s="135"/>
      <c r="O273" s="136"/>
      <c r="P273" s="136"/>
      <c r="Q273" s="137"/>
      <c r="R273" s="138"/>
      <c r="S273" s="137"/>
      <c r="T273" s="138"/>
      <c r="U273" s="137"/>
      <c r="V273" s="137"/>
      <c r="W273" s="145"/>
      <c r="X273" s="146"/>
    </row>
    <row r="274" spans="1:24">
      <c r="A274" s="132"/>
      <c r="B274" s="132"/>
      <c r="C274" s="132"/>
      <c r="D274" s="132"/>
      <c r="E274" s="133"/>
      <c r="F274" s="134" t="s">
        <v>124</v>
      </c>
      <c r="G274" s="134"/>
      <c r="H274" s="134"/>
      <c r="I274" s="134"/>
      <c r="J274" s="134"/>
      <c r="K274" s="134"/>
      <c r="L274" s="134"/>
      <c r="M274" s="134"/>
      <c r="N274" s="135"/>
      <c r="O274" s="136"/>
      <c r="P274" s="136"/>
      <c r="Q274" s="137"/>
      <c r="R274" s="138"/>
      <c r="S274" s="137"/>
      <c r="T274" s="138"/>
      <c r="U274" s="137"/>
      <c r="V274" s="137"/>
      <c r="W274" s="145"/>
      <c r="X274" s="146"/>
    </row>
    <row r="275" spans="1:24" s="32" customFormat="1">
      <c r="A275" s="132" t="s">
        <v>125</v>
      </c>
      <c r="B275" s="132"/>
      <c r="C275" s="132"/>
      <c r="D275" s="132"/>
      <c r="E275" s="133"/>
      <c r="F275" s="134" t="s">
        <v>117</v>
      </c>
      <c r="G275" s="134"/>
      <c r="H275" s="134"/>
      <c r="I275" s="134"/>
      <c r="J275" s="134"/>
      <c r="K275" s="134"/>
      <c r="L275" s="134"/>
      <c r="M275" s="134"/>
      <c r="N275" s="135"/>
      <c r="O275" s="136"/>
      <c r="P275" s="136"/>
      <c r="Q275" s="137"/>
      <c r="R275" s="138"/>
      <c r="S275" s="137"/>
      <c r="T275" s="138"/>
      <c r="U275" s="137"/>
      <c r="V275" s="137"/>
      <c r="W275" s="145"/>
      <c r="X275" s="146"/>
    </row>
    <row r="276" spans="1:24" ht="15" customHeight="1">
      <c r="A276" s="132"/>
      <c r="B276" s="132"/>
      <c r="C276" s="132"/>
      <c r="D276" s="132"/>
      <c r="E276" s="133"/>
      <c r="F276" s="134" t="s">
        <v>118</v>
      </c>
      <c r="G276" s="134"/>
      <c r="H276" s="134"/>
      <c r="I276" s="134"/>
      <c r="J276" s="134"/>
      <c r="K276" s="134"/>
      <c r="L276" s="134"/>
      <c r="M276" s="134"/>
      <c r="N276" s="135"/>
      <c r="O276" s="136"/>
      <c r="P276" s="136"/>
      <c r="Q276" s="137"/>
      <c r="R276" s="138"/>
      <c r="S276" s="137"/>
      <c r="T276" s="138"/>
      <c r="U276" s="137"/>
      <c r="V276" s="137"/>
      <c r="W276" s="145"/>
      <c r="X276" s="146"/>
    </row>
    <row r="277" spans="1:24" ht="15" customHeight="1">
      <c r="A277" s="132"/>
      <c r="B277" s="132"/>
      <c r="C277" s="132"/>
      <c r="D277" s="132"/>
      <c r="E277" s="133"/>
      <c r="F277" s="134" t="s">
        <v>119</v>
      </c>
      <c r="G277" s="134"/>
      <c r="H277" s="134"/>
      <c r="I277" s="134"/>
      <c r="J277" s="134"/>
      <c r="K277" s="134"/>
      <c r="L277" s="134"/>
      <c r="M277" s="134"/>
      <c r="N277" s="135"/>
      <c r="O277" s="136"/>
      <c r="P277" s="136"/>
      <c r="Q277" s="137"/>
      <c r="R277" s="138"/>
      <c r="S277" s="137"/>
      <c r="T277" s="138"/>
      <c r="U277" s="137"/>
      <c r="V277" s="137"/>
      <c r="W277" s="145"/>
      <c r="X277" s="146"/>
    </row>
    <row r="278" spans="1:24">
      <c r="A278" s="132"/>
      <c r="B278" s="132"/>
      <c r="C278" s="132"/>
      <c r="D278" s="132"/>
      <c r="E278" s="133"/>
      <c r="F278" s="134" t="s">
        <v>120</v>
      </c>
      <c r="G278" s="134"/>
      <c r="H278" s="134"/>
      <c r="I278" s="134"/>
      <c r="J278" s="134"/>
      <c r="K278" s="134"/>
      <c r="L278" s="134"/>
      <c r="M278" s="134"/>
      <c r="N278" s="135"/>
      <c r="O278" s="136"/>
      <c r="P278" s="136"/>
      <c r="Q278" s="137"/>
      <c r="R278" s="138"/>
      <c r="S278" s="137"/>
      <c r="T278" s="138"/>
      <c r="U278" s="137"/>
      <c r="V278" s="137"/>
      <c r="W278" s="145"/>
      <c r="X278" s="146"/>
    </row>
    <row r="279" spans="1:24">
      <c r="A279" s="132"/>
      <c r="B279" s="132"/>
      <c r="C279" s="132"/>
      <c r="D279" s="132"/>
      <c r="E279" s="133"/>
      <c r="F279" s="134" t="s">
        <v>122</v>
      </c>
      <c r="G279" s="134"/>
      <c r="H279" s="134"/>
      <c r="I279" s="134"/>
      <c r="J279" s="134"/>
      <c r="K279" s="134"/>
      <c r="L279" s="134"/>
      <c r="M279" s="134"/>
      <c r="N279" s="135"/>
      <c r="O279" s="136"/>
      <c r="P279" s="136"/>
      <c r="Q279" s="137"/>
      <c r="R279" s="138"/>
      <c r="S279" s="137"/>
      <c r="T279" s="138"/>
      <c r="U279" s="137"/>
      <c r="V279" s="137"/>
      <c r="W279" s="145"/>
      <c r="X279" s="146"/>
    </row>
    <row r="280" spans="1:24">
      <c r="A280" s="132"/>
      <c r="B280" s="132"/>
      <c r="C280" s="132"/>
      <c r="D280" s="132"/>
      <c r="E280" s="133"/>
      <c r="F280" s="134" t="s">
        <v>123</v>
      </c>
      <c r="G280" s="134"/>
      <c r="H280" s="134"/>
      <c r="I280" s="134"/>
      <c r="J280" s="134"/>
      <c r="K280" s="134"/>
      <c r="L280" s="134"/>
      <c r="M280" s="134"/>
      <c r="N280" s="135"/>
      <c r="O280" s="136"/>
      <c r="P280" s="136"/>
      <c r="Q280" s="137"/>
      <c r="R280" s="138"/>
      <c r="S280" s="137"/>
      <c r="T280" s="138"/>
      <c r="U280" s="137"/>
      <c r="V280" s="137"/>
      <c r="W280" s="145"/>
      <c r="X280" s="146"/>
    </row>
    <row r="281" spans="1:24">
      <c r="A281" s="132"/>
      <c r="B281" s="132"/>
      <c r="C281" s="132"/>
      <c r="D281" s="132"/>
      <c r="E281" s="133"/>
      <c r="F281" s="134" t="s">
        <v>126</v>
      </c>
      <c r="G281" s="134"/>
      <c r="H281" s="134"/>
      <c r="I281" s="134"/>
      <c r="J281" s="134"/>
      <c r="K281" s="134"/>
      <c r="L281" s="134"/>
      <c r="M281" s="134"/>
      <c r="N281" s="135"/>
      <c r="O281" s="136"/>
      <c r="P281" s="136"/>
      <c r="Q281" s="137"/>
      <c r="R281" s="138"/>
      <c r="S281" s="137"/>
      <c r="T281" s="138"/>
      <c r="U281" s="137"/>
      <c r="V281" s="137"/>
      <c r="W281" s="145"/>
      <c r="X281" s="146"/>
    </row>
    <row r="282" spans="1:24">
      <c r="A282" s="132" t="s">
        <v>127</v>
      </c>
      <c r="B282" s="132"/>
      <c r="C282" s="132"/>
      <c r="D282" s="132"/>
      <c r="E282" s="133"/>
      <c r="F282" s="134" t="s">
        <v>117</v>
      </c>
      <c r="G282" s="134"/>
      <c r="H282" s="134"/>
      <c r="I282" s="134"/>
      <c r="J282" s="134"/>
      <c r="K282" s="134"/>
      <c r="L282" s="134"/>
      <c r="M282" s="134"/>
      <c r="N282" s="135"/>
      <c r="O282" s="136"/>
      <c r="P282" s="136"/>
      <c r="Q282" s="137"/>
      <c r="R282" s="138"/>
      <c r="S282" s="137"/>
      <c r="T282" s="138"/>
      <c r="U282" s="137"/>
      <c r="V282" s="137"/>
      <c r="W282" s="145"/>
      <c r="X282" s="146"/>
    </row>
    <row r="283" spans="1:24" ht="15" customHeight="1">
      <c r="A283" s="132"/>
      <c r="B283" s="132"/>
      <c r="C283" s="132"/>
      <c r="D283" s="132"/>
      <c r="E283" s="133"/>
      <c r="F283" s="134" t="s">
        <v>128</v>
      </c>
      <c r="G283" s="134"/>
      <c r="H283" s="134"/>
      <c r="I283" s="134"/>
      <c r="J283" s="134"/>
      <c r="K283" s="134"/>
      <c r="L283" s="134"/>
      <c r="M283" s="134"/>
      <c r="N283" s="135"/>
      <c r="O283" s="136"/>
      <c r="P283" s="136"/>
      <c r="Q283" s="137"/>
      <c r="R283" s="138"/>
      <c r="S283" s="137"/>
      <c r="T283" s="138"/>
      <c r="U283" s="137"/>
      <c r="V283" s="137"/>
      <c r="W283" s="145"/>
      <c r="X283" s="146"/>
    </row>
    <row r="284" spans="1:24" ht="15" customHeight="1">
      <c r="A284" s="132"/>
      <c r="B284" s="132"/>
      <c r="C284" s="132"/>
      <c r="D284" s="132"/>
      <c r="E284" s="133"/>
      <c r="F284" s="134" t="s">
        <v>119</v>
      </c>
      <c r="G284" s="134"/>
      <c r="H284" s="134"/>
      <c r="I284" s="134"/>
      <c r="J284" s="134"/>
      <c r="K284" s="134"/>
      <c r="L284" s="134"/>
      <c r="M284" s="134"/>
      <c r="N284" s="135"/>
      <c r="O284" s="136"/>
      <c r="P284" s="136"/>
      <c r="Q284" s="137"/>
      <c r="R284" s="138"/>
      <c r="S284" s="137"/>
      <c r="T284" s="138"/>
      <c r="U284" s="137"/>
      <c r="V284" s="137"/>
      <c r="W284" s="145"/>
      <c r="X284" s="146"/>
    </row>
    <row r="285" spans="1:24">
      <c r="A285" s="132"/>
      <c r="B285" s="132"/>
      <c r="C285" s="132"/>
      <c r="D285" s="132"/>
      <c r="E285" s="133"/>
      <c r="F285" s="134" t="s">
        <v>120</v>
      </c>
      <c r="G285" s="134"/>
      <c r="H285" s="134"/>
      <c r="I285" s="134"/>
      <c r="J285" s="134"/>
      <c r="K285" s="134"/>
      <c r="L285" s="134"/>
      <c r="M285" s="134"/>
      <c r="N285" s="135"/>
      <c r="O285" s="136"/>
      <c r="P285" s="136"/>
      <c r="Q285" s="137"/>
      <c r="R285" s="138"/>
      <c r="S285" s="137"/>
      <c r="T285" s="138"/>
      <c r="U285" s="137"/>
      <c r="V285" s="137"/>
      <c r="W285" s="145"/>
      <c r="X285" s="146"/>
    </row>
    <row r="286" spans="1:24">
      <c r="A286" s="132"/>
      <c r="B286" s="132"/>
      <c r="C286" s="132"/>
      <c r="D286" s="132"/>
      <c r="E286" s="133"/>
      <c r="F286" s="134" t="s">
        <v>129</v>
      </c>
      <c r="G286" s="134"/>
      <c r="H286" s="134"/>
      <c r="I286" s="134"/>
      <c r="J286" s="134"/>
      <c r="K286" s="134"/>
      <c r="L286" s="134"/>
      <c r="M286" s="134"/>
      <c r="N286" s="135"/>
      <c r="O286" s="136"/>
      <c r="P286" s="136"/>
      <c r="Q286" s="137"/>
      <c r="R286" s="138"/>
      <c r="S286" s="137"/>
      <c r="T286" s="138"/>
      <c r="U286" s="137"/>
      <c r="V286" s="137"/>
      <c r="W286" s="145"/>
      <c r="X286" s="146"/>
    </row>
    <row r="287" spans="1:24">
      <c r="A287" s="132"/>
      <c r="B287" s="132"/>
      <c r="C287" s="132"/>
      <c r="D287" s="132"/>
      <c r="E287" s="133"/>
      <c r="F287" s="134" t="s">
        <v>123</v>
      </c>
      <c r="G287" s="134"/>
      <c r="H287" s="134"/>
      <c r="I287" s="134"/>
      <c r="J287" s="134"/>
      <c r="K287" s="134"/>
      <c r="L287" s="134"/>
      <c r="M287" s="134"/>
      <c r="N287" s="135"/>
      <c r="O287" s="136"/>
      <c r="P287" s="136"/>
      <c r="Q287" s="137"/>
      <c r="R287" s="138"/>
      <c r="S287" s="137"/>
      <c r="T287" s="138"/>
      <c r="U287" s="137"/>
      <c r="V287" s="137"/>
      <c r="W287" s="147"/>
      <c r="X287" s="148"/>
    </row>
    <row r="288" spans="1:24">
      <c r="A288" s="139" t="s">
        <v>91</v>
      </c>
      <c r="B288" s="140"/>
      <c r="C288" s="140"/>
      <c r="D288" s="140"/>
      <c r="E288" s="140"/>
      <c r="F288" s="141"/>
      <c r="G288" s="141"/>
      <c r="H288" s="141"/>
      <c r="I288" s="141"/>
      <c r="J288" s="141"/>
      <c r="K288" s="141"/>
      <c r="L288" s="141"/>
      <c r="M288" s="141"/>
      <c r="N288" s="142">
        <f>SUM(N267:P287)</f>
        <v>0</v>
      </c>
      <c r="O288" s="142"/>
      <c r="P288" s="142"/>
      <c r="Q288" s="143">
        <f>SUM(Q267:R287)</f>
        <v>0</v>
      </c>
      <c r="R288" s="144"/>
      <c r="S288" s="143">
        <f t="shared" ref="S288" si="11">SUM(S267:T287)</f>
        <v>0</v>
      </c>
      <c r="T288" s="144"/>
      <c r="U288" s="143">
        <f t="shared" ref="U288" si="12">SUM(U267:V287)</f>
        <v>0</v>
      </c>
      <c r="V288" s="144"/>
      <c r="W288" s="142">
        <f t="shared" ref="W288" si="13">SUM(W267:X287)</f>
        <v>0</v>
      </c>
      <c r="X288" s="142"/>
    </row>
    <row r="289" spans="1:24">
      <c r="A289" s="34"/>
      <c r="B289" s="30"/>
      <c r="C289" s="30"/>
      <c r="D289" s="30"/>
      <c r="E289" s="30"/>
      <c r="F289" s="30"/>
      <c r="G289" s="30"/>
      <c r="H289" s="30"/>
      <c r="I289" s="33"/>
      <c r="J289" s="29"/>
      <c r="K289" s="29"/>
      <c r="L289" s="29"/>
      <c r="M289" s="33"/>
      <c r="N289" s="29"/>
      <c r="O289" s="29"/>
      <c r="P289" s="29"/>
      <c r="Q289" s="33"/>
      <c r="R289" s="29"/>
      <c r="S289" s="29"/>
      <c r="T289" s="29"/>
      <c r="U289" s="33"/>
      <c r="V289" s="29"/>
      <c r="W289" s="29"/>
      <c r="X289" s="31"/>
    </row>
    <row r="290" spans="1:24" ht="15.75">
      <c r="A290" s="394" t="s">
        <v>140</v>
      </c>
      <c r="B290" s="394"/>
      <c r="C290" s="394"/>
      <c r="D290" s="394"/>
      <c r="E290" s="394"/>
      <c r="F290" s="394"/>
      <c r="G290" s="394"/>
      <c r="H290" s="394"/>
      <c r="I290" s="394"/>
      <c r="J290" s="394"/>
      <c r="K290" s="394"/>
      <c r="L290" s="394"/>
      <c r="M290" s="394"/>
      <c r="N290" s="394"/>
      <c r="O290" s="394"/>
      <c r="P290" s="394"/>
      <c r="Q290" s="394"/>
      <c r="R290" s="394"/>
      <c r="S290" s="394"/>
      <c r="T290" s="394"/>
      <c r="U290" s="394"/>
      <c r="V290" s="394"/>
      <c r="W290" s="394"/>
      <c r="X290" s="395"/>
    </row>
    <row r="291" spans="1:24">
      <c r="A291" s="265" t="s">
        <v>141</v>
      </c>
      <c r="B291" s="266"/>
      <c r="C291" s="266"/>
      <c r="D291" s="266"/>
      <c r="E291" s="266"/>
      <c r="F291" s="266"/>
      <c r="G291" s="266"/>
      <c r="H291" s="266"/>
      <c r="I291" s="266"/>
      <c r="J291" s="266"/>
      <c r="K291" s="266"/>
      <c r="L291" s="266"/>
      <c r="M291" s="266"/>
      <c r="N291" s="266"/>
      <c r="O291" s="266"/>
      <c r="P291" s="266"/>
      <c r="Q291" s="266"/>
      <c r="R291" s="266"/>
      <c r="S291" s="266"/>
      <c r="T291" s="266"/>
      <c r="U291" s="266"/>
      <c r="V291" s="266"/>
      <c r="W291" s="266"/>
      <c r="X291" s="267"/>
    </row>
    <row r="292" spans="1:24">
      <c r="A292" s="131" t="s">
        <v>109</v>
      </c>
      <c r="B292" s="131"/>
      <c r="C292" s="131"/>
      <c r="D292" s="131"/>
      <c r="E292" s="131"/>
      <c r="F292" s="131"/>
      <c r="G292" s="131"/>
      <c r="H292" s="131"/>
      <c r="I292" s="268"/>
      <c r="J292" s="268"/>
      <c r="K292" s="268"/>
      <c r="L292" s="268"/>
      <c r="M292" s="268"/>
      <c r="N292" s="268"/>
      <c r="O292" s="268"/>
      <c r="P292" s="268"/>
      <c r="Q292" s="268"/>
      <c r="R292" s="268"/>
      <c r="S292" s="268"/>
      <c r="T292" s="185" t="s">
        <v>105</v>
      </c>
      <c r="U292" s="131"/>
      <c r="V292" s="131"/>
      <c r="W292" s="131"/>
      <c r="X292" s="131"/>
    </row>
    <row r="293" spans="1:24">
      <c r="A293" s="396" t="s">
        <v>94</v>
      </c>
      <c r="B293" s="397"/>
      <c r="C293" s="397"/>
      <c r="D293" s="397"/>
      <c r="E293" s="397"/>
      <c r="F293" s="397"/>
      <c r="G293" s="397"/>
      <c r="H293" s="397"/>
      <c r="I293" s="131" t="s">
        <v>95</v>
      </c>
      <c r="J293" s="131"/>
      <c r="K293" s="131"/>
      <c r="L293" s="131"/>
      <c r="M293" s="131"/>
      <c r="N293" s="131"/>
      <c r="O293" s="131"/>
      <c r="P293" s="131"/>
      <c r="Q293" s="131"/>
      <c r="R293" s="131"/>
      <c r="S293" s="131"/>
      <c r="T293" s="185"/>
      <c r="U293" s="131"/>
      <c r="V293" s="131"/>
      <c r="W293" s="131"/>
      <c r="X293" s="131"/>
    </row>
    <row r="294" spans="1:24">
      <c r="A294" s="122" t="s">
        <v>116</v>
      </c>
      <c r="B294" s="123"/>
      <c r="C294" s="123"/>
      <c r="D294" s="123"/>
      <c r="E294" s="123"/>
      <c r="F294" s="123"/>
      <c r="G294" s="123"/>
      <c r="H294" s="124"/>
      <c r="I294" s="118" t="s">
        <v>117</v>
      </c>
      <c r="J294" s="119"/>
      <c r="K294" s="119"/>
      <c r="L294" s="119"/>
      <c r="M294" s="119"/>
      <c r="N294" s="119"/>
      <c r="O294" s="119"/>
      <c r="P294" s="119"/>
      <c r="Q294" s="119"/>
      <c r="R294" s="119"/>
      <c r="S294" s="120"/>
      <c r="T294" s="121"/>
      <c r="U294" s="121"/>
      <c r="V294" s="121"/>
      <c r="W294" s="121"/>
      <c r="X294" s="121"/>
    </row>
    <row r="295" spans="1:24">
      <c r="A295" s="125"/>
      <c r="B295" s="126"/>
      <c r="C295" s="126"/>
      <c r="D295" s="126"/>
      <c r="E295" s="126"/>
      <c r="F295" s="126"/>
      <c r="G295" s="126"/>
      <c r="H295" s="127"/>
      <c r="I295" s="118" t="s">
        <v>118</v>
      </c>
      <c r="J295" s="119"/>
      <c r="K295" s="119"/>
      <c r="L295" s="119"/>
      <c r="M295" s="119"/>
      <c r="N295" s="119"/>
      <c r="O295" s="119"/>
      <c r="P295" s="119"/>
      <c r="Q295" s="119"/>
      <c r="R295" s="119"/>
      <c r="S295" s="120"/>
      <c r="T295" s="121"/>
      <c r="U295" s="121"/>
      <c r="V295" s="121"/>
      <c r="W295" s="121"/>
      <c r="X295" s="121"/>
    </row>
    <row r="296" spans="1:24">
      <c r="A296" s="125"/>
      <c r="B296" s="126"/>
      <c r="C296" s="126"/>
      <c r="D296" s="126"/>
      <c r="E296" s="126"/>
      <c r="F296" s="126"/>
      <c r="G296" s="126"/>
      <c r="H296" s="127"/>
      <c r="I296" s="118" t="s">
        <v>119</v>
      </c>
      <c r="J296" s="119"/>
      <c r="K296" s="119"/>
      <c r="L296" s="119"/>
      <c r="M296" s="119"/>
      <c r="N296" s="119"/>
      <c r="O296" s="119"/>
      <c r="P296" s="119"/>
      <c r="Q296" s="119"/>
      <c r="R296" s="119"/>
      <c r="S296" s="120"/>
      <c r="T296" s="121"/>
      <c r="U296" s="121"/>
      <c r="V296" s="121"/>
      <c r="W296" s="121"/>
      <c r="X296" s="121"/>
    </row>
    <row r="297" spans="1:24">
      <c r="A297" s="125"/>
      <c r="B297" s="126"/>
      <c r="C297" s="126"/>
      <c r="D297" s="126"/>
      <c r="E297" s="126"/>
      <c r="F297" s="126"/>
      <c r="G297" s="126"/>
      <c r="H297" s="127"/>
      <c r="I297" s="118" t="s">
        <v>120</v>
      </c>
      <c r="J297" s="119"/>
      <c r="K297" s="119"/>
      <c r="L297" s="119"/>
      <c r="M297" s="119"/>
      <c r="N297" s="119"/>
      <c r="O297" s="119"/>
      <c r="P297" s="119"/>
      <c r="Q297" s="119"/>
      <c r="R297" s="119"/>
      <c r="S297" s="120"/>
      <c r="T297" s="121"/>
      <c r="U297" s="121"/>
      <c r="V297" s="121"/>
      <c r="W297" s="121"/>
      <c r="X297" s="121"/>
    </row>
    <row r="298" spans="1:24">
      <c r="A298" s="125"/>
      <c r="B298" s="126"/>
      <c r="C298" s="126"/>
      <c r="D298" s="126"/>
      <c r="E298" s="126"/>
      <c r="F298" s="126"/>
      <c r="G298" s="126"/>
      <c r="H298" s="127"/>
      <c r="I298" s="118" t="s">
        <v>121</v>
      </c>
      <c r="J298" s="119"/>
      <c r="K298" s="119"/>
      <c r="L298" s="119"/>
      <c r="M298" s="119"/>
      <c r="N298" s="119"/>
      <c r="O298" s="119"/>
      <c r="P298" s="119"/>
      <c r="Q298" s="119"/>
      <c r="R298" s="119"/>
      <c r="S298" s="120"/>
      <c r="T298" s="121"/>
      <c r="U298" s="121"/>
      <c r="V298" s="121"/>
      <c r="W298" s="121"/>
      <c r="X298" s="121"/>
    </row>
    <row r="299" spans="1:24">
      <c r="A299" s="125"/>
      <c r="B299" s="126"/>
      <c r="C299" s="126"/>
      <c r="D299" s="126"/>
      <c r="E299" s="126"/>
      <c r="F299" s="126"/>
      <c r="G299" s="126"/>
      <c r="H299" s="127"/>
      <c r="I299" s="118" t="s">
        <v>122</v>
      </c>
      <c r="J299" s="119"/>
      <c r="K299" s="119"/>
      <c r="L299" s="119"/>
      <c r="M299" s="119"/>
      <c r="N299" s="119"/>
      <c r="O299" s="119"/>
      <c r="P299" s="119"/>
      <c r="Q299" s="119"/>
      <c r="R299" s="119"/>
      <c r="S299" s="120"/>
      <c r="T299" s="121"/>
      <c r="U299" s="121"/>
      <c r="V299" s="121"/>
      <c r="W299" s="121"/>
      <c r="X299" s="121"/>
    </row>
    <row r="300" spans="1:24">
      <c r="A300" s="125"/>
      <c r="B300" s="126"/>
      <c r="C300" s="126"/>
      <c r="D300" s="126"/>
      <c r="E300" s="126"/>
      <c r="F300" s="126"/>
      <c r="G300" s="126"/>
      <c r="H300" s="127"/>
      <c r="I300" s="118" t="s">
        <v>123</v>
      </c>
      <c r="J300" s="119"/>
      <c r="K300" s="119"/>
      <c r="L300" s="119"/>
      <c r="M300" s="119"/>
      <c r="N300" s="119"/>
      <c r="O300" s="119"/>
      <c r="P300" s="119"/>
      <c r="Q300" s="119"/>
      <c r="R300" s="119"/>
      <c r="S300" s="120"/>
      <c r="T300" s="121"/>
      <c r="U300" s="121"/>
      <c r="V300" s="121"/>
      <c r="W300" s="121"/>
      <c r="X300" s="121"/>
    </row>
    <row r="301" spans="1:24">
      <c r="A301" s="128"/>
      <c r="B301" s="129"/>
      <c r="C301" s="129"/>
      <c r="D301" s="129"/>
      <c r="E301" s="129"/>
      <c r="F301" s="129"/>
      <c r="G301" s="129"/>
      <c r="H301" s="130"/>
      <c r="I301" s="118" t="s">
        <v>124</v>
      </c>
      <c r="J301" s="119"/>
      <c r="K301" s="119"/>
      <c r="L301" s="119"/>
      <c r="M301" s="119"/>
      <c r="N301" s="119"/>
      <c r="O301" s="119"/>
      <c r="P301" s="119"/>
      <c r="Q301" s="119"/>
      <c r="R301" s="119"/>
      <c r="S301" s="120"/>
      <c r="T301" s="121"/>
      <c r="U301" s="121"/>
      <c r="V301" s="121"/>
      <c r="W301" s="121"/>
      <c r="X301" s="121"/>
    </row>
    <row r="302" spans="1:24">
      <c r="A302" s="109" t="s">
        <v>125</v>
      </c>
      <c r="B302" s="110"/>
      <c r="C302" s="110"/>
      <c r="D302" s="110"/>
      <c r="E302" s="110"/>
      <c r="F302" s="110"/>
      <c r="G302" s="110"/>
      <c r="H302" s="111"/>
      <c r="I302" s="118" t="s">
        <v>117</v>
      </c>
      <c r="J302" s="119"/>
      <c r="K302" s="119"/>
      <c r="L302" s="119"/>
      <c r="M302" s="119"/>
      <c r="N302" s="119"/>
      <c r="O302" s="119"/>
      <c r="P302" s="119"/>
      <c r="Q302" s="119"/>
      <c r="R302" s="119"/>
      <c r="S302" s="120"/>
      <c r="T302" s="121"/>
      <c r="U302" s="121"/>
      <c r="V302" s="121"/>
      <c r="W302" s="121"/>
      <c r="X302" s="121"/>
    </row>
    <row r="303" spans="1:24">
      <c r="A303" s="112"/>
      <c r="B303" s="113"/>
      <c r="C303" s="113"/>
      <c r="D303" s="113"/>
      <c r="E303" s="113"/>
      <c r="F303" s="113"/>
      <c r="G303" s="113"/>
      <c r="H303" s="114"/>
      <c r="I303" s="118" t="s">
        <v>118</v>
      </c>
      <c r="J303" s="119"/>
      <c r="K303" s="119"/>
      <c r="L303" s="119"/>
      <c r="M303" s="119"/>
      <c r="N303" s="119"/>
      <c r="O303" s="119"/>
      <c r="P303" s="119"/>
      <c r="Q303" s="119"/>
      <c r="R303" s="119"/>
      <c r="S303" s="120"/>
      <c r="T303" s="121"/>
      <c r="U303" s="121"/>
      <c r="V303" s="121"/>
      <c r="W303" s="121"/>
      <c r="X303" s="121"/>
    </row>
    <row r="304" spans="1:24">
      <c r="A304" s="112"/>
      <c r="B304" s="113"/>
      <c r="C304" s="113"/>
      <c r="D304" s="113"/>
      <c r="E304" s="113"/>
      <c r="F304" s="113"/>
      <c r="G304" s="113"/>
      <c r="H304" s="114"/>
      <c r="I304" s="118" t="s">
        <v>119</v>
      </c>
      <c r="J304" s="119"/>
      <c r="K304" s="119"/>
      <c r="L304" s="119"/>
      <c r="M304" s="119"/>
      <c r="N304" s="119"/>
      <c r="O304" s="119"/>
      <c r="P304" s="119"/>
      <c r="Q304" s="119"/>
      <c r="R304" s="119"/>
      <c r="S304" s="120"/>
      <c r="T304" s="121"/>
      <c r="U304" s="121"/>
      <c r="V304" s="121"/>
      <c r="W304" s="121"/>
      <c r="X304" s="121"/>
    </row>
    <row r="305" spans="1:24">
      <c r="A305" s="112"/>
      <c r="B305" s="113"/>
      <c r="C305" s="113"/>
      <c r="D305" s="113"/>
      <c r="E305" s="113"/>
      <c r="F305" s="113"/>
      <c r="G305" s="113"/>
      <c r="H305" s="114"/>
      <c r="I305" s="118" t="s">
        <v>120</v>
      </c>
      <c r="J305" s="119"/>
      <c r="K305" s="119"/>
      <c r="L305" s="119"/>
      <c r="M305" s="119"/>
      <c r="N305" s="119"/>
      <c r="O305" s="119"/>
      <c r="P305" s="119"/>
      <c r="Q305" s="119"/>
      <c r="R305" s="119"/>
      <c r="S305" s="120"/>
      <c r="T305" s="121"/>
      <c r="U305" s="121"/>
      <c r="V305" s="121"/>
      <c r="W305" s="121"/>
      <c r="X305" s="121"/>
    </row>
    <row r="306" spans="1:24">
      <c r="A306" s="112"/>
      <c r="B306" s="113"/>
      <c r="C306" s="113"/>
      <c r="D306" s="113"/>
      <c r="E306" s="113"/>
      <c r="F306" s="113"/>
      <c r="G306" s="113"/>
      <c r="H306" s="114"/>
      <c r="I306" s="118" t="s">
        <v>122</v>
      </c>
      <c r="J306" s="119"/>
      <c r="K306" s="119"/>
      <c r="L306" s="119"/>
      <c r="M306" s="119"/>
      <c r="N306" s="119"/>
      <c r="O306" s="119"/>
      <c r="P306" s="119"/>
      <c r="Q306" s="119"/>
      <c r="R306" s="119"/>
      <c r="S306" s="120"/>
      <c r="T306" s="121"/>
      <c r="U306" s="121"/>
      <c r="V306" s="121"/>
      <c r="W306" s="121"/>
      <c r="X306" s="121"/>
    </row>
    <row r="307" spans="1:24">
      <c r="A307" s="112"/>
      <c r="B307" s="113"/>
      <c r="C307" s="113"/>
      <c r="D307" s="113"/>
      <c r="E307" s="113"/>
      <c r="F307" s="113"/>
      <c r="G307" s="113"/>
      <c r="H307" s="114"/>
      <c r="I307" s="118" t="s">
        <v>123</v>
      </c>
      <c r="J307" s="119"/>
      <c r="K307" s="119"/>
      <c r="L307" s="119"/>
      <c r="M307" s="119"/>
      <c r="N307" s="119"/>
      <c r="O307" s="119"/>
      <c r="P307" s="119"/>
      <c r="Q307" s="119"/>
      <c r="R307" s="119"/>
      <c r="S307" s="120"/>
      <c r="T307" s="121"/>
      <c r="U307" s="121"/>
      <c r="V307" s="121"/>
      <c r="W307" s="121"/>
      <c r="X307" s="121"/>
    </row>
    <row r="308" spans="1:24">
      <c r="A308" s="115"/>
      <c r="B308" s="116"/>
      <c r="C308" s="116"/>
      <c r="D308" s="116"/>
      <c r="E308" s="116"/>
      <c r="F308" s="116"/>
      <c r="G308" s="116"/>
      <c r="H308" s="117"/>
      <c r="I308" s="118" t="s">
        <v>126</v>
      </c>
      <c r="J308" s="119"/>
      <c r="K308" s="119"/>
      <c r="L308" s="119"/>
      <c r="M308" s="119"/>
      <c r="N308" s="119"/>
      <c r="O308" s="119"/>
      <c r="P308" s="119"/>
      <c r="Q308" s="119"/>
      <c r="R308" s="119"/>
      <c r="S308" s="120"/>
      <c r="T308" s="121"/>
      <c r="U308" s="121"/>
      <c r="V308" s="121"/>
      <c r="W308" s="121"/>
      <c r="X308" s="121"/>
    </row>
    <row r="309" spans="1:24">
      <c r="A309" s="109" t="s">
        <v>127</v>
      </c>
      <c r="B309" s="110"/>
      <c r="C309" s="110"/>
      <c r="D309" s="110"/>
      <c r="E309" s="110"/>
      <c r="F309" s="110"/>
      <c r="G309" s="110"/>
      <c r="H309" s="111"/>
      <c r="I309" s="118" t="s">
        <v>117</v>
      </c>
      <c r="J309" s="119"/>
      <c r="K309" s="119"/>
      <c r="L309" s="119"/>
      <c r="M309" s="119"/>
      <c r="N309" s="119"/>
      <c r="O309" s="119"/>
      <c r="P309" s="119"/>
      <c r="Q309" s="119"/>
      <c r="R309" s="119"/>
      <c r="S309" s="120"/>
      <c r="T309" s="121"/>
      <c r="U309" s="121"/>
      <c r="V309" s="121"/>
      <c r="W309" s="121"/>
      <c r="X309" s="121"/>
    </row>
    <row r="310" spans="1:24">
      <c r="A310" s="112"/>
      <c r="B310" s="113"/>
      <c r="C310" s="113"/>
      <c r="D310" s="113"/>
      <c r="E310" s="113"/>
      <c r="F310" s="113"/>
      <c r="G310" s="113"/>
      <c r="H310" s="114"/>
      <c r="I310" s="118" t="s">
        <v>128</v>
      </c>
      <c r="J310" s="119"/>
      <c r="K310" s="119"/>
      <c r="L310" s="119"/>
      <c r="M310" s="119"/>
      <c r="N310" s="119"/>
      <c r="O310" s="119"/>
      <c r="P310" s="119"/>
      <c r="Q310" s="119"/>
      <c r="R310" s="119"/>
      <c r="S310" s="120"/>
      <c r="T310" s="121"/>
      <c r="U310" s="121"/>
      <c r="V310" s="121"/>
      <c r="W310" s="121"/>
      <c r="X310" s="121"/>
    </row>
    <row r="311" spans="1:24">
      <c r="A311" s="112"/>
      <c r="B311" s="113"/>
      <c r="C311" s="113"/>
      <c r="D311" s="113"/>
      <c r="E311" s="113"/>
      <c r="F311" s="113"/>
      <c r="G311" s="113"/>
      <c r="H311" s="114"/>
      <c r="I311" s="118" t="s">
        <v>119</v>
      </c>
      <c r="J311" s="119"/>
      <c r="K311" s="119"/>
      <c r="L311" s="119"/>
      <c r="M311" s="119"/>
      <c r="N311" s="119"/>
      <c r="O311" s="119"/>
      <c r="P311" s="119"/>
      <c r="Q311" s="119"/>
      <c r="R311" s="119"/>
      <c r="S311" s="120"/>
      <c r="T311" s="121"/>
      <c r="U311" s="121"/>
      <c r="V311" s="121"/>
      <c r="W311" s="121"/>
      <c r="X311" s="121"/>
    </row>
    <row r="312" spans="1:24">
      <c r="A312" s="112"/>
      <c r="B312" s="113"/>
      <c r="C312" s="113"/>
      <c r="D312" s="113"/>
      <c r="E312" s="113"/>
      <c r="F312" s="113"/>
      <c r="G312" s="113"/>
      <c r="H312" s="114"/>
      <c r="I312" s="118" t="s">
        <v>120</v>
      </c>
      <c r="J312" s="119"/>
      <c r="K312" s="119"/>
      <c r="L312" s="119"/>
      <c r="M312" s="119"/>
      <c r="N312" s="119"/>
      <c r="O312" s="119"/>
      <c r="P312" s="119"/>
      <c r="Q312" s="119"/>
      <c r="R312" s="119"/>
      <c r="S312" s="120"/>
      <c r="T312" s="121"/>
      <c r="U312" s="121"/>
      <c r="V312" s="121"/>
      <c r="W312" s="121"/>
      <c r="X312" s="121"/>
    </row>
    <row r="313" spans="1:24">
      <c r="A313" s="112"/>
      <c r="B313" s="113"/>
      <c r="C313" s="113"/>
      <c r="D313" s="113"/>
      <c r="E313" s="113"/>
      <c r="F313" s="113"/>
      <c r="G313" s="113"/>
      <c r="H313" s="114"/>
      <c r="I313" s="118" t="s">
        <v>129</v>
      </c>
      <c r="J313" s="119"/>
      <c r="K313" s="119"/>
      <c r="L313" s="119"/>
      <c r="M313" s="119"/>
      <c r="N313" s="119"/>
      <c r="O313" s="119"/>
      <c r="P313" s="119"/>
      <c r="Q313" s="119"/>
      <c r="R313" s="119"/>
      <c r="S313" s="120"/>
      <c r="T313" s="121"/>
      <c r="U313" s="121"/>
      <c r="V313" s="121"/>
      <c r="W313" s="121"/>
      <c r="X313" s="121"/>
    </row>
    <row r="314" spans="1:24">
      <c r="A314" s="115"/>
      <c r="B314" s="116"/>
      <c r="C314" s="116"/>
      <c r="D314" s="116"/>
      <c r="E314" s="116"/>
      <c r="F314" s="116"/>
      <c r="G314" s="116"/>
      <c r="H314" s="117"/>
      <c r="I314" s="118" t="s">
        <v>123</v>
      </c>
      <c r="J314" s="119"/>
      <c r="K314" s="119"/>
      <c r="L314" s="119"/>
      <c r="M314" s="119"/>
      <c r="N314" s="119"/>
      <c r="O314" s="119"/>
      <c r="P314" s="119"/>
      <c r="Q314" s="119"/>
      <c r="R314" s="119"/>
      <c r="S314" s="120"/>
      <c r="T314" s="121"/>
      <c r="U314" s="121"/>
      <c r="V314" s="121"/>
      <c r="W314" s="121"/>
      <c r="X314" s="121"/>
    </row>
    <row r="315" spans="1:24">
      <c r="A315" s="102" t="s">
        <v>91</v>
      </c>
      <c r="B315" s="103"/>
      <c r="C315" s="103"/>
      <c r="D315" s="103"/>
      <c r="E315" s="103"/>
      <c r="F315" s="103"/>
      <c r="G315" s="103"/>
      <c r="H315" s="103"/>
      <c r="I315" s="104"/>
      <c r="J315" s="104"/>
      <c r="K315" s="104"/>
      <c r="L315" s="104"/>
      <c r="M315" s="104"/>
      <c r="N315" s="104"/>
      <c r="O315" s="104"/>
      <c r="P315" s="104"/>
      <c r="Q315" s="104"/>
      <c r="R315" s="104"/>
      <c r="S315" s="105"/>
      <c r="T315" s="106">
        <f>SUM(T294:X314)</f>
        <v>0</v>
      </c>
      <c r="U315" s="107"/>
      <c r="V315" s="107"/>
      <c r="W315" s="107"/>
      <c r="X315" s="108"/>
    </row>
    <row r="316" spans="1:24">
      <c r="A316" s="253" t="s">
        <v>142</v>
      </c>
      <c r="B316" s="254"/>
      <c r="C316" s="254"/>
      <c r="D316" s="254"/>
      <c r="E316" s="254"/>
      <c r="F316" s="254"/>
      <c r="G316" s="254"/>
      <c r="H316" s="254"/>
      <c r="I316" s="254"/>
      <c r="J316" s="254"/>
      <c r="K316" s="254"/>
      <c r="L316" s="254"/>
      <c r="M316" s="254"/>
      <c r="N316" s="254"/>
      <c r="O316" s="254"/>
      <c r="P316" s="254"/>
      <c r="Q316" s="254"/>
      <c r="R316" s="254"/>
      <c r="S316" s="254"/>
      <c r="T316" s="255"/>
      <c r="U316" s="255"/>
      <c r="V316" s="255"/>
      <c r="W316" s="255"/>
      <c r="X316" s="255"/>
    </row>
    <row r="317" spans="1:24">
      <c r="A317" s="131" t="s">
        <v>109</v>
      </c>
      <c r="B317" s="131"/>
      <c r="C317" s="131"/>
      <c r="D317" s="131"/>
      <c r="E317" s="131"/>
      <c r="F317" s="131"/>
      <c r="G317" s="131"/>
      <c r="H317" s="131"/>
      <c r="I317" s="131"/>
      <c r="J317" s="131"/>
      <c r="K317" s="131"/>
      <c r="L317" s="131"/>
      <c r="M317" s="131"/>
      <c r="N317" s="131"/>
      <c r="O317" s="131"/>
      <c r="P317" s="131"/>
      <c r="Q317" s="131"/>
      <c r="R317" s="131"/>
      <c r="S317" s="131"/>
      <c r="T317" s="153" t="s">
        <v>105</v>
      </c>
      <c r="U317" s="154"/>
      <c r="V317" s="154"/>
      <c r="W317" s="154"/>
      <c r="X317" s="154"/>
    </row>
    <row r="318" spans="1:24">
      <c r="A318" s="131" t="s">
        <v>94</v>
      </c>
      <c r="B318" s="131"/>
      <c r="C318" s="131"/>
      <c r="D318" s="131"/>
      <c r="E318" s="131"/>
      <c r="F318" s="131"/>
      <c r="G318" s="131"/>
      <c r="H318" s="131"/>
      <c r="I318" s="131" t="s">
        <v>95</v>
      </c>
      <c r="J318" s="131"/>
      <c r="K318" s="131"/>
      <c r="L318" s="131"/>
      <c r="M318" s="131"/>
      <c r="N318" s="131"/>
      <c r="O318" s="131"/>
      <c r="P318" s="131"/>
      <c r="Q318" s="131"/>
      <c r="R318" s="131"/>
      <c r="S318" s="131"/>
      <c r="T318" s="153"/>
      <c r="U318" s="154"/>
      <c r="V318" s="154"/>
      <c r="W318" s="154"/>
      <c r="X318" s="154"/>
    </row>
    <row r="319" spans="1:24">
      <c r="A319" s="122" t="s">
        <v>116</v>
      </c>
      <c r="B319" s="123"/>
      <c r="C319" s="123"/>
      <c r="D319" s="123"/>
      <c r="E319" s="123"/>
      <c r="F319" s="123"/>
      <c r="G319" s="123"/>
      <c r="H319" s="124"/>
      <c r="I319" s="118" t="s">
        <v>117</v>
      </c>
      <c r="J319" s="119"/>
      <c r="K319" s="119"/>
      <c r="L319" s="119"/>
      <c r="M319" s="119"/>
      <c r="N319" s="119"/>
      <c r="O319" s="119"/>
      <c r="P319" s="119"/>
      <c r="Q319" s="119"/>
      <c r="R319" s="119"/>
      <c r="S319" s="120"/>
      <c r="T319" s="121"/>
      <c r="U319" s="121"/>
      <c r="V319" s="121"/>
      <c r="W319" s="121"/>
      <c r="X319" s="121"/>
    </row>
    <row r="320" spans="1:24">
      <c r="A320" s="125"/>
      <c r="B320" s="126"/>
      <c r="C320" s="126"/>
      <c r="D320" s="126"/>
      <c r="E320" s="126"/>
      <c r="F320" s="126"/>
      <c r="G320" s="126"/>
      <c r="H320" s="127"/>
      <c r="I320" s="118" t="s">
        <v>118</v>
      </c>
      <c r="J320" s="119"/>
      <c r="K320" s="119"/>
      <c r="L320" s="119"/>
      <c r="M320" s="119"/>
      <c r="N320" s="119"/>
      <c r="O320" s="119"/>
      <c r="P320" s="119"/>
      <c r="Q320" s="119"/>
      <c r="R320" s="119"/>
      <c r="S320" s="120"/>
      <c r="T320" s="121"/>
      <c r="U320" s="121"/>
      <c r="V320" s="121"/>
      <c r="W320" s="121"/>
      <c r="X320" s="121"/>
    </row>
    <row r="321" spans="1:24">
      <c r="A321" s="125"/>
      <c r="B321" s="126"/>
      <c r="C321" s="126"/>
      <c r="D321" s="126"/>
      <c r="E321" s="126"/>
      <c r="F321" s="126"/>
      <c r="G321" s="126"/>
      <c r="H321" s="127"/>
      <c r="I321" s="118" t="s">
        <v>119</v>
      </c>
      <c r="J321" s="119"/>
      <c r="K321" s="119"/>
      <c r="L321" s="119"/>
      <c r="M321" s="119"/>
      <c r="N321" s="119"/>
      <c r="O321" s="119"/>
      <c r="P321" s="119"/>
      <c r="Q321" s="119"/>
      <c r="R321" s="119"/>
      <c r="S321" s="120"/>
      <c r="T321" s="121"/>
      <c r="U321" s="121"/>
      <c r="V321" s="121"/>
      <c r="W321" s="121"/>
      <c r="X321" s="121"/>
    </row>
    <row r="322" spans="1:24">
      <c r="A322" s="125"/>
      <c r="B322" s="126"/>
      <c r="C322" s="126"/>
      <c r="D322" s="126"/>
      <c r="E322" s="126"/>
      <c r="F322" s="126"/>
      <c r="G322" s="126"/>
      <c r="H322" s="127"/>
      <c r="I322" s="118" t="s">
        <v>120</v>
      </c>
      <c r="J322" s="119"/>
      <c r="K322" s="119"/>
      <c r="L322" s="119"/>
      <c r="M322" s="119"/>
      <c r="N322" s="119"/>
      <c r="O322" s="119"/>
      <c r="P322" s="119"/>
      <c r="Q322" s="119"/>
      <c r="R322" s="119"/>
      <c r="S322" s="120"/>
      <c r="T322" s="121"/>
      <c r="U322" s="121"/>
      <c r="V322" s="121"/>
      <c r="W322" s="121"/>
      <c r="X322" s="121"/>
    </row>
    <row r="323" spans="1:24">
      <c r="A323" s="125"/>
      <c r="B323" s="126"/>
      <c r="C323" s="126"/>
      <c r="D323" s="126"/>
      <c r="E323" s="126"/>
      <c r="F323" s="126"/>
      <c r="G323" s="126"/>
      <c r="H323" s="127"/>
      <c r="I323" s="118" t="s">
        <v>121</v>
      </c>
      <c r="J323" s="119"/>
      <c r="K323" s="119"/>
      <c r="L323" s="119"/>
      <c r="M323" s="119"/>
      <c r="N323" s="119"/>
      <c r="O323" s="119"/>
      <c r="P323" s="119"/>
      <c r="Q323" s="119"/>
      <c r="R323" s="119"/>
      <c r="S323" s="120"/>
      <c r="T323" s="121"/>
      <c r="U323" s="121"/>
      <c r="V323" s="121"/>
      <c r="W323" s="121"/>
      <c r="X323" s="121"/>
    </row>
    <row r="324" spans="1:24">
      <c r="A324" s="125"/>
      <c r="B324" s="126"/>
      <c r="C324" s="126"/>
      <c r="D324" s="126"/>
      <c r="E324" s="126"/>
      <c r="F324" s="126"/>
      <c r="G324" s="126"/>
      <c r="H324" s="127"/>
      <c r="I324" s="118" t="s">
        <v>122</v>
      </c>
      <c r="J324" s="119"/>
      <c r="K324" s="119"/>
      <c r="L324" s="119"/>
      <c r="M324" s="119"/>
      <c r="N324" s="119"/>
      <c r="O324" s="119"/>
      <c r="P324" s="119"/>
      <c r="Q324" s="119"/>
      <c r="R324" s="119"/>
      <c r="S324" s="120"/>
      <c r="T324" s="121"/>
      <c r="U324" s="121"/>
      <c r="V324" s="121"/>
      <c r="W324" s="121"/>
      <c r="X324" s="121"/>
    </row>
    <row r="325" spans="1:24">
      <c r="A325" s="125"/>
      <c r="B325" s="126"/>
      <c r="C325" s="126"/>
      <c r="D325" s="126"/>
      <c r="E325" s="126"/>
      <c r="F325" s="126"/>
      <c r="G325" s="126"/>
      <c r="H325" s="127"/>
      <c r="I325" s="118" t="s">
        <v>123</v>
      </c>
      <c r="J325" s="119"/>
      <c r="K325" s="119"/>
      <c r="L325" s="119"/>
      <c r="M325" s="119"/>
      <c r="N325" s="119"/>
      <c r="O325" s="119"/>
      <c r="P325" s="119"/>
      <c r="Q325" s="119"/>
      <c r="R325" s="119"/>
      <c r="S325" s="120"/>
      <c r="T325" s="121"/>
      <c r="U325" s="121"/>
      <c r="V325" s="121"/>
      <c r="W325" s="121"/>
      <c r="X325" s="121"/>
    </row>
    <row r="326" spans="1:24">
      <c r="A326" s="128"/>
      <c r="B326" s="129"/>
      <c r="C326" s="129"/>
      <c r="D326" s="129"/>
      <c r="E326" s="129"/>
      <c r="F326" s="129"/>
      <c r="G326" s="129"/>
      <c r="H326" s="130"/>
      <c r="I326" s="118" t="s">
        <v>124</v>
      </c>
      <c r="J326" s="119"/>
      <c r="K326" s="119"/>
      <c r="L326" s="119"/>
      <c r="M326" s="119"/>
      <c r="N326" s="119"/>
      <c r="O326" s="119"/>
      <c r="P326" s="119"/>
      <c r="Q326" s="119"/>
      <c r="R326" s="119"/>
      <c r="S326" s="120"/>
      <c r="T326" s="121"/>
      <c r="U326" s="121"/>
      <c r="V326" s="121"/>
      <c r="W326" s="121"/>
      <c r="X326" s="121"/>
    </row>
    <row r="327" spans="1:24">
      <c r="A327" s="109" t="s">
        <v>125</v>
      </c>
      <c r="B327" s="110"/>
      <c r="C327" s="110"/>
      <c r="D327" s="110"/>
      <c r="E327" s="110"/>
      <c r="F327" s="110"/>
      <c r="G327" s="110"/>
      <c r="H327" s="111"/>
      <c r="I327" s="118" t="s">
        <v>117</v>
      </c>
      <c r="J327" s="119"/>
      <c r="K327" s="119"/>
      <c r="L327" s="119"/>
      <c r="M327" s="119"/>
      <c r="N327" s="119"/>
      <c r="O327" s="119"/>
      <c r="P327" s="119"/>
      <c r="Q327" s="119"/>
      <c r="R327" s="119"/>
      <c r="S327" s="120"/>
      <c r="T327" s="121"/>
      <c r="U327" s="121"/>
      <c r="V327" s="121"/>
      <c r="W327" s="121"/>
      <c r="X327" s="121"/>
    </row>
    <row r="328" spans="1:24">
      <c r="A328" s="112"/>
      <c r="B328" s="113"/>
      <c r="C328" s="113"/>
      <c r="D328" s="113"/>
      <c r="E328" s="113"/>
      <c r="F328" s="113"/>
      <c r="G328" s="113"/>
      <c r="H328" s="114"/>
      <c r="I328" s="118" t="s">
        <v>118</v>
      </c>
      <c r="J328" s="119"/>
      <c r="K328" s="119"/>
      <c r="L328" s="119"/>
      <c r="M328" s="119"/>
      <c r="N328" s="119"/>
      <c r="O328" s="119"/>
      <c r="P328" s="119"/>
      <c r="Q328" s="119"/>
      <c r="R328" s="119"/>
      <c r="S328" s="120"/>
      <c r="T328" s="121"/>
      <c r="U328" s="121"/>
      <c r="V328" s="121"/>
      <c r="W328" s="121"/>
      <c r="X328" s="121"/>
    </row>
    <row r="329" spans="1:24">
      <c r="A329" s="112"/>
      <c r="B329" s="113"/>
      <c r="C329" s="113"/>
      <c r="D329" s="113"/>
      <c r="E329" s="113"/>
      <c r="F329" s="113"/>
      <c r="G329" s="113"/>
      <c r="H329" s="114"/>
      <c r="I329" s="118" t="s">
        <v>119</v>
      </c>
      <c r="J329" s="119"/>
      <c r="K329" s="119"/>
      <c r="L329" s="119"/>
      <c r="M329" s="119"/>
      <c r="N329" s="119"/>
      <c r="O329" s="119"/>
      <c r="P329" s="119"/>
      <c r="Q329" s="119"/>
      <c r="R329" s="119"/>
      <c r="S329" s="120"/>
      <c r="T329" s="121"/>
      <c r="U329" s="121"/>
      <c r="V329" s="121"/>
      <c r="W329" s="121"/>
      <c r="X329" s="121"/>
    </row>
    <row r="330" spans="1:24">
      <c r="A330" s="112"/>
      <c r="B330" s="113"/>
      <c r="C330" s="113"/>
      <c r="D330" s="113"/>
      <c r="E330" s="113"/>
      <c r="F330" s="113"/>
      <c r="G330" s="113"/>
      <c r="H330" s="114"/>
      <c r="I330" s="118" t="s">
        <v>120</v>
      </c>
      <c r="J330" s="119"/>
      <c r="K330" s="119"/>
      <c r="L330" s="119"/>
      <c r="M330" s="119"/>
      <c r="N330" s="119"/>
      <c r="O330" s="119"/>
      <c r="P330" s="119"/>
      <c r="Q330" s="119"/>
      <c r="R330" s="119"/>
      <c r="S330" s="120"/>
      <c r="T330" s="121"/>
      <c r="U330" s="121"/>
      <c r="V330" s="121"/>
      <c r="W330" s="121"/>
      <c r="X330" s="121"/>
    </row>
    <row r="331" spans="1:24">
      <c r="A331" s="112"/>
      <c r="B331" s="113"/>
      <c r="C331" s="113"/>
      <c r="D331" s="113"/>
      <c r="E331" s="113"/>
      <c r="F331" s="113"/>
      <c r="G331" s="113"/>
      <c r="H331" s="114"/>
      <c r="I331" s="118" t="s">
        <v>122</v>
      </c>
      <c r="J331" s="119"/>
      <c r="K331" s="119"/>
      <c r="L331" s="119"/>
      <c r="M331" s="119"/>
      <c r="N331" s="119"/>
      <c r="O331" s="119"/>
      <c r="P331" s="119"/>
      <c r="Q331" s="119"/>
      <c r="R331" s="119"/>
      <c r="S331" s="120"/>
      <c r="T331" s="121"/>
      <c r="U331" s="121"/>
      <c r="V331" s="121"/>
      <c r="W331" s="121"/>
      <c r="X331" s="121"/>
    </row>
    <row r="332" spans="1:24">
      <c r="A332" s="112"/>
      <c r="B332" s="113"/>
      <c r="C332" s="113"/>
      <c r="D332" s="113"/>
      <c r="E332" s="113"/>
      <c r="F332" s="113"/>
      <c r="G332" s="113"/>
      <c r="H332" s="114"/>
      <c r="I332" s="118" t="s">
        <v>123</v>
      </c>
      <c r="J332" s="119"/>
      <c r="K332" s="119"/>
      <c r="L332" s="119"/>
      <c r="M332" s="119"/>
      <c r="N332" s="119"/>
      <c r="O332" s="119"/>
      <c r="P332" s="119"/>
      <c r="Q332" s="119"/>
      <c r="R332" s="119"/>
      <c r="S332" s="120"/>
      <c r="T332" s="121"/>
      <c r="U332" s="121"/>
      <c r="V332" s="121"/>
      <c r="W332" s="121"/>
      <c r="X332" s="121"/>
    </row>
    <row r="333" spans="1:24">
      <c r="A333" s="115"/>
      <c r="B333" s="116"/>
      <c r="C333" s="116"/>
      <c r="D333" s="116"/>
      <c r="E333" s="116"/>
      <c r="F333" s="116"/>
      <c r="G333" s="116"/>
      <c r="H333" s="117"/>
      <c r="I333" s="118" t="s">
        <v>126</v>
      </c>
      <c r="J333" s="119"/>
      <c r="K333" s="119"/>
      <c r="L333" s="119"/>
      <c r="M333" s="119"/>
      <c r="N333" s="119"/>
      <c r="O333" s="119"/>
      <c r="P333" s="119"/>
      <c r="Q333" s="119"/>
      <c r="R333" s="119"/>
      <c r="S333" s="120"/>
      <c r="T333" s="121"/>
      <c r="U333" s="121"/>
      <c r="V333" s="121"/>
      <c r="W333" s="121"/>
      <c r="X333" s="121"/>
    </row>
    <row r="334" spans="1:24">
      <c r="A334" s="109" t="s">
        <v>127</v>
      </c>
      <c r="B334" s="110"/>
      <c r="C334" s="110"/>
      <c r="D334" s="110"/>
      <c r="E334" s="110"/>
      <c r="F334" s="110"/>
      <c r="G334" s="110"/>
      <c r="H334" s="111"/>
      <c r="I334" s="118" t="s">
        <v>117</v>
      </c>
      <c r="J334" s="119"/>
      <c r="K334" s="119"/>
      <c r="L334" s="119"/>
      <c r="M334" s="119"/>
      <c r="N334" s="119"/>
      <c r="O334" s="119"/>
      <c r="P334" s="119"/>
      <c r="Q334" s="119"/>
      <c r="R334" s="119"/>
      <c r="S334" s="120"/>
      <c r="T334" s="121"/>
      <c r="U334" s="121"/>
      <c r="V334" s="121"/>
      <c r="W334" s="121"/>
      <c r="X334" s="121"/>
    </row>
    <row r="335" spans="1:24">
      <c r="A335" s="112"/>
      <c r="B335" s="113"/>
      <c r="C335" s="113"/>
      <c r="D335" s="113"/>
      <c r="E335" s="113"/>
      <c r="F335" s="113"/>
      <c r="G335" s="113"/>
      <c r="H335" s="114"/>
      <c r="I335" s="118" t="s">
        <v>128</v>
      </c>
      <c r="J335" s="119"/>
      <c r="K335" s="119"/>
      <c r="L335" s="119"/>
      <c r="M335" s="119"/>
      <c r="N335" s="119"/>
      <c r="O335" s="119"/>
      <c r="P335" s="119"/>
      <c r="Q335" s="119"/>
      <c r="R335" s="119"/>
      <c r="S335" s="120"/>
      <c r="T335" s="121"/>
      <c r="U335" s="121"/>
      <c r="V335" s="121"/>
      <c r="W335" s="121"/>
      <c r="X335" s="121"/>
    </row>
    <row r="336" spans="1:24">
      <c r="A336" s="112"/>
      <c r="B336" s="113"/>
      <c r="C336" s="113"/>
      <c r="D336" s="113"/>
      <c r="E336" s="113"/>
      <c r="F336" s="113"/>
      <c r="G336" s="113"/>
      <c r="H336" s="114"/>
      <c r="I336" s="118" t="s">
        <v>119</v>
      </c>
      <c r="J336" s="119"/>
      <c r="K336" s="119"/>
      <c r="L336" s="119"/>
      <c r="M336" s="119"/>
      <c r="N336" s="119"/>
      <c r="O336" s="119"/>
      <c r="P336" s="119"/>
      <c r="Q336" s="119"/>
      <c r="R336" s="119"/>
      <c r="S336" s="120"/>
      <c r="T336" s="121"/>
      <c r="U336" s="121"/>
      <c r="V336" s="121"/>
      <c r="W336" s="121"/>
      <c r="X336" s="121"/>
    </row>
    <row r="337" spans="1:24">
      <c r="A337" s="112"/>
      <c r="B337" s="113"/>
      <c r="C337" s="113"/>
      <c r="D337" s="113"/>
      <c r="E337" s="113"/>
      <c r="F337" s="113"/>
      <c r="G337" s="113"/>
      <c r="H337" s="114"/>
      <c r="I337" s="118" t="s">
        <v>120</v>
      </c>
      <c r="J337" s="119"/>
      <c r="K337" s="119"/>
      <c r="L337" s="119"/>
      <c r="M337" s="119"/>
      <c r="N337" s="119"/>
      <c r="O337" s="119"/>
      <c r="P337" s="119"/>
      <c r="Q337" s="119"/>
      <c r="R337" s="119"/>
      <c r="S337" s="120"/>
      <c r="T337" s="121"/>
      <c r="U337" s="121"/>
      <c r="V337" s="121"/>
      <c r="W337" s="121"/>
      <c r="X337" s="121"/>
    </row>
    <row r="338" spans="1:24">
      <c r="A338" s="112"/>
      <c r="B338" s="113"/>
      <c r="C338" s="113"/>
      <c r="D338" s="113"/>
      <c r="E338" s="113"/>
      <c r="F338" s="113"/>
      <c r="G338" s="113"/>
      <c r="H338" s="114"/>
      <c r="I338" s="118" t="s">
        <v>129</v>
      </c>
      <c r="J338" s="119"/>
      <c r="K338" s="119"/>
      <c r="L338" s="119"/>
      <c r="M338" s="119"/>
      <c r="N338" s="119"/>
      <c r="O338" s="119"/>
      <c r="P338" s="119"/>
      <c r="Q338" s="119"/>
      <c r="R338" s="119"/>
      <c r="S338" s="120"/>
      <c r="T338" s="121"/>
      <c r="U338" s="121"/>
      <c r="V338" s="121"/>
      <c r="W338" s="121"/>
      <c r="X338" s="121"/>
    </row>
    <row r="339" spans="1:24">
      <c r="A339" s="115"/>
      <c r="B339" s="116"/>
      <c r="C339" s="116"/>
      <c r="D339" s="116"/>
      <c r="E339" s="116"/>
      <c r="F339" s="116"/>
      <c r="G339" s="116"/>
      <c r="H339" s="117"/>
      <c r="I339" s="118" t="s">
        <v>123</v>
      </c>
      <c r="J339" s="119"/>
      <c r="K339" s="119"/>
      <c r="L339" s="119"/>
      <c r="M339" s="119"/>
      <c r="N339" s="119"/>
      <c r="O339" s="119"/>
      <c r="P339" s="119"/>
      <c r="Q339" s="119"/>
      <c r="R339" s="119"/>
      <c r="S339" s="120"/>
      <c r="T339" s="121"/>
      <c r="U339" s="121"/>
      <c r="V339" s="121"/>
      <c r="W339" s="121"/>
      <c r="X339" s="121"/>
    </row>
    <row r="340" spans="1:24">
      <c r="A340" s="102" t="s">
        <v>91</v>
      </c>
      <c r="B340" s="103"/>
      <c r="C340" s="103"/>
      <c r="D340" s="103"/>
      <c r="E340" s="103"/>
      <c r="F340" s="103"/>
      <c r="G340" s="103"/>
      <c r="H340" s="103"/>
      <c r="I340" s="104"/>
      <c r="J340" s="104"/>
      <c r="K340" s="104"/>
      <c r="L340" s="104"/>
      <c r="M340" s="104"/>
      <c r="N340" s="104"/>
      <c r="O340" s="104"/>
      <c r="P340" s="104"/>
      <c r="Q340" s="104"/>
      <c r="R340" s="104"/>
      <c r="S340" s="105"/>
      <c r="T340" s="106">
        <f>SUM(T319:X339)</f>
        <v>0</v>
      </c>
      <c r="U340" s="107"/>
      <c r="V340" s="107"/>
      <c r="W340" s="107"/>
      <c r="X340" s="108"/>
    </row>
    <row r="341" spans="1:24" ht="15" customHeight="1">
      <c r="A341" s="278" t="s">
        <v>143</v>
      </c>
      <c r="B341" s="279"/>
      <c r="C341" s="279"/>
      <c r="D341" s="279"/>
      <c r="E341" s="279"/>
      <c r="F341" s="279"/>
      <c r="G341" s="279"/>
      <c r="H341" s="279"/>
      <c r="I341" s="279"/>
      <c r="J341" s="279"/>
      <c r="K341" s="279"/>
      <c r="L341" s="279"/>
      <c r="M341" s="279"/>
      <c r="N341" s="279"/>
      <c r="O341" s="279"/>
      <c r="P341" s="279"/>
      <c r="Q341" s="279"/>
      <c r="R341" s="279"/>
      <c r="S341" s="279"/>
      <c r="T341" s="279"/>
      <c r="U341" s="279"/>
      <c r="V341" s="279"/>
      <c r="W341" s="279"/>
      <c r="X341" s="280"/>
    </row>
    <row r="342" spans="1:24">
      <c r="A342" s="131" t="s">
        <v>109</v>
      </c>
      <c r="B342" s="131"/>
      <c r="C342" s="131"/>
      <c r="D342" s="131"/>
      <c r="E342" s="131"/>
      <c r="F342" s="131"/>
      <c r="G342" s="131"/>
      <c r="H342" s="131"/>
      <c r="I342" s="131"/>
      <c r="J342" s="131"/>
      <c r="K342" s="131"/>
      <c r="L342" s="131"/>
      <c r="M342" s="131"/>
      <c r="N342" s="131"/>
      <c r="O342" s="131"/>
      <c r="P342" s="131"/>
      <c r="Q342" s="131"/>
      <c r="R342" s="131"/>
      <c r="S342" s="131"/>
      <c r="T342" s="98" t="s">
        <v>105</v>
      </c>
      <c r="U342" s="98"/>
      <c r="V342" s="98"/>
      <c r="W342" s="98"/>
      <c r="X342" s="99"/>
    </row>
    <row r="343" spans="1:24" ht="15" customHeight="1">
      <c r="A343" s="131" t="s">
        <v>94</v>
      </c>
      <c r="B343" s="131"/>
      <c r="C343" s="131"/>
      <c r="D343" s="131"/>
      <c r="E343" s="131"/>
      <c r="F343" s="131"/>
      <c r="G343" s="131"/>
      <c r="H343" s="131"/>
      <c r="I343" s="131" t="s">
        <v>95</v>
      </c>
      <c r="J343" s="131"/>
      <c r="K343" s="131"/>
      <c r="L343" s="131"/>
      <c r="M343" s="131"/>
      <c r="N343" s="131"/>
      <c r="O343" s="131"/>
      <c r="P343" s="131"/>
      <c r="Q343" s="131"/>
      <c r="R343" s="131"/>
      <c r="S343" s="131"/>
      <c r="T343" s="100"/>
      <c r="U343" s="100"/>
      <c r="V343" s="100"/>
      <c r="W343" s="100"/>
      <c r="X343" s="101"/>
    </row>
    <row r="344" spans="1:24">
      <c r="A344" s="122" t="s">
        <v>116</v>
      </c>
      <c r="B344" s="123"/>
      <c r="C344" s="123"/>
      <c r="D344" s="123"/>
      <c r="E344" s="123"/>
      <c r="F344" s="123"/>
      <c r="G344" s="123"/>
      <c r="H344" s="124"/>
      <c r="I344" s="118" t="s">
        <v>117</v>
      </c>
      <c r="J344" s="119"/>
      <c r="K344" s="119"/>
      <c r="L344" s="119"/>
      <c r="M344" s="119"/>
      <c r="N344" s="119"/>
      <c r="O344" s="119"/>
      <c r="P344" s="119"/>
      <c r="Q344" s="119"/>
      <c r="R344" s="119"/>
      <c r="S344" s="120"/>
      <c r="T344" s="121"/>
      <c r="U344" s="121"/>
      <c r="V344" s="121"/>
      <c r="W344" s="121"/>
      <c r="X344" s="121"/>
    </row>
    <row r="345" spans="1:24">
      <c r="A345" s="125"/>
      <c r="B345" s="126"/>
      <c r="C345" s="126"/>
      <c r="D345" s="126"/>
      <c r="E345" s="126"/>
      <c r="F345" s="126"/>
      <c r="G345" s="126"/>
      <c r="H345" s="127"/>
      <c r="I345" s="118" t="s">
        <v>118</v>
      </c>
      <c r="J345" s="119"/>
      <c r="K345" s="119"/>
      <c r="L345" s="119"/>
      <c r="M345" s="119"/>
      <c r="N345" s="119"/>
      <c r="O345" s="119"/>
      <c r="P345" s="119"/>
      <c r="Q345" s="119"/>
      <c r="R345" s="119"/>
      <c r="S345" s="120"/>
      <c r="T345" s="121"/>
      <c r="U345" s="121"/>
      <c r="V345" s="121"/>
      <c r="W345" s="121"/>
      <c r="X345" s="121"/>
    </row>
    <row r="346" spans="1:24">
      <c r="A346" s="125"/>
      <c r="B346" s="126"/>
      <c r="C346" s="126"/>
      <c r="D346" s="126"/>
      <c r="E346" s="126"/>
      <c r="F346" s="126"/>
      <c r="G346" s="126"/>
      <c r="H346" s="127"/>
      <c r="I346" s="118" t="s">
        <v>119</v>
      </c>
      <c r="J346" s="119"/>
      <c r="K346" s="119"/>
      <c r="L346" s="119"/>
      <c r="M346" s="119"/>
      <c r="N346" s="119"/>
      <c r="O346" s="119"/>
      <c r="P346" s="119"/>
      <c r="Q346" s="119"/>
      <c r="R346" s="119"/>
      <c r="S346" s="120"/>
      <c r="T346" s="121"/>
      <c r="U346" s="121"/>
      <c r="V346" s="121"/>
      <c r="W346" s="121"/>
      <c r="X346" s="121"/>
    </row>
    <row r="347" spans="1:24">
      <c r="A347" s="125"/>
      <c r="B347" s="126"/>
      <c r="C347" s="126"/>
      <c r="D347" s="126"/>
      <c r="E347" s="126"/>
      <c r="F347" s="126"/>
      <c r="G347" s="126"/>
      <c r="H347" s="127"/>
      <c r="I347" s="118" t="s">
        <v>120</v>
      </c>
      <c r="J347" s="119"/>
      <c r="K347" s="119"/>
      <c r="L347" s="119"/>
      <c r="M347" s="119"/>
      <c r="N347" s="119"/>
      <c r="O347" s="119"/>
      <c r="P347" s="119"/>
      <c r="Q347" s="119"/>
      <c r="R347" s="119"/>
      <c r="S347" s="120"/>
      <c r="T347" s="121"/>
      <c r="U347" s="121"/>
      <c r="V347" s="121"/>
      <c r="W347" s="121"/>
      <c r="X347" s="121"/>
    </row>
    <row r="348" spans="1:24">
      <c r="A348" s="125"/>
      <c r="B348" s="126"/>
      <c r="C348" s="126"/>
      <c r="D348" s="126"/>
      <c r="E348" s="126"/>
      <c r="F348" s="126"/>
      <c r="G348" s="126"/>
      <c r="H348" s="127"/>
      <c r="I348" s="118" t="s">
        <v>121</v>
      </c>
      <c r="J348" s="119"/>
      <c r="K348" s="119"/>
      <c r="L348" s="119"/>
      <c r="M348" s="119"/>
      <c r="N348" s="119"/>
      <c r="O348" s="119"/>
      <c r="P348" s="119"/>
      <c r="Q348" s="119"/>
      <c r="R348" s="119"/>
      <c r="S348" s="120"/>
      <c r="T348" s="121"/>
      <c r="U348" s="121"/>
      <c r="V348" s="121"/>
      <c r="W348" s="121"/>
      <c r="X348" s="121"/>
    </row>
    <row r="349" spans="1:24">
      <c r="A349" s="125"/>
      <c r="B349" s="126"/>
      <c r="C349" s="126"/>
      <c r="D349" s="126"/>
      <c r="E349" s="126"/>
      <c r="F349" s="126"/>
      <c r="G349" s="126"/>
      <c r="H349" s="127"/>
      <c r="I349" s="118" t="s">
        <v>122</v>
      </c>
      <c r="J349" s="119"/>
      <c r="K349" s="119"/>
      <c r="L349" s="119"/>
      <c r="M349" s="119"/>
      <c r="N349" s="119"/>
      <c r="O349" s="119"/>
      <c r="P349" s="119"/>
      <c r="Q349" s="119"/>
      <c r="R349" s="119"/>
      <c r="S349" s="120"/>
      <c r="T349" s="121"/>
      <c r="U349" s="121"/>
      <c r="V349" s="121"/>
      <c r="W349" s="121"/>
      <c r="X349" s="121"/>
    </row>
    <row r="350" spans="1:24">
      <c r="A350" s="125"/>
      <c r="B350" s="126"/>
      <c r="C350" s="126"/>
      <c r="D350" s="126"/>
      <c r="E350" s="126"/>
      <c r="F350" s="126"/>
      <c r="G350" s="126"/>
      <c r="H350" s="127"/>
      <c r="I350" s="118" t="s">
        <v>123</v>
      </c>
      <c r="J350" s="119"/>
      <c r="K350" s="119"/>
      <c r="L350" s="119"/>
      <c r="M350" s="119"/>
      <c r="N350" s="119"/>
      <c r="O350" s="119"/>
      <c r="P350" s="119"/>
      <c r="Q350" s="119"/>
      <c r="R350" s="119"/>
      <c r="S350" s="120"/>
      <c r="T350" s="121"/>
      <c r="U350" s="121"/>
      <c r="V350" s="121"/>
      <c r="W350" s="121"/>
      <c r="X350" s="121"/>
    </row>
    <row r="351" spans="1:24">
      <c r="A351" s="128"/>
      <c r="B351" s="129"/>
      <c r="C351" s="129"/>
      <c r="D351" s="129"/>
      <c r="E351" s="129"/>
      <c r="F351" s="129"/>
      <c r="G351" s="129"/>
      <c r="H351" s="130"/>
      <c r="I351" s="118" t="s">
        <v>124</v>
      </c>
      <c r="J351" s="119"/>
      <c r="K351" s="119"/>
      <c r="L351" s="119"/>
      <c r="M351" s="119"/>
      <c r="N351" s="119"/>
      <c r="O351" s="119"/>
      <c r="P351" s="119"/>
      <c r="Q351" s="119"/>
      <c r="R351" s="119"/>
      <c r="S351" s="120"/>
      <c r="T351" s="121"/>
      <c r="U351" s="121"/>
      <c r="V351" s="121"/>
      <c r="W351" s="121"/>
      <c r="X351" s="121"/>
    </row>
    <row r="352" spans="1:24">
      <c r="A352" s="109" t="s">
        <v>125</v>
      </c>
      <c r="B352" s="110"/>
      <c r="C352" s="110"/>
      <c r="D352" s="110"/>
      <c r="E352" s="110"/>
      <c r="F352" s="110"/>
      <c r="G352" s="110"/>
      <c r="H352" s="111"/>
      <c r="I352" s="118" t="s">
        <v>117</v>
      </c>
      <c r="J352" s="119"/>
      <c r="K352" s="119"/>
      <c r="L352" s="119"/>
      <c r="M352" s="119"/>
      <c r="N352" s="119"/>
      <c r="O352" s="119"/>
      <c r="P352" s="119"/>
      <c r="Q352" s="119"/>
      <c r="R352" s="119"/>
      <c r="S352" s="120"/>
      <c r="T352" s="121"/>
      <c r="U352" s="121"/>
      <c r="V352" s="121"/>
      <c r="W352" s="121"/>
      <c r="X352" s="121"/>
    </row>
    <row r="353" spans="1:24">
      <c r="A353" s="112"/>
      <c r="B353" s="113"/>
      <c r="C353" s="113"/>
      <c r="D353" s="113"/>
      <c r="E353" s="113"/>
      <c r="F353" s="113"/>
      <c r="G353" s="113"/>
      <c r="H353" s="114"/>
      <c r="I353" s="118" t="s">
        <v>118</v>
      </c>
      <c r="J353" s="119"/>
      <c r="K353" s="119"/>
      <c r="L353" s="119"/>
      <c r="M353" s="119"/>
      <c r="N353" s="119"/>
      <c r="O353" s="119"/>
      <c r="P353" s="119"/>
      <c r="Q353" s="119"/>
      <c r="R353" s="119"/>
      <c r="S353" s="120"/>
      <c r="T353" s="121"/>
      <c r="U353" s="121"/>
      <c r="V353" s="121"/>
      <c r="W353" s="121"/>
      <c r="X353" s="121"/>
    </row>
    <row r="354" spans="1:24">
      <c r="A354" s="112"/>
      <c r="B354" s="113"/>
      <c r="C354" s="113"/>
      <c r="D354" s="113"/>
      <c r="E354" s="113"/>
      <c r="F354" s="113"/>
      <c r="G354" s="113"/>
      <c r="H354" s="114"/>
      <c r="I354" s="118" t="s">
        <v>119</v>
      </c>
      <c r="J354" s="119"/>
      <c r="K354" s="119"/>
      <c r="L354" s="119"/>
      <c r="M354" s="119"/>
      <c r="N354" s="119"/>
      <c r="O354" s="119"/>
      <c r="P354" s="119"/>
      <c r="Q354" s="119"/>
      <c r="R354" s="119"/>
      <c r="S354" s="120"/>
      <c r="T354" s="121"/>
      <c r="U354" s="121"/>
      <c r="V354" s="121"/>
      <c r="W354" s="121"/>
      <c r="X354" s="121"/>
    </row>
    <row r="355" spans="1:24">
      <c r="A355" s="112"/>
      <c r="B355" s="113"/>
      <c r="C355" s="113"/>
      <c r="D355" s="113"/>
      <c r="E355" s="113"/>
      <c r="F355" s="113"/>
      <c r="G355" s="113"/>
      <c r="H355" s="114"/>
      <c r="I355" s="118" t="s">
        <v>120</v>
      </c>
      <c r="J355" s="119"/>
      <c r="K355" s="119"/>
      <c r="L355" s="119"/>
      <c r="M355" s="119"/>
      <c r="N355" s="119"/>
      <c r="O355" s="119"/>
      <c r="P355" s="119"/>
      <c r="Q355" s="119"/>
      <c r="R355" s="119"/>
      <c r="S355" s="120"/>
      <c r="T355" s="121"/>
      <c r="U355" s="121"/>
      <c r="V355" s="121"/>
      <c r="W355" s="121"/>
      <c r="X355" s="121"/>
    </row>
    <row r="356" spans="1:24">
      <c r="A356" s="112"/>
      <c r="B356" s="113"/>
      <c r="C356" s="113"/>
      <c r="D356" s="113"/>
      <c r="E356" s="113"/>
      <c r="F356" s="113"/>
      <c r="G356" s="113"/>
      <c r="H356" s="114"/>
      <c r="I356" s="118" t="s">
        <v>122</v>
      </c>
      <c r="J356" s="119"/>
      <c r="K356" s="119"/>
      <c r="L356" s="119"/>
      <c r="M356" s="119"/>
      <c r="N356" s="119"/>
      <c r="O356" s="119"/>
      <c r="P356" s="119"/>
      <c r="Q356" s="119"/>
      <c r="R356" s="119"/>
      <c r="S356" s="120"/>
      <c r="T356" s="121"/>
      <c r="U356" s="121"/>
      <c r="V356" s="121"/>
      <c r="W356" s="121"/>
      <c r="X356" s="121"/>
    </row>
    <row r="357" spans="1:24">
      <c r="A357" s="112"/>
      <c r="B357" s="113"/>
      <c r="C357" s="113"/>
      <c r="D357" s="113"/>
      <c r="E357" s="113"/>
      <c r="F357" s="113"/>
      <c r="G357" s="113"/>
      <c r="H357" s="114"/>
      <c r="I357" s="118" t="s">
        <v>123</v>
      </c>
      <c r="J357" s="119"/>
      <c r="K357" s="119"/>
      <c r="L357" s="119"/>
      <c r="M357" s="119"/>
      <c r="N357" s="119"/>
      <c r="O357" s="119"/>
      <c r="P357" s="119"/>
      <c r="Q357" s="119"/>
      <c r="R357" s="119"/>
      <c r="S357" s="120"/>
      <c r="T357" s="121"/>
      <c r="U357" s="121"/>
      <c r="V357" s="121"/>
      <c r="W357" s="121"/>
      <c r="X357" s="121"/>
    </row>
    <row r="358" spans="1:24">
      <c r="A358" s="115"/>
      <c r="B358" s="116"/>
      <c r="C358" s="116"/>
      <c r="D358" s="116"/>
      <c r="E358" s="116"/>
      <c r="F358" s="116"/>
      <c r="G358" s="116"/>
      <c r="H358" s="117"/>
      <c r="I358" s="118" t="s">
        <v>126</v>
      </c>
      <c r="J358" s="119"/>
      <c r="K358" s="119"/>
      <c r="L358" s="119"/>
      <c r="M358" s="119"/>
      <c r="N358" s="119"/>
      <c r="O358" s="119"/>
      <c r="P358" s="119"/>
      <c r="Q358" s="119"/>
      <c r="R358" s="119"/>
      <c r="S358" s="120"/>
      <c r="T358" s="121"/>
      <c r="U358" s="121"/>
      <c r="V358" s="121"/>
      <c r="W358" s="121"/>
      <c r="X358" s="121"/>
    </row>
    <row r="359" spans="1:24">
      <c r="A359" s="109" t="s">
        <v>127</v>
      </c>
      <c r="B359" s="110"/>
      <c r="C359" s="110"/>
      <c r="D359" s="110"/>
      <c r="E359" s="110"/>
      <c r="F359" s="110"/>
      <c r="G359" s="110"/>
      <c r="H359" s="111"/>
      <c r="I359" s="118" t="s">
        <v>117</v>
      </c>
      <c r="J359" s="119"/>
      <c r="K359" s="119"/>
      <c r="L359" s="119"/>
      <c r="M359" s="119"/>
      <c r="N359" s="119"/>
      <c r="O359" s="119"/>
      <c r="P359" s="119"/>
      <c r="Q359" s="119"/>
      <c r="R359" s="119"/>
      <c r="S359" s="120"/>
      <c r="T359" s="121"/>
      <c r="U359" s="121"/>
      <c r="V359" s="121"/>
      <c r="W359" s="121"/>
      <c r="X359" s="121"/>
    </row>
    <row r="360" spans="1:24">
      <c r="A360" s="112"/>
      <c r="B360" s="113"/>
      <c r="C360" s="113"/>
      <c r="D360" s="113"/>
      <c r="E360" s="113"/>
      <c r="F360" s="113"/>
      <c r="G360" s="113"/>
      <c r="H360" s="114"/>
      <c r="I360" s="118" t="s">
        <v>128</v>
      </c>
      <c r="J360" s="119"/>
      <c r="K360" s="119"/>
      <c r="L360" s="119"/>
      <c r="M360" s="119"/>
      <c r="N360" s="119"/>
      <c r="O360" s="119"/>
      <c r="P360" s="119"/>
      <c r="Q360" s="119"/>
      <c r="R360" s="119"/>
      <c r="S360" s="120"/>
      <c r="T360" s="121"/>
      <c r="U360" s="121"/>
      <c r="V360" s="121"/>
      <c r="W360" s="121"/>
      <c r="X360" s="121"/>
    </row>
    <row r="361" spans="1:24">
      <c r="A361" s="112"/>
      <c r="B361" s="113"/>
      <c r="C361" s="113"/>
      <c r="D361" s="113"/>
      <c r="E361" s="113"/>
      <c r="F361" s="113"/>
      <c r="G361" s="113"/>
      <c r="H361" s="114"/>
      <c r="I361" s="118" t="s">
        <v>119</v>
      </c>
      <c r="J361" s="119"/>
      <c r="K361" s="119"/>
      <c r="L361" s="119"/>
      <c r="M361" s="119"/>
      <c r="N361" s="119"/>
      <c r="O361" s="119"/>
      <c r="P361" s="119"/>
      <c r="Q361" s="119"/>
      <c r="R361" s="119"/>
      <c r="S361" s="120"/>
      <c r="T361" s="121"/>
      <c r="U361" s="121"/>
      <c r="V361" s="121"/>
      <c r="W361" s="121"/>
      <c r="X361" s="121"/>
    </row>
    <row r="362" spans="1:24">
      <c r="A362" s="112"/>
      <c r="B362" s="113"/>
      <c r="C362" s="113"/>
      <c r="D362" s="113"/>
      <c r="E362" s="113"/>
      <c r="F362" s="113"/>
      <c r="G362" s="113"/>
      <c r="H362" s="114"/>
      <c r="I362" s="118" t="s">
        <v>120</v>
      </c>
      <c r="J362" s="119"/>
      <c r="K362" s="119"/>
      <c r="L362" s="119"/>
      <c r="M362" s="119"/>
      <c r="N362" s="119"/>
      <c r="O362" s="119"/>
      <c r="P362" s="119"/>
      <c r="Q362" s="119"/>
      <c r="R362" s="119"/>
      <c r="S362" s="120"/>
      <c r="T362" s="121"/>
      <c r="U362" s="121"/>
      <c r="V362" s="121"/>
      <c r="W362" s="121"/>
      <c r="X362" s="121"/>
    </row>
    <row r="363" spans="1:24">
      <c r="A363" s="112"/>
      <c r="B363" s="113"/>
      <c r="C363" s="113"/>
      <c r="D363" s="113"/>
      <c r="E363" s="113"/>
      <c r="F363" s="113"/>
      <c r="G363" s="113"/>
      <c r="H363" s="114"/>
      <c r="I363" s="118" t="s">
        <v>129</v>
      </c>
      <c r="J363" s="119"/>
      <c r="K363" s="119"/>
      <c r="L363" s="119"/>
      <c r="M363" s="119"/>
      <c r="N363" s="119"/>
      <c r="O363" s="119"/>
      <c r="P363" s="119"/>
      <c r="Q363" s="119"/>
      <c r="R363" s="119"/>
      <c r="S363" s="120"/>
      <c r="T363" s="121"/>
      <c r="U363" s="121"/>
      <c r="V363" s="121"/>
      <c r="W363" s="121"/>
      <c r="X363" s="121"/>
    </row>
    <row r="364" spans="1:24">
      <c r="A364" s="115"/>
      <c r="B364" s="116"/>
      <c r="C364" s="116"/>
      <c r="D364" s="116"/>
      <c r="E364" s="116"/>
      <c r="F364" s="116"/>
      <c r="G364" s="116"/>
      <c r="H364" s="117"/>
      <c r="I364" s="118" t="s">
        <v>123</v>
      </c>
      <c r="J364" s="119"/>
      <c r="K364" s="119"/>
      <c r="L364" s="119"/>
      <c r="M364" s="119"/>
      <c r="N364" s="119"/>
      <c r="O364" s="119"/>
      <c r="P364" s="119"/>
      <c r="Q364" s="119"/>
      <c r="R364" s="119"/>
      <c r="S364" s="120"/>
      <c r="T364" s="121"/>
      <c r="U364" s="121"/>
      <c r="V364" s="121"/>
      <c r="W364" s="121"/>
      <c r="X364" s="121"/>
    </row>
    <row r="365" spans="1:24">
      <c r="A365" s="102" t="s">
        <v>91</v>
      </c>
      <c r="B365" s="103"/>
      <c r="C365" s="103"/>
      <c r="D365" s="103"/>
      <c r="E365" s="103"/>
      <c r="F365" s="103"/>
      <c r="G365" s="103"/>
      <c r="H365" s="103"/>
      <c r="I365" s="104"/>
      <c r="J365" s="104"/>
      <c r="K365" s="104"/>
      <c r="L365" s="104"/>
      <c r="M365" s="104"/>
      <c r="N365" s="104"/>
      <c r="O365" s="104"/>
      <c r="P365" s="104"/>
      <c r="Q365" s="104"/>
      <c r="R365" s="104"/>
      <c r="S365" s="105"/>
      <c r="T365" s="106">
        <f>SUM(T344:X364)</f>
        <v>0</v>
      </c>
      <c r="U365" s="107"/>
      <c r="V365" s="107"/>
      <c r="W365" s="107"/>
      <c r="X365" s="108"/>
    </row>
    <row r="366" spans="1:24" ht="15" customHeight="1">
      <c r="A366" s="256"/>
      <c r="B366" s="257"/>
      <c r="C366" s="257"/>
      <c r="D366" s="257"/>
      <c r="E366" s="257"/>
      <c r="F366" s="257"/>
      <c r="G366" s="257"/>
      <c r="H366" s="257"/>
      <c r="I366" s="257"/>
      <c r="J366" s="257"/>
      <c r="K366" s="257"/>
      <c r="L366" s="257"/>
      <c r="M366" s="257"/>
      <c r="N366" s="257"/>
      <c r="O366" s="257"/>
      <c r="P366" s="257"/>
      <c r="Q366" s="257"/>
      <c r="R366" s="257"/>
      <c r="S366" s="257"/>
      <c r="T366" s="257"/>
      <c r="U366" s="257"/>
      <c r="V366" s="257"/>
      <c r="W366" s="257"/>
      <c r="X366" s="258"/>
    </row>
    <row r="367" spans="1:24" ht="15" customHeight="1">
      <c r="A367" s="401" t="s">
        <v>144</v>
      </c>
      <c r="B367" s="402"/>
      <c r="C367" s="402"/>
      <c r="D367" s="402"/>
      <c r="E367" s="402"/>
      <c r="F367" s="402"/>
      <c r="G367" s="402"/>
      <c r="H367" s="402"/>
      <c r="I367" s="402"/>
      <c r="J367" s="402"/>
      <c r="K367" s="402"/>
      <c r="L367" s="402"/>
      <c r="M367" s="402"/>
      <c r="N367" s="402"/>
      <c r="O367" s="402"/>
      <c r="P367" s="402"/>
      <c r="Q367" s="402"/>
      <c r="R367" s="402"/>
      <c r="S367" s="402"/>
      <c r="T367" s="402"/>
      <c r="U367" s="402"/>
      <c r="V367" s="402"/>
      <c r="W367" s="402"/>
      <c r="X367" s="403"/>
    </row>
    <row r="368" spans="1:24">
      <c r="A368" s="259" t="s">
        <v>145</v>
      </c>
      <c r="B368" s="260"/>
      <c r="C368" s="260"/>
      <c r="D368" s="260"/>
      <c r="E368" s="260"/>
      <c r="F368" s="260"/>
      <c r="G368" s="260"/>
      <c r="H368" s="260"/>
      <c r="I368" s="260"/>
      <c r="J368" s="260"/>
      <c r="K368" s="260"/>
      <c r="L368" s="260"/>
      <c r="M368" s="260"/>
      <c r="N368" s="260"/>
      <c r="O368" s="260"/>
      <c r="P368" s="260"/>
      <c r="Q368" s="260"/>
      <c r="R368" s="260"/>
      <c r="S368" s="260"/>
      <c r="T368" s="260"/>
      <c r="U368" s="260"/>
      <c r="V368" s="260"/>
      <c r="W368" s="260"/>
      <c r="X368" s="261"/>
    </row>
    <row r="369" spans="1:24">
      <c r="A369" s="262" t="s">
        <v>146</v>
      </c>
      <c r="B369" s="263"/>
      <c r="C369" s="263"/>
      <c r="D369" s="263"/>
      <c r="E369" s="263"/>
      <c r="F369" s="263"/>
      <c r="G369" s="263"/>
      <c r="H369" s="263"/>
      <c r="I369" s="263"/>
      <c r="J369" s="263"/>
      <c r="K369" s="263"/>
      <c r="L369" s="263"/>
      <c r="M369" s="263"/>
      <c r="N369" s="263"/>
      <c r="O369" s="263"/>
      <c r="P369" s="263"/>
      <c r="Q369" s="263"/>
      <c r="R369" s="263"/>
      <c r="S369" s="263"/>
      <c r="T369" s="263"/>
      <c r="U369" s="263"/>
      <c r="V369" s="263"/>
      <c r="W369" s="263"/>
      <c r="X369" s="264"/>
    </row>
    <row r="370" spans="1:24" ht="75" customHeight="1">
      <c r="A370" s="75" t="s">
        <v>147</v>
      </c>
      <c r="B370" s="276"/>
      <c r="C370" s="76"/>
      <c r="D370" s="75" t="s">
        <v>95</v>
      </c>
      <c r="E370" s="76"/>
      <c r="F370" s="77" t="s">
        <v>96</v>
      </c>
      <c r="G370" s="78"/>
      <c r="H370" s="277" t="s">
        <v>97</v>
      </c>
      <c r="I370" s="277"/>
      <c r="J370" s="277"/>
      <c r="K370" s="277"/>
      <c r="L370" s="79" t="s">
        <v>148</v>
      </c>
      <c r="M370" s="80"/>
      <c r="N370" s="80"/>
      <c r="O370" s="175" t="s">
        <v>149</v>
      </c>
      <c r="P370" s="174"/>
      <c r="Q370" s="80" t="s">
        <v>150</v>
      </c>
      <c r="R370" s="80"/>
      <c r="S370" s="85" t="s">
        <v>100</v>
      </c>
      <c r="T370" s="86"/>
      <c r="U370" s="89" t="s">
        <v>91</v>
      </c>
      <c r="V370" s="86"/>
      <c r="W370" s="174" t="s">
        <v>151</v>
      </c>
      <c r="X370" s="175"/>
    </row>
    <row r="371" spans="1:24" ht="39.75" customHeight="1">
      <c r="A371" s="69" t="str">
        <f>A111</f>
        <v>Direto</v>
      </c>
      <c r="B371" s="55"/>
      <c r="C371" s="52"/>
      <c r="D371" s="51" t="str">
        <f>C111</f>
        <v>Recursos Humanos</v>
      </c>
      <c r="E371" s="55"/>
      <c r="F371" s="57">
        <f>E111</f>
        <v>1</v>
      </c>
      <c r="G371" s="57"/>
      <c r="H371" s="55" t="str">
        <f>G111</f>
        <v xml:space="preserve">AGENTE DE APOIO AO TRANSITO (120 profissionais x 2 diárias) </v>
      </c>
      <c r="I371" s="55"/>
      <c r="J371" s="55"/>
      <c r="K371" s="52"/>
      <c r="L371" s="57" t="s">
        <v>152</v>
      </c>
      <c r="M371" s="57"/>
      <c r="N371" s="57"/>
      <c r="O371" s="166" t="s">
        <v>153</v>
      </c>
      <c r="P371" s="167"/>
      <c r="Q371" s="81"/>
      <c r="R371" s="81"/>
      <c r="S371" s="82"/>
      <c r="T371" s="83"/>
      <c r="U371" s="84">
        <f>Q371*S371</f>
        <v>0</v>
      </c>
      <c r="V371" s="83"/>
      <c r="W371" s="87"/>
      <c r="X371" s="88"/>
    </row>
    <row r="372" spans="1:24" ht="15" customHeight="1">
      <c r="A372" s="70"/>
      <c r="B372" s="56"/>
      <c r="C372" s="54"/>
      <c r="D372" s="53"/>
      <c r="E372" s="56"/>
      <c r="F372" s="57"/>
      <c r="G372" s="57"/>
      <c r="H372" s="56"/>
      <c r="I372" s="56"/>
      <c r="J372" s="56"/>
      <c r="K372" s="54"/>
      <c r="L372" s="81" t="s">
        <v>154</v>
      </c>
      <c r="M372" s="81"/>
      <c r="N372" s="81"/>
      <c r="O372" s="166" t="s">
        <v>153</v>
      </c>
      <c r="P372" s="167"/>
      <c r="Q372" s="57"/>
      <c r="R372" s="57"/>
      <c r="S372" s="82"/>
      <c r="T372" s="83"/>
      <c r="U372" s="84">
        <f t="shared" ref="U372:U414" si="14">Q372*S372</f>
        <v>0</v>
      </c>
      <c r="V372" s="83"/>
      <c r="W372" s="87"/>
      <c r="X372" s="88"/>
    </row>
    <row r="373" spans="1:24" ht="26.25" customHeight="1">
      <c r="A373" s="70"/>
      <c r="B373" s="56"/>
      <c r="C373" s="54"/>
      <c r="D373" s="53"/>
      <c r="E373" s="56"/>
      <c r="F373" s="57"/>
      <c r="G373" s="57"/>
      <c r="H373" s="56"/>
      <c r="I373" s="56"/>
      <c r="J373" s="56"/>
      <c r="K373" s="54"/>
      <c r="L373" s="57" t="s">
        <v>155</v>
      </c>
      <c r="M373" s="57"/>
      <c r="N373" s="57"/>
      <c r="O373" s="166" t="s">
        <v>153</v>
      </c>
      <c r="P373" s="167"/>
      <c r="Q373" s="57"/>
      <c r="R373" s="57"/>
      <c r="S373" s="82"/>
      <c r="T373" s="83"/>
      <c r="U373" s="84">
        <f t="shared" si="14"/>
        <v>0</v>
      </c>
      <c r="V373" s="83"/>
      <c r="W373" s="87"/>
      <c r="X373" s="88"/>
    </row>
    <row r="374" spans="1:24" ht="15" customHeight="1">
      <c r="A374" s="71"/>
      <c r="B374" s="72"/>
      <c r="C374" s="73"/>
      <c r="D374" s="65"/>
      <c r="E374" s="67"/>
      <c r="F374" s="57"/>
      <c r="G374" s="57"/>
      <c r="H374" s="67"/>
      <c r="I374" s="67"/>
      <c r="J374" s="67"/>
      <c r="K374" s="66"/>
      <c r="L374" s="57" t="s">
        <v>156</v>
      </c>
      <c r="M374" s="57"/>
      <c r="N374" s="57"/>
      <c r="O374" s="166" t="s">
        <v>153</v>
      </c>
      <c r="P374" s="167"/>
      <c r="Q374" s="57"/>
      <c r="R374" s="57"/>
      <c r="S374" s="82"/>
      <c r="T374" s="83"/>
      <c r="U374" s="84">
        <f t="shared" si="14"/>
        <v>0</v>
      </c>
      <c r="V374" s="83"/>
      <c r="W374" s="87"/>
      <c r="X374" s="88"/>
    </row>
    <row r="375" spans="1:24" ht="27.75" customHeight="1">
      <c r="A375" s="69" t="str">
        <f>A112</f>
        <v>Direto</v>
      </c>
      <c r="B375" s="55"/>
      <c r="C375" s="52"/>
      <c r="D375" s="51" t="str">
        <f>C112</f>
        <v>Recursos Humanos</v>
      </c>
      <c r="E375" s="52"/>
      <c r="F375" s="53">
        <f>E112</f>
        <v>2</v>
      </c>
      <c r="G375" s="54"/>
      <c r="H375" s="51" t="str">
        <f>G112</f>
        <v xml:space="preserve">AGENTE DE LIMPEZA (40 profissionais x 2 diárias) </v>
      </c>
      <c r="I375" s="55"/>
      <c r="J375" s="55"/>
      <c r="K375" s="52"/>
      <c r="L375" s="57" t="s">
        <v>152</v>
      </c>
      <c r="M375" s="57"/>
      <c r="N375" s="57"/>
      <c r="O375" s="166" t="s">
        <v>153</v>
      </c>
      <c r="P375" s="167"/>
      <c r="Q375" s="57"/>
      <c r="R375" s="57"/>
      <c r="S375" s="82"/>
      <c r="T375" s="83"/>
      <c r="U375" s="84">
        <f t="shared" si="14"/>
        <v>0</v>
      </c>
      <c r="V375" s="83"/>
      <c r="W375" s="87"/>
      <c r="X375" s="88"/>
    </row>
    <row r="376" spans="1:24" ht="16.5" customHeight="1">
      <c r="A376" s="70"/>
      <c r="B376" s="56"/>
      <c r="C376" s="54"/>
      <c r="D376" s="53"/>
      <c r="E376" s="54"/>
      <c r="F376" s="53"/>
      <c r="G376" s="54"/>
      <c r="H376" s="53"/>
      <c r="I376" s="56"/>
      <c r="J376" s="56"/>
      <c r="K376" s="54"/>
      <c r="L376" s="57" t="s">
        <v>154</v>
      </c>
      <c r="M376" s="57"/>
      <c r="N376" s="57"/>
      <c r="O376" s="166" t="s">
        <v>153</v>
      </c>
      <c r="P376" s="167"/>
      <c r="Q376" s="57"/>
      <c r="R376" s="57"/>
      <c r="S376" s="82"/>
      <c r="T376" s="83"/>
      <c r="U376" s="84">
        <f t="shared" si="14"/>
        <v>0</v>
      </c>
      <c r="V376" s="83"/>
      <c r="W376" s="87"/>
      <c r="X376" s="88"/>
    </row>
    <row r="377" spans="1:24" ht="26.25" customHeight="1">
      <c r="A377" s="70"/>
      <c r="B377" s="56"/>
      <c r="C377" s="54"/>
      <c r="D377" s="53"/>
      <c r="E377" s="54"/>
      <c r="F377" s="53"/>
      <c r="G377" s="54"/>
      <c r="H377" s="53"/>
      <c r="I377" s="56"/>
      <c r="J377" s="56"/>
      <c r="K377" s="54"/>
      <c r="L377" s="57" t="s">
        <v>155</v>
      </c>
      <c r="M377" s="57"/>
      <c r="N377" s="57"/>
      <c r="O377" s="166" t="s">
        <v>153</v>
      </c>
      <c r="P377" s="167"/>
      <c r="Q377" s="57"/>
      <c r="R377" s="57"/>
      <c r="S377" s="82"/>
      <c r="T377" s="83"/>
      <c r="U377" s="84">
        <f t="shared" si="14"/>
        <v>0</v>
      </c>
      <c r="V377" s="83"/>
      <c r="W377" s="87"/>
      <c r="X377" s="88"/>
    </row>
    <row r="378" spans="1:24" ht="15" customHeight="1">
      <c r="A378" s="71"/>
      <c r="B378" s="72"/>
      <c r="C378" s="73"/>
      <c r="D378" s="65"/>
      <c r="E378" s="66"/>
      <c r="F378" s="65"/>
      <c r="G378" s="66"/>
      <c r="H378" s="65"/>
      <c r="I378" s="67"/>
      <c r="J378" s="67"/>
      <c r="K378" s="66"/>
      <c r="L378" s="57" t="s">
        <v>156</v>
      </c>
      <c r="M378" s="57"/>
      <c r="N378" s="57"/>
      <c r="O378" s="166" t="s">
        <v>153</v>
      </c>
      <c r="P378" s="167"/>
      <c r="Q378" s="57"/>
      <c r="R378" s="57"/>
      <c r="S378" s="82"/>
      <c r="T378" s="83"/>
      <c r="U378" s="84">
        <f t="shared" si="14"/>
        <v>0</v>
      </c>
      <c r="V378" s="83"/>
      <c r="W378" s="87"/>
      <c r="X378" s="88"/>
    </row>
    <row r="379" spans="1:24" ht="24" customHeight="1">
      <c r="A379" s="69" t="str">
        <f>A113</f>
        <v>Direto</v>
      </c>
      <c r="B379" s="55"/>
      <c r="C379" s="52"/>
      <c r="D379" s="51" t="str">
        <f>C113</f>
        <v>Outros Materiais de Consumo</v>
      </c>
      <c r="E379" s="52"/>
      <c r="F379" s="51">
        <f>E113</f>
        <v>3</v>
      </c>
      <c r="G379" s="52"/>
      <c r="H379" s="51" t="str">
        <f>G113</f>
        <v>AGUA MINERAL CX C/48 COPOS</v>
      </c>
      <c r="I379" s="55"/>
      <c r="J379" s="55"/>
      <c r="K379" s="52"/>
      <c r="L379" s="57" t="s">
        <v>152</v>
      </c>
      <c r="M379" s="57"/>
      <c r="N379" s="57"/>
      <c r="O379" s="166" t="s">
        <v>153</v>
      </c>
      <c r="P379" s="167"/>
      <c r="Q379" s="57"/>
      <c r="R379" s="57"/>
      <c r="S379" s="82"/>
      <c r="T379" s="83"/>
      <c r="U379" s="84">
        <f t="shared" si="14"/>
        <v>0</v>
      </c>
      <c r="V379" s="83"/>
      <c r="W379" s="87"/>
      <c r="X379" s="88"/>
    </row>
    <row r="380" spans="1:24" ht="15" customHeight="1">
      <c r="A380" s="70"/>
      <c r="B380" s="56"/>
      <c r="C380" s="54"/>
      <c r="D380" s="53"/>
      <c r="E380" s="54"/>
      <c r="F380" s="53"/>
      <c r="G380" s="54"/>
      <c r="H380" s="53"/>
      <c r="I380" s="56"/>
      <c r="J380" s="56"/>
      <c r="K380" s="54"/>
      <c r="L380" s="57" t="s">
        <v>154</v>
      </c>
      <c r="M380" s="57"/>
      <c r="N380" s="57"/>
      <c r="O380" s="166" t="s">
        <v>153</v>
      </c>
      <c r="P380" s="167"/>
      <c r="Q380" s="57"/>
      <c r="R380" s="57"/>
      <c r="S380" s="82"/>
      <c r="T380" s="83"/>
      <c r="U380" s="84">
        <f t="shared" si="14"/>
        <v>0</v>
      </c>
      <c r="V380" s="83"/>
      <c r="W380" s="87"/>
      <c r="X380" s="88"/>
    </row>
    <row r="381" spans="1:24" ht="24" customHeight="1">
      <c r="A381" s="70"/>
      <c r="B381" s="56"/>
      <c r="C381" s="54"/>
      <c r="D381" s="53"/>
      <c r="E381" s="54"/>
      <c r="F381" s="53"/>
      <c r="G381" s="54"/>
      <c r="H381" s="53"/>
      <c r="I381" s="56"/>
      <c r="J381" s="56"/>
      <c r="K381" s="54"/>
      <c r="L381" s="57" t="s">
        <v>155</v>
      </c>
      <c r="M381" s="57"/>
      <c r="N381" s="57"/>
      <c r="O381" s="166" t="s">
        <v>153</v>
      </c>
      <c r="P381" s="167"/>
      <c r="Q381" s="57"/>
      <c r="R381" s="57"/>
      <c r="S381" s="82"/>
      <c r="T381" s="83"/>
      <c r="U381" s="84">
        <f t="shared" si="14"/>
        <v>0</v>
      </c>
      <c r="V381" s="83"/>
      <c r="W381" s="87"/>
      <c r="X381" s="88"/>
    </row>
    <row r="382" spans="1:24" ht="15" customHeight="1">
      <c r="A382" s="71"/>
      <c r="B382" s="72"/>
      <c r="C382" s="73"/>
      <c r="D382" s="65"/>
      <c r="E382" s="66"/>
      <c r="F382" s="65"/>
      <c r="G382" s="66"/>
      <c r="H382" s="65"/>
      <c r="I382" s="67"/>
      <c r="J382" s="67"/>
      <c r="K382" s="66"/>
      <c r="L382" s="57" t="s">
        <v>156</v>
      </c>
      <c r="M382" s="57"/>
      <c r="N382" s="57"/>
      <c r="O382" s="166" t="s">
        <v>153</v>
      </c>
      <c r="P382" s="167"/>
      <c r="Q382" s="57"/>
      <c r="R382" s="57"/>
      <c r="S382" s="82"/>
      <c r="T382" s="83"/>
      <c r="U382" s="84">
        <f t="shared" si="14"/>
        <v>0</v>
      </c>
      <c r="V382" s="83"/>
      <c r="W382" s="87"/>
      <c r="X382" s="88"/>
    </row>
    <row r="383" spans="1:24" ht="27.75" customHeight="1">
      <c r="A383" s="69" t="str">
        <f>A114</f>
        <v>Direto</v>
      </c>
      <c r="B383" s="55"/>
      <c r="C383" s="52"/>
      <c r="D383" s="51" t="str">
        <f>C114</f>
        <v>Serviços de Pessoa Jurídica</v>
      </c>
      <c r="E383" s="52"/>
      <c r="F383" s="57">
        <f>E114</f>
        <v>4</v>
      </c>
      <c r="G383" s="57"/>
      <c r="H383" s="51" t="str">
        <f>G114</f>
        <v xml:space="preserve">AMBULÂNCIA DE REMOÇÃO (20 unidades x 2 diárias) </v>
      </c>
      <c r="I383" s="55"/>
      <c r="J383" s="55"/>
      <c r="K383" s="52"/>
      <c r="L383" s="57" t="s">
        <v>152</v>
      </c>
      <c r="M383" s="57"/>
      <c r="N383" s="57"/>
      <c r="O383" s="166" t="s">
        <v>153</v>
      </c>
      <c r="P383" s="167"/>
      <c r="Q383" s="57"/>
      <c r="R383" s="57"/>
      <c r="S383" s="82"/>
      <c r="T383" s="83"/>
      <c r="U383" s="84">
        <f t="shared" si="14"/>
        <v>0</v>
      </c>
      <c r="V383" s="83"/>
      <c r="W383" s="87"/>
      <c r="X383" s="88"/>
    </row>
    <row r="384" spans="1:24" ht="15" customHeight="1">
      <c r="A384" s="70"/>
      <c r="B384" s="56"/>
      <c r="C384" s="54"/>
      <c r="D384" s="53"/>
      <c r="E384" s="54"/>
      <c r="F384" s="57"/>
      <c r="G384" s="57"/>
      <c r="H384" s="53"/>
      <c r="I384" s="56"/>
      <c r="J384" s="56"/>
      <c r="K384" s="54"/>
      <c r="L384" s="57" t="s">
        <v>154</v>
      </c>
      <c r="M384" s="57"/>
      <c r="N384" s="57"/>
      <c r="O384" s="166" t="s">
        <v>153</v>
      </c>
      <c r="P384" s="167"/>
      <c r="Q384" s="57"/>
      <c r="R384" s="57"/>
      <c r="S384" s="82"/>
      <c r="T384" s="83"/>
      <c r="U384" s="84">
        <f t="shared" si="14"/>
        <v>0</v>
      </c>
      <c r="V384" s="83"/>
      <c r="W384" s="87"/>
      <c r="X384" s="88"/>
    </row>
    <row r="385" spans="1:24" ht="23.25" customHeight="1">
      <c r="A385" s="70"/>
      <c r="B385" s="56"/>
      <c r="C385" s="54"/>
      <c r="D385" s="53"/>
      <c r="E385" s="54"/>
      <c r="F385" s="57"/>
      <c r="G385" s="57"/>
      <c r="H385" s="53"/>
      <c r="I385" s="56"/>
      <c r="J385" s="56"/>
      <c r="K385" s="54"/>
      <c r="L385" s="57" t="s">
        <v>155</v>
      </c>
      <c r="M385" s="57"/>
      <c r="N385" s="57"/>
      <c r="O385" s="166" t="s">
        <v>153</v>
      </c>
      <c r="P385" s="167"/>
      <c r="Q385" s="57"/>
      <c r="R385" s="57"/>
      <c r="S385" s="82"/>
      <c r="T385" s="83"/>
      <c r="U385" s="84">
        <f t="shared" si="14"/>
        <v>0</v>
      </c>
      <c r="V385" s="83"/>
      <c r="W385" s="87"/>
      <c r="X385" s="88"/>
    </row>
    <row r="386" spans="1:24" ht="15" customHeight="1">
      <c r="A386" s="71"/>
      <c r="B386" s="72"/>
      <c r="C386" s="73"/>
      <c r="D386" s="65"/>
      <c r="E386" s="66"/>
      <c r="F386" s="57"/>
      <c r="G386" s="57"/>
      <c r="H386" s="65"/>
      <c r="I386" s="67"/>
      <c r="J386" s="67"/>
      <c r="K386" s="66"/>
      <c r="L386" s="57" t="s">
        <v>156</v>
      </c>
      <c r="M386" s="57"/>
      <c r="N386" s="57"/>
      <c r="O386" s="166" t="s">
        <v>153</v>
      </c>
      <c r="P386" s="167"/>
      <c r="Q386" s="57"/>
      <c r="R386" s="57"/>
      <c r="S386" s="82"/>
      <c r="T386" s="83"/>
      <c r="U386" s="84">
        <f t="shared" si="14"/>
        <v>0</v>
      </c>
      <c r="V386" s="83"/>
      <c r="W386" s="87"/>
      <c r="X386" s="88"/>
    </row>
    <row r="387" spans="1:24" ht="27" customHeight="1">
      <c r="A387" s="69" t="str">
        <f>A115</f>
        <v>Direto</v>
      </c>
      <c r="B387" s="55"/>
      <c r="C387" s="52"/>
      <c r="D387" s="51" t="str">
        <f>C115</f>
        <v>Serviços de Pessoa Jurídica</v>
      </c>
      <c r="E387" s="52"/>
      <c r="F387" s="53">
        <f>E115</f>
        <v>5</v>
      </c>
      <c r="G387" s="54"/>
      <c r="H387" s="51" t="str">
        <f>G115</f>
        <v>AMBULÂNCIA UTI (10 unidades x 2 diárias)</v>
      </c>
      <c r="I387" s="55"/>
      <c r="J387" s="55"/>
      <c r="K387" s="52"/>
      <c r="L387" s="57" t="s">
        <v>152</v>
      </c>
      <c r="M387" s="57"/>
      <c r="N387" s="57"/>
      <c r="O387" s="166" t="s">
        <v>153</v>
      </c>
      <c r="P387" s="167"/>
      <c r="Q387" s="57"/>
      <c r="R387" s="57"/>
      <c r="S387" s="82"/>
      <c r="T387" s="83"/>
      <c r="U387" s="84">
        <f t="shared" si="14"/>
        <v>0</v>
      </c>
      <c r="V387" s="83"/>
      <c r="W387" s="87"/>
      <c r="X387" s="88"/>
    </row>
    <row r="388" spans="1:24" ht="15" customHeight="1">
      <c r="A388" s="70"/>
      <c r="B388" s="56"/>
      <c r="C388" s="54"/>
      <c r="D388" s="53"/>
      <c r="E388" s="54"/>
      <c r="F388" s="53"/>
      <c r="G388" s="54"/>
      <c r="H388" s="53"/>
      <c r="I388" s="56"/>
      <c r="J388" s="56"/>
      <c r="K388" s="54"/>
      <c r="L388" s="57" t="s">
        <v>154</v>
      </c>
      <c r="M388" s="57"/>
      <c r="N388" s="57"/>
      <c r="O388" s="166" t="s">
        <v>153</v>
      </c>
      <c r="P388" s="167"/>
      <c r="Q388" s="57"/>
      <c r="R388" s="57"/>
      <c r="S388" s="82"/>
      <c r="T388" s="83"/>
      <c r="U388" s="84">
        <f t="shared" si="14"/>
        <v>0</v>
      </c>
      <c r="V388" s="83"/>
      <c r="W388" s="87"/>
      <c r="X388" s="88"/>
    </row>
    <row r="389" spans="1:24" ht="24.75" customHeight="1">
      <c r="A389" s="70"/>
      <c r="B389" s="56"/>
      <c r="C389" s="54"/>
      <c r="D389" s="53"/>
      <c r="E389" s="54"/>
      <c r="F389" s="53"/>
      <c r="G389" s="54"/>
      <c r="H389" s="53"/>
      <c r="I389" s="56"/>
      <c r="J389" s="56"/>
      <c r="K389" s="54"/>
      <c r="L389" s="57" t="s">
        <v>155</v>
      </c>
      <c r="M389" s="57"/>
      <c r="N389" s="57"/>
      <c r="O389" s="166" t="s">
        <v>153</v>
      </c>
      <c r="P389" s="167"/>
      <c r="Q389" s="57"/>
      <c r="R389" s="57"/>
      <c r="S389" s="82"/>
      <c r="T389" s="83"/>
      <c r="U389" s="84">
        <f t="shared" si="14"/>
        <v>0</v>
      </c>
      <c r="V389" s="83"/>
      <c r="W389" s="87"/>
      <c r="X389" s="88"/>
    </row>
    <row r="390" spans="1:24" ht="15" customHeight="1">
      <c r="A390" s="71"/>
      <c r="B390" s="72"/>
      <c r="C390" s="73"/>
      <c r="D390" s="65"/>
      <c r="E390" s="66"/>
      <c r="F390" s="65"/>
      <c r="G390" s="66"/>
      <c r="H390" s="65"/>
      <c r="I390" s="67"/>
      <c r="J390" s="67"/>
      <c r="K390" s="66"/>
      <c r="L390" s="57" t="s">
        <v>156</v>
      </c>
      <c r="M390" s="57"/>
      <c r="N390" s="57"/>
      <c r="O390" s="166" t="s">
        <v>153</v>
      </c>
      <c r="P390" s="167"/>
      <c r="Q390" s="57"/>
      <c r="R390" s="57"/>
      <c r="S390" s="82"/>
      <c r="T390" s="83"/>
      <c r="U390" s="84">
        <f t="shared" si="14"/>
        <v>0</v>
      </c>
      <c r="V390" s="83"/>
      <c r="W390" s="87"/>
      <c r="X390" s="88"/>
    </row>
    <row r="391" spans="1:24" ht="25.5" customHeight="1">
      <c r="A391" s="69" t="str">
        <f>A116</f>
        <v>Direto</v>
      </c>
      <c r="B391" s="55"/>
      <c r="C391" s="52"/>
      <c r="D391" s="51" t="str">
        <f>C116</f>
        <v>Serviços de Pessoa Jurídica</v>
      </c>
      <c r="E391" s="52"/>
      <c r="F391" s="51">
        <f>E116</f>
        <v>6</v>
      </c>
      <c r="G391" s="52"/>
      <c r="H391" s="51" t="str">
        <f>G116</f>
        <v>BANHEIRO QUÍMICO - PADRÃO (100 unidades x 2 diárias)</v>
      </c>
      <c r="I391" s="55"/>
      <c r="J391" s="55"/>
      <c r="K391" s="52"/>
      <c r="L391" s="57" t="s">
        <v>152</v>
      </c>
      <c r="M391" s="57"/>
      <c r="N391" s="57"/>
      <c r="O391" s="166" t="s">
        <v>153</v>
      </c>
      <c r="P391" s="167"/>
      <c r="Q391" s="57"/>
      <c r="R391" s="57"/>
      <c r="S391" s="82"/>
      <c r="T391" s="83"/>
      <c r="U391" s="84">
        <f t="shared" si="14"/>
        <v>0</v>
      </c>
      <c r="V391" s="83"/>
      <c r="W391" s="87"/>
      <c r="X391" s="88"/>
    </row>
    <row r="392" spans="1:24" ht="15" customHeight="1">
      <c r="A392" s="70"/>
      <c r="B392" s="56"/>
      <c r="C392" s="54"/>
      <c r="D392" s="53"/>
      <c r="E392" s="54"/>
      <c r="F392" s="53"/>
      <c r="G392" s="54"/>
      <c r="H392" s="53"/>
      <c r="I392" s="56"/>
      <c r="J392" s="56"/>
      <c r="K392" s="54"/>
      <c r="L392" s="57" t="s">
        <v>154</v>
      </c>
      <c r="M392" s="57"/>
      <c r="N392" s="57"/>
      <c r="O392" s="166" t="s">
        <v>153</v>
      </c>
      <c r="P392" s="167"/>
      <c r="Q392" s="57"/>
      <c r="R392" s="57"/>
      <c r="S392" s="82"/>
      <c r="T392" s="83"/>
      <c r="U392" s="84">
        <f t="shared" si="14"/>
        <v>0</v>
      </c>
      <c r="V392" s="83"/>
      <c r="W392" s="87"/>
      <c r="X392" s="88"/>
    </row>
    <row r="393" spans="1:24" ht="25.5" customHeight="1">
      <c r="A393" s="70"/>
      <c r="B393" s="56"/>
      <c r="C393" s="54"/>
      <c r="D393" s="53"/>
      <c r="E393" s="54"/>
      <c r="F393" s="53"/>
      <c r="G393" s="54"/>
      <c r="H393" s="53"/>
      <c r="I393" s="56"/>
      <c r="J393" s="56"/>
      <c r="K393" s="54"/>
      <c r="L393" s="57" t="s">
        <v>155</v>
      </c>
      <c r="M393" s="57"/>
      <c r="N393" s="57"/>
      <c r="O393" s="166" t="s">
        <v>153</v>
      </c>
      <c r="P393" s="167"/>
      <c r="Q393" s="57"/>
      <c r="R393" s="57"/>
      <c r="S393" s="82"/>
      <c r="T393" s="83"/>
      <c r="U393" s="84">
        <f t="shared" si="14"/>
        <v>0</v>
      </c>
      <c r="V393" s="83"/>
      <c r="W393" s="87"/>
      <c r="X393" s="88"/>
    </row>
    <row r="394" spans="1:24" ht="15" customHeight="1">
      <c r="A394" s="71"/>
      <c r="B394" s="72"/>
      <c r="C394" s="73"/>
      <c r="D394" s="65"/>
      <c r="E394" s="66"/>
      <c r="F394" s="65"/>
      <c r="G394" s="66"/>
      <c r="H394" s="65"/>
      <c r="I394" s="67"/>
      <c r="J394" s="67"/>
      <c r="K394" s="66"/>
      <c r="L394" s="57" t="s">
        <v>156</v>
      </c>
      <c r="M394" s="57"/>
      <c r="N394" s="57"/>
      <c r="O394" s="166" t="s">
        <v>153</v>
      </c>
      <c r="P394" s="167"/>
      <c r="Q394" s="57"/>
      <c r="R394" s="57"/>
      <c r="S394" s="82"/>
      <c r="T394" s="83"/>
      <c r="U394" s="84">
        <f t="shared" si="14"/>
        <v>0</v>
      </c>
      <c r="V394" s="83"/>
      <c r="W394" s="87"/>
      <c r="X394" s="88"/>
    </row>
    <row r="395" spans="1:24" ht="24.75" customHeight="1">
      <c r="A395" s="69" t="str">
        <f>A117</f>
        <v>Direto</v>
      </c>
      <c r="B395" s="55"/>
      <c r="C395" s="52"/>
      <c r="D395" s="51" t="str">
        <f>C117</f>
        <v>Serviços de Pessoa Jurídica</v>
      </c>
      <c r="E395" s="52"/>
      <c r="F395" s="51">
        <f>E117</f>
        <v>7</v>
      </c>
      <c r="G395" s="52"/>
      <c r="H395" s="51" t="str">
        <f>G117</f>
        <v>BANHEIRO QUÍMICO - PCD (10 unidades x 2 diárias)</v>
      </c>
      <c r="I395" s="55"/>
      <c r="J395" s="55"/>
      <c r="K395" s="52"/>
      <c r="L395" s="57" t="s">
        <v>152</v>
      </c>
      <c r="M395" s="57"/>
      <c r="N395" s="57"/>
      <c r="O395" s="166" t="s">
        <v>153</v>
      </c>
      <c r="P395" s="167"/>
      <c r="Q395" s="57"/>
      <c r="R395" s="57"/>
      <c r="S395" s="82"/>
      <c r="T395" s="83"/>
      <c r="U395" s="84">
        <f t="shared" si="14"/>
        <v>0</v>
      </c>
      <c r="V395" s="83"/>
      <c r="W395" s="87"/>
      <c r="X395" s="88"/>
    </row>
    <row r="396" spans="1:24" ht="15" customHeight="1">
      <c r="A396" s="70"/>
      <c r="B396" s="56"/>
      <c r="C396" s="54"/>
      <c r="D396" s="53"/>
      <c r="E396" s="54"/>
      <c r="F396" s="53"/>
      <c r="G396" s="54"/>
      <c r="H396" s="53"/>
      <c r="I396" s="56"/>
      <c r="J396" s="56"/>
      <c r="K396" s="54"/>
      <c r="L396" s="57" t="s">
        <v>154</v>
      </c>
      <c r="M396" s="57"/>
      <c r="N396" s="57"/>
      <c r="O396" s="166" t="s">
        <v>153</v>
      </c>
      <c r="P396" s="167"/>
      <c r="Q396" s="57"/>
      <c r="R396" s="57"/>
      <c r="S396" s="82"/>
      <c r="T396" s="83"/>
      <c r="U396" s="84">
        <f t="shared" si="14"/>
        <v>0</v>
      </c>
      <c r="V396" s="83"/>
      <c r="W396" s="87"/>
      <c r="X396" s="88"/>
    </row>
    <row r="397" spans="1:24" ht="25.5" customHeight="1">
      <c r="A397" s="70"/>
      <c r="B397" s="56"/>
      <c r="C397" s="54"/>
      <c r="D397" s="53"/>
      <c r="E397" s="54"/>
      <c r="F397" s="53"/>
      <c r="G397" s="54"/>
      <c r="H397" s="53"/>
      <c r="I397" s="56"/>
      <c r="J397" s="56"/>
      <c r="K397" s="54"/>
      <c r="L397" s="57" t="s">
        <v>155</v>
      </c>
      <c r="M397" s="57"/>
      <c r="N397" s="57"/>
      <c r="O397" s="166" t="s">
        <v>153</v>
      </c>
      <c r="P397" s="167"/>
      <c r="Q397" s="57"/>
      <c r="R397" s="57"/>
      <c r="S397" s="82"/>
      <c r="T397" s="83"/>
      <c r="U397" s="84">
        <f t="shared" si="14"/>
        <v>0</v>
      </c>
      <c r="V397" s="83"/>
      <c r="W397" s="87"/>
      <c r="X397" s="88"/>
    </row>
    <row r="398" spans="1:24" ht="15" customHeight="1">
      <c r="A398" s="71"/>
      <c r="B398" s="72"/>
      <c r="C398" s="73"/>
      <c r="D398" s="65"/>
      <c r="E398" s="66"/>
      <c r="F398" s="65"/>
      <c r="G398" s="66"/>
      <c r="H398" s="65"/>
      <c r="I398" s="67"/>
      <c r="J398" s="67"/>
      <c r="K398" s="66"/>
      <c r="L398" s="57" t="s">
        <v>156</v>
      </c>
      <c r="M398" s="57"/>
      <c r="N398" s="57"/>
      <c r="O398" s="166" t="s">
        <v>153</v>
      </c>
      <c r="P398" s="167"/>
      <c r="Q398" s="57"/>
      <c r="R398" s="57"/>
      <c r="S398" s="82"/>
      <c r="T398" s="83"/>
      <c r="U398" s="84">
        <f t="shared" si="14"/>
        <v>0</v>
      </c>
      <c r="V398" s="83"/>
      <c r="W398" s="87"/>
      <c r="X398" s="88"/>
    </row>
    <row r="399" spans="1:24" ht="25.5" customHeight="1">
      <c r="A399" s="69" t="str">
        <f>A118</f>
        <v>Direto</v>
      </c>
      <c r="B399" s="55"/>
      <c r="C399" s="52"/>
      <c r="D399" s="51" t="str">
        <f>C118</f>
        <v>Recursos Humanos</v>
      </c>
      <c r="E399" s="52"/>
      <c r="F399" s="51">
        <f>E118</f>
        <v>8</v>
      </c>
      <c r="G399" s="52"/>
      <c r="H399" s="51" t="str">
        <f>G118</f>
        <v>BOMBEIRO PROFISSIONAL CIVIL (10 profissionais x 2 diárias)</v>
      </c>
      <c r="I399" s="55"/>
      <c r="J399" s="55"/>
      <c r="K399" s="52"/>
      <c r="L399" s="57" t="s">
        <v>152</v>
      </c>
      <c r="M399" s="57"/>
      <c r="N399" s="57"/>
      <c r="O399" s="166" t="s">
        <v>153</v>
      </c>
      <c r="P399" s="167"/>
      <c r="Q399" s="57"/>
      <c r="R399" s="57"/>
      <c r="S399" s="82"/>
      <c r="T399" s="83"/>
      <c r="U399" s="84">
        <f t="shared" si="14"/>
        <v>0</v>
      </c>
      <c r="V399" s="83"/>
      <c r="W399" s="87"/>
      <c r="X399" s="88"/>
    </row>
    <row r="400" spans="1:24" ht="15" customHeight="1">
      <c r="A400" s="70"/>
      <c r="B400" s="56"/>
      <c r="C400" s="54"/>
      <c r="D400" s="53"/>
      <c r="E400" s="54"/>
      <c r="F400" s="53"/>
      <c r="G400" s="54"/>
      <c r="H400" s="53"/>
      <c r="I400" s="56"/>
      <c r="J400" s="56"/>
      <c r="K400" s="54"/>
      <c r="L400" s="57" t="s">
        <v>154</v>
      </c>
      <c r="M400" s="57"/>
      <c r="N400" s="57"/>
      <c r="O400" s="166" t="s">
        <v>153</v>
      </c>
      <c r="P400" s="167"/>
      <c r="Q400" s="57"/>
      <c r="R400" s="57"/>
      <c r="S400" s="82"/>
      <c r="T400" s="83"/>
      <c r="U400" s="84">
        <f t="shared" si="14"/>
        <v>0</v>
      </c>
      <c r="V400" s="83"/>
      <c r="W400" s="87"/>
      <c r="X400" s="88"/>
    </row>
    <row r="401" spans="1:24" ht="25.5" customHeight="1">
      <c r="A401" s="70"/>
      <c r="B401" s="56"/>
      <c r="C401" s="54"/>
      <c r="D401" s="53"/>
      <c r="E401" s="54"/>
      <c r="F401" s="53"/>
      <c r="G401" s="54"/>
      <c r="H401" s="53"/>
      <c r="I401" s="56"/>
      <c r="J401" s="56"/>
      <c r="K401" s="54"/>
      <c r="L401" s="57" t="s">
        <v>155</v>
      </c>
      <c r="M401" s="57"/>
      <c r="N401" s="57"/>
      <c r="O401" s="166" t="s">
        <v>153</v>
      </c>
      <c r="P401" s="167"/>
      <c r="Q401" s="57"/>
      <c r="R401" s="57"/>
      <c r="S401" s="82"/>
      <c r="T401" s="83"/>
      <c r="U401" s="84">
        <f t="shared" si="14"/>
        <v>0</v>
      </c>
      <c r="V401" s="83"/>
      <c r="W401" s="87"/>
      <c r="X401" s="88"/>
    </row>
    <row r="402" spans="1:24" ht="15" customHeight="1">
      <c r="A402" s="71"/>
      <c r="B402" s="72"/>
      <c r="C402" s="73"/>
      <c r="D402" s="65"/>
      <c r="E402" s="66"/>
      <c r="F402" s="65"/>
      <c r="G402" s="66"/>
      <c r="H402" s="65"/>
      <c r="I402" s="67"/>
      <c r="J402" s="67"/>
      <c r="K402" s="66"/>
      <c r="L402" s="57" t="s">
        <v>156</v>
      </c>
      <c r="M402" s="57"/>
      <c r="N402" s="57"/>
      <c r="O402" s="166" t="s">
        <v>153</v>
      </c>
      <c r="P402" s="167"/>
      <c r="Q402" s="57"/>
      <c r="R402" s="57"/>
      <c r="S402" s="82"/>
      <c r="T402" s="83"/>
      <c r="U402" s="84">
        <f t="shared" si="14"/>
        <v>0</v>
      </c>
      <c r="V402" s="83"/>
      <c r="W402" s="87"/>
      <c r="X402" s="88"/>
    </row>
    <row r="403" spans="1:24" ht="26.25" customHeight="1">
      <c r="A403" s="69" t="str">
        <f>A119</f>
        <v>Direto</v>
      </c>
      <c r="B403" s="55"/>
      <c r="C403" s="52"/>
      <c r="D403" s="51" t="str">
        <f>C119</f>
        <v>Serviços de Pessoa Jurídica</v>
      </c>
      <c r="E403" s="52"/>
      <c r="F403" s="51">
        <f>E119</f>
        <v>9</v>
      </c>
      <c r="G403" s="52"/>
      <c r="H403" s="51" t="str">
        <f>G119</f>
        <v>CADEIRAS PLÁSTICAS (2000 unidades x 2 diárias)</v>
      </c>
      <c r="I403" s="55"/>
      <c r="J403" s="55"/>
      <c r="K403" s="52"/>
      <c r="L403" s="57" t="s">
        <v>152</v>
      </c>
      <c r="M403" s="57"/>
      <c r="N403" s="57"/>
      <c r="O403" s="166" t="s">
        <v>153</v>
      </c>
      <c r="P403" s="167"/>
      <c r="Q403" s="57"/>
      <c r="R403" s="57"/>
      <c r="S403" s="82"/>
      <c r="T403" s="83"/>
      <c r="U403" s="84">
        <f t="shared" si="14"/>
        <v>0</v>
      </c>
      <c r="V403" s="83"/>
      <c r="W403" s="87"/>
      <c r="X403" s="88"/>
    </row>
    <row r="404" spans="1:24" ht="15" customHeight="1">
      <c r="A404" s="70"/>
      <c r="B404" s="56"/>
      <c r="C404" s="54"/>
      <c r="D404" s="53"/>
      <c r="E404" s="54"/>
      <c r="F404" s="53"/>
      <c r="G404" s="54"/>
      <c r="H404" s="53"/>
      <c r="I404" s="56"/>
      <c r="J404" s="56"/>
      <c r="K404" s="54"/>
      <c r="L404" s="57" t="s">
        <v>154</v>
      </c>
      <c r="M404" s="57"/>
      <c r="N404" s="57"/>
      <c r="O404" s="166" t="s">
        <v>153</v>
      </c>
      <c r="P404" s="167"/>
      <c r="Q404" s="57"/>
      <c r="R404" s="57"/>
      <c r="S404" s="82"/>
      <c r="T404" s="83"/>
      <c r="U404" s="84">
        <f t="shared" si="14"/>
        <v>0</v>
      </c>
      <c r="V404" s="83"/>
      <c r="W404" s="87"/>
      <c r="X404" s="88"/>
    </row>
    <row r="405" spans="1:24" ht="27.75" customHeight="1">
      <c r="A405" s="70"/>
      <c r="B405" s="56"/>
      <c r="C405" s="54"/>
      <c r="D405" s="53"/>
      <c r="E405" s="54"/>
      <c r="F405" s="53"/>
      <c r="G405" s="54"/>
      <c r="H405" s="53"/>
      <c r="I405" s="56"/>
      <c r="J405" s="56"/>
      <c r="K405" s="54"/>
      <c r="L405" s="57" t="s">
        <v>155</v>
      </c>
      <c r="M405" s="57"/>
      <c r="N405" s="57"/>
      <c r="O405" s="166" t="s">
        <v>153</v>
      </c>
      <c r="P405" s="167"/>
      <c r="Q405" s="57"/>
      <c r="R405" s="57"/>
      <c r="S405" s="82"/>
      <c r="T405" s="83"/>
      <c r="U405" s="84">
        <f t="shared" si="14"/>
        <v>0</v>
      </c>
      <c r="V405" s="83"/>
      <c r="W405" s="87"/>
      <c r="X405" s="88"/>
    </row>
    <row r="406" spans="1:24" ht="15" customHeight="1">
      <c r="A406" s="70"/>
      <c r="B406" s="56"/>
      <c r="C406" s="54"/>
      <c r="D406" s="65"/>
      <c r="E406" s="66"/>
      <c r="F406" s="65"/>
      <c r="G406" s="66"/>
      <c r="H406" s="65"/>
      <c r="I406" s="67"/>
      <c r="J406" s="67"/>
      <c r="K406" s="66"/>
      <c r="L406" s="57" t="s">
        <v>156</v>
      </c>
      <c r="M406" s="57"/>
      <c r="N406" s="57"/>
      <c r="O406" s="166" t="s">
        <v>153</v>
      </c>
      <c r="P406" s="167"/>
      <c r="Q406" s="57"/>
      <c r="R406" s="57"/>
      <c r="S406" s="82"/>
      <c r="T406" s="83"/>
      <c r="U406" s="84">
        <f t="shared" si="14"/>
        <v>0</v>
      </c>
      <c r="V406" s="83"/>
      <c r="W406" s="87"/>
      <c r="X406" s="88"/>
    </row>
    <row r="407" spans="1:24" ht="25.5" customHeight="1">
      <c r="A407" s="57" t="str">
        <f>A120</f>
        <v>Direto</v>
      </c>
      <c r="B407" s="57"/>
      <c r="C407" s="57"/>
      <c r="D407" s="74" t="str">
        <f>C120</f>
        <v>Outros Materiais de Consumo</v>
      </c>
      <c r="E407" s="74"/>
      <c r="F407" s="51">
        <f>E120</f>
        <v>10</v>
      </c>
      <c r="G407" s="52"/>
      <c r="H407" s="51" t="str">
        <f>G120</f>
        <v xml:space="preserve">CAMISETAS CONFECCIONADAS EM ALGODÃO </v>
      </c>
      <c r="I407" s="55"/>
      <c r="J407" s="55"/>
      <c r="K407" s="52"/>
      <c r="L407" s="57" t="s">
        <v>152</v>
      </c>
      <c r="M407" s="57"/>
      <c r="N407" s="57"/>
      <c r="O407" s="166" t="s">
        <v>153</v>
      </c>
      <c r="P407" s="167"/>
      <c r="Q407" s="57"/>
      <c r="R407" s="57"/>
      <c r="S407" s="82"/>
      <c r="T407" s="83"/>
      <c r="U407" s="84">
        <f t="shared" si="14"/>
        <v>0</v>
      </c>
      <c r="V407" s="83"/>
      <c r="W407" s="87"/>
      <c r="X407" s="88"/>
    </row>
    <row r="408" spans="1:24" ht="15" customHeight="1">
      <c r="A408" s="57"/>
      <c r="B408" s="57"/>
      <c r="C408" s="57"/>
      <c r="D408" s="56">
        <f t="shared" ref="D408:D414" si="15">C196</f>
        <v>0</v>
      </c>
      <c r="E408" s="56"/>
      <c r="F408" s="53"/>
      <c r="G408" s="54"/>
      <c r="H408" s="53"/>
      <c r="I408" s="56"/>
      <c r="J408" s="56"/>
      <c r="K408" s="54"/>
      <c r="L408" s="57" t="s">
        <v>154</v>
      </c>
      <c r="M408" s="57"/>
      <c r="N408" s="57"/>
      <c r="O408" s="166" t="s">
        <v>153</v>
      </c>
      <c r="P408" s="167"/>
      <c r="Q408" s="57"/>
      <c r="R408" s="57"/>
      <c r="S408" s="82"/>
      <c r="T408" s="83"/>
      <c r="U408" s="84">
        <f t="shared" si="14"/>
        <v>0</v>
      </c>
      <c r="V408" s="83"/>
      <c r="W408" s="87"/>
      <c r="X408" s="88"/>
    </row>
    <row r="409" spans="1:24" ht="29.25" customHeight="1">
      <c r="A409" s="57"/>
      <c r="B409" s="57"/>
      <c r="C409" s="57"/>
      <c r="D409" s="56">
        <f t="shared" si="15"/>
        <v>0</v>
      </c>
      <c r="E409" s="56"/>
      <c r="F409" s="53"/>
      <c r="G409" s="54"/>
      <c r="H409" s="53"/>
      <c r="I409" s="56"/>
      <c r="J409" s="56"/>
      <c r="K409" s="54"/>
      <c r="L409" s="57" t="s">
        <v>155</v>
      </c>
      <c r="M409" s="57"/>
      <c r="N409" s="57"/>
      <c r="O409" s="166" t="s">
        <v>153</v>
      </c>
      <c r="P409" s="167"/>
      <c r="Q409" s="57"/>
      <c r="R409" s="57"/>
      <c r="S409" s="82"/>
      <c r="T409" s="83"/>
      <c r="U409" s="84">
        <f t="shared" si="14"/>
        <v>0</v>
      </c>
      <c r="V409" s="83"/>
      <c r="W409" s="87"/>
      <c r="X409" s="88"/>
    </row>
    <row r="410" spans="1:24" ht="15" customHeight="1">
      <c r="A410" s="57"/>
      <c r="B410" s="57"/>
      <c r="C410" s="57"/>
      <c r="D410" s="56">
        <f t="shared" si="15"/>
        <v>0</v>
      </c>
      <c r="E410" s="56"/>
      <c r="F410" s="65"/>
      <c r="G410" s="66"/>
      <c r="H410" s="65"/>
      <c r="I410" s="67"/>
      <c r="J410" s="67"/>
      <c r="K410" s="66"/>
      <c r="L410" s="57" t="s">
        <v>156</v>
      </c>
      <c r="M410" s="57"/>
      <c r="N410" s="57"/>
      <c r="O410" s="166" t="s">
        <v>153</v>
      </c>
      <c r="P410" s="167"/>
      <c r="Q410" s="57"/>
      <c r="R410" s="57"/>
      <c r="S410" s="82"/>
      <c r="T410" s="83"/>
      <c r="U410" s="84">
        <f t="shared" si="14"/>
        <v>0</v>
      </c>
      <c r="V410" s="83"/>
      <c r="W410" s="87"/>
      <c r="X410" s="88"/>
    </row>
    <row r="411" spans="1:24" ht="26.25" customHeight="1">
      <c r="A411" s="57" t="str">
        <f>A121</f>
        <v>Direto</v>
      </c>
      <c r="B411" s="57"/>
      <c r="C411" s="57"/>
      <c r="D411" s="68" t="str">
        <f>C121</f>
        <v>Recursos Humanos</v>
      </c>
      <c r="E411" s="57"/>
      <c r="F411" s="51">
        <f>E121</f>
        <v>11</v>
      </c>
      <c r="G411" s="52"/>
      <c r="H411" s="51" t="str">
        <f>G121</f>
        <v xml:space="preserve">CARREGADORES (150 profissionais x 2 diárias) </v>
      </c>
      <c r="I411" s="55"/>
      <c r="J411" s="55"/>
      <c r="K411" s="52"/>
      <c r="L411" s="57" t="s">
        <v>152</v>
      </c>
      <c r="M411" s="57"/>
      <c r="N411" s="57"/>
      <c r="O411" s="166" t="s">
        <v>153</v>
      </c>
      <c r="P411" s="167"/>
      <c r="Q411" s="57"/>
      <c r="R411" s="57"/>
      <c r="S411" s="82"/>
      <c r="T411" s="83"/>
      <c r="U411" s="84">
        <f t="shared" si="14"/>
        <v>0</v>
      </c>
      <c r="V411" s="83"/>
      <c r="W411" s="87"/>
      <c r="X411" s="88"/>
    </row>
    <row r="412" spans="1:24" ht="15" customHeight="1">
      <c r="A412" s="57"/>
      <c r="B412" s="57"/>
      <c r="C412" s="57"/>
      <c r="D412" s="68">
        <f t="shared" si="15"/>
        <v>0</v>
      </c>
      <c r="E412" s="57"/>
      <c r="F412" s="53"/>
      <c r="G412" s="54"/>
      <c r="H412" s="53"/>
      <c r="I412" s="56"/>
      <c r="J412" s="56"/>
      <c r="K412" s="54"/>
      <c r="L412" s="57" t="s">
        <v>154</v>
      </c>
      <c r="M412" s="57"/>
      <c r="N412" s="57"/>
      <c r="O412" s="166" t="s">
        <v>153</v>
      </c>
      <c r="P412" s="167"/>
      <c r="Q412" s="57"/>
      <c r="R412" s="57"/>
      <c r="S412" s="82"/>
      <c r="T412" s="83"/>
      <c r="U412" s="84">
        <f t="shared" si="14"/>
        <v>0</v>
      </c>
      <c r="V412" s="83"/>
      <c r="W412" s="87"/>
      <c r="X412" s="88"/>
    </row>
    <row r="413" spans="1:24" ht="24" customHeight="1">
      <c r="A413" s="57"/>
      <c r="B413" s="57"/>
      <c r="C413" s="57"/>
      <c r="D413" s="68">
        <f t="shared" si="15"/>
        <v>0</v>
      </c>
      <c r="E413" s="57"/>
      <c r="F413" s="53"/>
      <c r="G413" s="54"/>
      <c r="H413" s="53"/>
      <c r="I413" s="56"/>
      <c r="J413" s="56"/>
      <c r="K413" s="54"/>
      <c r="L413" s="57" t="s">
        <v>155</v>
      </c>
      <c r="M413" s="57"/>
      <c r="N413" s="57"/>
      <c r="O413" s="166" t="s">
        <v>153</v>
      </c>
      <c r="P413" s="167"/>
      <c r="Q413" s="57"/>
      <c r="R413" s="57"/>
      <c r="S413" s="82"/>
      <c r="T413" s="83"/>
      <c r="U413" s="84">
        <f t="shared" si="14"/>
        <v>0</v>
      </c>
      <c r="V413" s="83"/>
      <c r="W413" s="87"/>
      <c r="X413" s="88"/>
    </row>
    <row r="414" spans="1:24" ht="15" customHeight="1">
      <c r="A414" s="57"/>
      <c r="B414" s="57"/>
      <c r="C414" s="57"/>
      <c r="D414" s="68">
        <f t="shared" si="15"/>
        <v>0</v>
      </c>
      <c r="E414" s="57"/>
      <c r="F414" s="65"/>
      <c r="G414" s="66"/>
      <c r="H414" s="65"/>
      <c r="I414" s="67"/>
      <c r="J414" s="67"/>
      <c r="K414" s="66"/>
      <c r="L414" s="57" t="s">
        <v>156</v>
      </c>
      <c r="M414" s="57"/>
      <c r="N414" s="57"/>
      <c r="O414" s="166" t="s">
        <v>153</v>
      </c>
      <c r="P414" s="167"/>
      <c r="Q414" s="57"/>
      <c r="R414" s="57"/>
      <c r="S414" s="82"/>
      <c r="T414" s="83"/>
      <c r="U414" s="84">
        <f t="shared" si="14"/>
        <v>0</v>
      </c>
      <c r="V414" s="83"/>
      <c r="W414" s="87"/>
      <c r="X414" s="88"/>
    </row>
    <row r="415" spans="1:24" ht="24.75" customHeight="1">
      <c r="A415" s="57" t="str">
        <f>A122</f>
        <v>Direto</v>
      </c>
      <c r="B415" s="57"/>
      <c r="C415" s="57"/>
      <c r="D415" s="68" t="str">
        <f>C122</f>
        <v>Outros Materiais de Consumo</v>
      </c>
      <c r="E415" s="57"/>
      <c r="F415" s="57">
        <f>E122</f>
        <v>12</v>
      </c>
      <c r="G415" s="57"/>
      <c r="H415" s="51" t="str">
        <f>G122</f>
        <v>CAVALETES (400 unidades x 2 diárias)</v>
      </c>
      <c r="I415" s="55"/>
      <c r="J415" s="55"/>
      <c r="K415" s="52"/>
      <c r="L415" s="57" t="s">
        <v>230</v>
      </c>
      <c r="M415" s="57"/>
      <c r="N415" s="57"/>
      <c r="O415" s="166" t="s">
        <v>153</v>
      </c>
      <c r="P415" s="167"/>
      <c r="Q415" s="57"/>
      <c r="R415" s="57"/>
      <c r="S415" s="82"/>
      <c r="T415" s="83"/>
      <c r="U415" s="84">
        <f t="shared" ref="U415:U418" si="16">Q415*S415</f>
        <v>0</v>
      </c>
      <c r="V415" s="83"/>
      <c r="W415" s="87"/>
      <c r="X415" s="88"/>
    </row>
    <row r="416" spans="1:24" ht="15" customHeight="1">
      <c r="A416" s="57"/>
      <c r="B416" s="57"/>
      <c r="C416" s="57"/>
      <c r="D416" s="68">
        <f t="shared" ref="D416:D418" si="17">C204</f>
        <v>0</v>
      </c>
      <c r="E416" s="57"/>
      <c r="F416" s="57"/>
      <c r="G416" s="57"/>
      <c r="H416" s="53"/>
      <c r="I416" s="56"/>
      <c r="J416" s="56"/>
      <c r="K416" s="54"/>
      <c r="L416" s="57" t="s">
        <v>231</v>
      </c>
      <c r="M416" s="57"/>
      <c r="N416" s="57"/>
      <c r="O416" s="166" t="s">
        <v>153</v>
      </c>
      <c r="P416" s="167"/>
      <c r="Q416" s="57"/>
      <c r="R416" s="57"/>
      <c r="S416" s="82"/>
      <c r="T416" s="83"/>
      <c r="U416" s="84">
        <f t="shared" si="16"/>
        <v>0</v>
      </c>
      <c r="V416" s="83"/>
      <c r="W416" s="87"/>
      <c r="X416" s="88"/>
    </row>
    <row r="417" spans="1:24" ht="25.5" customHeight="1">
      <c r="A417" s="57"/>
      <c r="B417" s="57"/>
      <c r="C417" s="57"/>
      <c r="D417" s="68">
        <f t="shared" si="17"/>
        <v>0</v>
      </c>
      <c r="E417" s="57"/>
      <c r="F417" s="57"/>
      <c r="G417" s="57"/>
      <c r="H417" s="53"/>
      <c r="I417" s="56"/>
      <c r="J417" s="56"/>
      <c r="K417" s="54"/>
      <c r="L417" s="57" t="s">
        <v>232</v>
      </c>
      <c r="M417" s="57"/>
      <c r="N417" s="57"/>
      <c r="O417" s="166" t="s">
        <v>153</v>
      </c>
      <c r="P417" s="167"/>
      <c r="Q417" s="57"/>
      <c r="R417" s="57"/>
      <c r="S417" s="82"/>
      <c r="T417" s="83"/>
      <c r="U417" s="84">
        <f t="shared" si="16"/>
        <v>0</v>
      </c>
      <c r="V417" s="83"/>
      <c r="W417" s="87"/>
      <c r="X417" s="88"/>
    </row>
    <row r="418" spans="1:24" ht="15" customHeight="1">
      <c r="A418" s="57"/>
      <c r="B418" s="57"/>
      <c r="C418" s="57"/>
      <c r="D418" s="68">
        <f t="shared" si="17"/>
        <v>0</v>
      </c>
      <c r="E418" s="57"/>
      <c r="F418" s="57"/>
      <c r="G418" s="57"/>
      <c r="H418" s="65"/>
      <c r="I418" s="67"/>
      <c r="J418" s="67"/>
      <c r="K418" s="66"/>
      <c r="L418" s="57" t="s">
        <v>233</v>
      </c>
      <c r="M418" s="57"/>
      <c r="N418" s="57"/>
      <c r="O418" s="166" t="s">
        <v>153</v>
      </c>
      <c r="P418" s="167"/>
      <c r="Q418" s="57"/>
      <c r="R418" s="57"/>
      <c r="S418" s="82"/>
      <c r="T418" s="83"/>
      <c r="U418" s="84">
        <f t="shared" si="16"/>
        <v>0</v>
      </c>
      <c r="V418" s="83"/>
      <c r="W418" s="87"/>
      <c r="X418" s="88"/>
    </row>
    <row r="419" spans="1:24" ht="23.25" customHeight="1">
      <c r="A419" s="57" t="str">
        <f>A123</f>
        <v>Direto</v>
      </c>
      <c r="B419" s="57"/>
      <c r="C419" s="57"/>
      <c r="D419" s="68" t="str">
        <f>C123</f>
        <v>Outros Materiais de Consumo</v>
      </c>
      <c r="E419" s="57"/>
      <c r="F419" s="53">
        <f>E123</f>
        <v>13</v>
      </c>
      <c r="G419" s="54"/>
      <c r="H419" s="51" t="str">
        <f>G123</f>
        <v>CONES TIPO I (100 unidades x 2 diárias)</v>
      </c>
      <c r="I419" s="55"/>
      <c r="J419" s="55"/>
      <c r="K419" s="52"/>
      <c r="L419" s="57" t="s">
        <v>234</v>
      </c>
      <c r="M419" s="57"/>
      <c r="N419" s="57"/>
      <c r="O419" s="166" t="s">
        <v>153</v>
      </c>
      <c r="P419" s="167"/>
      <c r="Q419" s="57"/>
      <c r="R419" s="57"/>
      <c r="S419" s="82"/>
      <c r="T419" s="83"/>
      <c r="U419" s="84">
        <f t="shared" ref="U419:U458" si="18">Q419*S419</f>
        <v>0</v>
      </c>
      <c r="V419" s="83"/>
      <c r="W419" s="87"/>
      <c r="X419" s="88"/>
    </row>
    <row r="420" spans="1:24">
      <c r="A420" s="57"/>
      <c r="B420" s="57"/>
      <c r="C420" s="57"/>
      <c r="D420" s="68">
        <f t="shared" ref="D420:D422" si="19">C208</f>
        <v>0</v>
      </c>
      <c r="E420" s="57"/>
      <c r="F420" s="53"/>
      <c r="G420" s="54"/>
      <c r="H420" s="53"/>
      <c r="I420" s="56"/>
      <c r="J420" s="56"/>
      <c r="K420" s="54"/>
      <c r="L420" s="57" t="s">
        <v>235</v>
      </c>
      <c r="M420" s="57"/>
      <c r="N420" s="57"/>
      <c r="O420" s="166" t="s">
        <v>153</v>
      </c>
      <c r="P420" s="167"/>
      <c r="Q420" s="57"/>
      <c r="R420" s="57"/>
      <c r="S420" s="82"/>
      <c r="T420" s="83"/>
      <c r="U420" s="84">
        <f t="shared" si="18"/>
        <v>0</v>
      </c>
      <c r="V420" s="83"/>
      <c r="W420" s="87"/>
      <c r="X420" s="88"/>
    </row>
    <row r="421" spans="1:24">
      <c r="A421" s="57"/>
      <c r="B421" s="57"/>
      <c r="C421" s="57"/>
      <c r="D421" s="68">
        <f t="shared" si="19"/>
        <v>0</v>
      </c>
      <c r="E421" s="57"/>
      <c r="F421" s="53"/>
      <c r="G421" s="54"/>
      <c r="H421" s="53"/>
      <c r="I421" s="56"/>
      <c r="J421" s="56"/>
      <c r="K421" s="54"/>
      <c r="L421" s="57" t="s">
        <v>236</v>
      </c>
      <c r="M421" s="57"/>
      <c r="N421" s="57"/>
      <c r="O421" s="166" t="s">
        <v>153</v>
      </c>
      <c r="P421" s="167"/>
      <c r="Q421" s="57"/>
      <c r="R421" s="57"/>
      <c r="S421" s="82"/>
      <c r="T421" s="83"/>
      <c r="U421" s="84">
        <f t="shared" si="18"/>
        <v>0</v>
      </c>
      <c r="V421" s="83"/>
      <c r="W421" s="87"/>
      <c r="X421" s="88"/>
    </row>
    <row r="422" spans="1:24">
      <c r="A422" s="57"/>
      <c r="B422" s="57"/>
      <c r="C422" s="57"/>
      <c r="D422" s="68">
        <f t="shared" si="19"/>
        <v>0</v>
      </c>
      <c r="E422" s="57"/>
      <c r="F422" s="65"/>
      <c r="G422" s="66"/>
      <c r="H422" s="65"/>
      <c r="I422" s="67"/>
      <c r="J422" s="67"/>
      <c r="K422" s="66"/>
      <c r="L422" s="57" t="s">
        <v>237</v>
      </c>
      <c r="M422" s="57"/>
      <c r="N422" s="57"/>
      <c r="O422" s="166" t="s">
        <v>153</v>
      </c>
      <c r="P422" s="167"/>
      <c r="Q422" s="57"/>
      <c r="R422" s="57"/>
      <c r="S422" s="82"/>
      <c r="T422" s="83"/>
      <c r="U422" s="84">
        <f t="shared" si="18"/>
        <v>0</v>
      </c>
      <c r="V422" s="83"/>
      <c r="W422" s="87"/>
      <c r="X422" s="88"/>
    </row>
    <row r="423" spans="1:24">
      <c r="A423" s="57" t="str">
        <f>A124</f>
        <v>Direto</v>
      </c>
      <c r="B423" s="57"/>
      <c r="C423" s="57"/>
      <c r="D423" s="68" t="str">
        <f>C124</f>
        <v>Outros Materiais de Consumo</v>
      </c>
      <c r="E423" s="57"/>
      <c r="F423" s="51">
        <f>E124</f>
        <v>14</v>
      </c>
      <c r="G423" s="52"/>
      <c r="H423" s="51" t="str">
        <f>G124</f>
        <v>CONES TIPO II (150 unidades x 2 diárias)</v>
      </c>
      <c r="I423" s="55"/>
      <c r="J423" s="55"/>
      <c r="K423" s="52"/>
      <c r="L423" s="57" t="s">
        <v>238</v>
      </c>
      <c r="M423" s="57"/>
      <c r="N423" s="57"/>
      <c r="O423" s="166" t="s">
        <v>153</v>
      </c>
      <c r="P423" s="167"/>
      <c r="Q423" s="57"/>
      <c r="R423" s="57"/>
      <c r="S423" s="82"/>
      <c r="T423" s="83"/>
      <c r="U423" s="84">
        <f t="shared" si="18"/>
        <v>0</v>
      </c>
      <c r="V423" s="83"/>
      <c r="W423" s="87"/>
      <c r="X423" s="88"/>
    </row>
    <row r="424" spans="1:24">
      <c r="A424" s="57"/>
      <c r="B424" s="57"/>
      <c r="C424" s="57"/>
      <c r="D424" s="68">
        <f t="shared" ref="D424:D426" si="20">C212</f>
        <v>0</v>
      </c>
      <c r="E424" s="57"/>
      <c r="F424" s="53"/>
      <c r="G424" s="54"/>
      <c r="H424" s="53"/>
      <c r="I424" s="56"/>
      <c r="J424" s="56"/>
      <c r="K424" s="54"/>
      <c r="L424" s="57" t="s">
        <v>239</v>
      </c>
      <c r="M424" s="57"/>
      <c r="N424" s="57"/>
      <c r="O424" s="166" t="s">
        <v>153</v>
      </c>
      <c r="P424" s="167"/>
      <c r="Q424" s="57"/>
      <c r="R424" s="57"/>
      <c r="S424" s="82"/>
      <c r="T424" s="83"/>
      <c r="U424" s="84">
        <f t="shared" si="18"/>
        <v>0</v>
      </c>
      <c r="V424" s="83"/>
      <c r="W424" s="87"/>
      <c r="X424" s="88"/>
    </row>
    <row r="425" spans="1:24">
      <c r="A425" s="57"/>
      <c r="B425" s="57"/>
      <c r="C425" s="57"/>
      <c r="D425" s="68">
        <f t="shared" si="20"/>
        <v>0</v>
      </c>
      <c r="E425" s="57"/>
      <c r="F425" s="53"/>
      <c r="G425" s="54"/>
      <c r="H425" s="53"/>
      <c r="I425" s="56"/>
      <c r="J425" s="56"/>
      <c r="K425" s="54"/>
      <c r="L425" s="57" t="s">
        <v>240</v>
      </c>
      <c r="M425" s="57"/>
      <c r="N425" s="57"/>
      <c r="O425" s="166" t="s">
        <v>153</v>
      </c>
      <c r="P425" s="167"/>
      <c r="Q425" s="57"/>
      <c r="R425" s="57"/>
      <c r="S425" s="82"/>
      <c r="T425" s="83"/>
      <c r="U425" s="84">
        <f t="shared" si="18"/>
        <v>0</v>
      </c>
      <c r="V425" s="83"/>
      <c r="W425" s="87"/>
      <c r="X425" s="88"/>
    </row>
    <row r="426" spans="1:24">
      <c r="A426" s="57"/>
      <c r="B426" s="57"/>
      <c r="C426" s="57"/>
      <c r="D426" s="68">
        <f t="shared" si="20"/>
        <v>0</v>
      </c>
      <c r="E426" s="57"/>
      <c r="F426" s="65"/>
      <c r="G426" s="66"/>
      <c r="H426" s="65"/>
      <c r="I426" s="67"/>
      <c r="J426" s="67"/>
      <c r="K426" s="66"/>
      <c r="L426" s="57" t="s">
        <v>241</v>
      </c>
      <c r="M426" s="57"/>
      <c r="N426" s="57"/>
      <c r="O426" s="166" t="s">
        <v>153</v>
      </c>
      <c r="P426" s="167"/>
      <c r="Q426" s="57"/>
      <c r="R426" s="57"/>
      <c r="S426" s="82"/>
      <c r="T426" s="83"/>
      <c r="U426" s="84">
        <f t="shared" si="18"/>
        <v>0</v>
      </c>
      <c r="V426" s="83"/>
      <c r="W426" s="87"/>
      <c r="X426" s="88"/>
    </row>
    <row r="427" spans="1:24">
      <c r="A427" s="57" t="str">
        <f>A125</f>
        <v>Direto</v>
      </c>
      <c r="B427" s="57"/>
      <c r="C427" s="57"/>
      <c r="D427" s="68" t="str">
        <f>C125</f>
        <v>Serviços de Pessoa Jurídica</v>
      </c>
      <c r="E427" s="57"/>
      <c r="F427" s="57">
        <f>E125</f>
        <v>15</v>
      </c>
      <c r="G427" s="57"/>
      <c r="H427" s="51" t="str">
        <f>G125</f>
        <v>KIT COMPOSTO POR 4 BRINQUEDOS INFLAVEIS MEDIO MEDIO A GRANDE PORTE (30 unidades x 2 diárias)</v>
      </c>
      <c r="I427" s="55"/>
      <c r="J427" s="55"/>
      <c r="K427" s="52"/>
      <c r="L427" s="57" t="s">
        <v>242</v>
      </c>
      <c r="M427" s="57"/>
      <c r="N427" s="57"/>
      <c r="O427" s="166" t="s">
        <v>153</v>
      </c>
      <c r="P427" s="167"/>
      <c r="Q427" s="57"/>
      <c r="R427" s="57"/>
      <c r="S427" s="82"/>
      <c r="T427" s="83"/>
      <c r="U427" s="84">
        <f t="shared" si="18"/>
        <v>0</v>
      </c>
      <c r="V427" s="83"/>
      <c r="W427" s="87"/>
      <c r="X427" s="88"/>
    </row>
    <row r="428" spans="1:24">
      <c r="A428" s="57"/>
      <c r="B428" s="57"/>
      <c r="C428" s="57"/>
      <c r="D428" s="68">
        <f t="shared" ref="D428:D430" si="21">C216</f>
        <v>0</v>
      </c>
      <c r="E428" s="57"/>
      <c r="F428" s="57"/>
      <c r="G428" s="57"/>
      <c r="H428" s="53"/>
      <c r="I428" s="56"/>
      <c r="J428" s="56"/>
      <c r="K428" s="54"/>
      <c r="L428" s="57" t="s">
        <v>243</v>
      </c>
      <c r="M428" s="57"/>
      <c r="N428" s="57"/>
      <c r="O428" s="166" t="s">
        <v>153</v>
      </c>
      <c r="P428" s="167"/>
      <c r="Q428" s="57"/>
      <c r="R428" s="57"/>
      <c r="S428" s="82"/>
      <c r="T428" s="83"/>
      <c r="U428" s="84">
        <f t="shared" si="18"/>
        <v>0</v>
      </c>
      <c r="V428" s="83"/>
      <c r="W428" s="87"/>
      <c r="X428" s="88"/>
    </row>
    <row r="429" spans="1:24">
      <c r="A429" s="57"/>
      <c r="B429" s="57"/>
      <c r="C429" s="57"/>
      <c r="D429" s="68">
        <f t="shared" si="21"/>
        <v>0</v>
      </c>
      <c r="E429" s="57"/>
      <c r="F429" s="57"/>
      <c r="G429" s="57"/>
      <c r="H429" s="53"/>
      <c r="I429" s="56"/>
      <c r="J429" s="56"/>
      <c r="K429" s="54"/>
      <c r="L429" s="57" t="s">
        <v>244</v>
      </c>
      <c r="M429" s="57"/>
      <c r="N429" s="57"/>
      <c r="O429" s="166" t="s">
        <v>153</v>
      </c>
      <c r="P429" s="167"/>
      <c r="Q429" s="57"/>
      <c r="R429" s="57"/>
      <c r="S429" s="82"/>
      <c r="T429" s="83"/>
      <c r="U429" s="84">
        <f t="shared" si="18"/>
        <v>0</v>
      </c>
      <c r="V429" s="83"/>
      <c r="W429" s="87"/>
      <c r="X429" s="88"/>
    </row>
    <row r="430" spans="1:24">
      <c r="A430" s="57"/>
      <c r="B430" s="57"/>
      <c r="C430" s="57"/>
      <c r="D430" s="68">
        <f t="shared" si="21"/>
        <v>0</v>
      </c>
      <c r="E430" s="57"/>
      <c r="F430" s="57"/>
      <c r="G430" s="57"/>
      <c r="H430" s="65"/>
      <c r="I430" s="67"/>
      <c r="J430" s="67"/>
      <c r="K430" s="66"/>
      <c r="L430" s="57" t="s">
        <v>245</v>
      </c>
      <c r="M430" s="57"/>
      <c r="N430" s="57"/>
      <c r="O430" s="166" t="s">
        <v>153</v>
      </c>
      <c r="P430" s="167"/>
      <c r="Q430" s="57"/>
      <c r="R430" s="57"/>
      <c r="S430" s="82"/>
      <c r="T430" s="83"/>
      <c r="U430" s="84">
        <f t="shared" si="18"/>
        <v>0</v>
      </c>
      <c r="V430" s="83"/>
      <c r="W430" s="87"/>
      <c r="X430" s="88"/>
    </row>
    <row r="431" spans="1:24">
      <c r="A431" s="57" t="str">
        <f>A126</f>
        <v>Direto</v>
      </c>
      <c r="B431" s="57"/>
      <c r="C431" s="57"/>
      <c r="D431" s="68" t="str">
        <f>C126</f>
        <v>Outros Materiais de Consumo</v>
      </c>
      <c r="E431" s="57"/>
      <c r="F431" s="53">
        <f>E126</f>
        <v>16</v>
      </c>
      <c r="G431" s="54"/>
      <c r="H431" s="51" t="str">
        <f>G126</f>
        <v>FITA ZEBRADA</v>
      </c>
      <c r="I431" s="55"/>
      <c r="J431" s="55"/>
      <c r="K431" s="52"/>
      <c r="L431" s="57" t="s">
        <v>246</v>
      </c>
      <c r="M431" s="57"/>
      <c r="N431" s="57"/>
      <c r="O431" s="166" t="s">
        <v>153</v>
      </c>
      <c r="P431" s="167"/>
      <c r="Q431" s="57"/>
      <c r="R431" s="57"/>
      <c r="S431" s="82"/>
      <c r="T431" s="83"/>
      <c r="U431" s="84">
        <f t="shared" si="18"/>
        <v>0</v>
      </c>
      <c r="V431" s="83"/>
      <c r="W431" s="87"/>
      <c r="X431" s="88"/>
    </row>
    <row r="432" spans="1:24">
      <c r="A432" s="57"/>
      <c r="B432" s="57"/>
      <c r="C432" s="57"/>
      <c r="D432" s="68">
        <f t="shared" ref="D432:D434" si="22">C220</f>
        <v>0</v>
      </c>
      <c r="E432" s="57"/>
      <c r="F432" s="53"/>
      <c r="G432" s="54"/>
      <c r="H432" s="53"/>
      <c r="I432" s="56"/>
      <c r="J432" s="56"/>
      <c r="K432" s="54"/>
      <c r="L432" s="57" t="s">
        <v>247</v>
      </c>
      <c r="M432" s="57"/>
      <c r="N432" s="57"/>
      <c r="O432" s="166" t="s">
        <v>153</v>
      </c>
      <c r="P432" s="167"/>
      <c r="Q432" s="57"/>
      <c r="R432" s="57"/>
      <c r="S432" s="82"/>
      <c r="T432" s="83"/>
      <c r="U432" s="84">
        <f t="shared" si="18"/>
        <v>0</v>
      </c>
      <c r="V432" s="83"/>
      <c r="W432" s="87"/>
      <c r="X432" s="88"/>
    </row>
    <row r="433" spans="1:24">
      <c r="A433" s="57"/>
      <c r="B433" s="57"/>
      <c r="C433" s="57"/>
      <c r="D433" s="68">
        <f t="shared" si="22"/>
        <v>0</v>
      </c>
      <c r="E433" s="57"/>
      <c r="F433" s="53"/>
      <c r="G433" s="54"/>
      <c r="H433" s="53"/>
      <c r="I433" s="56"/>
      <c r="J433" s="56"/>
      <c r="K433" s="54"/>
      <c r="L433" s="57" t="s">
        <v>248</v>
      </c>
      <c r="M433" s="57"/>
      <c r="N433" s="57"/>
      <c r="O433" s="166" t="s">
        <v>153</v>
      </c>
      <c r="P433" s="167"/>
      <c r="Q433" s="57"/>
      <c r="R433" s="57"/>
      <c r="S433" s="82"/>
      <c r="T433" s="83"/>
      <c r="U433" s="84">
        <f t="shared" si="18"/>
        <v>0</v>
      </c>
      <c r="V433" s="83"/>
      <c r="W433" s="87"/>
      <c r="X433" s="88"/>
    </row>
    <row r="434" spans="1:24">
      <c r="A434" s="57"/>
      <c r="B434" s="57"/>
      <c r="C434" s="57"/>
      <c r="D434" s="68">
        <f t="shared" si="22"/>
        <v>0</v>
      </c>
      <c r="E434" s="57"/>
      <c r="F434" s="65"/>
      <c r="G434" s="66"/>
      <c r="H434" s="65"/>
      <c r="I434" s="67"/>
      <c r="J434" s="67"/>
      <c r="K434" s="66"/>
      <c r="L434" s="57" t="s">
        <v>249</v>
      </c>
      <c r="M434" s="57"/>
      <c r="N434" s="57"/>
      <c r="O434" s="166" t="s">
        <v>153</v>
      </c>
      <c r="P434" s="167"/>
      <c r="Q434" s="57"/>
      <c r="R434" s="57"/>
      <c r="S434" s="82"/>
      <c r="T434" s="83"/>
      <c r="U434" s="84">
        <f t="shared" si="18"/>
        <v>0</v>
      </c>
      <c r="V434" s="83"/>
      <c r="W434" s="87"/>
      <c r="X434" s="88"/>
    </row>
    <row r="435" spans="1:24">
      <c r="A435" s="57" t="str">
        <f>A127</f>
        <v>Direto</v>
      </c>
      <c r="B435" s="57"/>
      <c r="C435" s="57"/>
      <c r="D435" s="68" t="str">
        <f>C127</f>
        <v>Obras e Instalações</v>
      </c>
      <c r="E435" s="57"/>
      <c r="F435" s="51">
        <f>E127</f>
        <v>17</v>
      </c>
      <c r="G435" s="52"/>
      <c r="H435" s="51" t="str">
        <f>G127</f>
        <v>GERADOR 100 KVA (5 unidades x 2 diárias)</v>
      </c>
      <c r="I435" s="55"/>
      <c r="J435" s="55"/>
      <c r="K435" s="52"/>
      <c r="L435" s="57" t="s">
        <v>250</v>
      </c>
      <c r="M435" s="57"/>
      <c r="N435" s="57"/>
      <c r="O435" s="166" t="s">
        <v>153</v>
      </c>
      <c r="P435" s="167"/>
      <c r="Q435" s="57"/>
      <c r="R435" s="57"/>
      <c r="S435" s="82"/>
      <c r="T435" s="83"/>
      <c r="U435" s="84">
        <f t="shared" si="18"/>
        <v>0</v>
      </c>
      <c r="V435" s="83"/>
      <c r="W435" s="87"/>
      <c r="X435" s="88"/>
    </row>
    <row r="436" spans="1:24">
      <c r="A436" s="57"/>
      <c r="B436" s="57"/>
      <c r="C436" s="57"/>
      <c r="D436" s="68">
        <f t="shared" ref="D436:D438" si="23">C224</f>
        <v>0</v>
      </c>
      <c r="E436" s="57"/>
      <c r="F436" s="53"/>
      <c r="G436" s="54"/>
      <c r="H436" s="53"/>
      <c r="I436" s="56"/>
      <c r="J436" s="56"/>
      <c r="K436" s="54"/>
      <c r="L436" s="57" t="s">
        <v>251</v>
      </c>
      <c r="M436" s="57"/>
      <c r="N436" s="57"/>
      <c r="O436" s="166" t="s">
        <v>153</v>
      </c>
      <c r="P436" s="167"/>
      <c r="Q436" s="57"/>
      <c r="R436" s="57"/>
      <c r="S436" s="82"/>
      <c r="T436" s="83"/>
      <c r="U436" s="84">
        <f t="shared" si="18"/>
        <v>0</v>
      </c>
      <c r="V436" s="83"/>
      <c r="W436" s="87"/>
      <c r="X436" s="88"/>
    </row>
    <row r="437" spans="1:24">
      <c r="A437" s="57"/>
      <c r="B437" s="57"/>
      <c r="C437" s="57"/>
      <c r="D437" s="68">
        <f t="shared" si="23"/>
        <v>0</v>
      </c>
      <c r="E437" s="57"/>
      <c r="F437" s="53"/>
      <c r="G437" s="54"/>
      <c r="H437" s="53"/>
      <c r="I437" s="56"/>
      <c r="J437" s="56"/>
      <c r="K437" s="54"/>
      <c r="L437" s="57" t="s">
        <v>252</v>
      </c>
      <c r="M437" s="57"/>
      <c r="N437" s="57"/>
      <c r="O437" s="166" t="s">
        <v>153</v>
      </c>
      <c r="P437" s="167"/>
      <c r="Q437" s="57"/>
      <c r="R437" s="57"/>
      <c r="S437" s="82"/>
      <c r="T437" s="83"/>
      <c r="U437" s="84">
        <f t="shared" si="18"/>
        <v>0</v>
      </c>
      <c r="V437" s="83"/>
      <c r="W437" s="87"/>
      <c r="X437" s="88"/>
    </row>
    <row r="438" spans="1:24">
      <c r="A438" s="57"/>
      <c r="B438" s="57"/>
      <c r="C438" s="57"/>
      <c r="D438" s="68">
        <f t="shared" si="23"/>
        <v>0</v>
      </c>
      <c r="E438" s="57"/>
      <c r="F438" s="65"/>
      <c r="G438" s="66"/>
      <c r="H438" s="65"/>
      <c r="I438" s="67"/>
      <c r="J438" s="67"/>
      <c r="K438" s="66"/>
      <c r="L438" s="57" t="s">
        <v>253</v>
      </c>
      <c r="M438" s="57"/>
      <c r="N438" s="57"/>
      <c r="O438" s="166" t="s">
        <v>153</v>
      </c>
      <c r="P438" s="167"/>
      <c r="Q438" s="57"/>
      <c r="R438" s="57"/>
      <c r="S438" s="82"/>
      <c r="T438" s="83"/>
      <c r="U438" s="84">
        <f t="shared" si="18"/>
        <v>0</v>
      </c>
      <c r="V438" s="83"/>
      <c r="W438" s="87"/>
      <c r="X438" s="88"/>
    </row>
    <row r="439" spans="1:24">
      <c r="A439" s="57" t="str">
        <f>A128</f>
        <v>Direto</v>
      </c>
      <c r="B439" s="57"/>
      <c r="C439" s="57"/>
      <c r="D439" s="68" t="str">
        <f>C128</f>
        <v>Obras e Instalações</v>
      </c>
      <c r="E439" s="57"/>
      <c r="F439" s="51">
        <f>E128</f>
        <v>18</v>
      </c>
      <c r="G439" s="52"/>
      <c r="H439" s="51" t="str">
        <f>G128</f>
        <v>GERADOR 250 KVA (3 unidades x 2 diárias)</v>
      </c>
      <c r="I439" s="55"/>
      <c r="J439" s="55"/>
      <c r="K439" s="52"/>
      <c r="L439" s="57" t="s">
        <v>254</v>
      </c>
      <c r="M439" s="57"/>
      <c r="N439" s="57"/>
      <c r="O439" s="166" t="s">
        <v>153</v>
      </c>
      <c r="P439" s="167"/>
      <c r="Q439" s="57"/>
      <c r="R439" s="57"/>
      <c r="S439" s="82"/>
      <c r="T439" s="83"/>
      <c r="U439" s="84">
        <f t="shared" si="18"/>
        <v>0</v>
      </c>
      <c r="V439" s="83"/>
      <c r="W439" s="87"/>
      <c r="X439" s="88"/>
    </row>
    <row r="440" spans="1:24">
      <c r="A440" s="57"/>
      <c r="B440" s="57"/>
      <c r="C440" s="57"/>
      <c r="D440" s="68">
        <f t="shared" ref="D440:D442" si="24">C228</f>
        <v>0</v>
      </c>
      <c r="E440" s="57"/>
      <c r="F440" s="53"/>
      <c r="G440" s="54"/>
      <c r="H440" s="53"/>
      <c r="I440" s="56"/>
      <c r="J440" s="56"/>
      <c r="K440" s="54"/>
      <c r="L440" s="57" t="s">
        <v>255</v>
      </c>
      <c r="M440" s="57"/>
      <c r="N440" s="57"/>
      <c r="O440" s="166" t="s">
        <v>153</v>
      </c>
      <c r="P440" s="167"/>
      <c r="Q440" s="57"/>
      <c r="R440" s="57"/>
      <c r="S440" s="82"/>
      <c r="T440" s="83"/>
      <c r="U440" s="84">
        <f t="shared" si="18"/>
        <v>0</v>
      </c>
      <c r="V440" s="83"/>
      <c r="W440" s="87"/>
      <c r="X440" s="88"/>
    </row>
    <row r="441" spans="1:24">
      <c r="A441" s="57"/>
      <c r="B441" s="57"/>
      <c r="C441" s="57"/>
      <c r="D441" s="68">
        <f t="shared" si="24"/>
        <v>0</v>
      </c>
      <c r="E441" s="57"/>
      <c r="F441" s="53"/>
      <c r="G441" s="54"/>
      <c r="H441" s="53"/>
      <c r="I441" s="56"/>
      <c r="J441" s="56"/>
      <c r="K441" s="54"/>
      <c r="L441" s="57" t="s">
        <v>256</v>
      </c>
      <c r="M441" s="57"/>
      <c r="N441" s="57"/>
      <c r="O441" s="166" t="s">
        <v>153</v>
      </c>
      <c r="P441" s="167"/>
      <c r="Q441" s="57"/>
      <c r="R441" s="57"/>
      <c r="S441" s="82"/>
      <c r="T441" s="83"/>
      <c r="U441" s="84">
        <f t="shared" si="18"/>
        <v>0</v>
      </c>
      <c r="V441" s="83"/>
      <c r="W441" s="87"/>
      <c r="X441" s="88"/>
    </row>
    <row r="442" spans="1:24">
      <c r="A442" s="57"/>
      <c r="B442" s="57"/>
      <c r="C442" s="57"/>
      <c r="D442" s="68">
        <f t="shared" si="24"/>
        <v>0</v>
      </c>
      <c r="E442" s="57"/>
      <c r="F442" s="65"/>
      <c r="G442" s="66"/>
      <c r="H442" s="65"/>
      <c r="I442" s="67"/>
      <c r="J442" s="67"/>
      <c r="K442" s="66"/>
      <c r="L442" s="57" t="s">
        <v>257</v>
      </c>
      <c r="M442" s="57"/>
      <c r="N442" s="57"/>
      <c r="O442" s="166" t="s">
        <v>153</v>
      </c>
      <c r="P442" s="167"/>
      <c r="Q442" s="57"/>
      <c r="R442" s="57"/>
      <c r="S442" s="82"/>
      <c r="T442" s="83"/>
      <c r="U442" s="84">
        <f t="shared" si="18"/>
        <v>0</v>
      </c>
      <c r="V442" s="83"/>
      <c r="W442" s="87"/>
      <c r="X442" s="88"/>
    </row>
    <row r="443" spans="1:24">
      <c r="A443" s="57" t="str">
        <f>A129</f>
        <v>Direto</v>
      </c>
      <c r="B443" s="57"/>
      <c r="C443" s="57"/>
      <c r="D443" s="68" t="str">
        <f>C129</f>
        <v>Obras e Instalações</v>
      </c>
      <c r="E443" s="57"/>
      <c r="F443" s="51">
        <f>E129</f>
        <v>19</v>
      </c>
      <c r="G443" s="52"/>
      <c r="H443" s="51" t="str">
        <f>G129</f>
        <v>GERADOR 50KVA (1 unidades x 2 diárias)</v>
      </c>
      <c r="I443" s="55"/>
      <c r="J443" s="55"/>
      <c r="K443" s="52"/>
      <c r="L443" s="57" t="s">
        <v>258</v>
      </c>
      <c r="M443" s="57"/>
      <c r="N443" s="57"/>
      <c r="O443" s="166" t="s">
        <v>153</v>
      </c>
      <c r="P443" s="167"/>
      <c r="Q443" s="57"/>
      <c r="R443" s="57"/>
      <c r="S443" s="82"/>
      <c r="T443" s="83"/>
      <c r="U443" s="84">
        <f t="shared" si="18"/>
        <v>0</v>
      </c>
      <c r="V443" s="83"/>
      <c r="W443" s="87"/>
      <c r="X443" s="88"/>
    </row>
    <row r="444" spans="1:24">
      <c r="A444" s="57"/>
      <c r="B444" s="57"/>
      <c r="C444" s="57"/>
      <c r="D444" s="68">
        <f t="shared" ref="D444:D446" si="25">C232</f>
        <v>0</v>
      </c>
      <c r="E444" s="57"/>
      <c r="F444" s="53"/>
      <c r="G444" s="54"/>
      <c r="H444" s="53"/>
      <c r="I444" s="56"/>
      <c r="J444" s="56"/>
      <c r="K444" s="54"/>
      <c r="L444" s="57" t="s">
        <v>259</v>
      </c>
      <c r="M444" s="57"/>
      <c r="N444" s="57"/>
      <c r="O444" s="166" t="s">
        <v>153</v>
      </c>
      <c r="P444" s="167"/>
      <c r="Q444" s="57"/>
      <c r="R444" s="57"/>
      <c r="S444" s="82"/>
      <c r="T444" s="83"/>
      <c r="U444" s="84">
        <f t="shared" si="18"/>
        <v>0</v>
      </c>
      <c r="V444" s="83"/>
      <c r="W444" s="87"/>
      <c r="X444" s="88"/>
    </row>
    <row r="445" spans="1:24">
      <c r="A445" s="57"/>
      <c r="B445" s="57"/>
      <c r="C445" s="57"/>
      <c r="D445" s="68">
        <f t="shared" si="25"/>
        <v>0</v>
      </c>
      <c r="E445" s="57"/>
      <c r="F445" s="53"/>
      <c r="G445" s="54"/>
      <c r="H445" s="53"/>
      <c r="I445" s="56"/>
      <c r="J445" s="56"/>
      <c r="K445" s="54"/>
      <c r="L445" s="57" t="s">
        <v>260</v>
      </c>
      <c r="M445" s="57"/>
      <c r="N445" s="57"/>
      <c r="O445" s="166" t="s">
        <v>153</v>
      </c>
      <c r="P445" s="167"/>
      <c r="Q445" s="57"/>
      <c r="R445" s="57"/>
      <c r="S445" s="82"/>
      <c r="T445" s="83"/>
      <c r="U445" s="84">
        <f t="shared" si="18"/>
        <v>0</v>
      </c>
      <c r="V445" s="83"/>
      <c r="W445" s="87"/>
      <c r="X445" s="88"/>
    </row>
    <row r="446" spans="1:24">
      <c r="A446" s="57"/>
      <c r="B446" s="57"/>
      <c r="C446" s="57"/>
      <c r="D446" s="68">
        <f t="shared" si="25"/>
        <v>0</v>
      </c>
      <c r="E446" s="57"/>
      <c r="F446" s="65"/>
      <c r="G446" s="66"/>
      <c r="H446" s="65"/>
      <c r="I446" s="67"/>
      <c r="J446" s="67"/>
      <c r="K446" s="66"/>
      <c r="L446" s="57" t="s">
        <v>261</v>
      </c>
      <c r="M446" s="57"/>
      <c r="N446" s="57"/>
      <c r="O446" s="166" t="s">
        <v>153</v>
      </c>
      <c r="P446" s="167"/>
      <c r="Q446" s="57"/>
      <c r="R446" s="57"/>
      <c r="S446" s="82"/>
      <c r="T446" s="83"/>
      <c r="U446" s="84">
        <f t="shared" si="18"/>
        <v>0</v>
      </c>
      <c r="V446" s="83"/>
      <c r="W446" s="87"/>
      <c r="X446" s="88"/>
    </row>
    <row r="447" spans="1:24">
      <c r="A447" s="57" t="str">
        <f>A130</f>
        <v>Direto</v>
      </c>
      <c r="B447" s="57"/>
      <c r="C447" s="57"/>
      <c r="D447" s="68" t="str">
        <f>C130</f>
        <v>Obras e Instalações</v>
      </c>
      <c r="E447" s="57"/>
      <c r="F447" s="51">
        <f>E130</f>
        <v>20</v>
      </c>
      <c r="G447" s="52"/>
      <c r="H447" s="51" t="str">
        <f>G130</f>
        <v>GERADOR 80 KVA (8 unidades x 2 diárias)</v>
      </c>
      <c r="I447" s="55"/>
      <c r="J447" s="55"/>
      <c r="K447" s="52"/>
      <c r="L447" s="57" t="s">
        <v>262</v>
      </c>
      <c r="M447" s="57"/>
      <c r="N447" s="57"/>
      <c r="O447" s="166" t="s">
        <v>153</v>
      </c>
      <c r="P447" s="167"/>
      <c r="Q447" s="57"/>
      <c r="R447" s="57"/>
      <c r="S447" s="82"/>
      <c r="T447" s="83"/>
      <c r="U447" s="84">
        <f t="shared" si="18"/>
        <v>0</v>
      </c>
      <c r="V447" s="83"/>
      <c r="W447" s="87"/>
      <c r="X447" s="88"/>
    </row>
    <row r="448" spans="1:24">
      <c r="A448" s="57"/>
      <c r="B448" s="57"/>
      <c r="C448" s="57"/>
      <c r="D448" s="68">
        <f t="shared" ref="D448:D450" si="26">C236</f>
        <v>0</v>
      </c>
      <c r="E448" s="57"/>
      <c r="F448" s="53"/>
      <c r="G448" s="54"/>
      <c r="H448" s="53"/>
      <c r="I448" s="56"/>
      <c r="J448" s="56"/>
      <c r="K448" s="54"/>
      <c r="L448" s="57" t="s">
        <v>263</v>
      </c>
      <c r="M448" s="57"/>
      <c r="N448" s="57"/>
      <c r="O448" s="166" t="s">
        <v>153</v>
      </c>
      <c r="P448" s="167"/>
      <c r="Q448" s="57"/>
      <c r="R448" s="57"/>
      <c r="S448" s="82"/>
      <c r="T448" s="83"/>
      <c r="U448" s="84">
        <f t="shared" si="18"/>
        <v>0</v>
      </c>
      <c r="V448" s="83"/>
      <c r="W448" s="87"/>
      <c r="X448" s="88"/>
    </row>
    <row r="449" spans="1:24">
      <c r="A449" s="57"/>
      <c r="B449" s="57"/>
      <c r="C449" s="57"/>
      <c r="D449" s="68">
        <f t="shared" si="26"/>
        <v>0</v>
      </c>
      <c r="E449" s="57"/>
      <c r="F449" s="53"/>
      <c r="G449" s="54"/>
      <c r="H449" s="53"/>
      <c r="I449" s="56"/>
      <c r="J449" s="56"/>
      <c r="K449" s="54"/>
      <c r="L449" s="57" t="s">
        <v>264</v>
      </c>
      <c r="M449" s="57"/>
      <c r="N449" s="57"/>
      <c r="O449" s="166" t="s">
        <v>153</v>
      </c>
      <c r="P449" s="167"/>
      <c r="Q449" s="57"/>
      <c r="R449" s="57"/>
      <c r="S449" s="82"/>
      <c r="T449" s="83"/>
      <c r="U449" s="84">
        <f t="shared" si="18"/>
        <v>0</v>
      </c>
      <c r="V449" s="83"/>
      <c r="W449" s="87"/>
      <c r="X449" s="88"/>
    </row>
    <row r="450" spans="1:24">
      <c r="A450" s="57"/>
      <c r="B450" s="57"/>
      <c r="C450" s="57"/>
      <c r="D450" s="68">
        <f t="shared" si="26"/>
        <v>0</v>
      </c>
      <c r="E450" s="57"/>
      <c r="F450" s="65"/>
      <c r="G450" s="66"/>
      <c r="H450" s="65"/>
      <c r="I450" s="67"/>
      <c r="J450" s="67"/>
      <c r="K450" s="66"/>
      <c r="L450" s="57" t="s">
        <v>265</v>
      </c>
      <c r="M450" s="57"/>
      <c r="N450" s="57"/>
      <c r="O450" s="166" t="s">
        <v>153</v>
      </c>
      <c r="P450" s="167"/>
      <c r="Q450" s="57"/>
      <c r="R450" s="57"/>
      <c r="S450" s="82"/>
      <c r="T450" s="83"/>
      <c r="U450" s="84">
        <f t="shared" si="18"/>
        <v>0</v>
      </c>
      <c r="V450" s="83"/>
      <c r="W450" s="87"/>
      <c r="X450" s="88"/>
    </row>
    <row r="451" spans="1:24">
      <c r="A451" s="57" t="str">
        <f>A131</f>
        <v>Direto</v>
      </c>
      <c r="B451" s="57"/>
      <c r="C451" s="57"/>
      <c r="D451" s="68" t="str">
        <f>C131</f>
        <v>Obras e Instalações</v>
      </c>
      <c r="E451" s="57"/>
      <c r="F451" s="51">
        <f>E131</f>
        <v>21</v>
      </c>
      <c r="G451" s="52"/>
      <c r="H451" s="51" t="str">
        <f>G131</f>
        <v>GERDOR 200 KVA (1 unidades x 2 diárias)</v>
      </c>
      <c r="I451" s="55"/>
      <c r="J451" s="55"/>
      <c r="K451" s="52"/>
      <c r="L451" s="57" t="s">
        <v>266</v>
      </c>
      <c r="M451" s="57"/>
      <c r="N451" s="57"/>
      <c r="O451" s="166" t="s">
        <v>153</v>
      </c>
      <c r="P451" s="167"/>
      <c r="Q451" s="57"/>
      <c r="R451" s="57"/>
      <c r="S451" s="82"/>
      <c r="T451" s="83"/>
      <c r="U451" s="84">
        <f t="shared" si="18"/>
        <v>0</v>
      </c>
      <c r="V451" s="83"/>
      <c r="W451" s="87"/>
      <c r="X451" s="88"/>
    </row>
    <row r="452" spans="1:24">
      <c r="A452" s="57"/>
      <c r="B452" s="57"/>
      <c r="C452" s="57"/>
      <c r="D452" s="68">
        <f t="shared" ref="D452:D454" si="27">C240</f>
        <v>0</v>
      </c>
      <c r="E452" s="57"/>
      <c r="F452" s="53"/>
      <c r="G452" s="54"/>
      <c r="H452" s="53"/>
      <c r="I452" s="56"/>
      <c r="J452" s="56"/>
      <c r="K452" s="54"/>
      <c r="L452" s="57" t="s">
        <v>267</v>
      </c>
      <c r="M452" s="57"/>
      <c r="N452" s="57"/>
      <c r="O452" s="166" t="s">
        <v>153</v>
      </c>
      <c r="P452" s="167"/>
      <c r="Q452" s="57"/>
      <c r="R452" s="57"/>
      <c r="S452" s="82"/>
      <c r="T452" s="83"/>
      <c r="U452" s="84">
        <f t="shared" si="18"/>
        <v>0</v>
      </c>
      <c r="V452" s="83"/>
      <c r="W452" s="87"/>
      <c r="X452" s="88"/>
    </row>
    <row r="453" spans="1:24">
      <c r="A453" s="57"/>
      <c r="B453" s="57"/>
      <c r="C453" s="57"/>
      <c r="D453" s="68">
        <f t="shared" si="27"/>
        <v>0</v>
      </c>
      <c r="E453" s="57"/>
      <c r="F453" s="53"/>
      <c r="G453" s="54"/>
      <c r="H453" s="53"/>
      <c r="I453" s="56"/>
      <c r="J453" s="56"/>
      <c r="K453" s="54"/>
      <c r="L453" s="57" t="s">
        <v>268</v>
      </c>
      <c r="M453" s="57"/>
      <c r="N453" s="57"/>
      <c r="O453" s="166" t="s">
        <v>153</v>
      </c>
      <c r="P453" s="167"/>
      <c r="Q453" s="57"/>
      <c r="R453" s="57"/>
      <c r="S453" s="82"/>
      <c r="T453" s="83"/>
      <c r="U453" s="84">
        <f t="shared" si="18"/>
        <v>0</v>
      </c>
      <c r="V453" s="83"/>
      <c r="W453" s="87"/>
      <c r="X453" s="88"/>
    </row>
    <row r="454" spans="1:24">
      <c r="A454" s="57"/>
      <c r="B454" s="57"/>
      <c r="C454" s="57"/>
      <c r="D454" s="68">
        <f t="shared" si="27"/>
        <v>0</v>
      </c>
      <c r="E454" s="57"/>
      <c r="F454" s="65"/>
      <c r="G454" s="66"/>
      <c r="H454" s="65"/>
      <c r="I454" s="67"/>
      <c r="J454" s="67"/>
      <c r="K454" s="66"/>
      <c r="L454" s="57" t="s">
        <v>269</v>
      </c>
      <c r="M454" s="57"/>
      <c r="N454" s="57"/>
      <c r="O454" s="166" t="s">
        <v>153</v>
      </c>
      <c r="P454" s="167"/>
      <c r="Q454" s="57"/>
      <c r="R454" s="57"/>
      <c r="S454" s="82"/>
      <c r="T454" s="83"/>
      <c r="U454" s="84">
        <f t="shared" si="18"/>
        <v>0</v>
      </c>
      <c r="V454" s="83"/>
      <c r="W454" s="87"/>
      <c r="X454" s="88"/>
    </row>
    <row r="455" spans="1:24">
      <c r="A455" s="57" t="str">
        <f>A132</f>
        <v>Direto</v>
      </c>
      <c r="B455" s="57"/>
      <c r="C455" s="57"/>
      <c r="D455" s="68" t="str">
        <f>C132</f>
        <v>Obras e Instalações</v>
      </c>
      <c r="E455" s="57"/>
      <c r="F455" s="51">
        <f>E132</f>
        <v>22</v>
      </c>
      <c r="G455" s="52"/>
      <c r="H455" s="51" t="str">
        <f>G132</f>
        <v>GRADES (3300 unidades x 2 diárias)</v>
      </c>
      <c r="I455" s="55"/>
      <c r="J455" s="55"/>
      <c r="K455" s="52"/>
      <c r="L455" s="57" t="s">
        <v>270</v>
      </c>
      <c r="M455" s="57"/>
      <c r="N455" s="57"/>
      <c r="O455" s="166" t="s">
        <v>153</v>
      </c>
      <c r="P455" s="167"/>
      <c r="Q455" s="57"/>
      <c r="R455" s="57"/>
      <c r="S455" s="82"/>
      <c r="T455" s="83"/>
      <c r="U455" s="84">
        <f t="shared" si="18"/>
        <v>0</v>
      </c>
      <c r="V455" s="83"/>
      <c r="W455" s="87"/>
      <c r="X455" s="88"/>
    </row>
    <row r="456" spans="1:24">
      <c r="A456" s="57"/>
      <c r="B456" s="57"/>
      <c r="C456" s="57"/>
      <c r="D456" s="68">
        <f t="shared" ref="D456:D458" si="28">C244</f>
        <v>0</v>
      </c>
      <c r="E456" s="57"/>
      <c r="F456" s="53"/>
      <c r="G456" s="54"/>
      <c r="H456" s="53"/>
      <c r="I456" s="56"/>
      <c r="J456" s="56"/>
      <c r="K456" s="54"/>
      <c r="L456" s="57" t="s">
        <v>271</v>
      </c>
      <c r="M456" s="57"/>
      <c r="N456" s="57"/>
      <c r="O456" s="166" t="s">
        <v>153</v>
      </c>
      <c r="P456" s="167"/>
      <c r="Q456" s="57"/>
      <c r="R456" s="57"/>
      <c r="S456" s="82"/>
      <c r="T456" s="83"/>
      <c r="U456" s="84">
        <f t="shared" si="18"/>
        <v>0</v>
      </c>
      <c r="V456" s="83"/>
      <c r="W456" s="87"/>
      <c r="X456" s="88"/>
    </row>
    <row r="457" spans="1:24">
      <c r="A457" s="57"/>
      <c r="B457" s="57"/>
      <c r="C457" s="57"/>
      <c r="D457" s="68">
        <f t="shared" si="28"/>
        <v>0</v>
      </c>
      <c r="E457" s="57"/>
      <c r="F457" s="53"/>
      <c r="G457" s="54"/>
      <c r="H457" s="53"/>
      <c r="I457" s="56"/>
      <c r="J457" s="56"/>
      <c r="K457" s="54"/>
      <c r="L457" s="57" t="s">
        <v>272</v>
      </c>
      <c r="M457" s="57"/>
      <c r="N457" s="57"/>
      <c r="O457" s="166" t="s">
        <v>153</v>
      </c>
      <c r="P457" s="167"/>
      <c r="Q457" s="57"/>
      <c r="R457" s="57"/>
      <c r="S457" s="82"/>
      <c r="T457" s="83"/>
      <c r="U457" s="84">
        <f t="shared" si="18"/>
        <v>0</v>
      </c>
      <c r="V457" s="83"/>
      <c r="W457" s="87"/>
      <c r="X457" s="88"/>
    </row>
    <row r="458" spans="1:24">
      <c r="A458" s="57"/>
      <c r="B458" s="57"/>
      <c r="C458" s="57"/>
      <c r="D458" s="68">
        <f t="shared" si="28"/>
        <v>0</v>
      </c>
      <c r="E458" s="57"/>
      <c r="F458" s="65"/>
      <c r="G458" s="66"/>
      <c r="H458" s="65"/>
      <c r="I458" s="67"/>
      <c r="J458" s="67"/>
      <c r="K458" s="66"/>
      <c r="L458" s="57" t="s">
        <v>273</v>
      </c>
      <c r="M458" s="57"/>
      <c r="N458" s="57"/>
      <c r="O458" s="166" t="s">
        <v>153</v>
      </c>
      <c r="P458" s="167"/>
      <c r="Q458" s="57"/>
      <c r="R458" s="57"/>
      <c r="S458" s="82"/>
      <c r="T458" s="83"/>
      <c r="U458" s="84">
        <f t="shared" si="18"/>
        <v>0</v>
      </c>
      <c r="V458" s="83"/>
      <c r="W458" s="87"/>
      <c r="X458" s="88"/>
    </row>
    <row r="459" spans="1:24">
      <c r="A459" s="57" t="str">
        <f>A133</f>
        <v>Direto</v>
      </c>
      <c r="B459" s="57"/>
      <c r="C459" s="57"/>
      <c r="D459" s="68" t="str">
        <f>C133</f>
        <v>Obras e Instalações</v>
      </c>
      <c r="E459" s="57"/>
      <c r="F459" s="51">
        <f>E133</f>
        <v>23</v>
      </c>
      <c r="G459" s="52"/>
      <c r="H459" s="51" t="str">
        <f>G133</f>
        <v>ILUMINAÇÃO TIPO 01 (1 unidades x 3 diárias)</v>
      </c>
      <c r="I459" s="55"/>
      <c r="J459" s="55"/>
      <c r="K459" s="52"/>
      <c r="L459" s="57" t="s">
        <v>270</v>
      </c>
      <c r="M459" s="57"/>
      <c r="N459" s="57"/>
      <c r="O459" s="166" t="s">
        <v>153</v>
      </c>
      <c r="P459" s="167"/>
      <c r="Q459" s="57"/>
      <c r="R459" s="57"/>
      <c r="S459" s="82"/>
      <c r="T459" s="83"/>
      <c r="U459" s="84">
        <f t="shared" ref="U459:U474" si="29">Q459*S459</f>
        <v>0</v>
      </c>
      <c r="V459" s="83"/>
      <c r="W459" s="87"/>
      <c r="X459" s="88"/>
    </row>
    <row r="460" spans="1:24" ht="26.25" customHeight="1">
      <c r="A460" s="57"/>
      <c r="B460" s="57"/>
      <c r="C460" s="57"/>
      <c r="D460" s="68">
        <f t="shared" ref="D460:D462" si="30">C248</f>
        <v>0</v>
      </c>
      <c r="E460" s="57"/>
      <c r="F460" s="53"/>
      <c r="G460" s="54"/>
      <c r="H460" s="53"/>
      <c r="I460" s="56"/>
      <c r="J460" s="56"/>
      <c r="K460" s="54"/>
      <c r="L460" s="57" t="s">
        <v>271</v>
      </c>
      <c r="M460" s="57"/>
      <c r="N460" s="57"/>
      <c r="O460" s="166" t="s">
        <v>153</v>
      </c>
      <c r="P460" s="167"/>
      <c r="Q460" s="57"/>
      <c r="R460" s="57"/>
      <c r="S460" s="82"/>
      <c r="T460" s="83"/>
      <c r="U460" s="84">
        <f t="shared" si="29"/>
        <v>0</v>
      </c>
      <c r="V460" s="83"/>
      <c r="W460" s="87"/>
      <c r="X460" s="88"/>
    </row>
    <row r="461" spans="1:24" ht="55.5" customHeight="1">
      <c r="A461" s="57"/>
      <c r="B461" s="57"/>
      <c r="C461" s="57"/>
      <c r="D461" s="68">
        <f t="shared" si="30"/>
        <v>0</v>
      </c>
      <c r="E461" s="57"/>
      <c r="F461" s="53"/>
      <c r="G461" s="54"/>
      <c r="H461" s="53"/>
      <c r="I461" s="56"/>
      <c r="J461" s="56"/>
      <c r="K461" s="54"/>
      <c r="L461" s="57" t="s">
        <v>272</v>
      </c>
      <c r="M461" s="57"/>
      <c r="N461" s="57"/>
      <c r="O461" s="166" t="s">
        <v>153</v>
      </c>
      <c r="P461" s="167"/>
      <c r="Q461" s="57"/>
      <c r="R461" s="57"/>
      <c r="S461" s="82"/>
      <c r="T461" s="83"/>
      <c r="U461" s="84">
        <f t="shared" si="29"/>
        <v>0</v>
      </c>
      <c r="V461" s="83"/>
      <c r="W461" s="87"/>
      <c r="X461" s="88"/>
    </row>
    <row r="462" spans="1:24" ht="26.25" customHeight="1">
      <c r="A462" s="57"/>
      <c r="B462" s="57"/>
      <c r="C462" s="57"/>
      <c r="D462" s="68">
        <f t="shared" si="30"/>
        <v>0</v>
      </c>
      <c r="E462" s="57"/>
      <c r="F462" s="65"/>
      <c r="G462" s="66"/>
      <c r="H462" s="65"/>
      <c r="I462" s="67"/>
      <c r="J462" s="67"/>
      <c r="K462" s="66"/>
      <c r="L462" s="57" t="s">
        <v>273</v>
      </c>
      <c r="M462" s="57"/>
      <c r="N462" s="57"/>
      <c r="O462" s="166" t="s">
        <v>153</v>
      </c>
      <c r="P462" s="167"/>
      <c r="Q462" s="57"/>
      <c r="R462" s="57"/>
      <c r="S462" s="82"/>
      <c r="T462" s="83"/>
      <c r="U462" s="84">
        <f t="shared" si="29"/>
        <v>0</v>
      </c>
      <c r="V462" s="83"/>
      <c r="W462" s="87"/>
      <c r="X462" s="88"/>
    </row>
    <row r="463" spans="1:24" ht="26.25" customHeight="1">
      <c r="A463" s="57" t="str">
        <f>A134</f>
        <v>Direto</v>
      </c>
      <c r="B463" s="57"/>
      <c r="C463" s="57"/>
      <c r="D463" s="68" t="str">
        <f>C134</f>
        <v>Obras e Instalações</v>
      </c>
      <c r="E463" s="57"/>
      <c r="F463" s="51">
        <f>E134</f>
        <v>24</v>
      </c>
      <c r="G463" s="52"/>
      <c r="H463" s="51" t="str">
        <f>G134</f>
        <v>ILUMINAÇÃO TIPO 02 (2 unidades x 2 diárias)</v>
      </c>
      <c r="I463" s="55"/>
      <c r="J463" s="55"/>
      <c r="K463" s="52"/>
      <c r="L463" s="57" t="s">
        <v>274</v>
      </c>
      <c r="M463" s="57"/>
      <c r="N463" s="57"/>
      <c r="O463" s="166" t="s">
        <v>153</v>
      </c>
      <c r="P463" s="167"/>
      <c r="Q463" s="57"/>
      <c r="R463" s="57"/>
      <c r="S463" s="82"/>
      <c r="T463" s="83"/>
      <c r="U463" s="84">
        <f t="shared" si="29"/>
        <v>0</v>
      </c>
      <c r="V463" s="83"/>
      <c r="W463" s="87"/>
      <c r="X463" s="88"/>
    </row>
    <row r="464" spans="1:24" ht="26.25" customHeight="1">
      <c r="A464" s="57"/>
      <c r="B464" s="57"/>
      <c r="C464" s="57"/>
      <c r="D464" s="68">
        <f t="shared" ref="D464:D466" si="31">C252</f>
        <v>0</v>
      </c>
      <c r="E464" s="57"/>
      <c r="F464" s="53"/>
      <c r="G464" s="54"/>
      <c r="H464" s="53"/>
      <c r="I464" s="56"/>
      <c r="J464" s="56"/>
      <c r="K464" s="54"/>
      <c r="L464" s="57" t="s">
        <v>275</v>
      </c>
      <c r="M464" s="57"/>
      <c r="N464" s="57"/>
      <c r="O464" s="166" t="s">
        <v>153</v>
      </c>
      <c r="P464" s="167"/>
      <c r="Q464" s="57"/>
      <c r="R464" s="57"/>
      <c r="S464" s="82"/>
      <c r="T464" s="83"/>
      <c r="U464" s="84">
        <f t="shared" si="29"/>
        <v>0</v>
      </c>
      <c r="V464" s="83"/>
      <c r="W464" s="87"/>
      <c r="X464" s="88"/>
    </row>
    <row r="465" spans="1:24" ht="26.25" customHeight="1">
      <c r="A465" s="57"/>
      <c r="B465" s="57"/>
      <c r="C465" s="57"/>
      <c r="D465" s="68">
        <f t="shared" si="31"/>
        <v>0</v>
      </c>
      <c r="E465" s="57"/>
      <c r="F465" s="53"/>
      <c r="G465" s="54"/>
      <c r="H465" s="53"/>
      <c r="I465" s="56"/>
      <c r="J465" s="56"/>
      <c r="K465" s="54"/>
      <c r="L465" s="57" t="s">
        <v>276</v>
      </c>
      <c r="M465" s="57"/>
      <c r="N465" s="57"/>
      <c r="O465" s="166" t="s">
        <v>153</v>
      </c>
      <c r="P465" s="167"/>
      <c r="Q465" s="57"/>
      <c r="R465" s="57"/>
      <c r="S465" s="82"/>
      <c r="T465" s="83"/>
      <c r="U465" s="84">
        <f t="shared" si="29"/>
        <v>0</v>
      </c>
      <c r="V465" s="83"/>
      <c r="W465" s="87"/>
      <c r="X465" s="88"/>
    </row>
    <row r="466" spans="1:24" ht="26.25" customHeight="1">
      <c r="A466" s="57"/>
      <c r="B466" s="57"/>
      <c r="C466" s="57"/>
      <c r="D466" s="68">
        <f t="shared" si="31"/>
        <v>0</v>
      </c>
      <c r="E466" s="57"/>
      <c r="F466" s="65"/>
      <c r="G466" s="66"/>
      <c r="H466" s="65"/>
      <c r="I466" s="67"/>
      <c r="J466" s="67"/>
      <c r="K466" s="66"/>
      <c r="L466" s="57" t="s">
        <v>277</v>
      </c>
      <c r="M466" s="57"/>
      <c r="N466" s="57"/>
      <c r="O466" s="166" t="s">
        <v>153</v>
      </c>
      <c r="P466" s="167"/>
      <c r="Q466" s="57"/>
      <c r="R466" s="57"/>
      <c r="S466" s="82"/>
      <c r="T466" s="83"/>
      <c r="U466" s="84">
        <f t="shared" si="29"/>
        <v>0</v>
      </c>
      <c r="V466" s="83"/>
      <c r="W466" s="87"/>
      <c r="X466" s="88"/>
    </row>
    <row r="467" spans="1:24">
      <c r="A467" s="57" t="str">
        <f>A135</f>
        <v>Direto</v>
      </c>
      <c r="B467" s="57"/>
      <c r="C467" s="57"/>
      <c r="D467" s="68" t="str">
        <f>C135</f>
        <v>Obras e Instalações</v>
      </c>
      <c r="E467" s="57"/>
      <c r="F467" s="51">
        <f>E135</f>
        <v>25</v>
      </c>
      <c r="G467" s="52"/>
      <c r="H467" s="51" t="str">
        <f>G135</f>
        <v>ILUMINAÇÃO TIPO 03 (4 unidades x 2 diárias)</v>
      </c>
      <c r="I467" s="55"/>
      <c r="J467" s="55"/>
      <c r="K467" s="52"/>
      <c r="L467" s="57" t="s">
        <v>270</v>
      </c>
      <c r="M467" s="57"/>
      <c r="N467" s="57"/>
      <c r="O467" s="166" t="s">
        <v>153</v>
      </c>
      <c r="P467" s="167"/>
      <c r="Q467" s="57"/>
      <c r="R467" s="57"/>
      <c r="S467" s="82"/>
      <c r="T467" s="83"/>
      <c r="U467" s="84">
        <f t="shared" si="29"/>
        <v>0</v>
      </c>
      <c r="V467" s="83"/>
      <c r="W467" s="87"/>
      <c r="X467" s="88"/>
    </row>
    <row r="468" spans="1:24">
      <c r="A468" s="57"/>
      <c r="B468" s="57"/>
      <c r="C468" s="57"/>
      <c r="D468" s="68">
        <f t="shared" ref="D468:D470" si="32">C256</f>
        <v>0</v>
      </c>
      <c r="E468" s="57"/>
      <c r="F468" s="53"/>
      <c r="G468" s="54"/>
      <c r="H468" s="53"/>
      <c r="I468" s="56"/>
      <c r="J468" s="56"/>
      <c r="K468" s="54"/>
      <c r="L468" s="57" t="s">
        <v>271</v>
      </c>
      <c r="M468" s="57"/>
      <c r="N468" s="57"/>
      <c r="O468" s="166" t="s">
        <v>153</v>
      </c>
      <c r="P468" s="167"/>
      <c r="Q468" s="57"/>
      <c r="R468" s="57"/>
      <c r="S468" s="82"/>
      <c r="T468" s="83"/>
      <c r="U468" s="84">
        <f t="shared" si="29"/>
        <v>0</v>
      </c>
      <c r="V468" s="83"/>
      <c r="W468" s="87"/>
      <c r="X468" s="88"/>
    </row>
    <row r="469" spans="1:24">
      <c r="A469" s="57"/>
      <c r="B469" s="57"/>
      <c r="C469" s="57"/>
      <c r="D469" s="68">
        <f t="shared" si="32"/>
        <v>0</v>
      </c>
      <c r="E469" s="57"/>
      <c r="F469" s="53"/>
      <c r="G469" s="54"/>
      <c r="H469" s="53"/>
      <c r="I469" s="56"/>
      <c r="J469" s="56"/>
      <c r="K469" s="54"/>
      <c r="L469" s="57" t="s">
        <v>272</v>
      </c>
      <c r="M469" s="57"/>
      <c r="N469" s="57"/>
      <c r="O469" s="166" t="s">
        <v>153</v>
      </c>
      <c r="P469" s="167"/>
      <c r="Q469" s="57"/>
      <c r="R469" s="57"/>
      <c r="S469" s="82"/>
      <c r="T469" s="83"/>
      <c r="U469" s="84">
        <f t="shared" si="29"/>
        <v>0</v>
      </c>
      <c r="V469" s="83"/>
      <c r="W469" s="87"/>
      <c r="X469" s="88"/>
    </row>
    <row r="470" spans="1:24">
      <c r="A470" s="57"/>
      <c r="B470" s="57"/>
      <c r="C470" s="57"/>
      <c r="D470" s="68">
        <f t="shared" si="32"/>
        <v>0</v>
      </c>
      <c r="E470" s="57"/>
      <c r="F470" s="65"/>
      <c r="G470" s="66"/>
      <c r="H470" s="65"/>
      <c r="I470" s="67"/>
      <c r="J470" s="67"/>
      <c r="K470" s="66"/>
      <c r="L470" s="57" t="s">
        <v>273</v>
      </c>
      <c r="M470" s="57"/>
      <c r="N470" s="57"/>
      <c r="O470" s="166" t="s">
        <v>153</v>
      </c>
      <c r="P470" s="167"/>
      <c r="Q470" s="57"/>
      <c r="R470" s="57"/>
      <c r="S470" s="82"/>
      <c r="T470" s="83"/>
      <c r="U470" s="84">
        <f t="shared" si="29"/>
        <v>0</v>
      </c>
      <c r="V470" s="83"/>
      <c r="W470" s="87"/>
      <c r="X470" s="88"/>
    </row>
    <row r="471" spans="1:24">
      <c r="A471" s="57" t="str">
        <f>A136</f>
        <v>Direto</v>
      </c>
      <c r="B471" s="57"/>
      <c r="C471" s="57"/>
      <c r="D471" s="68" t="str">
        <f>C136</f>
        <v>Obras e Instalações</v>
      </c>
      <c r="E471" s="57"/>
      <c r="F471" s="51">
        <f>E136</f>
        <v>26</v>
      </c>
      <c r="G471" s="52"/>
      <c r="H471" s="51" t="str">
        <f>G136</f>
        <v>ILUMINAÇÃO TIPO 06 (2 unidades x 2 diárias)</v>
      </c>
      <c r="I471" s="55"/>
      <c r="J471" s="55"/>
      <c r="K471" s="52"/>
      <c r="L471" s="57" t="s">
        <v>274</v>
      </c>
      <c r="M471" s="57"/>
      <c r="N471" s="57"/>
      <c r="O471" s="166" t="s">
        <v>153</v>
      </c>
      <c r="P471" s="167"/>
      <c r="Q471" s="57"/>
      <c r="R471" s="57"/>
      <c r="S471" s="82"/>
      <c r="T471" s="83"/>
      <c r="U471" s="84">
        <f t="shared" si="29"/>
        <v>0</v>
      </c>
      <c r="V471" s="83"/>
      <c r="W471" s="87"/>
      <c r="X471" s="88"/>
    </row>
    <row r="472" spans="1:24">
      <c r="A472" s="57"/>
      <c r="B472" s="57"/>
      <c r="C472" s="57"/>
      <c r="D472" s="68">
        <f t="shared" ref="D472:D474" si="33">C260</f>
        <v>0</v>
      </c>
      <c r="E472" s="57"/>
      <c r="F472" s="53"/>
      <c r="G472" s="54"/>
      <c r="H472" s="53"/>
      <c r="I472" s="56"/>
      <c r="J472" s="56"/>
      <c r="K472" s="54"/>
      <c r="L472" s="57" t="s">
        <v>275</v>
      </c>
      <c r="M472" s="57"/>
      <c r="N472" s="57"/>
      <c r="O472" s="166" t="s">
        <v>153</v>
      </c>
      <c r="P472" s="167"/>
      <c r="Q472" s="57"/>
      <c r="R472" s="57"/>
      <c r="S472" s="82"/>
      <c r="T472" s="83"/>
      <c r="U472" s="84">
        <f t="shared" si="29"/>
        <v>0</v>
      </c>
      <c r="V472" s="83"/>
      <c r="W472" s="87"/>
      <c r="X472" s="88"/>
    </row>
    <row r="473" spans="1:24">
      <c r="A473" s="57"/>
      <c r="B473" s="57"/>
      <c r="C473" s="57"/>
      <c r="D473" s="68">
        <f t="shared" si="33"/>
        <v>0</v>
      </c>
      <c r="E473" s="57"/>
      <c r="F473" s="53"/>
      <c r="G473" s="54"/>
      <c r="H473" s="53"/>
      <c r="I473" s="56"/>
      <c r="J473" s="56"/>
      <c r="K473" s="54"/>
      <c r="L473" s="57" t="s">
        <v>276</v>
      </c>
      <c r="M473" s="57"/>
      <c r="N473" s="57"/>
      <c r="O473" s="166" t="s">
        <v>153</v>
      </c>
      <c r="P473" s="167"/>
      <c r="Q473" s="57"/>
      <c r="R473" s="57"/>
      <c r="S473" s="82"/>
      <c r="T473" s="83"/>
      <c r="U473" s="84">
        <f t="shared" si="29"/>
        <v>0</v>
      </c>
      <c r="V473" s="83"/>
      <c r="W473" s="87"/>
      <c r="X473" s="88"/>
    </row>
    <row r="474" spans="1:24">
      <c r="A474" s="57"/>
      <c r="B474" s="57"/>
      <c r="C474" s="57"/>
      <c r="D474" s="68">
        <f t="shared" si="33"/>
        <v>0</v>
      </c>
      <c r="E474" s="57"/>
      <c r="F474" s="65"/>
      <c r="G474" s="66"/>
      <c r="H474" s="65"/>
      <c r="I474" s="67"/>
      <c r="J474" s="67"/>
      <c r="K474" s="66"/>
      <c r="L474" s="57" t="s">
        <v>277</v>
      </c>
      <c r="M474" s="57"/>
      <c r="N474" s="57"/>
      <c r="O474" s="166" t="s">
        <v>153</v>
      </c>
      <c r="P474" s="167"/>
      <c r="Q474" s="57"/>
      <c r="R474" s="57"/>
      <c r="S474" s="82"/>
      <c r="T474" s="83"/>
      <c r="U474" s="84">
        <f t="shared" si="29"/>
        <v>0</v>
      </c>
      <c r="V474" s="83"/>
      <c r="W474" s="87"/>
      <c r="X474" s="88"/>
    </row>
    <row r="475" spans="1:24">
      <c r="A475" s="57" t="str">
        <f>A137</f>
        <v>Direto</v>
      </c>
      <c r="B475" s="57"/>
      <c r="C475" s="57"/>
      <c r="D475" s="68" t="str">
        <f>C137</f>
        <v>Outros Materiais de Consumo</v>
      </c>
      <c r="E475" s="57"/>
      <c r="F475" s="51">
        <f>E137</f>
        <v>27</v>
      </c>
      <c r="G475" s="52"/>
      <c r="H475" s="51" t="str">
        <f>G137</f>
        <v>KIT LANCHE 3</v>
      </c>
      <c r="I475" s="55"/>
      <c r="J475" s="55"/>
      <c r="K475" s="52"/>
      <c r="L475" s="57" t="s">
        <v>278</v>
      </c>
      <c r="M475" s="57"/>
      <c r="N475" s="57"/>
      <c r="O475" s="166" t="s">
        <v>153</v>
      </c>
      <c r="P475" s="167"/>
      <c r="Q475" s="57"/>
      <c r="R475" s="57"/>
      <c r="S475" s="82"/>
      <c r="T475" s="83"/>
      <c r="U475" s="84">
        <f t="shared" ref="U475:U486" si="34">Q475*S475</f>
        <v>0</v>
      </c>
      <c r="V475" s="83"/>
      <c r="W475" s="87"/>
      <c r="X475" s="88"/>
    </row>
    <row r="476" spans="1:24">
      <c r="A476" s="57"/>
      <c r="B476" s="57"/>
      <c r="C476" s="57"/>
      <c r="D476" s="68">
        <f t="shared" ref="D476:D478" si="35">C264</f>
        <v>0</v>
      </c>
      <c r="E476" s="57"/>
      <c r="F476" s="53"/>
      <c r="G476" s="54"/>
      <c r="H476" s="53"/>
      <c r="I476" s="56"/>
      <c r="J476" s="56"/>
      <c r="K476" s="54"/>
      <c r="L476" s="57" t="s">
        <v>279</v>
      </c>
      <c r="M476" s="57"/>
      <c r="N476" s="57"/>
      <c r="O476" s="166" t="s">
        <v>153</v>
      </c>
      <c r="P476" s="167"/>
      <c r="Q476" s="57"/>
      <c r="R476" s="57"/>
      <c r="S476" s="82"/>
      <c r="T476" s="83"/>
      <c r="U476" s="84">
        <f t="shared" si="34"/>
        <v>0</v>
      </c>
      <c r="V476" s="83"/>
      <c r="W476" s="87"/>
      <c r="X476" s="88"/>
    </row>
    <row r="477" spans="1:24">
      <c r="A477" s="57"/>
      <c r="B477" s="57"/>
      <c r="C477" s="57"/>
      <c r="D477" s="68">
        <f t="shared" si="35"/>
        <v>0</v>
      </c>
      <c r="E477" s="57"/>
      <c r="F477" s="53"/>
      <c r="G477" s="54"/>
      <c r="H477" s="53"/>
      <c r="I477" s="56"/>
      <c r="J477" s="56"/>
      <c r="K477" s="54"/>
      <c r="L477" s="57" t="s">
        <v>280</v>
      </c>
      <c r="M477" s="57"/>
      <c r="N477" s="57"/>
      <c r="O477" s="166" t="s">
        <v>153</v>
      </c>
      <c r="P477" s="167"/>
      <c r="Q477" s="57"/>
      <c r="R477" s="57"/>
      <c r="S477" s="82"/>
      <c r="T477" s="83"/>
      <c r="U477" s="84">
        <f t="shared" si="34"/>
        <v>0</v>
      </c>
      <c r="V477" s="83"/>
      <c r="W477" s="87"/>
      <c r="X477" s="88"/>
    </row>
    <row r="478" spans="1:24">
      <c r="A478" s="57"/>
      <c r="B478" s="57"/>
      <c r="C478" s="57"/>
      <c r="D478" s="68">
        <f t="shared" si="35"/>
        <v>0</v>
      </c>
      <c r="E478" s="57"/>
      <c r="F478" s="65"/>
      <c r="G478" s="66"/>
      <c r="H478" s="65"/>
      <c r="I478" s="67"/>
      <c r="J478" s="67"/>
      <c r="K478" s="66"/>
      <c r="L478" s="57" t="s">
        <v>281</v>
      </c>
      <c r="M478" s="57"/>
      <c r="N478" s="57"/>
      <c r="O478" s="166" t="s">
        <v>153</v>
      </c>
      <c r="P478" s="167"/>
      <c r="Q478" s="57"/>
      <c r="R478" s="57"/>
      <c r="S478" s="82"/>
      <c r="T478" s="83"/>
      <c r="U478" s="84">
        <f t="shared" si="34"/>
        <v>0</v>
      </c>
      <c r="V478" s="83"/>
      <c r="W478" s="87"/>
      <c r="X478" s="88"/>
    </row>
    <row r="479" spans="1:24">
      <c r="A479" s="57" t="str">
        <f>A138</f>
        <v>Direto</v>
      </c>
      <c r="B479" s="57"/>
      <c r="C479" s="57"/>
      <c r="D479" s="68" t="str">
        <f>C138</f>
        <v>Serviços de Pessoa Jurídica</v>
      </c>
      <c r="E479" s="57"/>
      <c r="F479" s="51">
        <f>E138</f>
        <v>28</v>
      </c>
      <c r="G479" s="52"/>
      <c r="H479" s="51" t="str">
        <f>G138</f>
        <v>MESAS PLÁSTICAS - DE 15 A 49 (500 unidades x 2 diárias)</v>
      </c>
      <c r="I479" s="55"/>
      <c r="J479" s="55"/>
      <c r="K479" s="52"/>
      <c r="L479" s="57" t="s">
        <v>274</v>
      </c>
      <c r="M479" s="57"/>
      <c r="N479" s="57"/>
      <c r="O479" s="166" t="s">
        <v>153</v>
      </c>
      <c r="P479" s="167"/>
      <c r="Q479" s="57"/>
      <c r="R479" s="57"/>
      <c r="S479" s="82"/>
      <c r="T479" s="83"/>
      <c r="U479" s="84">
        <f t="shared" si="34"/>
        <v>0</v>
      </c>
      <c r="V479" s="83"/>
      <c r="W479" s="87"/>
      <c r="X479" s="88"/>
    </row>
    <row r="480" spans="1:24">
      <c r="A480" s="57"/>
      <c r="B480" s="57"/>
      <c r="C480" s="57"/>
      <c r="D480" s="68">
        <f t="shared" ref="D480:D482" si="36">C268</f>
        <v>0</v>
      </c>
      <c r="E480" s="57"/>
      <c r="F480" s="53"/>
      <c r="G480" s="54"/>
      <c r="H480" s="53"/>
      <c r="I480" s="56"/>
      <c r="J480" s="56"/>
      <c r="K480" s="54"/>
      <c r="L480" s="57" t="s">
        <v>275</v>
      </c>
      <c r="M480" s="57"/>
      <c r="N480" s="57"/>
      <c r="O480" s="166" t="s">
        <v>153</v>
      </c>
      <c r="P480" s="167"/>
      <c r="Q480" s="57"/>
      <c r="R480" s="57"/>
      <c r="S480" s="82"/>
      <c r="T480" s="83"/>
      <c r="U480" s="84">
        <f t="shared" si="34"/>
        <v>0</v>
      </c>
      <c r="V480" s="83"/>
      <c r="W480" s="87"/>
      <c r="X480" s="88"/>
    </row>
    <row r="481" spans="1:24">
      <c r="A481" s="57"/>
      <c r="B481" s="57"/>
      <c r="C481" s="57"/>
      <c r="D481" s="68">
        <f t="shared" si="36"/>
        <v>0</v>
      </c>
      <c r="E481" s="57"/>
      <c r="F481" s="53"/>
      <c r="G481" s="54"/>
      <c r="H481" s="53"/>
      <c r="I481" s="56"/>
      <c r="J481" s="56"/>
      <c r="K481" s="54"/>
      <c r="L481" s="57" t="s">
        <v>276</v>
      </c>
      <c r="M481" s="57"/>
      <c r="N481" s="57"/>
      <c r="O481" s="166" t="s">
        <v>153</v>
      </c>
      <c r="P481" s="167"/>
      <c r="Q481" s="57"/>
      <c r="R481" s="57"/>
      <c r="S481" s="82"/>
      <c r="T481" s="83"/>
      <c r="U481" s="84">
        <f t="shared" si="34"/>
        <v>0</v>
      </c>
      <c r="V481" s="83"/>
      <c r="W481" s="87"/>
      <c r="X481" s="88"/>
    </row>
    <row r="482" spans="1:24">
      <c r="A482" s="57"/>
      <c r="B482" s="57"/>
      <c r="C482" s="57"/>
      <c r="D482" s="68">
        <f t="shared" si="36"/>
        <v>0</v>
      </c>
      <c r="E482" s="57"/>
      <c r="F482" s="65"/>
      <c r="G482" s="66"/>
      <c r="H482" s="65"/>
      <c r="I482" s="67"/>
      <c r="J482" s="67"/>
      <c r="K482" s="66"/>
      <c r="L482" s="57" t="s">
        <v>277</v>
      </c>
      <c r="M482" s="57"/>
      <c r="N482" s="57"/>
      <c r="O482" s="166" t="s">
        <v>153</v>
      </c>
      <c r="P482" s="167"/>
      <c r="Q482" s="57"/>
      <c r="R482" s="57"/>
      <c r="S482" s="82"/>
      <c r="T482" s="83"/>
      <c r="U482" s="84">
        <f t="shared" si="34"/>
        <v>0</v>
      </c>
      <c r="V482" s="83"/>
      <c r="W482" s="87"/>
      <c r="X482" s="88"/>
    </row>
    <row r="483" spans="1:24">
      <c r="A483" s="57" t="str">
        <f>A139</f>
        <v>Direto</v>
      </c>
      <c r="B483" s="57"/>
      <c r="C483" s="57"/>
      <c r="D483" s="68" t="str">
        <f>C139</f>
        <v>Obras e Instalações</v>
      </c>
      <c r="E483" s="57"/>
      <c r="F483" s="51">
        <f>E139</f>
        <v>29</v>
      </c>
      <c r="G483" s="52"/>
      <c r="H483" s="51" t="str">
        <f>G139</f>
        <v>PAINEL DE LED TIPO P3 7680 REFLESH 60Wz (Quantidade por m²) (200 m² x 2 diárias)</v>
      </c>
      <c r="I483" s="55"/>
      <c r="J483" s="55"/>
      <c r="K483" s="52"/>
      <c r="L483" s="57" t="s">
        <v>278</v>
      </c>
      <c r="M483" s="57"/>
      <c r="N483" s="57"/>
      <c r="O483" s="166" t="s">
        <v>153</v>
      </c>
      <c r="P483" s="167"/>
      <c r="Q483" s="57"/>
      <c r="R483" s="57"/>
      <c r="S483" s="82"/>
      <c r="T483" s="83"/>
      <c r="U483" s="84">
        <f t="shared" si="34"/>
        <v>0</v>
      </c>
      <c r="V483" s="83"/>
      <c r="W483" s="87"/>
      <c r="X483" s="88"/>
    </row>
    <row r="484" spans="1:24">
      <c r="A484" s="57"/>
      <c r="B484" s="57"/>
      <c r="C484" s="57"/>
      <c r="D484" s="68">
        <f t="shared" ref="D484:D486" si="37">C272</f>
        <v>0</v>
      </c>
      <c r="E484" s="57"/>
      <c r="F484" s="53"/>
      <c r="G484" s="54"/>
      <c r="H484" s="53"/>
      <c r="I484" s="56"/>
      <c r="J484" s="56"/>
      <c r="K484" s="54"/>
      <c r="L484" s="57" t="s">
        <v>279</v>
      </c>
      <c r="M484" s="57"/>
      <c r="N484" s="57"/>
      <c r="O484" s="166" t="s">
        <v>153</v>
      </c>
      <c r="P484" s="167"/>
      <c r="Q484" s="57"/>
      <c r="R484" s="57"/>
      <c r="S484" s="82"/>
      <c r="T484" s="83"/>
      <c r="U484" s="84">
        <f t="shared" si="34"/>
        <v>0</v>
      </c>
      <c r="V484" s="83"/>
      <c r="W484" s="87"/>
      <c r="X484" s="88"/>
    </row>
    <row r="485" spans="1:24">
      <c r="A485" s="57"/>
      <c r="B485" s="57"/>
      <c r="C485" s="57"/>
      <c r="D485" s="68">
        <f t="shared" si="37"/>
        <v>0</v>
      </c>
      <c r="E485" s="57"/>
      <c r="F485" s="53"/>
      <c r="G485" s="54"/>
      <c r="H485" s="53"/>
      <c r="I485" s="56"/>
      <c r="J485" s="56"/>
      <c r="K485" s="54"/>
      <c r="L485" s="57" t="s">
        <v>280</v>
      </c>
      <c r="M485" s="57"/>
      <c r="N485" s="57"/>
      <c r="O485" s="166" t="s">
        <v>153</v>
      </c>
      <c r="P485" s="167"/>
      <c r="Q485" s="57"/>
      <c r="R485" s="57"/>
      <c r="S485" s="82"/>
      <c r="T485" s="83"/>
      <c r="U485" s="84">
        <f t="shared" si="34"/>
        <v>0</v>
      </c>
      <c r="V485" s="83"/>
      <c r="W485" s="87"/>
      <c r="X485" s="88"/>
    </row>
    <row r="486" spans="1:24">
      <c r="A486" s="57"/>
      <c r="B486" s="57"/>
      <c r="C486" s="57"/>
      <c r="D486" s="68">
        <f t="shared" si="37"/>
        <v>0</v>
      </c>
      <c r="E486" s="57"/>
      <c r="F486" s="65"/>
      <c r="G486" s="66"/>
      <c r="H486" s="65"/>
      <c r="I486" s="67"/>
      <c r="J486" s="67"/>
      <c r="K486" s="66"/>
      <c r="L486" s="57" t="s">
        <v>281</v>
      </c>
      <c r="M486" s="57"/>
      <c r="N486" s="57"/>
      <c r="O486" s="166" t="s">
        <v>153</v>
      </c>
      <c r="P486" s="167"/>
      <c r="Q486" s="57"/>
      <c r="R486" s="57"/>
      <c r="S486" s="82"/>
      <c r="T486" s="83"/>
      <c r="U486" s="84">
        <f t="shared" si="34"/>
        <v>0</v>
      </c>
      <c r="V486" s="83"/>
      <c r="W486" s="87"/>
      <c r="X486" s="88"/>
    </row>
    <row r="487" spans="1:24">
      <c r="A487" s="57" t="str">
        <f>A140</f>
        <v>Direto</v>
      </c>
      <c r="B487" s="57"/>
      <c r="C487" s="57"/>
      <c r="D487" s="68" t="str">
        <f>C140</f>
        <v>Obras e Instalações</v>
      </c>
      <c r="E487" s="57"/>
      <c r="F487" s="51">
        <f>E140</f>
        <v>30</v>
      </c>
      <c r="G487" s="52"/>
      <c r="H487" s="51" t="str">
        <f>G140</f>
        <v>PALCO TIPO 3 - 8x6 (2 unidades x 2 diárias)</v>
      </c>
      <c r="I487" s="55"/>
      <c r="J487" s="55"/>
      <c r="K487" s="52"/>
      <c r="L487" s="57" t="s">
        <v>282</v>
      </c>
      <c r="M487" s="57"/>
      <c r="N487" s="57"/>
      <c r="O487" s="166" t="s">
        <v>153</v>
      </c>
      <c r="P487" s="167"/>
      <c r="Q487" s="57"/>
      <c r="R487" s="57"/>
      <c r="S487" s="82"/>
      <c r="T487" s="83"/>
      <c r="U487" s="84">
        <f t="shared" ref="U487:U510" si="38">Q487*S487</f>
        <v>0</v>
      </c>
      <c r="V487" s="83"/>
      <c r="W487" s="87"/>
      <c r="X487" s="88"/>
    </row>
    <row r="488" spans="1:24">
      <c r="A488" s="57"/>
      <c r="B488" s="57"/>
      <c r="C488" s="57"/>
      <c r="D488" s="68">
        <f t="shared" ref="D488:D490" si="39">C276</f>
        <v>0</v>
      </c>
      <c r="E488" s="57"/>
      <c r="F488" s="53"/>
      <c r="G488" s="54"/>
      <c r="H488" s="53"/>
      <c r="I488" s="56"/>
      <c r="J488" s="56"/>
      <c r="K488" s="54"/>
      <c r="L488" s="57" t="s">
        <v>283</v>
      </c>
      <c r="M488" s="57"/>
      <c r="N488" s="57"/>
      <c r="O488" s="166" t="s">
        <v>153</v>
      </c>
      <c r="P488" s="167"/>
      <c r="Q488" s="57"/>
      <c r="R488" s="57"/>
      <c r="S488" s="82"/>
      <c r="T488" s="83"/>
      <c r="U488" s="84">
        <f t="shared" si="38"/>
        <v>0</v>
      </c>
      <c r="V488" s="83"/>
      <c r="W488" s="87"/>
      <c r="X488" s="88"/>
    </row>
    <row r="489" spans="1:24">
      <c r="A489" s="57"/>
      <c r="B489" s="57"/>
      <c r="C489" s="57"/>
      <c r="D489" s="68">
        <f t="shared" si="39"/>
        <v>0</v>
      </c>
      <c r="E489" s="57"/>
      <c r="F489" s="53"/>
      <c r="G489" s="54"/>
      <c r="H489" s="53"/>
      <c r="I489" s="56"/>
      <c r="J489" s="56"/>
      <c r="K489" s="54"/>
      <c r="L489" s="57" t="s">
        <v>284</v>
      </c>
      <c r="M489" s="57"/>
      <c r="N489" s="57"/>
      <c r="O489" s="166" t="s">
        <v>153</v>
      </c>
      <c r="P489" s="167"/>
      <c r="Q489" s="57"/>
      <c r="R489" s="57"/>
      <c r="S489" s="82"/>
      <c r="T489" s="83"/>
      <c r="U489" s="84">
        <f t="shared" si="38"/>
        <v>0</v>
      </c>
      <c r="V489" s="83"/>
      <c r="W489" s="87"/>
      <c r="X489" s="88"/>
    </row>
    <row r="490" spans="1:24">
      <c r="A490" s="57"/>
      <c r="B490" s="57"/>
      <c r="C490" s="57"/>
      <c r="D490" s="68">
        <f t="shared" si="39"/>
        <v>0</v>
      </c>
      <c r="E490" s="57"/>
      <c r="F490" s="65"/>
      <c r="G490" s="66"/>
      <c r="H490" s="65"/>
      <c r="I490" s="67"/>
      <c r="J490" s="67"/>
      <c r="K490" s="66"/>
      <c r="L490" s="57" t="s">
        <v>285</v>
      </c>
      <c r="M490" s="57"/>
      <c r="N490" s="57"/>
      <c r="O490" s="166" t="s">
        <v>153</v>
      </c>
      <c r="P490" s="167"/>
      <c r="Q490" s="57"/>
      <c r="R490" s="57"/>
      <c r="S490" s="82"/>
      <c r="T490" s="83"/>
      <c r="U490" s="84">
        <f t="shared" si="38"/>
        <v>0</v>
      </c>
      <c r="V490" s="83"/>
      <c r="W490" s="87"/>
      <c r="X490" s="88"/>
    </row>
    <row r="491" spans="1:24">
      <c r="A491" s="57" t="str">
        <f>A141</f>
        <v>Direto</v>
      </c>
      <c r="B491" s="57"/>
      <c r="C491" s="57"/>
      <c r="D491" s="68" t="str">
        <f>C141</f>
        <v>Obras e Instalações</v>
      </c>
      <c r="E491" s="57"/>
      <c r="F491" s="51">
        <f>E141</f>
        <v>31</v>
      </c>
      <c r="G491" s="52"/>
      <c r="H491" s="51" t="str">
        <f>G141</f>
        <v>PALCO TIPO 8 - 6 x 4 com house e rampa (6 unidades x 2 diárias)</v>
      </c>
      <c r="I491" s="55"/>
      <c r="J491" s="55"/>
      <c r="K491" s="52"/>
      <c r="L491" s="57" t="s">
        <v>278</v>
      </c>
      <c r="M491" s="57"/>
      <c r="N491" s="57"/>
      <c r="O491" s="166" t="s">
        <v>153</v>
      </c>
      <c r="P491" s="167"/>
      <c r="Q491" s="57"/>
      <c r="R491" s="57"/>
      <c r="S491" s="82"/>
      <c r="T491" s="83"/>
      <c r="U491" s="84">
        <f t="shared" si="38"/>
        <v>0</v>
      </c>
      <c r="V491" s="83"/>
      <c r="W491" s="87"/>
      <c r="X491" s="88"/>
    </row>
    <row r="492" spans="1:24">
      <c r="A492" s="57"/>
      <c r="B492" s="57"/>
      <c r="C492" s="57"/>
      <c r="D492" s="68">
        <f t="shared" ref="D492:D494" si="40">C280</f>
        <v>0</v>
      </c>
      <c r="E492" s="57"/>
      <c r="F492" s="53"/>
      <c r="G492" s="54"/>
      <c r="H492" s="53"/>
      <c r="I492" s="56"/>
      <c r="J492" s="56"/>
      <c r="K492" s="54"/>
      <c r="L492" s="57" t="s">
        <v>279</v>
      </c>
      <c r="M492" s="57"/>
      <c r="N492" s="57"/>
      <c r="O492" s="166" t="s">
        <v>153</v>
      </c>
      <c r="P492" s="167"/>
      <c r="Q492" s="57"/>
      <c r="R492" s="57"/>
      <c r="S492" s="82"/>
      <c r="T492" s="83"/>
      <c r="U492" s="84">
        <f t="shared" si="38"/>
        <v>0</v>
      </c>
      <c r="V492" s="83"/>
      <c r="W492" s="87"/>
      <c r="X492" s="88"/>
    </row>
    <row r="493" spans="1:24">
      <c r="A493" s="57"/>
      <c r="B493" s="57"/>
      <c r="C493" s="57"/>
      <c r="D493" s="68">
        <f t="shared" si="40"/>
        <v>0</v>
      </c>
      <c r="E493" s="57"/>
      <c r="F493" s="53"/>
      <c r="G493" s="54"/>
      <c r="H493" s="53"/>
      <c r="I493" s="56"/>
      <c r="J493" s="56"/>
      <c r="K493" s="54"/>
      <c r="L493" s="57" t="s">
        <v>280</v>
      </c>
      <c r="M493" s="57"/>
      <c r="N493" s="57"/>
      <c r="O493" s="166" t="s">
        <v>153</v>
      </c>
      <c r="P493" s="167"/>
      <c r="Q493" s="57"/>
      <c r="R493" s="57"/>
      <c r="S493" s="82"/>
      <c r="T493" s="83"/>
      <c r="U493" s="84">
        <f t="shared" si="38"/>
        <v>0</v>
      </c>
      <c r="V493" s="83"/>
      <c r="W493" s="87"/>
      <c r="X493" s="88"/>
    </row>
    <row r="494" spans="1:24">
      <c r="A494" s="57"/>
      <c r="B494" s="57"/>
      <c r="C494" s="57"/>
      <c r="D494" s="68">
        <f t="shared" si="40"/>
        <v>0</v>
      </c>
      <c r="E494" s="57"/>
      <c r="F494" s="65"/>
      <c r="G494" s="66"/>
      <c r="H494" s="65"/>
      <c r="I494" s="67"/>
      <c r="J494" s="67"/>
      <c r="K494" s="66"/>
      <c r="L494" s="57" t="s">
        <v>281</v>
      </c>
      <c r="M494" s="57"/>
      <c r="N494" s="57"/>
      <c r="O494" s="166" t="s">
        <v>153</v>
      </c>
      <c r="P494" s="167"/>
      <c r="Q494" s="57"/>
      <c r="R494" s="57"/>
      <c r="S494" s="82"/>
      <c r="T494" s="83"/>
      <c r="U494" s="84">
        <f t="shared" si="38"/>
        <v>0</v>
      </c>
      <c r="V494" s="83"/>
      <c r="W494" s="87"/>
      <c r="X494" s="88"/>
    </row>
    <row r="495" spans="1:24">
      <c r="A495" s="57" t="str">
        <f>A142</f>
        <v>Direto</v>
      </c>
      <c r="B495" s="57"/>
      <c r="C495" s="57"/>
      <c r="D495" s="68" t="str">
        <f>C142</f>
        <v>Obras e Instalações</v>
      </c>
      <c r="E495" s="57"/>
      <c r="F495" s="51">
        <f>E142</f>
        <v>32</v>
      </c>
      <c r="G495" s="52"/>
      <c r="H495" s="51" t="str">
        <f>G142</f>
        <v>PLOTAGEM DIGITAL M²</v>
      </c>
      <c r="I495" s="55"/>
      <c r="J495" s="55"/>
      <c r="K495" s="52"/>
      <c r="L495" s="57" t="s">
        <v>282</v>
      </c>
      <c r="M495" s="57"/>
      <c r="N495" s="57"/>
      <c r="O495" s="166" t="s">
        <v>153</v>
      </c>
      <c r="P495" s="167"/>
      <c r="Q495" s="57"/>
      <c r="R495" s="57"/>
      <c r="S495" s="82"/>
      <c r="T495" s="83"/>
      <c r="U495" s="84">
        <f t="shared" si="38"/>
        <v>0</v>
      </c>
      <c r="V495" s="83"/>
      <c r="W495" s="87"/>
      <c r="X495" s="88"/>
    </row>
    <row r="496" spans="1:24">
      <c r="A496" s="57"/>
      <c r="B496" s="57"/>
      <c r="C496" s="57"/>
      <c r="D496" s="68">
        <f t="shared" ref="D496:D498" si="41">C284</f>
        <v>0</v>
      </c>
      <c r="E496" s="57"/>
      <c r="F496" s="53"/>
      <c r="G496" s="54"/>
      <c r="H496" s="53"/>
      <c r="I496" s="56"/>
      <c r="J496" s="56"/>
      <c r="K496" s="54"/>
      <c r="L496" s="57" t="s">
        <v>283</v>
      </c>
      <c r="M496" s="57"/>
      <c r="N496" s="57"/>
      <c r="O496" s="166" t="s">
        <v>153</v>
      </c>
      <c r="P496" s="167"/>
      <c r="Q496" s="57"/>
      <c r="R496" s="57"/>
      <c r="S496" s="82"/>
      <c r="T496" s="83"/>
      <c r="U496" s="84">
        <f t="shared" si="38"/>
        <v>0</v>
      </c>
      <c r="V496" s="83"/>
      <c r="W496" s="87"/>
      <c r="X496" s="88"/>
    </row>
    <row r="497" spans="1:24">
      <c r="A497" s="57"/>
      <c r="B497" s="57"/>
      <c r="C497" s="57"/>
      <c r="D497" s="68">
        <f t="shared" si="41"/>
        <v>0</v>
      </c>
      <c r="E497" s="57"/>
      <c r="F497" s="53"/>
      <c r="G497" s="54"/>
      <c r="H497" s="53"/>
      <c r="I497" s="56"/>
      <c r="J497" s="56"/>
      <c r="K497" s="54"/>
      <c r="L497" s="57" t="s">
        <v>284</v>
      </c>
      <c r="M497" s="57"/>
      <c r="N497" s="57"/>
      <c r="O497" s="166" t="s">
        <v>153</v>
      </c>
      <c r="P497" s="167"/>
      <c r="Q497" s="57"/>
      <c r="R497" s="57"/>
      <c r="S497" s="82"/>
      <c r="T497" s="83"/>
      <c r="U497" s="84">
        <f t="shared" si="38"/>
        <v>0</v>
      </c>
      <c r="V497" s="83"/>
      <c r="W497" s="87"/>
      <c r="X497" s="88"/>
    </row>
    <row r="498" spans="1:24">
      <c r="A498" s="57"/>
      <c r="B498" s="57"/>
      <c r="C498" s="57"/>
      <c r="D498" s="68">
        <f t="shared" si="41"/>
        <v>0</v>
      </c>
      <c r="E498" s="57"/>
      <c r="F498" s="65"/>
      <c r="G498" s="66"/>
      <c r="H498" s="65"/>
      <c r="I498" s="67"/>
      <c r="J498" s="67"/>
      <c r="K498" s="66"/>
      <c r="L498" s="57" t="s">
        <v>285</v>
      </c>
      <c r="M498" s="57"/>
      <c r="N498" s="57"/>
      <c r="O498" s="166" t="s">
        <v>153</v>
      </c>
      <c r="P498" s="167"/>
      <c r="Q498" s="57"/>
      <c r="R498" s="57"/>
      <c r="S498" s="82"/>
      <c r="T498" s="83"/>
      <c r="U498" s="84">
        <f t="shared" si="38"/>
        <v>0</v>
      </c>
      <c r="V498" s="83"/>
      <c r="W498" s="87"/>
      <c r="X498" s="88"/>
    </row>
    <row r="499" spans="1:24">
      <c r="A499" s="57" t="str">
        <f>A143</f>
        <v>Direto</v>
      </c>
      <c r="B499" s="57"/>
      <c r="C499" s="57"/>
      <c r="D499" s="68" t="str">
        <f>C143</f>
        <v>Obras e Instalações</v>
      </c>
      <c r="E499" s="57"/>
      <c r="F499" s="51">
        <f>E143</f>
        <v>33</v>
      </c>
      <c r="G499" s="52"/>
      <c r="H499" s="51" t="str">
        <f>G143</f>
        <v>POSTO MÉDICO (1 unidades x 2 diárias)</v>
      </c>
      <c r="I499" s="55"/>
      <c r="J499" s="55"/>
      <c r="K499" s="52"/>
      <c r="L499" s="57" t="s">
        <v>286</v>
      </c>
      <c r="M499" s="57"/>
      <c r="N499" s="57"/>
      <c r="O499" s="166" t="s">
        <v>153</v>
      </c>
      <c r="P499" s="167"/>
      <c r="Q499" s="57"/>
      <c r="R499" s="57"/>
      <c r="S499" s="82"/>
      <c r="T499" s="83"/>
      <c r="U499" s="84">
        <f t="shared" si="38"/>
        <v>0</v>
      </c>
      <c r="V499" s="83"/>
      <c r="W499" s="87"/>
      <c r="X499" s="88"/>
    </row>
    <row r="500" spans="1:24">
      <c r="A500" s="57"/>
      <c r="B500" s="57"/>
      <c r="C500" s="57"/>
      <c r="D500" s="68">
        <f t="shared" ref="D500:D502" si="42">C288</f>
        <v>0</v>
      </c>
      <c r="E500" s="57"/>
      <c r="F500" s="53"/>
      <c r="G500" s="54"/>
      <c r="H500" s="53"/>
      <c r="I500" s="56"/>
      <c r="J500" s="56"/>
      <c r="K500" s="54"/>
      <c r="L500" s="57" t="s">
        <v>287</v>
      </c>
      <c r="M500" s="57"/>
      <c r="N500" s="57"/>
      <c r="O500" s="166" t="s">
        <v>153</v>
      </c>
      <c r="P500" s="167"/>
      <c r="Q500" s="57"/>
      <c r="R500" s="57"/>
      <c r="S500" s="82"/>
      <c r="T500" s="83"/>
      <c r="U500" s="84">
        <f t="shared" si="38"/>
        <v>0</v>
      </c>
      <c r="V500" s="83"/>
      <c r="W500" s="87"/>
      <c r="X500" s="88"/>
    </row>
    <row r="501" spans="1:24">
      <c r="A501" s="57"/>
      <c r="B501" s="57"/>
      <c r="C501" s="57"/>
      <c r="D501" s="68">
        <f t="shared" si="42"/>
        <v>0</v>
      </c>
      <c r="E501" s="57"/>
      <c r="F501" s="53"/>
      <c r="G501" s="54"/>
      <c r="H501" s="53"/>
      <c r="I501" s="56"/>
      <c r="J501" s="56"/>
      <c r="K501" s="54"/>
      <c r="L501" s="57" t="s">
        <v>288</v>
      </c>
      <c r="M501" s="57"/>
      <c r="N501" s="57"/>
      <c r="O501" s="166" t="s">
        <v>153</v>
      </c>
      <c r="P501" s="167"/>
      <c r="Q501" s="57"/>
      <c r="R501" s="57"/>
      <c r="S501" s="82"/>
      <c r="T501" s="83"/>
      <c r="U501" s="84">
        <f t="shared" si="38"/>
        <v>0</v>
      </c>
      <c r="V501" s="83"/>
      <c r="W501" s="87"/>
      <c r="X501" s="88"/>
    </row>
    <row r="502" spans="1:24">
      <c r="A502" s="57"/>
      <c r="B502" s="57"/>
      <c r="C502" s="57"/>
      <c r="D502" s="68">
        <f t="shared" si="42"/>
        <v>0</v>
      </c>
      <c r="E502" s="57"/>
      <c r="F502" s="65"/>
      <c r="G502" s="66"/>
      <c r="H502" s="65"/>
      <c r="I502" s="67"/>
      <c r="J502" s="67"/>
      <c r="K502" s="66"/>
      <c r="L502" s="57" t="s">
        <v>289</v>
      </c>
      <c r="M502" s="57"/>
      <c r="N502" s="57"/>
      <c r="O502" s="166" t="s">
        <v>153</v>
      </c>
      <c r="P502" s="167"/>
      <c r="Q502" s="57"/>
      <c r="R502" s="57"/>
      <c r="S502" s="82"/>
      <c r="T502" s="83"/>
      <c r="U502" s="84">
        <f t="shared" si="38"/>
        <v>0</v>
      </c>
      <c r="V502" s="83"/>
      <c r="W502" s="87"/>
      <c r="X502" s="88"/>
    </row>
    <row r="503" spans="1:24">
      <c r="A503" s="57" t="str">
        <f>A144</f>
        <v>Direto</v>
      </c>
      <c r="B503" s="57"/>
      <c r="C503" s="57"/>
      <c r="D503" s="68" t="str">
        <f>C144</f>
        <v>Obras e Instalações</v>
      </c>
      <c r="E503" s="57"/>
      <c r="F503" s="51">
        <f>E144</f>
        <v>34</v>
      </c>
      <c r="G503" s="52"/>
      <c r="H503" s="51" t="str">
        <f>G144</f>
        <v>PRATICÁVEIS TELESCÓPIOS (120 unidades x 2 diárias)</v>
      </c>
      <c r="I503" s="55"/>
      <c r="J503" s="55"/>
      <c r="K503" s="52"/>
      <c r="L503" s="57" t="s">
        <v>282</v>
      </c>
      <c r="M503" s="57"/>
      <c r="N503" s="57"/>
      <c r="O503" s="166" t="s">
        <v>153</v>
      </c>
      <c r="P503" s="167"/>
      <c r="Q503" s="57"/>
      <c r="R503" s="57"/>
      <c r="S503" s="82"/>
      <c r="T503" s="83"/>
      <c r="U503" s="84">
        <f t="shared" si="38"/>
        <v>0</v>
      </c>
      <c r="V503" s="83"/>
      <c r="W503" s="87"/>
      <c r="X503" s="88"/>
    </row>
    <row r="504" spans="1:24">
      <c r="A504" s="57"/>
      <c r="B504" s="57"/>
      <c r="C504" s="57"/>
      <c r="D504" s="68">
        <f t="shared" ref="D504:D506" si="43">C292</f>
        <v>0</v>
      </c>
      <c r="E504" s="57"/>
      <c r="F504" s="53"/>
      <c r="G504" s="54"/>
      <c r="H504" s="53"/>
      <c r="I504" s="56"/>
      <c r="J504" s="56"/>
      <c r="K504" s="54"/>
      <c r="L504" s="57" t="s">
        <v>283</v>
      </c>
      <c r="M504" s="57"/>
      <c r="N504" s="57"/>
      <c r="O504" s="166" t="s">
        <v>153</v>
      </c>
      <c r="P504" s="167"/>
      <c r="Q504" s="57"/>
      <c r="R504" s="57"/>
      <c r="S504" s="82"/>
      <c r="T504" s="83"/>
      <c r="U504" s="84">
        <f t="shared" si="38"/>
        <v>0</v>
      </c>
      <c r="V504" s="83"/>
      <c r="W504" s="87"/>
      <c r="X504" s="88"/>
    </row>
    <row r="505" spans="1:24">
      <c r="A505" s="57"/>
      <c r="B505" s="57"/>
      <c r="C505" s="57"/>
      <c r="D505" s="68">
        <f t="shared" si="43"/>
        <v>0</v>
      </c>
      <c r="E505" s="57"/>
      <c r="F505" s="53"/>
      <c r="G505" s="54"/>
      <c r="H505" s="53"/>
      <c r="I505" s="56"/>
      <c r="J505" s="56"/>
      <c r="K505" s="54"/>
      <c r="L505" s="57" t="s">
        <v>284</v>
      </c>
      <c r="M505" s="57"/>
      <c r="N505" s="57"/>
      <c r="O505" s="166" t="s">
        <v>153</v>
      </c>
      <c r="P505" s="167"/>
      <c r="Q505" s="57"/>
      <c r="R505" s="57"/>
      <c r="S505" s="82"/>
      <c r="T505" s="83"/>
      <c r="U505" s="84">
        <f t="shared" si="38"/>
        <v>0</v>
      </c>
      <c r="V505" s="83"/>
      <c r="W505" s="87"/>
      <c r="X505" s="88"/>
    </row>
    <row r="506" spans="1:24">
      <c r="A506" s="57"/>
      <c r="B506" s="57"/>
      <c r="C506" s="57"/>
      <c r="D506" s="68">
        <f t="shared" si="43"/>
        <v>0</v>
      </c>
      <c r="E506" s="57"/>
      <c r="F506" s="65"/>
      <c r="G506" s="66"/>
      <c r="H506" s="65"/>
      <c r="I506" s="67"/>
      <c r="J506" s="67"/>
      <c r="K506" s="66"/>
      <c r="L506" s="57" t="s">
        <v>285</v>
      </c>
      <c r="M506" s="57"/>
      <c r="N506" s="57"/>
      <c r="O506" s="166" t="s">
        <v>153</v>
      </c>
      <c r="P506" s="167"/>
      <c r="Q506" s="57"/>
      <c r="R506" s="57"/>
      <c r="S506" s="82"/>
      <c r="T506" s="83"/>
      <c r="U506" s="84">
        <f t="shared" si="38"/>
        <v>0</v>
      </c>
      <c r="V506" s="83"/>
      <c r="W506" s="87"/>
      <c r="X506" s="88"/>
    </row>
    <row r="507" spans="1:24">
      <c r="A507" s="57" t="str">
        <f>A145</f>
        <v>Direto</v>
      </c>
      <c r="B507" s="57"/>
      <c r="C507" s="57"/>
      <c r="D507" s="68" t="str">
        <f>C145</f>
        <v>Recursos Humanos</v>
      </c>
      <c r="E507" s="57"/>
      <c r="F507" s="51">
        <f>E145</f>
        <v>35</v>
      </c>
      <c r="G507" s="52"/>
      <c r="H507" s="51" t="str">
        <f>G145</f>
        <v>PRODUTOR EXECUTIVO (10 profissionais x 30 diárias)</v>
      </c>
      <c r="I507" s="55"/>
      <c r="J507" s="55"/>
      <c r="K507" s="52"/>
      <c r="L507" s="57" t="s">
        <v>286</v>
      </c>
      <c r="M507" s="57"/>
      <c r="N507" s="57"/>
      <c r="O507" s="166" t="s">
        <v>153</v>
      </c>
      <c r="P507" s="167"/>
      <c r="Q507" s="57"/>
      <c r="R507" s="57"/>
      <c r="S507" s="82"/>
      <c r="T507" s="83"/>
      <c r="U507" s="84">
        <f t="shared" si="38"/>
        <v>0</v>
      </c>
      <c r="V507" s="83"/>
      <c r="W507" s="87"/>
      <c r="X507" s="88"/>
    </row>
    <row r="508" spans="1:24">
      <c r="A508" s="57"/>
      <c r="B508" s="57"/>
      <c r="C508" s="57"/>
      <c r="D508" s="68">
        <f t="shared" ref="D508:D510" si="44">C296</f>
        <v>0</v>
      </c>
      <c r="E508" s="57"/>
      <c r="F508" s="53"/>
      <c r="G508" s="54"/>
      <c r="H508" s="53"/>
      <c r="I508" s="56"/>
      <c r="J508" s="56"/>
      <c r="K508" s="54"/>
      <c r="L508" s="57" t="s">
        <v>287</v>
      </c>
      <c r="M508" s="57"/>
      <c r="N508" s="57"/>
      <c r="O508" s="166" t="s">
        <v>153</v>
      </c>
      <c r="P508" s="167"/>
      <c r="Q508" s="57"/>
      <c r="R508" s="57"/>
      <c r="S508" s="82"/>
      <c r="T508" s="83"/>
      <c r="U508" s="84">
        <f t="shared" si="38"/>
        <v>0</v>
      </c>
      <c r="V508" s="83"/>
      <c r="W508" s="87"/>
      <c r="X508" s="88"/>
    </row>
    <row r="509" spans="1:24">
      <c r="A509" s="57"/>
      <c r="B509" s="57"/>
      <c r="C509" s="57"/>
      <c r="D509" s="68">
        <f t="shared" si="44"/>
        <v>0</v>
      </c>
      <c r="E509" s="57"/>
      <c r="F509" s="53"/>
      <c r="G509" s="54"/>
      <c r="H509" s="53"/>
      <c r="I509" s="56"/>
      <c r="J509" s="56"/>
      <c r="K509" s="54"/>
      <c r="L509" s="57" t="s">
        <v>288</v>
      </c>
      <c r="M509" s="57"/>
      <c r="N509" s="57"/>
      <c r="O509" s="166" t="s">
        <v>153</v>
      </c>
      <c r="P509" s="167"/>
      <c r="Q509" s="57"/>
      <c r="R509" s="57"/>
      <c r="S509" s="82"/>
      <c r="T509" s="83"/>
      <c r="U509" s="84">
        <f t="shared" si="38"/>
        <v>0</v>
      </c>
      <c r="V509" s="83"/>
      <c r="W509" s="87"/>
      <c r="X509" s="88"/>
    </row>
    <row r="510" spans="1:24">
      <c r="A510" s="57"/>
      <c r="B510" s="57"/>
      <c r="C510" s="57"/>
      <c r="D510" s="68">
        <f t="shared" si="44"/>
        <v>0</v>
      </c>
      <c r="E510" s="57"/>
      <c r="F510" s="65"/>
      <c r="G510" s="66"/>
      <c r="H510" s="65"/>
      <c r="I510" s="67"/>
      <c r="J510" s="67"/>
      <c r="K510" s="66"/>
      <c r="L510" s="57" t="s">
        <v>289</v>
      </c>
      <c r="M510" s="57"/>
      <c r="N510" s="57"/>
      <c r="O510" s="166" t="s">
        <v>153</v>
      </c>
      <c r="P510" s="167"/>
      <c r="Q510" s="57"/>
      <c r="R510" s="57"/>
      <c r="S510" s="82"/>
      <c r="T510" s="83"/>
      <c r="U510" s="84">
        <f t="shared" si="38"/>
        <v>0</v>
      </c>
      <c r="V510" s="83"/>
      <c r="W510" s="87"/>
      <c r="X510" s="88"/>
    </row>
    <row r="511" spans="1:24">
      <c r="A511" s="57" t="str">
        <f>A146</f>
        <v>Direto</v>
      </c>
      <c r="B511" s="57"/>
      <c r="C511" s="57"/>
      <c r="D511" s="68" t="str">
        <f>C146</f>
        <v>Recursos Humanos</v>
      </c>
      <c r="E511" s="57"/>
      <c r="F511" s="51">
        <f>E146</f>
        <v>36</v>
      </c>
      <c r="G511" s="52"/>
      <c r="H511" s="51" t="str">
        <f>G146</f>
        <v>PRODUTOR EXECUTIVO - IN LOCO (50 profissionais x 2 diárias)</v>
      </c>
      <c r="I511" s="55"/>
      <c r="J511" s="55"/>
      <c r="K511" s="52"/>
      <c r="L511" s="57" t="s">
        <v>286</v>
      </c>
      <c r="M511" s="57"/>
      <c r="N511" s="57"/>
      <c r="O511" s="166" t="s">
        <v>153</v>
      </c>
      <c r="P511" s="167"/>
      <c r="Q511" s="57"/>
      <c r="R511" s="57"/>
      <c r="S511" s="82"/>
      <c r="T511" s="83"/>
      <c r="U511" s="84">
        <f t="shared" ref="U511:U522" si="45">Q511*S511</f>
        <v>0</v>
      </c>
      <c r="V511" s="83"/>
      <c r="W511" s="87"/>
      <c r="X511" s="88"/>
    </row>
    <row r="512" spans="1:24">
      <c r="A512" s="57"/>
      <c r="B512" s="57"/>
      <c r="C512" s="57"/>
      <c r="D512" s="68">
        <f t="shared" ref="D512:D514" si="46">C300</f>
        <v>0</v>
      </c>
      <c r="E512" s="57"/>
      <c r="F512" s="53"/>
      <c r="G512" s="54"/>
      <c r="H512" s="53"/>
      <c r="I512" s="56"/>
      <c r="J512" s="56"/>
      <c r="K512" s="54"/>
      <c r="L512" s="57" t="s">
        <v>287</v>
      </c>
      <c r="M512" s="57"/>
      <c r="N512" s="57"/>
      <c r="O512" s="166" t="s">
        <v>153</v>
      </c>
      <c r="P512" s="167"/>
      <c r="Q512" s="57"/>
      <c r="R512" s="57"/>
      <c r="S512" s="82"/>
      <c r="T512" s="83"/>
      <c r="U512" s="84">
        <f t="shared" si="45"/>
        <v>0</v>
      </c>
      <c r="V512" s="83"/>
      <c r="W512" s="87"/>
      <c r="X512" s="88"/>
    </row>
    <row r="513" spans="1:24">
      <c r="A513" s="57"/>
      <c r="B513" s="57"/>
      <c r="C513" s="57"/>
      <c r="D513" s="68">
        <f t="shared" si="46"/>
        <v>0</v>
      </c>
      <c r="E513" s="57"/>
      <c r="F513" s="53"/>
      <c r="G513" s="54"/>
      <c r="H513" s="53"/>
      <c r="I513" s="56"/>
      <c r="J513" s="56"/>
      <c r="K513" s="54"/>
      <c r="L513" s="57" t="s">
        <v>288</v>
      </c>
      <c r="M513" s="57"/>
      <c r="N513" s="57"/>
      <c r="O513" s="166" t="s">
        <v>153</v>
      </c>
      <c r="P513" s="167"/>
      <c r="Q513" s="57"/>
      <c r="R513" s="57"/>
      <c r="S513" s="82"/>
      <c r="T513" s="83"/>
      <c r="U513" s="84">
        <f t="shared" si="45"/>
        <v>0</v>
      </c>
      <c r="V513" s="83"/>
      <c r="W513" s="87"/>
      <c r="X513" s="88"/>
    </row>
    <row r="514" spans="1:24">
      <c r="A514" s="57"/>
      <c r="B514" s="57"/>
      <c r="C514" s="57"/>
      <c r="D514" s="68">
        <f t="shared" si="46"/>
        <v>0</v>
      </c>
      <c r="E514" s="57"/>
      <c r="F514" s="65"/>
      <c r="G514" s="66"/>
      <c r="H514" s="65"/>
      <c r="I514" s="67"/>
      <c r="J514" s="67"/>
      <c r="K514" s="66"/>
      <c r="L514" s="57" t="s">
        <v>289</v>
      </c>
      <c r="M514" s="57"/>
      <c r="N514" s="57"/>
      <c r="O514" s="166" t="s">
        <v>153</v>
      </c>
      <c r="P514" s="167"/>
      <c r="Q514" s="57"/>
      <c r="R514" s="57"/>
      <c r="S514" s="82"/>
      <c r="T514" s="83"/>
      <c r="U514" s="84">
        <f t="shared" si="45"/>
        <v>0</v>
      </c>
      <c r="V514" s="83"/>
      <c r="W514" s="87"/>
      <c r="X514" s="88"/>
    </row>
    <row r="515" spans="1:24" ht="15" customHeight="1">
      <c r="A515" s="57" t="str">
        <f>A147</f>
        <v>Direto</v>
      </c>
      <c r="B515" s="57"/>
      <c r="C515" s="57"/>
      <c r="D515" s="68" t="str">
        <f>C147</f>
        <v>Recursos Humanos</v>
      </c>
      <c r="E515" s="57"/>
      <c r="F515" s="51">
        <f>E147</f>
        <v>37</v>
      </c>
      <c r="G515" s="52"/>
      <c r="H515" s="51" t="str">
        <f>G147</f>
        <v>PRODUTOR OPERACIONAL (150 profissionais x 2 diárias)</v>
      </c>
      <c r="I515" s="55"/>
      <c r="J515" s="55"/>
      <c r="K515" s="52"/>
      <c r="L515" s="57" t="s">
        <v>286</v>
      </c>
      <c r="M515" s="57"/>
      <c r="N515" s="57"/>
      <c r="O515" s="166" t="s">
        <v>153</v>
      </c>
      <c r="P515" s="167"/>
      <c r="Q515" s="57"/>
      <c r="R515" s="57"/>
      <c r="S515" s="82"/>
      <c r="T515" s="83"/>
      <c r="U515" s="84">
        <f t="shared" si="45"/>
        <v>0</v>
      </c>
      <c r="V515" s="83"/>
      <c r="W515" s="87"/>
      <c r="X515" s="88"/>
    </row>
    <row r="516" spans="1:24" ht="15" customHeight="1">
      <c r="A516" s="57"/>
      <c r="B516" s="57"/>
      <c r="C516" s="57"/>
      <c r="D516" s="68">
        <f t="shared" ref="D516:D518" si="47">C304</f>
        <v>0</v>
      </c>
      <c r="E516" s="57"/>
      <c r="F516" s="53"/>
      <c r="G516" s="54"/>
      <c r="H516" s="53"/>
      <c r="I516" s="56"/>
      <c r="J516" s="56"/>
      <c r="K516" s="54"/>
      <c r="L516" s="57" t="s">
        <v>287</v>
      </c>
      <c r="M516" s="57"/>
      <c r="N516" s="57"/>
      <c r="O516" s="166" t="s">
        <v>153</v>
      </c>
      <c r="P516" s="167"/>
      <c r="Q516" s="57"/>
      <c r="R516" s="57"/>
      <c r="S516" s="82"/>
      <c r="T516" s="83"/>
      <c r="U516" s="84">
        <f t="shared" si="45"/>
        <v>0</v>
      </c>
      <c r="V516" s="83"/>
      <c r="W516" s="87"/>
      <c r="X516" s="88"/>
    </row>
    <row r="517" spans="1:24" ht="15" customHeight="1">
      <c r="A517" s="57"/>
      <c r="B517" s="57"/>
      <c r="C517" s="57"/>
      <c r="D517" s="68">
        <f t="shared" si="47"/>
        <v>0</v>
      </c>
      <c r="E517" s="57"/>
      <c r="F517" s="53"/>
      <c r="G517" s="54"/>
      <c r="H517" s="53"/>
      <c r="I517" s="56"/>
      <c r="J517" s="56"/>
      <c r="K517" s="54"/>
      <c r="L517" s="57" t="s">
        <v>288</v>
      </c>
      <c r="M517" s="57"/>
      <c r="N517" s="57"/>
      <c r="O517" s="166" t="s">
        <v>153</v>
      </c>
      <c r="P517" s="167"/>
      <c r="Q517" s="57"/>
      <c r="R517" s="57"/>
      <c r="S517" s="82"/>
      <c r="T517" s="83"/>
      <c r="U517" s="84">
        <f t="shared" si="45"/>
        <v>0</v>
      </c>
      <c r="V517" s="83"/>
      <c r="W517" s="87"/>
      <c r="X517" s="88"/>
    </row>
    <row r="518" spans="1:24" ht="15" customHeight="1">
      <c r="A518" s="57"/>
      <c r="B518" s="57"/>
      <c r="C518" s="57"/>
      <c r="D518" s="68">
        <f t="shared" si="47"/>
        <v>0</v>
      </c>
      <c r="E518" s="57"/>
      <c r="F518" s="65"/>
      <c r="G518" s="66"/>
      <c r="H518" s="65"/>
      <c r="I518" s="67"/>
      <c r="J518" s="67"/>
      <c r="K518" s="66"/>
      <c r="L518" s="57" t="s">
        <v>289</v>
      </c>
      <c r="M518" s="57"/>
      <c r="N518" s="57"/>
      <c r="O518" s="166" t="s">
        <v>153</v>
      </c>
      <c r="P518" s="167"/>
      <c r="Q518" s="57"/>
      <c r="R518" s="57"/>
      <c r="S518" s="82"/>
      <c r="T518" s="83"/>
      <c r="U518" s="84">
        <f t="shared" si="45"/>
        <v>0</v>
      </c>
      <c r="V518" s="83"/>
      <c r="W518" s="87"/>
      <c r="X518" s="88"/>
    </row>
    <row r="519" spans="1:24" ht="15" customHeight="1">
      <c r="A519" s="57" t="str">
        <f>A148</f>
        <v>Direto</v>
      </c>
      <c r="B519" s="57"/>
      <c r="C519" s="57"/>
      <c r="D519" s="68" t="str">
        <f>C148</f>
        <v>Obras e Instalações</v>
      </c>
      <c r="E519" s="57"/>
      <c r="F519" s="51">
        <f>E148</f>
        <v>38</v>
      </c>
      <c r="G519" s="52"/>
      <c r="H519" s="51" t="str">
        <f>G148</f>
        <v>RADIO HT (30 unidades x 12 diárias)</v>
      </c>
      <c r="I519" s="55"/>
      <c r="J519" s="55"/>
      <c r="K519" s="52"/>
      <c r="L519" s="57" t="s">
        <v>290</v>
      </c>
      <c r="M519" s="57"/>
      <c r="N519" s="57"/>
      <c r="O519" s="166" t="s">
        <v>153</v>
      </c>
      <c r="P519" s="167"/>
      <c r="Q519" s="57"/>
      <c r="R519" s="57"/>
      <c r="S519" s="82"/>
      <c r="T519" s="83"/>
      <c r="U519" s="84">
        <f t="shared" si="45"/>
        <v>0</v>
      </c>
      <c r="V519" s="83"/>
      <c r="W519" s="87"/>
      <c r="X519" s="88"/>
    </row>
    <row r="520" spans="1:24" ht="15" customHeight="1">
      <c r="A520" s="57"/>
      <c r="B520" s="57"/>
      <c r="C520" s="57"/>
      <c r="D520" s="68">
        <f t="shared" ref="D520:D522" si="48">C308</f>
        <v>0</v>
      </c>
      <c r="E520" s="57"/>
      <c r="F520" s="53"/>
      <c r="G520" s="54"/>
      <c r="H520" s="53"/>
      <c r="I520" s="56"/>
      <c r="J520" s="56"/>
      <c r="K520" s="54"/>
      <c r="L520" s="57" t="s">
        <v>291</v>
      </c>
      <c r="M520" s="57"/>
      <c r="N520" s="57"/>
      <c r="O520" s="166" t="s">
        <v>153</v>
      </c>
      <c r="P520" s="167"/>
      <c r="Q520" s="57"/>
      <c r="R520" s="57"/>
      <c r="S520" s="82"/>
      <c r="T520" s="83"/>
      <c r="U520" s="84">
        <f t="shared" si="45"/>
        <v>0</v>
      </c>
      <c r="V520" s="83"/>
      <c r="W520" s="87"/>
      <c r="X520" s="88"/>
    </row>
    <row r="521" spans="1:24" ht="15" customHeight="1">
      <c r="A521" s="57"/>
      <c r="B521" s="57"/>
      <c r="C521" s="57"/>
      <c r="D521" s="68">
        <f t="shared" si="48"/>
        <v>0</v>
      </c>
      <c r="E521" s="57"/>
      <c r="F521" s="53"/>
      <c r="G521" s="54"/>
      <c r="H521" s="53"/>
      <c r="I521" s="56"/>
      <c r="J521" s="56"/>
      <c r="K521" s="54"/>
      <c r="L521" s="57" t="s">
        <v>292</v>
      </c>
      <c r="M521" s="57"/>
      <c r="N521" s="57"/>
      <c r="O521" s="166" t="s">
        <v>153</v>
      </c>
      <c r="P521" s="167"/>
      <c r="Q521" s="57"/>
      <c r="R521" s="57"/>
      <c r="S521" s="82"/>
      <c r="T521" s="83"/>
      <c r="U521" s="84">
        <f t="shared" si="45"/>
        <v>0</v>
      </c>
      <c r="V521" s="83"/>
      <c r="W521" s="87"/>
      <c r="X521" s="88"/>
    </row>
    <row r="522" spans="1:24" ht="15" customHeight="1">
      <c r="A522" s="57"/>
      <c r="B522" s="57"/>
      <c r="C522" s="57"/>
      <c r="D522" s="68">
        <f t="shared" si="48"/>
        <v>0</v>
      </c>
      <c r="E522" s="57"/>
      <c r="F522" s="65"/>
      <c r="G522" s="66"/>
      <c r="H522" s="65"/>
      <c r="I522" s="67"/>
      <c r="J522" s="67"/>
      <c r="K522" s="66"/>
      <c r="L522" s="57" t="s">
        <v>293</v>
      </c>
      <c r="M522" s="57"/>
      <c r="N522" s="57"/>
      <c r="O522" s="166" t="s">
        <v>153</v>
      </c>
      <c r="P522" s="167"/>
      <c r="Q522" s="57"/>
      <c r="R522" s="57"/>
      <c r="S522" s="82"/>
      <c r="T522" s="83"/>
      <c r="U522" s="84">
        <f t="shared" si="45"/>
        <v>0</v>
      </c>
      <c r="V522" s="83"/>
      <c r="W522" s="87"/>
      <c r="X522" s="88"/>
    </row>
    <row r="523" spans="1:24" ht="15" customHeight="1">
      <c r="A523" s="57" t="str">
        <f>A149</f>
        <v>Direto</v>
      </c>
      <c r="B523" s="57"/>
      <c r="C523" s="57"/>
      <c r="D523" s="68" t="str">
        <f>C149</f>
        <v>Recursos Humanos</v>
      </c>
      <c r="E523" s="57"/>
      <c r="F523" s="51">
        <f>E149</f>
        <v>39</v>
      </c>
      <c r="G523" s="52"/>
      <c r="H523" s="51" t="str">
        <f>G149</f>
        <v>RECEPCIONISTA - 09H00 (200 profissionais x 2 diárias)</v>
      </c>
      <c r="I523" s="55"/>
      <c r="J523" s="55"/>
      <c r="K523" s="52"/>
      <c r="L523" s="57" t="s">
        <v>290</v>
      </c>
      <c r="M523" s="57"/>
      <c r="N523" s="57"/>
      <c r="O523" s="166" t="s">
        <v>153</v>
      </c>
      <c r="P523" s="167"/>
      <c r="Q523" s="57"/>
      <c r="R523" s="57"/>
      <c r="S523" s="82"/>
      <c r="T523" s="83"/>
      <c r="U523" s="84">
        <f t="shared" ref="U523:U558" si="49">Q523*S523</f>
        <v>0</v>
      </c>
      <c r="V523" s="83"/>
      <c r="W523" s="87"/>
      <c r="X523" s="88"/>
    </row>
    <row r="524" spans="1:24" ht="15" customHeight="1">
      <c r="A524" s="57"/>
      <c r="B524" s="57"/>
      <c r="C524" s="57"/>
      <c r="D524" s="68">
        <f t="shared" ref="D524:D526" si="50">C312</f>
        <v>0</v>
      </c>
      <c r="E524" s="57"/>
      <c r="F524" s="53"/>
      <c r="G524" s="54"/>
      <c r="H524" s="53"/>
      <c r="I524" s="56"/>
      <c r="J524" s="56"/>
      <c r="K524" s="54"/>
      <c r="L524" s="57" t="s">
        <v>291</v>
      </c>
      <c r="M524" s="57"/>
      <c r="N524" s="57"/>
      <c r="O524" s="166" t="s">
        <v>153</v>
      </c>
      <c r="P524" s="167"/>
      <c r="Q524" s="57"/>
      <c r="R524" s="57"/>
      <c r="S524" s="82"/>
      <c r="T524" s="83"/>
      <c r="U524" s="84">
        <f t="shared" si="49"/>
        <v>0</v>
      </c>
      <c r="V524" s="83"/>
      <c r="W524" s="87"/>
      <c r="X524" s="88"/>
    </row>
    <row r="525" spans="1:24" ht="15" customHeight="1">
      <c r="A525" s="57"/>
      <c r="B525" s="57"/>
      <c r="C525" s="57"/>
      <c r="D525" s="68">
        <f t="shared" si="50"/>
        <v>0</v>
      </c>
      <c r="E525" s="57"/>
      <c r="F525" s="53"/>
      <c r="G525" s="54"/>
      <c r="H525" s="53"/>
      <c r="I525" s="56"/>
      <c r="J525" s="56"/>
      <c r="K525" s="54"/>
      <c r="L525" s="57" t="s">
        <v>292</v>
      </c>
      <c r="M525" s="57"/>
      <c r="N525" s="57"/>
      <c r="O525" s="166" t="s">
        <v>153</v>
      </c>
      <c r="P525" s="167"/>
      <c r="Q525" s="57"/>
      <c r="R525" s="57"/>
      <c r="S525" s="82"/>
      <c r="T525" s="83"/>
      <c r="U525" s="84">
        <f t="shared" si="49"/>
        <v>0</v>
      </c>
      <c r="V525" s="83"/>
      <c r="W525" s="87"/>
      <c r="X525" s="88"/>
    </row>
    <row r="526" spans="1:24" ht="15" customHeight="1">
      <c r="A526" s="57"/>
      <c r="B526" s="57"/>
      <c r="C526" s="57"/>
      <c r="D526" s="68">
        <f t="shared" si="50"/>
        <v>0</v>
      </c>
      <c r="E526" s="57"/>
      <c r="F526" s="65"/>
      <c r="G526" s="66"/>
      <c r="H526" s="65"/>
      <c r="I526" s="67"/>
      <c r="J526" s="67"/>
      <c r="K526" s="66"/>
      <c r="L526" s="57" t="s">
        <v>293</v>
      </c>
      <c r="M526" s="57"/>
      <c r="N526" s="57"/>
      <c r="O526" s="166" t="s">
        <v>153</v>
      </c>
      <c r="P526" s="167"/>
      <c r="Q526" s="57"/>
      <c r="R526" s="57"/>
      <c r="S526" s="82"/>
      <c r="T526" s="83"/>
      <c r="U526" s="84">
        <f t="shared" si="49"/>
        <v>0</v>
      </c>
      <c r="V526" s="83"/>
      <c r="W526" s="87"/>
      <c r="X526" s="88"/>
    </row>
    <row r="527" spans="1:24">
      <c r="A527" s="57" t="str">
        <f>A150</f>
        <v>Direto</v>
      </c>
      <c r="B527" s="57"/>
      <c r="C527" s="57"/>
      <c r="D527" s="68" t="str">
        <f>C150</f>
        <v>Recursos Humanos</v>
      </c>
      <c r="E527" s="57"/>
      <c r="F527" s="51">
        <f>E150</f>
        <v>40</v>
      </c>
      <c r="G527" s="52"/>
      <c r="H527" s="51" t="str">
        <f>G150</f>
        <v>SEGURANÇAS (120 profissionais x 2 diárias)</v>
      </c>
      <c r="I527" s="55"/>
      <c r="J527" s="55"/>
      <c r="K527" s="52"/>
      <c r="L527" s="57" t="s">
        <v>290</v>
      </c>
      <c r="M527" s="57"/>
      <c r="N527" s="57"/>
      <c r="O527" s="166" t="s">
        <v>153</v>
      </c>
      <c r="P527" s="167"/>
      <c r="Q527" s="57"/>
      <c r="R527" s="57"/>
      <c r="S527" s="82"/>
      <c r="T527" s="83"/>
      <c r="U527" s="84">
        <f t="shared" si="49"/>
        <v>0</v>
      </c>
      <c r="V527" s="83"/>
      <c r="W527" s="87"/>
      <c r="X527" s="88"/>
    </row>
    <row r="528" spans="1:24">
      <c r="A528" s="57"/>
      <c r="B528" s="57"/>
      <c r="C528" s="57"/>
      <c r="D528" s="68">
        <f t="shared" ref="D528:D530" si="51">C316</f>
        <v>0</v>
      </c>
      <c r="E528" s="57"/>
      <c r="F528" s="53"/>
      <c r="G528" s="54"/>
      <c r="H528" s="53"/>
      <c r="I528" s="56"/>
      <c r="J528" s="56"/>
      <c r="K528" s="54"/>
      <c r="L528" s="57" t="s">
        <v>291</v>
      </c>
      <c r="M528" s="57"/>
      <c r="N528" s="57"/>
      <c r="O528" s="166" t="s">
        <v>153</v>
      </c>
      <c r="P528" s="167"/>
      <c r="Q528" s="57"/>
      <c r="R528" s="57"/>
      <c r="S528" s="82"/>
      <c r="T528" s="83"/>
      <c r="U528" s="84">
        <f t="shared" si="49"/>
        <v>0</v>
      </c>
      <c r="V528" s="83"/>
      <c r="W528" s="87"/>
      <c r="X528" s="88"/>
    </row>
    <row r="529" spans="1:24">
      <c r="A529" s="57"/>
      <c r="B529" s="57"/>
      <c r="C529" s="57"/>
      <c r="D529" s="68">
        <f t="shared" si="51"/>
        <v>0</v>
      </c>
      <c r="E529" s="57"/>
      <c r="F529" s="53"/>
      <c r="G529" s="54"/>
      <c r="H529" s="53"/>
      <c r="I529" s="56"/>
      <c r="J529" s="56"/>
      <c r="K529" s="54"/>
      <c r="L529" s="57" t="s">
        <v>292</v>
      </c>
      <c r="M529" s="57"/>
      <c r="N529" s="57"/>
      <c r="O529" s="166" t="s">
        <v>153</v>
      </c>
      <c r="P529" s="167"/>
      <c r="Q529" s="57"/>
      <c r="R529" s="57"/>
      <c r="S529" s="82"/>
      <c r="T529" s="83"/>
      <c r="U529" s="84">
        <f t="shared" si="49"/>
        <v>0</v>
      </c>
      <c r="V529" s="83"/>
      <c r="W529" s="87"/>
      <c r="X529" s="88"/>
    </row>
    <row r="530" spans="1:24">
      <c r="A530" s="57"/>
      <c r="B530" s="57"/>
      <c r="C530" s="57"/>
      <c r="D530" s="68">
        <f t="shared" si="51"/>
        <v>0</v>
      </c>
      <c r="E530" s="57"/>
      <c r="F530" s="65"/>
      <c r="G530" s="66"/>
      <c r="H530" s="65"/>
      <c r="I530" s="67"/>
      <c r="J530" s="67"/>
      <c r="K530" s="66"/>
      <c r="L530" s="57" t="s">
        <v>293</v>
      </c>
      <c r="M530" s="57"/>
      <c r="N530" s="57"/>
      <c r="O530" s="166" t="s">
        <v>153</v>
      </c>
      <c r="P530" s="167"/>
      <c r="Q530" s="57"/>
      <c r="R530" s="57"/>
      <c r="S530" s="82"/>
      <c r="T530" s="83"/>
      <c r="U530" s="84">
        <f t="shared" si="49"/>
        <v>0</v>
      </c>
      <c r="V530" s="83"/>
      <c r="W530" s="87"/>
      <c r="X530" s="88"/>
    </row>
    <row r="531" spans="1:24">
      <c r="A531" s="57" t="str">
        <f>A151</f>
        <v>Direto</v>
      </c>
      <c r="B531" s="57"/>
      <c r="C531" s="57"/>
      <c r="D531" s="68" t="str">
        <f>C151</f>
        <v>Recursos Humanos</v>
      </c>
      <c r="E531" s="57"/>
      <c r="F531" s="51">
        <f>E151</f>
        <v>41</v>
      </c>
      <c r="G531" s="52"/>
      <c r="H531" s="51" t="str">
        <f>G151</f>
        <v>SERVIÇO DE INSTALAÇÃO E MANUTENÇÃO ELÉTRICA (5 unidades x 2 diárias)</v>
      </c>
      <c r="I531" s="55"/>
      <c r="J531" s="55"/>
      <c r="K531" s="52"/>
      <c r="L531" s="57" t="s">
        <v>294</v>
      </c>
      <c r="M531" s="57"/>
      <c r="N531" s="57"/>
      <c r="O531" s="166" t="s">
        <v>153</v>
      </c>
      <c r="P531" s="167"/>
      <c r="Q531" s="57"/>
      <c r="R531" s="57"/>
      <c r="S531" s="82"/>
      <c r="T531" s="83"/>
      <c r="U531" s="84">
        <f t="shared" si="49"/>
        <v>0</v>
      </c>
      <c r="V531" s="83"/>
      <c r="W531" s="87"/>
      <c r="X531" s="88"/>
    </row>
    <row r="532" spans="1:24">
      <c r="A532" s="57"/>
      <c r="B532" s="57"/>
      <c r="C532" s="57"/>
      <c r="D532" s="68">
        <f t="shared" ref="D532:D534" si="52">C320</f>
        <v>0</v>
      </c>
      <c r="E532" s="57"/>
      <c r="F532" s="53"/>
      <c r="G532" s="54"/>
      <c r="H532" s="53"/>
      <c r="I532" s="56"/>
      <c r="J532" s="56"/>
      <c r="K532" s="54"/>
      <c r="L532" s="57" t="s">
        <v>295</v>
      </c>
      <c r="M532" s="57"/>
      <c r="N532" s="57"/>
      <c r="O532" s="166" t="s">
        <v>153</v>
      </c>
      <c r="P532" s="167"/>
      <c r="Q532" s="57"/>
      <c r="R532" s="57"/>
      <c r="S532" s="82"/>
      <c r="T532" s="83"/>
      <c r="U532" s="84">
        <f t="shared" si="49"/>
        <v>0</v>
      </c>
      <c r="V532" s="83"/>
      <c r="W532" s="87"/>
      <c r="X532" s="88"/>
    </row>
    <row r="533" spans="1:24">
      <c r="A533" s="57"/>
      <c r="B533" s="57"/>
      <c r="C533" s="57"/>
      <c r="D533" s="68">
        <f t="shared" si="52"/>
        <v>0</v>
      </c>
      <c r="E533" s="57"/>
      <c r="F533" s="53"/>
      <c r="G533" s="54"/>
      <c r="H533" s="53"/>
      <c r="I533" s="56"/>
      <c r="J533" s="56"/>
      <c r="K533" s="54"/>
      <c r="L533" s="57" t="s">
        <v>296</v>
      </c>
      <c r="M533" s="57"/>
      <c r="N533" s="57"/>
      <c r="O533" s="166" t="s">
        <v>153</v>
      </c>
      <c r="P533" s="167"/>
      <c r="Q533" s="57"/>
      <c r="R533" s="57"/>
      <c r="S533" s="82"/>
      <c r="T533" s="83"/>
      <c r="U533" s="84">
        <f t="shared" si="49"/>
        <v>0</v>
      </c>
      <c r="V533" s="83"/>
      <c r="W533" s="87"/>
      <c r="X533" s="88"/>
    </row>
    <row r="534" spans="1:24">
      <c r="A534" s="57"/>
      <c r="B534" s="57"/>
      <c r="C534" s="57"/>
      <c r="D534" s="68">
        <f t="shared" si="52"/>
        <v>0</v>
      </c>
      <c r="E534" s="57"/>
      <c r="F534" s="65"/>
      <c r="G534" s="66"/>
      <c r="H534" s="65"/>
      <c r="I534" s="67"/>
      <c r="J534" s="67"/>
      <c r="K534" s="66"/>
      <c r="L534" s="57" t="s">
        <v>297</v>
      </c>
      <c r="M534" s="57"/>
      <c r="N534" s="57"/>
      <c r="O534" s="166" t="s">
        <v>153</v>
      </c>
      <c r="P534" s="167"/>
      <c r="Q534" s="57"/>
      <c r="R534" s="57"/>
      <c r="S534" s="82"/>
      <c r="T534" s="83"/>
      <c r="U534" s="84">
        <f t="shared" si="49"/>
        <v>0</v>
      </c>
      <c r="V534" s="83"/>
      <c r="W534" s="87"/>
      <c r="X534" s="88"/>
    </row>
    <row r="535" spans="1:24">
      <c r="A535" s="57" t="str">
        <f>A152</f>
        <v>Direto</v>
      </c>
      <c r="B535" s="57"/>
      <c r="C535" s="57"/>
      <c r="D535" s="68" t="str">
        <f>C152</f>
        <v>Obras e Instalações</v>
      </c>
      <c r="E535" s="57"/>
      <c r="F535" s="51">
        <f>E152</f>
        <v>42</v>
      </c>
      <c r="G535" s="52"/>
      <c r="H535" s="51" t="str">
        <f>G152</f>
        <v>SOM TIPO 1 - BASICO 2 CAIXAS E 1 MICROFONE (20 unidades x 2 diárias)</v>
      </c>
      <c r="I535" s="55"/>
      <c r="J535" s="55"/>
      <c r="K535" s="52"/>
      <c r="L535" s="57" t="s">
        <v>294</v>
      </c>
      <c r="M535" s="57"/>
      <c r="N535" s="57"/>
      <c r="O535" s="166" t="s">
        <v>153</v>
      </c>
      <c r="P535" s="167"/>
      <c r="Q535" s="57"/>
      <c r="R535" s="57"/>
      <c r="S535" s="82"/>
      <c r="T535" s="83"/>
      <c r="U535" s="84">
        <f t="shared" si="49"/>
        <v>0</v>
      </c>
      <c r="V535" s="83"/>
      <c r="W535" s="87"/>
      <c r="X535" s="88"/>
    </row>
    <row r="536" spans="1:24">
      <c r="A536" s="57"/>
      <c r="B536" s="57"/>
      <c r="C536" s="57"/>
      <c r="D536" s="68">
        <f t="shared" ref="D536:D538" si="53">C324</f>
        <v>0</v>
      </c>
      <c r="E536" s="57"/>
      <c r="F536" s="53"/>
      <c r="G536" s="54"/>
      <c r="H536" s="53"/>
      <c r="I536" s="56"/>
      <c r="J536" s="56"/>
      <c r="K536" s="54"/>
      <c r="L536" s="57" t="s">
        <v>295</v>
      </c>
      <c r="M536" s="57"/>
      <c r="N536" s="57"/>
      <c r="O536" s="166" t="s">
        <v>153</v>
      </c>
      <c r="P536" s="167"/>
      <c r="Q536" s="57"/>
      <c r="R536" s="57"/>
      <c r="S536" s="82"/>
      <c r="T536" s="83"/>
      <c r="U536" s="84">
        <f t="shared" si="49"/>
        <v>0</v>
      </c>
      <c r="V536" s="83"/>
      <c r="W536" s="87"/>
      <c r="X536" s="88"/>
    </row>
    <row r="537" spans="1:24">
      <c r="A537" s="57"/>
      <c r="B537" s="57"/>
      <c r="C537" s="57"/>
      <c r="D537" s="68">
        <f t="shared" si="53"/>
        <v>0</v>
      </c>
      <c r="E537" s="57"/>
      <c r="F537" s="53"/>
      <c r="G537" s="54"/>
      <c r="H537" s="53"/>
      <c r="I537" s="56"/>
      <c r="J537" s="56"/>
      <c r="K537" s="54"/>
      <c r="L537" s="57" t="s">
        <v>296</v>
      </c>
      <c r="M537" s="57"/>
      <c r="N537" s="57"/>
      <c r="O537" s="166" t="s">
        <v>153</v>
      </c>
      <c r="P537" s="167"/>
      <c r="Q537" s="57"/>
      <c r="R537" s="57"/>
      <c r="S537" s="82"/>
      <c r="T537" s="83"/>
      <c r="U537" s="84">
        <f t="shared" si="49"/>
        <v>0</v>
      </c>
      <c r="V537" s="83"/>
      <c r="W537" s="87"/>
      <c r="X537" s="88"/>
    </row>
    <row r="538" spans="1:24">
      <c r="A538" s="57"/>
      <c r="B538" s="57"/>
      <c r="C538" s="57"/>
      <c r="D538" s="68">
        <f t="shared" si="53"/>
        <v>0</v>
      </c>
      <c r="E538" s="57"/>
      <c r="F538" s="65"/>
      <c r="G538" s="66"/>
      <c r="H538" s="65"/>
      <c r="I538" s="67"/>
      <c r="J538" s="67"/>
      <c r="K538" s="66"/>
      <c r="L538" s="57" t="s">
        <v>297</v>
      </c>
      <c r="M538" s="57"/>
      <c r="N538" s="57"/>
      <c r="O538" s="166" t="s">
        <v>153</v>
      </c>
      <c r="P538" s="167"/>
      <c r="Q538" s="57"/>
      <c r="R538" s="57"/>
      <c r="S538" s="82"/>
      <c r="T538" s="83"/>
      <c r="U538" s="84">
        <f t="shared" si="49"/>
        <v>0</v>
      </c>
      <c r="V538" s="83"/>
      <c r="W538" s="87"/>
      <c r="X538" s="88"/>
    </row>
    <row r="539" spans="1:24">
      <c r="A539" s="57" t="str">
        <f>A153</f>
        <v>Direto</v>
      </c>
      <c r="B539" s="57"/>
      <c r="C539" s="57"/>
      <c r="D539" s="68" t="str">
        <f>C153</f>
        <v>Obras e Instalações</v>
      </c>
      <c r="E539" s="57"/>
      <c r="F539" s="51">
        <f>E153</f>
        <v>43</v>
      </c>
      <c r="G539" s="52"/>
      <c r="H539" s="51" t="str">
        <f>G153</f>
        <v>SOM TIPO 3 - palestra ( 4 caixinha e uns microfone ) (10 unidades x 2 diárias)</v>
      </c>
      <c r="I539" s="55"/>
      <c r="J539" s="55"/>
      <c r="K539" s="52"/>
      <c r="L539" s="57" t="s">
        <v>286</v>
      </c>
      <c r="M539" s="57"/>
      <c r="N539" s="57"/>
      <c r="O539" s="166" t="s">
        <v>153</v>
      </c>
      <c r="P539" s="167"/>
      <c r="Q539" s="57"/>
      <c r="R539" s="57"/>
      <c r="S539" s="82"/>
      <c r="T539" s="83"/>
      <c r="U539" s="84">
        <f t="shared" si="49"/>
        <v>0</v>
      </c>
      <c r="V539" s="83"/>
      <c r="W539" s="87"/>
      <c r="X539" s="88"/>
    </row>
    <row r="540" spans="1:24">
      <c r="A540" s="57"/>
      <c r="B540" s="57"/>
      <c r="C540" s="57"/>
      <c r="D540" s="68">
        <f t="shared" ref="D540:D542" si="54">C328</f>
        <v>0</v>
      </c>
      <c r="E540" s="57"/>
      <c r="F540" s="53"/>
      <c r="G540" s="54"/>
      <c r="H540" s="53"/>
      <c r="I540" s="56"/>
      <c r="J540" s="56"/>
      <c r="K540" s="54"/>
      <c r="L540" s="57" t="s">
        <v>287</v>
      </c>
      <c r="M540" s="57"/>
      <c r="N540" s="57"/>
      <c r="O540" s="166" t="s">
        <v>153</v>
      </c>
      <c r="P540" s="167"/>
      <c r="Q540" s="57"/>
      <c r="R540" s="57"/>
      <c r="S540" s="82"/>
      <c r="T540" s="83"/>
      <c r="U540" s="84">
        <f t="shared" si="49"/>
        <v>0</v>
      </c>
      <c r="V540" s="83"/>
      <c r="W540" s="87"/>
      <c r="X540" s="88"/>
    </row>
    <row r="541" spans="1:24">
      <c r="A541" s="57"/>
      <c r="B541" s="57"/>
      <c r="C541" s="57"/>
      <c r="D541" s="68">
        <f t="shared" si="54"/>
        <v>0</v>
      </c>
      <c r="E541" s="57"/>
      <c r="F541" s="53"/>
      <c r="G541" s="54"/>
      <c r="H541" s="53"/>
      <c r="I541" s="56"/>
      <c r="J541" s="56"/>
      <c r="K541" s="54"/>
      <c r="L541" s="57" t="s">
        <v>288</v>
      </c>
      <c r="M541" s="57"/>
      <c r="N541" s="57"/>
      <c r="O541" s="166" t="s">
        <v>153</v>
      </c>
      <c r="P541" s="167"/>
      <c r="Q541" s="57"/>
      <c r="R541" s="57"/>
      <c r="S541" s="82"/>
      <c r="T541" s="83"/>
      <c r="U541" s="84">
        <f t="shared" si="49"/>
        <v>0</v>
      </c>
      <c r="V541" s="83"/>
      <c r="W541" s="87"/>
      <c r="X541" s="88"/>
    </row>
    <row r="542" spans="1:24">
      <c r="A542" s="57"/>
      <c r="B542" s="57"/>
      <c r="C542" s="57"/>
      <c r="D542" s="68">
        <f t="shared" si="54"/>
        <v>0</v>
      </c>
      <c r="E542" s="57"/>
      <c r="F542" s="65"/>
      <c r="G542" s="66"/>
      <c r="H542" s="65"/>
      <c r="I542" s="67"/>
      <c r="J542" s="67"/>
      <c r="K542" s="66"/>
      <c r="L542" s="57" t="s">
        <v>289</v>
      </c>
      <c r="M542" s="57"/>
      <c r="N542" s="57"/>
      <c r="O542" s="166" t="s">
        <v>153</v>
      </c>
      <c r="P542" s="167"/>
      <c r="Q542" s="57"/>
      <c r="R542" s="57"/>
      <c r="S542" s="82"/>
      <c r="T542" s="83"/>
      <c r="U542" s="84">
        <f t="shared" si="49"/>
        <v>0</v>
      </c>
      <c r="V542" s="83"/>
      <c r="W542" s="87"/>
      <c r="X542" s="88"/>
    </row>
    <row r="543" spans="1:24">
      <c r="A543" s="57" t="str">
        <f>A154</f>
        <v>Direto</v>
      </c>
      <c r="B543" s="57"/>
      <c r="C543" s="57"/>
      <c r="D543" s="68" t="str">
        <f>C154</f>
        <v>Obras e Instalações</v>
      </c>
      <c r="E543" s="57"/>
      <c r="F543" s="51">
        <f>E154</f>
        <v>44</v>
      </c>
      <c r="G543" s="52"/>
      <c r="H543" s="51" t="str">
        <f>G154</f>
        <v>SOM TIPO 4 - back line completo, 4 caixa alta 4 sub / grave , (11 unidades x 2 diárias)</v>
      </c>
      <c r="I543" s="55"/>
      <c r="J543" s="55"/>
      <c r="K543" s="52"/>
      <c r="L543" s="57" t="s">
        <v>290</v>
      </c>
      <c r="M543" s="57"/>
      <c r="N543" s="57"/>
      <c r="O543" s="166" t="s">
        <v>153</v>
      </c>
      <c r="P543" s="167"/>
      <c r="Q543" s="57"/>
      <c r="R543" s="57"/>
      <c r="S543" s="82"/>
      <c r="T543" s="83"/>
      <c r="U543" s="84">
        <f t="shared" si="49"/>
        <v>0</v>
      </c>
      <c r="V543" s="83"/>
      <c r="W543" s="87"/>
      <c r="X543" s="88"/>
    </row>
    <row r="544" spans="1:24">
      <c r="A544" s="57"/>
      <c r="B544" s="57"/>
      <c r="C544" s="57"/>
      <c r="D544" s="68">
        <f t="shared" ref="D544:D546" si="55">C332</f>
        <v>0</v>
      </c>
      <c r="E544" s="57"/>
      <c r="F544" s="53"/>
      <c r="G544" s="54"/>
      <c r="H544" s="53"/>
      <c r="I544" s="56"/>
      <c r="J544" s="56"/>
      <c r="K544" s="54"/>
      <c r="L544" s="57" t="s">
        <v>291</v>
      </c>
      <c r="M544" s="57"/>
      <c r="N544" s="57"/>
      <c r="O544" s="166" t="s">
        <v>153</v>
      </c>
      <c r="P544" s="167"/>
      <c r="Q544" s="57"/>
      <c r="R544" s="57"/>
      <c r="S544" s="82"/>
      <c r="T544" s="83"/>
      <c r="U544" s="84">
        <f t="shared" si="49"/>
        <v>0</v>
      </c>
      <c r="V544" s="83"/>
      <c r="W544" s="87"/>
      <c r="X544" s="88"/>
    </row>
    <row r="545" spans="1:24">
      <c r="A545" s="57"/>
      <c r="B545" s="57"/>
      <c r="C545" s="57"/>
      <c r="D545" s="68">
        <f t="shared" si="55"/>
        <v>0</v>
      </c>
      <c r="E545" s="57"/>
      <c r="F545" s="53"/>
      <c r="G545" s="54"/>
      <c r="H545" s="53"/>
      <c r="I545" s="56"/>
      <c r="J545" s="56"/>
      <c r="K545" s="54"/>
      <c r="L545" s="57" t="s">
        <v>292</v>
      </c>
      <c r="M545" s="57"/>
      <c r="N545" s="57"/>
      <c r="O545" s="166" t="s">
        <v>153</v>
      </c>
      <c r="P545" s="167"/>
      <c r="Q545" s="57"/>
      <c r="R545" s="57"/>
      <c r="S545" s="82"/>
      <c r="T545" s="83"/>
      <c r="U545" s="84">
        <f t="shared" si="49"/>
        <v>0</v>
      </c>
      <c r="V545" s="83"/>
      <c r="W545" s="87"/>
      <c r="X545" s="88"/>
    </row>
    <row r="546" spans="1:24">
      <c r="A546" s="57"/>
      <c r="B546" s="57"/>
      <c r="C546" s="57"/>
      <c r="D546" s="68">
        <f t="shared" si="55"/>
        <v>0</v>
      </c>
      <c r="E546" s="57"/>
      <c r="F546" s="65"/>
      <c r="G546" s="66"/>
      <c r="H546" s="65"/>
      <c r="I546" s="67"/>
      <c r="J546" s="67"/>
      <c r="K546" s="66"/>
      <c r="L546" s="57" t="s">
        <v>293</v>
      </c>
      <c r="M546" s="57"/>
      <c r="N546" s="57"/>
      <c r="O546" s="166" t="s">
        <v>153</v>
      </c>
      <c r="P546" s="167"/>
      <c r="Q546" s="57"/>
      <c r="R546" s="57"/>
      <c r="S546" s="82"/>
      <c r="T546" s="83"/>
      <c r="U546" s="84">
        <f t="shared" si="49"/>
        <v>0</v>
      </c>
      <c r="V546" s="83"/>
      <c r="W546" s="87"/>
      <c r="X546" s="88"/>
    </row>
    <row r="547" spans="1:24">
      <c r="A547" s="57" t="str">
        <f>A155</f>
        <v>Direto</v>
      </c>
      <c r="B547" s="57"/>
      <c r="C547" s="57"/>
      <c r="D547" s="68" t="str">
        <f>C155</f>
        <v>Obras e Instalações</v>
      </c>
      <c r="E547" s="57"/>
      <c r="F547" s="51">
        <f>E155</f>
        <v>45</v>
      </c>
      <c r="G547" s="52"/>
      <c r="H547" s="51" t="str">
        <f>G155</f>
        <v>TENDAS 4X4 PISO 10CM (20 unidades x 2 diárias)</v>
      </c>
      <c r="I547" s="55"/>
      <c r="J547" s="55"/>
      <c r="K547" s="52"/>
      <c r="L547" s="57" t="s">
        <v>290</v>
      </c>
      <c r="M547" s="57"/>
      <c r="N547" s="57"/>
      <c r="O547" s="166" t="s">
        <v>153</v>
      </c>
      <c r="P547" s="167"/>
      <c r="Q547" s="57"/>
      <c r="R547" s="57"/>
      <c r="S547" s="82"/>
      <c r="T547" s="83"/>
      <c r="U547" s="84">
        <f t="shared" si="49"/>
        <v>0</v>
      </c>
      <c r="V547" s="83"/>
      <c r="W547" s="87"/>
      <c r="X547" s="88"/>
    </row>
    <row r="548" spans="1:24">
      <c r="A548" s="57"/>
      <c r="B548" s="57"/>
      <c r="C548" s="57"/>
      <c r="D548" s="68">
        <f t="shared" ref="D548:D550" si="56">C336</f>
        <v>0</v>
      </c>
      <c r="E548" s="57"/>
      <c r="F548" s="53"/>
      <c r="G548" s="54"/>
      <c r="H548" s="53"/>
      <c r="I548" s="56"/>
      <c r="J548" s="56"/>
      <c r="K548" s="54"/>
      <c r="L548" s="57" t="s">
        <v>291</v>
      </c>
      <c r="M548" s="57"/>
      <c r="N548" s="57"/>
      <c r="O548" s="166" t="s">
        <v>153</v>
      </c>
      <c r="P548" s="167"/>
      <c r="Q548" s="57"/>
      <c r="R548" s="57"/>
      <c r="S548" s="82"/>
      <c r="T548" s="83"/>
      <c r="U548" s="84">
        <f t="shared" si="49"/>
        <v>0</v>
      </c>
      <c r="V548" s="83"/>
      <c r="W548" s="87"/>
      <c r="X548" s="88"/>
    </row>
    <row r="549" spans="1:24">
      <c r="A549" s="57"/>
      <c r="B549" s="57"/>
      <c r="C549" s="57"/>
      <c r="D549" s="68">
        <f t="shared" si="56"/>
        <v>0</v>
      </c>
      <c r="E549" s="57"/>
      <c r="F549" s="53"/>
      <c r="G549" s="54"/>
      <c r="H549" s="53"/>
      <c r="I549" s="56"/>
      <c r="J549" s="56"/>
      <c r="K549" s="54"/>
      <c r="L549" s="57" t="s">
        <v>292</v>
      </c>
      <c r="M549" s="57"/>
      <c r="N549" s="57"/>
      <c r="O549" s="166" t="s">
        <v>153</v>
      </c>
      <c r="P549" s="167"/>
      <c r="Q549" s="57"/>
      <c r="R549" s="57"/>
      <c r="S549" s="82"/>
      <c r="T549" s="83"/>
      <c r="U549" s="84">
        <f t="shared" si="49"/>
        <v>0</v>
      </c>
      <c r="V549" s="83"/>
      <c r="W549" s="87"/>
      <c r="X549" s="88"/>
    </row>
    <row r="550" spans="1:24">
      <c r="A550" s="57"/>
      <c r="B550" s="57"/>
      <c r="C550" s="57"/>
      <c r="D550" s="68">
        <f t="shared" si="56"/>
        <v>0</v>
      </c>
      <c r="E550" s="57"/>
      <c r="F550" s="65"/>
      <c r="G550" s="66"/>
      <c r="H550" s="65"/>
      <c r="I550" s="67"/>
      <c r="J550" s="67"/>
      <c r="K550" s="66"/>
      <c r="L550" s="57" t="s">
        <v>293</v>
      </c>
      <c r="M550" s="57"/>
      <c r="N550" s="57"/>
      <c r="O550" s="166" t="s">
        <v>153</v>
      </c>
      <c r="P550" s="167"/>
      <c r="Q550" s="57"/>
      <c r="R550" s="57"/>
      <c r="S550" s="82"/>
      <c r="T550" s="83"/>
      <c r="U550" s="84">
        <f t="shared" si="49"/>
        <v>0</v>
      </c>
      <c r="V550" s="83"/>
      <c r="W550" s="87"/>
      <c r="X550" s="88"/>
    </row>
    <row r="551" spans="1:24">
      <c r="A551" s="57" t="str">
        <f>A156</f>
        <v>Direto</v>
      </c>
      <c r="B551" s="57"/>
      <c r="C551" s="57"/>
      <c r="D551" s="68" t="str">
        <f>C156</f>
        <v>Obras e Instalações</v>
      </c>
      <c r="E551" s="57"/>
      <c r="F551" s="51">
        <f>E156</f>
        <v>46</v>
      </c>
      <c r="G551" s="52"/>
      <c r="H551" s="51" t="str">
        <f>G156</f>
        <v>TENDAS 4X4 SEM PISO (45 unidades x 2 diárias)</v>
      </c>
      <c r="I551" s="55"/>
      <c r="J551" s="55"/>
      <c r="K551" s="52"/>
      <c r="L551" s="57" t="s">
        <v>290</v>
      </c>
      <c r="M551" s="57"/>
      <c r="N551" s="57"/>
      <c r="O551" s="166" t="s">
        <v>153</v>
      </c>
      <c r="P551" s="167"/>
      <c r="Q551" s="57"/>
      <c r="R551" s="57"/>
      <c r="S551" s="82"/>
      <c r="T551" s="83"/>
      <c r="U551" s="84">
        <f t="shared" si="49"/>
        <v>0</v>
      </c>
      <c r="V551" s="83"/>
      <c r="W551" s="87"/>
      <c r="X551" s="88"/>
    </row>
    <row r="552" spans="1:24">
      <c r="A552" s="57"/>
      <c r="B552" s="57"/>
      <c r="C552" s="57"/>
      <c r="D552" s="68">
        <f t="shared" ref="D552:D554" si="57">C340</f>
        <v>0</v>
      </c>
      <c r="E552" s="57"/>
      <c r="F552" s="53"/>
      <c r="G552" s="54"/>
      <c r="H552" s="53"/>
      <c r="I552" s="56"/>
      <c r="J552" s="56"/>
      <c r="K552" s="54"/>
      <c r="L552" s="57" t="s">
        <v>291</v>
      </c>
      <c r="M552" s="57"/>
      <c r="N552" s="57"/>
      <c r="O552" s="166" t="s">
        <v>153</v>
      </c>
      <c r="P552" s="167"/>
      <c r="Q552" s="57"/>
      <c r="R552" s="57"/>
      <c r="S552" s="82"/>
      <c r="T552" s="83"/>
      <c r="U552" s="84">
        <f t="shared" si="49"/>
        <v>0</v>
      </c>
      <c r="V552" s="83"/>
      <c r="W552" s="87"/>
      <c r="X552" s="88"/>
    </row>
    <row r="553" spans="1:24">
      <c r="A553" s="57"/>
      <c r="B553" s="57"/>
      <c r="C553" s="57"/>
      <c r="D553" s="68">
        <f t="shared" si="57"/>
        <v>0</v>
      </c>
      <c r="E553" s="57"/>
      <c r="F553" s="53"/>
      <c r="G553" s="54"/>
      <c r="H553" s="53"/>
      <c r="I553" s="56"/>
      <c r="J553" s="56"/>
      <c r="K553" s="54"/>
      <c r="L553" s="57" t="s">
        <v>292</v>
      </c>
      <c r="M553" s="57"/>
      <c r="N553" s="57"/>
      <c r="O553" s="166" t="s">
        <v>153</v>
      </c>
      <c r="P553" s="167"/>
      <c r="Q553" s="57"/>
      <c r="R553" s="57"/>
      <c r="S553" s="82"/>
      <c r="T553" s="83"/>
      <c r="U553" s="84">
        <f t="shared" si="49"/>
        <v>0</v>
      </c>
      <c r="V553" s="83"/>
      <c r="W553" s="87"/>
      <c r="X553" s="88"/>
    </row>
    <row r="554" spans="1:24">
      <c r="A554" s="57"/>
      <c r="B554" s="57"/>
      <c r="C554" s="57"/>
      <c r="D554" s="68">
        <f t="shared" si="57"/>
        <v>0</v>
      </c>
      <c r="E554" s="57"/>
      <c r="F554" s="65"/>
      <c r="G554" s="66"/>
      <c r="H554" s="65"/>
      <c r="I554" s="67"/>
      <c r="J554" s="67"/>
      <c r="K554" s="66"/>
      <c r="L554" s="57" t="s">
        <v>293</v>
      </c>
      <c r="M554" s="57"/>
      <c r="N554" s="57"/>
      <c r="O554" s="166" t="s">
        <v>153</v>
      </c>
      <c r="P554" s="167"/>
      <c r="Q554" s="57"/>
      <c r="R554" s="57"/>
      <c r="S554" s="82"/>
      <c r="T554" s="83"/>
      <c r="U554" s="84">
        <f t="shared" si="49"/>
        <v>0</v>
      </c>
      <c r="V554" s="83"/>
      <c r="W554" s="87"/>
      <c r="X554" s="88"/>
    </row>
    <row r="555" spans="1:24">
      <c r="A555" s="57" t="str">
        <f>A157</f>
        <v>Direto</v>
      </c>
      <c r="B555" s="57"/>
      <c r="C555" s="57"/>
      <c r="D555" s="68" t="str">
        <f>C157</f>
        <v>Obras e Instalações</v>
      </c>
      <c r="E555" s="57"/>
      <c r="F555" s="51">
        <f>E157</f>
        <v>47</v>
      </c>
      <c r="G555" s="52"/>
      <c r="H555" s="51" t="str">
        <f>G157</f>
        <v>TENDAS 5X5 C/ PISO 10 CM (10 unidades x 2 diárias)</v>
      </c>
      <c r="I555" s="55"/>
      <c r="J555" s="55"/>
      <c r="K555" s="52"/>
      <c r="L555" s="57" t="s">
        <v>294</v>
      </c>
      <c r="M555" s="57"/>
      <c r="N555" s="57"/>
      <c r="O555" s="166" t="s">
        <v>153</v>
      </c>
      <c r="P555" s="167"/>
      <c r="Q555" s="57"/>
      <c r="R555" s="57"/>
      <c r="S555" s="82"/>
      <c r="T555" s="83"/>
      <c r="U555" s="84">
        <f t="shared" si="49"/>
        <v>0</v>
      </c>
      <c r="V555" s="83"/>
      <c r="W555" s="87"/>
      <c r="X555" s="88"/>
    </row>
    <row r="556" spans="1:24">
      <c r="A556" s="57"/>
      <c r="B556" s="57"/>
      <c r="C556" s="57"/>
      <c r="D556" s="68">
        <f t="shared" ref="D556:D558" si="58">C344</f>
        <v>0</v>
      </c>
      <c r="E556" s="57"/>
      <c r="F556" s="53"/>
      <c r="G556" s="54"/>
      <c r="H556" s="53"/>
      <c r="I556" s="56"/>
      <c r="J556" s="56"/>
      <c r="K556" s="54"/>
      <c r="L556" s="57" t="s">
        <v>295</v>
      </c>
      <c r="M556" s="57"/>
      <c r="N556" s="57"/>
      <c r="O556" s="166" t="s">
        <v>153</v>
      </c>
      <c r="P556" s="167"/>
      <c r="Q556" s="57"/>
      <c r="R556" s="57"/>
      <c r="S556" s="82"/>
      <c r="T556" s="83"/>
      <c r="U556" s="84">
        <f t="shared" si="49"/>
        <v>0</v>
      </c>
      <c r="V556" s="83"/>
      <c r="W556" s="87"/>
      <c r="X556" s="88"/>
    </row>
    <row r="557" spans="1:24">
      <c r="A557" s="57"/>
      <c r="B557" s="57"/>
      <c r="C557" s="57"/>
      <c r="D557" s="68">
        <f t="shared" si="58"/>
        <v>0</v>
      </c>
      <c r="E557" s="57"/>
      <c r="F557" s="53"/>
      <c r="G557" s="54"/>
      <c r="H557" s="53"/>
      <c r="I557" s="56"/>
      <c r="J557" s="56"/>
      <c r="K557" s="54"/>
      <c r="L557" s="57" t="s">
        <v>296</v>
      </c>
      <c r="M557" s="57"/>
      <c r="N557" s="57"/>
      <c r="O557" s="166" t="s">
        <v>153</v>
      </c>
      <c r="P557" s="167"/>
      <c r="Q557" s="57"/>
      <c r="R557" s="57"/>
      <c r="S557" s="82"/>
      <c r="T557" s="83"/>
      <c r="U557" s="84">
        <f t="shared" si="49"/>
        <v>0</v>
      </c>
      <c r="V557" s="83"/>
      <c r="W557" s="87"/>
      <c r="X557" s="88"/>
    </row>
    <row r="558" spans="1:24">
      <c r="A558" s="57"/>
      <c r="B558" s="57"/>
      <c r="C558" s="57"/>
      <c r="D558" s="68">
        <f t="shared" si="58"/>
        <v>0</v>
      </c>
      <c r="E558" s="57"/>
      <c r="F558" s="65"/>
      <c r="G558" s="66"/>
      <c r="H558" s="65"/>
      <c r="I558" s="67"/>
      <c r="J558" s="67"/>
      <c r="K558" s="66"/>
      <c r="L558" s="57" t="s">
        <v>297</v>
      </c>
      <c r="M558" s="57"/>
      <c r="N558" s="57"/>
      <c r="O558" s="166" t="s">
        <v>153</v>
      </c>
      <c r="P558" s="167"/>
      <c r="Q558" s="57"/>
      <c r="R558" s="57"/>
      <c r="S558" s="82"/>
      <c r="T558" s="83"/>
      <c r="U558" s="84">
        <f t="shared" si="49"/>
        <v>0</v>
      </c>
      <c r="V558" s="83"/>
      <c r="W558" s="87"/>
      <c r="X558" s="88"/>
    </row>
    <row r="559" spans="1:24">
      <c r="A559" s="57" t="str">
        <f>A158</f>
        <v>Direto</v>
      </c>
      <c r="B559" s="57"/>
      <c r="C559" s="57"/>
      <c r="D559" s="68" t="str">
        <f>C158</f>
        <v>Obras e Instalações</v>
      </c>
      <c r="E559" s="57"/>
      <c r="F559" s="51">
        <f>E158</f>
        <v>48</v>
      </c>
      <c r="G559" s="52"/>
      <c r="H559" s="51" t="str">
        <f>G158</f>
        <v>TENDAS 5X5 SEM PISO (25 unidades x 2 diárias)</v>
      </c>
      <c r="I559" s="55"/>
      <c r="J559" s="55"/>
      <c r="K559" s="52"/>
      <c r="L559" s="57" t="s">
        <v>294</v>
      </c>
      <c r="M559" s="57"/>
      <c r="N559" s="57"/>
      <c r="O559" s="166" t="s">
        <v>153</v>
      </c>
      <c r="P559" s="167"/>
      <c r="Q559" s="57"/>
      <c r="R559" s="57"/>
      <c r="S559" s="82"/>
      <c r="T559" s="83"/>
      <c r="U559" s="84">
        <f t="shared" ref="U559:U574" si="59">Q559*S559</f>
        <v>0</v>
      </c>
      <c r="V559" s="83"/>
      <c r="W559" s="87"/>
      <c r="X559" s="88"/>
    </row>
    <row r="560" spans="1:24">
      <c r="A560" s="57"/>
      <c r="B560" s="57"/>
      <c r="C560" s="57"/>
      <c r="D560" s="68">
        <f t="shared" ref="D560:D562" si="60">C348</f>
        <v>0</v>
      </c>
      <c r="E560" s="57"/>
      <c r="F560" s="53"/>
      <c r="G560" s="54"/>
      <c r="H560" s="53"/>
      <c r="I560" s="56"/>
      <c r="J560" s="56"/>
      <c r="K560" s="54"/>
      <c r="L560" s="57" t="s">
        <v>295</v>
      </c>
      <c r="M560" s="57"/>
      <c r="N560" s="57"/>
      <c r="O560" s="166" t="s">
        <v>153</v>
      </c>
      <c r="P560" s="167"/>
      <c r="Q560" s="57"/>
      <c r="R560" s="57"/>
      <c r="S560" s="82"/>
      <c r="T560" s="83"/>
      <c r="U560" s="84">
        <f t="shared" si="59"/>
        <v>0</v>
      </c>
      <c r="V560" s="83"/>
      <c r="W560" s="87"/>
      <c r="X560" s="88"/>
    </row>
    <row r="561" spans="1:24">
      <c r="A561" s="57"/>
      <c r="B561" s="57"/>
      <c r="C561" s="57"/>
      <c r="D561" s="68">
        <f t="shared" si="60"/>
        <v>0</v>
      </c>
      <c r="E561" s="57"/>
      <c r="F561" s="53"/>
      <c r="G561" s="54"/>
      <c r="H561" s="53"/>
      <c r="I561" s="56"/>
      <c r="J561" s="56"/>
      <c r="K561" s="54"/>
      <c r="L561" s="57" t="s">
        <v>296</v>
      </c>
      <c r="M561" s="57"/>
      <c r="N561" s="57"/>
      <c r="O561" s="166" t="s">
        <v>153</v>
      </c>
      <c r="P561" s="167"/>
      <c r="Q561" s="57"/>
      <c r="R561" s="57"/>
      <c r="S561" s="82"/>
      <c r="T561" s="83"/>
      <c r="U561" s="84">
        <f t="shared" si="59"/>
        <v>0</v>
      </c>
      <c r="V561" s="83"/>
      <c r="W561" s="87"/>
      <c r="X561" s="88"/>
    </row>
    <row r="562" spans="1:24">
      <c r="A562" s="57"/>
      <c r="B562" s="57"/>
      <c r="C562" s="57"/>
      <c r="D562" s="68">
        <f t="shared" si="60"/>
        <v>0</v>
      </c>
      <c r="E562" s="57"/>
      <c r="F562" s="65"/>
      <c r="G562" s="66"/>
      <c r="H562" s="65"/>
      <c r="I562" s="67"/>
      <c r="J562" s="67"/>
      <c r="K562" s="66"/>
      <c r="L562" s="57" t="s">
        <v>297</v>
      </c>
      <c r="M562" s="57"/>
      <c r="N562" s="57"/>
      <c r="O562" s="166" t="s">
        <v>153</v>
      </c>
      <c r="P562" s="167"/>
      <c r="Q562" s="57"/>
      <c r="R562" s="57"/>
      <c r="S562" s="82"/>
      <c r="T562" s="83"/>
      <c r="U562" s="84">
        <f t="shared" si="59"/>
        <v>0</v>
      </c>
      <c r="V562" s="83"/>
      <c r="W562" s="87"/>
      <c r="X562" s="88"/>
    </row>
    <row r="563" spans="1:24">
      <c r="A563" s="57" t="str">
        <f>A159</f>
        <v>Direto</v>
      </c>
      <c r="B563" s="57"/>
      <c r="C563" s="57"/>
      <c r="D563" s="68" t="str">
        <f>C159</f>
        <v>Obras e Instalações</v>
      </c>
      <c r="E563" s="57"/>
      <c r="F563" s="51">
        <f>E159</f>
        <v>49</v>
      </c>
      <c r="G563" s="52"/>
      <c r="H563" s="51" t="str">
        <f>G159</f>
        <v>TRELIÇAS Q15 (440 unidades x 2 diárias)</v>
      </c>
      <c r="I563" s="55"/>
      <c r="J563" s="55"/>
      <c r="K563" s="52"/>
      <c r="L563" s="57" t="s">
        <v>294</v>
      </c>
      <c r="M563" s="57"/>
      <c r="N563" s="57"/>
      <c r="O563" s="166" t="s">
        <v>153</v>
      </c>
      <c r="P563" s="167"/>
      <c r="Q563" s="57"/>
      <c r="R563" s="57"/>
      <c r="S563" s="82"/>
      <c r="T563" s="83"/>
      <c r="U563" s="84">
        <f t="shared" si="59"/>
        <v>0</v>
      </c>
      <c r="V563" s="83"/>
      <c r="W563" s="87"/>
      <c r="X563" s="88"/>
    </row>
    <row r="564" spans="1:24">
      <c r="A564" s="57"/>
      <c r="B564" s="57"/>
      <c r="C564" s="57"/>
      <c r="D564" s="68">
        <f t="shared" ref="D564:D566" si="61">C352</f>
        <v>0</v>
      </c>
      <c r="E564" s="57"/>
      <c r="F564" s="53"/>
      <c r="G564" s="54"/>
      <c r="H564" s="53"/>
      <c r="I564" s="56"/>
      <c r="J564" s="56"/>
      <c r="K564" s="54"/>
      <c r="L564" s="57" t="s">
        <v>295</v>
      </c>
      <c r="M564" s="57"/>
      <c r="N564" s="57"/>
      <c r="O564" s="166" t="s">
        <v>153</v>
      </c>
      <c r="P564" s="167"/>
      <c r="Q564" s="57"/>
      <c r="R564" s="57"/>
      <c r="S564" s="82"/>
      <c r="T564" s="83"/>
      <c r="U564" s="84">
        <f t="shared" si="59"/>
        <v>0</v>
      </c>
      <c r="V564" s="83"/>
      <c r="W564" s="87"/>
      <c r="X564" s="88"/>
    </row>
    <row r="565" spans="1:24">
      <c r="A565" s="57"/>
      <c r="B565" s="57"/>
      <c r="C565" s="57"/>
      <c r="D565" s="68">
        <f t="shared" si="61"/>
        <v>0</v>
      </c>
      <c r="E565" s="57"/>
      <c r="F565" s="53"/>
      <c r="G565" s="54"/>
      <c r="H565" s="53"/>
      <c r="I565" s="56"/>
      <c r="J565" s="56"/>
      <c r="K565" s="54"/>
      <c r="L565" s="57" t="s">
        <v>296</v>
      </c>
      <c r="M565" s="57"/>
      <c r="N565" s="57"/>
      <c r="O565" s="166" t="s">
        <v>153</v>
      </c>
      <c r="P565" s="167"/>
      <c r="Q565" s="57"/>
      <c r="R565" s="57"/>
      <c r="S565" s="82"/>
      <c r="T565" s="83"/>
      <c r="U565" s="84">
        <f t="shared" si="59"/>
        <v>0</v>
      </c>
      <c r="V565" s="83"/>
      <c r="W565" s="87"/>
      <c r="X565" s="88"/>
    </row>
    <row r="566" spans="1:24">
      <c r="A566" s="57"/>
      <c r="B566" s="57"/>
      <c r="C566" s="57"/>
      <c r="D566" s="68">
        <f t="shared" si="61"/>
        <v>0</v>
      </c>
      <c r="E566" s="57"/>
      <c r="F566" s="65"/>
      <c r="G566" s="66"/>
      <c r="H566" s="65"/>
      <c r="I566" s="67"/>
      <c r="J566" s="67"/>
      <c r="K566" s="66"/>
      <c r="L566" s="57" t="s">
        <v>297</v>
      </c>
      <c r="M566" s="57"/>
      <c r="N566" s="57"/>
      <c r="O566" s="166" t="s">
        <v>153</v>
      </c>
      <c r="P566" s="167"/>
      <c r="Q566" s="57"/>
      <c r="R566" s="57"/>
      <c r="S566" s="82"/>
      <c r="T566" s="83"/>
      <c r="U566" s="84">
        <f t="shared" si="59"/>
        <v>0</v>
      </c>
      <c r="V566" s="83"/>
      <c r="W566" s="87"/>
      <c r="X566" s="88"/>
    </row>
    <row r="567" spans="1:24">
      <c r="A567" s="57" t="str">
        <f>A160</f>
        <v>Direto</v>
      </c>
      <c r="B567" s="57"/>
      <c r="C567" s="57"/>
      <c r="D567" s="68" t="str">
        <f>C160</f>
        <v>Obras e Instalações</v>
      </c>
      <c r="E567" s="57"/>
      <c r="F567" s="51">
        <f>E160</f>
        <v>50</v>
      </c>
      <c r="G567" s="52"/>
      <c r="H567" s="51" t="str">
        <f>G160</f>
        <v>TRELIÇAS Q30 (700 unidades x 2 diárias)</v>
      </c>
      <c r="I567" s="55"/>
      <c r="J567" s="55"/>
      <c r="K567" s="52"/>
      <c r="L567" s="57" t="s">
        <v>298</v>
      </c>
      <c r="M567" s="57"/>
      <c r="N567" s="57"/>
      <c r="O567" s="166" t="s">
        <v>153</v>
      </c>
      <c r="P567" s="167"/>
      <c r="Q567" s="57"/>
      <c r="R567" s="57"/>
      <c r="S567" s="82"/>
      <c r="T567" s="83"/>
      <c r="U567" s="84">
        <f t="shared" si="59"/>
        <v>0</v>
      </c>
      <c r="V567" s="83"/>
      <c r="W567" s="87"/>
      <c r="X567" s="88"/>
    </row>
    <row r="568" spans="1:24">
      <c r="A568" s="57"/>
      <c r="B568" s="57"/>
      <c r="C568" s="57"/>
      <c r="D568" s="68">
        <f t="shared" ref="D568:D570" si="62">C356</f>
        <v>0</v>
      </c>
      <c r="E568" s="57"/>
      <c r="F568" s="53"/>
      <c r="G568" s="54"/>
      <c r="H568" s="53"/>
      <c r="I568" s="56"/>
      <c r="J568" s="56"/>
      <c r="K568" s="54"/>
      <c r="L568" s="57" t="s">
        <v>299</v>
      </c>
      <c r="M568" s="57"/>
      <c r="N568" s="57"/>
      <c r="O568" s="166" t="s">
        <v>153</v>
      </c>
      <c r="P568" s="167"/>
      <c r="Q568" s="57"/>
      <c r="R568" s="57"/>
      <c r="S568" s="82"/>
      <c r="T568" s="83"/>
      <c r="U568" s="84">
        <f t="shared" si="59"/>
        <v>0</v>
      </c>
      <c r="V568" s="83"/>
      <c r="W568" s="87"/>
      <c r="X568" s="88"/>
    </row>
    <row r="569" spans="1:24">
      <c r="A569" s="57"/>
      <c r="B569" s="57"/>
      <c r="C569" s="57"/>
      <c r="D569" s="68">
        <f t="shared" si="62"/>
        <v>0</v>
      </c>
      <c r="E569" s="57"/>
      <c r="F569" s="53"/>
      <c r="G569" s="54"/>
      <c r="H569" s="53"/>
      <c r="I569" s="56"/>
      <c r="J569" s="56"/>
      <c r="K569" s="54"/>
      <c r="L569" s="57" t="s">
        <v>300</v>
      </c>
      <c r="M569" s="57"/>
      <c r="N569" s="57"/>
      <c r="O569" s="166" t="s">
        <v>153</v>
      </c>
      <c r="P569" s="167"/>
      <c r="Q569" s="57"/>
      <c r="R569" s="57"/>
      <c r="S569" s="82"/>
      <c r="T569" s="83"/>
      <c r="U569" s="84">
        <f t="shared" si="59"/>
        <v>0</v>
      </c>
      <c r="V569" s="83"/>
      <c r="W569" s="87"/>
      <c r="X569" s="88"/>
    </row>
    <row r="570" spans="1:24">
      <c r="A570" s="57"/>
      <c r="B570" s="57"/>
      <c r="C570" s="57"/>
      <c r="D570" s="68">
        <f t="shared" si="62"/>
        <v>0</v>
      </c>
      <c r="E570" s="57"/>
      <c r="F570" s="65"/>
      <c r="G570" s="66"/>
      <c r="H570" s="65"/>
      <c r="I570" s="67"/>
      <c r="J570" s="67"/>
      <c r="K570" s="66"/>
      <c r="L570" s="57" t="s">
        <v>301</v>
      </c>
      <c r="M570" s="57"/>
      <c r="N570" s="57"/>
      <c r="O570" s="166" t="s">
        <v>153</v>
      </c>
      <c r="P570" s="167"/>
      <c r="Q570" s="57"/>
      <c r="R570" s="57"/>
      <c r="S570" s="82"/>
      <c r="T570" s="83"/>
      <c r="U570" s="84">
        <f t="shared" si="59"/>
        <v>0</v>
      </c>
      <c r="V570" s="83"/>
      <c r="W570" s="87"/>
      <c r="X570" s="88"/>
    </row>
    <row r="571" spans="1:24">
      <c r="A571" s="57" t="str">
        <f>A161</f>
        <v>Direto</v>
      </c>
      <c r="B571" s="57"/>
      <c r="C571" s="57"/>
      <c r="D571" s="68" t="str">
        <f>C161</f>
        <v>Obras e Instalações</v>
      </c>
      <c r="E571" s="57"/>
      <c r="F571" s="51">
        <f>E161</f>
        <v>51</v>
      </c>
      <c r="G571" s="52"/>
      <c r="H571" s="51" t="str">
        <f>G161</f>
        <v>VAN (5 unidades x 2 diárias)</v>
      </c>
      <c r="I571" s="55"/>
      <c r="J571" s="55"/>
      <c r="K571" s="52"/>
      <c r="L571" s="57" t="s">
        <v>298</v>
      </c>
      <c r="M571" s="57"/>
      <c r="N571" s="57"/>
      <c r="O571" s="166" t="s">
        <v>153</v>
      </c>
      <c r="P571" s="167"/>
      <c r="Q571" s="57"/>
      <c r="R571" s="57"/>
      <c r="S571" s="82"/>
      <c r="T571" s="83"/>
      <c r="U571" s="84">
        <f t="shared" si="59"/>
        <v>0</v>
      </c>
      <c r="V571" s="83"/>
      <c r="W571" s="87"/>
      <c r="X571" s="88"/>
    </row>
    <row r="572" spans="1:24">
      <c r="A572" s="57"/>
      <c r="B572" s="57"/>
      <c r="C572" s="57"/>
      <c r="D572" s="68">
        <f t="shared" ref="D572:D574" si="63">C360</f>
        <v>0</v>
      </c>
      <c r="E572" s="57"/>
      <c r="F572" s="53"/>
      <c r="G572" s="54"/>
      <c r="H572" s="53"/>
      <c r="I572" s="56"/>
      <c r="J572" s="56"/>
      <c r="K572" s="54"/>
      <c r="L572" s="57" t="s">
        <v>299</v>
      </c>
      <c r="M572" s="57"/>
      <c r="N572" s="57"/>
      <c r="O572" s="166" t="s">
        <v>153</v>
      </c>
      <c r="P572" s="167"/>
      <c r="Q572" s="57"/>
      <c r="R572" s="57"/>
      <c r="S572" s="82"/>
      <c r="T572" s="83"/>
      <c r="U572" s="84">
        <f t="shared" si="59"/>
        <v>0</v>
      </c>
      <c r="V572" s="83"/>
      <c r="W572" s="87"/>
      <c r="X572" s="88"/>
    </row>
    <row r="573" spans="1:24">
      <c r="A573" s="57"/>
      <c r="B573" s="57"/>
      <c r="C573" s="57"/>
      <c r="D573" s="68">
        <f t="shared" si="63"/>
        <v>0</v>
      </c>
      <c r="E573" s="57"/>
      <c r="F573" s="53"/>
      <c r="G573" s="54"/>
      <c r="H573" s="53"/>
      <c r="I573" s="56"/>
      <c r="J573" s="56"/>
      <c r="K573" s="54"/>
      <c r="L573" s="57" t="s">
        <v>300</v>
      </c>
      <c r="M573" s="57"/>
      <c r="N573" s="57"/>
      <c r="O573" s="166" t="s">
        <v>153</v>
      </c>
      <c r="P573" s="167"/>
      <c r="Q573" s="57"/>
      <c r="R573" s="57"/>
      <c r="S573" s="82"/>
      <c r="T573" s="83"/>
      <c r="U573" s="84">
        <f t="shared" si="59"/>
        <v>0</v>
      </c>
      <c r="V573" s="83"/>
      <c r="W573" s="87"/>
      <c r="X573" s="88"/>
    </row>
    <row r="574" spans="1:24">
      <c r="A574" s="57"/>
      <c r="B574" s="57"/>
      <c r="C574" s="57"/>
      <c r="D574" s="68">
        <f t="shared" si="63"/>
        <v>0</v>
      </c>
      <c r="E574" s="57"/>
      <c r="F574" s="65"/>
      <c r="G574" s="66"/>
      <c r="H574" s="65"/>
      <c r="I574" s="67"/>
      <c r="J574" s="67"/>
      <c r="K574" s="66"/>
      <c r="L574" s="57" t="s">
        <v>301</v>
      </c>
      <c r="M574" s="57"/>
      <c r="N574" s="57"/>
      <c r="O574" s="166" t="s">
        <v>153</v>
      </c>
      <c r="P574" s="167"/>
      <c r="Q574" s="57"/>
      <c r="R574" s="57"/>
      <c r="S574" s="82"/>
      <c r="T574" s="83"/>
      <c r="U574" s="84">
        <f t="shared" si="59"/>
        <v>0</v>
      </c>
      <c r="V574" s="83"/>
      <c r="W574" s="87"/>
      <c r="X574" s="88"/>
    </row>
    <row r="575" spans="1:24">
      <c r="A575" s="57" t="str">
        <f>A162</f>
        <v>Direto</v>
      </c>
      <c r="B575" s="57"/>
      <c r="C575" s="57"/>
      <c r="D575" s="68" t="str">
        <f>C162</f>
        <v>Recursos Humanos</v>
      </c>
      <c r="E575" s="57"/>
      <c r="F575" s="51">
        <f>E162</f>
        <v>52</v>
      </c>
      <c r="G575" s="52"/>
      <c r="H575" s="51" t="str">
        <f>G162</f>
        <v>COBERTURA FOTOGRAFICA (20 unidades x 2 diárias)</v>
      </c>
      <c r="I575" s="55"/>
      <c r="J575" s="55"/>
      <c r="K575" s="52"/>
      <c r="L575" s="57" t="s">
        <v>298</v>
      </c>
      <c r="M575" s="57"/>
      <c r="N575" s="57"/>
      <c r="O575" s="166" t="s">
        <v>153</v>
      </c>
      <c r="P575" s="167"/>
      <c r="Q575" s="57"/>
      <c r="R575" s="57"/>
      <c r="S575" s="82"/>
      <c r="T575" s="83"/>
      <c r="U575" s="84">
        <f t="shared" ref="U575:U586" si="64">Q575*S575</f>
        <v>0</v>
      </c>
      <c r="V575" s="83"/>
      <c r="W575" s="87"/>
      <c r="X575" s="88"/>
    </row>
    <row r="576" spans="1:24">
      <c r="A576" s="57"/>
      <c r="B576" s="57"/>
      <c r="C576" s="57"/>
      <c r="D576" s="68">
        <f t="shared" ref="D576:D578" si="65">C364</f>
        <v>0</v>
      </c>
      <c r="E576" s="57"/>
      <c r="F576" s="53"/>
      <c r="G576" s="54"/>
      <c r="H576" s="53"/>
      <c r="I576" s="56"/>
      <c r="J576" s="56"/>
      <c r="K576" s="54"/>
      <c r="L576" s="57" t="s">
        <v>299</v>
      </c>
      <c r="M576" s="57"/>
      <c r="N576" s="57"/>
      <c r="O576" s="166" t="s">
        <v>153</v>
      </c>
      <c r="P576" s="167"/>
      <c r="Q576" s="57"/>
      <c r="R576" s="57"/>
      <c r="S576" s="82"/>
      <c r="T576" s="83"/>
      <c r="U576" s="84">
        <f t="shared" si="64"/>
        <v>0</v>
      </c>
      <c r="V576" s="83"/>
      <c r="W576" s="87"/>
      <c r="X576" s="88"/>
    </row>
    <row r="577" spans="1:24">
      <c r="A577" s="57"/>
      <c r="B577" s="57"/>
      <c r="C577" s="57"/>
      <c r="D577" s="68">
        <f t="shared" si="65"/>
        <v>0</v>
      </c>
      <c r="E577" s="57"/>
      <c r="F577" s="53"/>
      <c r="G577" s="54"/>
      <c r="H577" s="53"/>
      <c r="I577" s="56"/>
      <c r="J577" s="56"/>
      <c r="K577" s="54"/>
      <c r="L577" s="57" t="s">
        <v>300</v>
      </c>
      <c r="M577" s="57"/>
      <c r="N577" s="57"/>
      <c r="O577" s="166" t="s">
        <v>153</v>
      </c>
      <c r="P577" s="167"/>
      <c r="Q577" s="57"/>
      <c r="R577" s="57"/>
      <c r="S577" s="82"/>
      <c r="T577" s="83"/>
      <c r="U577" s="84">
        <f t="shared" si="64"/>
        <v>0</v>
      </c>
      <c r="V577" s="83"/>
      <c r="W577" s="87"/>
      <c r="X577" s="88"/>
    </row>
    <row r="578" spans="1:24">
      <c r="A578" s="57"/>
      <c r="B578" s="57"/>
      <c r="C578" s="57"/>
      <c r="D578" s="68">
        <f t="shared" si="65"/>
        <v>0</v>
      </c>
      <c r="E578" s="57"/>
      <c r="F578" s="65"/>
      <c r="G578" s="66"/>
      <c r="H578" s="65"/>
      <c r="I578" s="67"/>
      <c r="J578" s="67"/>
      <c r="K578" s="66"/>
      <c r="L578" s="57" t="s">
        <v>301</v>
      </c>
      <c r="M578" s="57"/>
      <c r="N578" s="57"/>
      <c r="O578" s="166" t="s">
        <v>153</v>
      </c>
      <c r="P578" s="167"/>
      <c r="Q578" s="57"/>
      <c r="R578" s="57"/>
      <c r="S578" s="82"/>
      <c r="T578" s="83"/>
      <c r="U578" s="84">
        <f t="shared" si="64"/>
        <v>0</v>
      </c>
      <c r="V578" s="83"/>
      <c r="W578" s="87"/>
      <c r="X578" s="88"/>
    </row>
    <row r="579" spans="1:24">
      <c r="A579" s="57" t="str">
        <f>A163</f>
        <v>Direto</v>
      </c>
      <c r="B579" s="57"/>
      <c r="C579" s="57"/>
      <c r="D579" s="68" t="str">
        <f>C163</f>
        <v>Recursos Humanos</v>
      </c>
      <c r="E579" s="57"/>
      <c r="F579" s="51">
        <f>E163</f>
        <v>53</v>
      </c>
      <c r="G579" s="52"/>
      <c r="H579" s="51" t="str">
        <f>G163</f>
        <v>CAPTAÇÃO DE VIDEO (20 unidades x 2 diárias)</v>
      </c>
      <c r="I579" s="55"/>
      <c r="J579" s="55"/>
      <c r="K579" s="52"/>
      <c r="L579" s="57" t="s">
        <v>302</v>
      </c>
      <c r="M579" s="57"/>
      <c r="N579" s="57"/>
      <c r="O579" s="166" t="s">
        <v>153</v>
      </c>
      <c r="P579" s="167"/>
      <c r="Q579" s="57"/>
      <c r="R579" s="57"/>
      <c r="S579" s="82"/>
      <c r="T579" s="83"/>
      <c r="U579" s="84">
        <f t="shared" si="64"/>
        <v>0</v>
      </c>
      <c r="V579" s="83"/>
      <c r="W579" s="87"/>
      <c r="X579" s="88"/>
    </row>
    <row r="580" spans="1:24">
      <c r="A580" s="57"/>
      <c r="B580" s="57"/>
      <c r="C580" s="57"/>
      <c r="D580" s="68">
        <f t="shared" ref="D580:D582" si="66">C368</f>
        <v>0</v>
      </c>
      <c r="E580" s="57"/>
      <c r="F580" s="53"/>
      <c r="G580" s="54"/>
      <c r="H580" s="53"/>
      <c r="I580" s="56"/>
      <c r="J580" s="56"/>
      <c r="K580" s="54"/>
      <c r="L580" s="57" t="s">
        <v>303</v>
      </c>
      <c r="M580" s="57"/>
      <c r="N580" s="57"/>
      <c r="O580" s="166" t="s">
        <v>153</v>
      </c>
      <c r="P580" s="167"/>
      <c r="Q580" s="57"/>
      <c r="R580" s="57"/>
      <c r="S580" s="82"/>
      <c r="T580" s="83"/>
      <c r="U580" s="84">
        <f t="shared" si="64"/>
        <v>0</v>
      </c>
      <c r="V580" s="83"/>
      <c r="W580" s="87"/>
      <c r="X580" s="88"/>
    </row>
    <row r="581" spans="1:24">
      <c r="A581" s="57"/>
      <c r="B581" s="57"/>
      <c r="C581" s="57"/>
      <c r="D581" s="68">
        <f t="shared" si="66"/>
        <v>0</v>
      </c>
      <c r="E581" s="57"/>
      <c r="F581" s="53"/>
      <c r="G581" s="54"/>
      <c r="H581" s="53"/>
      <c r="I581" s="56"/>
      <c r="J581" s="56"/>
      <c r="K581" s="54"/>
      <c r="L581" s="57" t="s">
        <v>304</v>
      </c>
      <c r="M581" s="57"/>
      <c r="N581" s="57"/>
      <c r="O581" s="166" t="s">
        <v>153</v>
      </c>
      <c r="P581" s="167"/>
      <c r="Q581" s="57"/>
      <c r="R581" s="57"/>
      <c r="S581" s="82"/>
      <c r="T581" s="83"/>
      <c r="U581" s="84">
        <f t="shared" si="64"/>
        <v>0</v>
      </c>
      <c r="V581" s="83"/>
      <c r="W581" s="87"/>
      <c r="X581" s="88"/>
    </row>
    <row r="582" spans="1:24">
      <c r="A582" s="57"/>
      <c r="B582" s="57"/>
      <c r="C582" s="57"/>
      <c r="D582" s="68">
        <f t="shared" si="66"/>
        <v>0</v>
      </c>
      <c r="E582" s="57"/>
      <c r="F582" s="65"/>
      <c r="G582" s="66"/>
      <c r="H582" s="65"/>
      <c r="I582" s="67"/>
      <c r="J582" s="67"/>
      <c r="K582" s="66"/>
      <c r="L582" s="57" t="s">
        <v>305</v>
      </c>
      <c r="M582" s="57"/>
      <c r="N582" s="57"/>
      <c r="O582" s="166" t="s">
        <v>153</v>
      </c>
      <c r="P582" s="167"/>
      <c r="Q582" s="57"/>
      <c r="R582" s="57"/>
      <c r="S582" s="82"/>
      <c r="T582" s="83"/>
      <c r="U582" s="84">
        <f t="shared" si="64"/>
        <v>0</v>
      </c>
      <c r="V582" s="83"/>
      <c r="W582" s="87"/>
      <c r="X582" s="88"/>
    </row>
    <row r="583" spans="1:24">
      <c r="A583" s="57" t="str">
        <f>A164</f>
        <v>Direto</v>
      </c>
      <c r="B583" s="57"/>
      <c r="C583" s="57"/>
      <c r="D583" s="68" t="str">
        <f>C164</f>
        <v>Recursos Humanos</v>
      </c>
      <c r="E583" s="57"/>
      <c r="F583" s="51">
        <f>E164</f>
        <v>54</v>
      </c>
      <c r="G583" s="52"/>
      <c r="H583" s="51" t="str">
        <f>G164</f>
        <v xml:space="preserve">EDIÇÃO DE VIDEO HORA </v>
      </c>
      <c r="I583" s="55"/>
      <c r="J583" s="55"/>
      <c r="K583" s="52"/>
      <c r="L583" s="57" t="s">
        <v>302</v>
      </c>
      <c r="M583" s="57"/>
      <c r="N583" s="57"/>
      <c r="O583" s="166" t="s">
        <v>153</v>
      </c>
      <c r="P583" s="167"/>
      <c r="Q583" s="57"/>
      <c r="R583" s="57"/>
      <c r="S583" s="82"/>
      <c r="T583" s="83"/>
      <c r="U583" s="84">
        <f t="shared" si="64"/>
        <v>0</v>
      </c>
      <c r="V583" s="83"/>
      <c r="W583" s="87"/>
      <c r="X583" s="88"/>
    </row>
    <row r="584" spans="1:24">
      <c r="A584" s="57"/>
      <c r="B584" s="57"/>
      <c r="C584" s="57"/>
      <c r="D584" s="68">
        <f t="shared" ref="D584:D586" si="67">C372</f>
        <v>0</v>
      </c>
      <c r="E584" s="57"/>
      <c r="F584" s="53"/>
      <c r="G584" s="54"/>
      <c r="H584" s="53"/>
      <c r="I584" s="56"/>
      <c r="J584" s="56"/>
      <c r="K584" s="54"/>
      <c r="L584" s="57" t="s">
        <v>303</v>
      </c>
      <c r="M584" s="57"/>
      <c r="N584" s="57"/>
      <c r="O584" s="166" t="s">
        <v>153</v>
      </c>
      <c r="P584" s="167"/>
      <c r="Q584" s="57"/>
      <c r="R584" s="57"/>
      <c r="S584" s="82"/>
      <c r="T584" s="83"/>
      <c r="U584" s="84">
        <f t="shared" si="64"/>
        <v>0</v>
      </c>
      <c r="V584" s="83"/>
      <c r="W584" s="87"/>
      <c r="X584" s="88"/>
    </row>
    <row r="585" spans="1:24">
      <c r="A585" s="57"/>
      <c r="B585" s="57"/>
      <c r="C585" s="57"/>
      <c r="D585" s="68">
        <f t="shared" si="67"/>
        <v>0</v>
      </c>
      <c r="E585" s="57"/>
      <c r="F585" s="53"/>
      <c r="G585" s="54"/>
      <c r="H585" s="53"/>
      <c r="I585" s="56"/>
      <c r="J585" s="56"/>
      <c r="K585" s="54"/>
      <c r="L585" s="57" t="s">
        <v>304</v>
      </c>
      <c r="M585" s="57"/>
      <c r="N585" s="57"/>
      <c r="O585" s="166" t="s">
        <v>153</v>
      </c>
      <c r="P585" s="167"/>
      <c r="Q585" s="57"/>
      <c r="R585" s="57"/>
      <c r="S585" s="82"/>
      <c r="T585" s="83"/>
      <c r="U585" s="84">
        <f t="shared" si="64"/>
        <v>0</v>
      </c>
      <c r="V585" s="83"/>
      <c r="W585" s="87"/>
      <c r="X585" s="88"/>
    </row>
    <row r="586" spans="1:24">
      <c r="A586" s="57"/>
      <c r="B586" s="57"/>
      <c r="C586" s="57"/>
      <c r="D586" s="68">
        <f t="shared" si="67"/>
        <v>0</v>
      </c>
      <c r="E586" s="57"/>
      <c r="F586" s="65"/>
      <c r="G586" s="66"/>
      <c r="H586" s="65"/>
      <c r="I586" s="67"/>
      <c r="J586" s="67"/>
      <c r="K586" s="66"/>
      <c r="L586" s="57" t="s">
        <v>305</v>
      </c>
      <c r="M586" s="57"/>
      <c r="N586" s="57"/>
      <c r="O586" s="166" t="s">
        <v>153</v>
      </c>
      <c r="P586" s="167"/>
      <c r="Q586" s="57"/>
      <c r="R586" s="57"/>
      <c r="S586" s="82"/>
      <c r="T586" s="83"/>
      <c r="U586" s="84">
        <f t="shared" si="64"/>
        <v>0</v>
      </c>
      <c r="V586" s="83"/>
      <c r="W586" s="87"/>
      <c r="X586" s="88"/>
    </row>
    <row r="587" spans="1:24">
      <c r="A587" s="57" t="str">
        <f>A165</f>
        <v>Direto</v>
      </c>
      <c r="B587" s="57"/>
      <c r="C587" s="57"/>
      <c r="D587" s="68" t="str">
        <f>C165</f>
        <v>Obras e Instalações</v>
      </c>
      <c r="E587" s="57"/>
      <c r="F587" s="51">
        <f>E165</f>
        <v>55</v>
      </c>
      <c r="G587" s="52"/>
      <c r="H587" s="51" t="str">
        <f>G165</f>
        <v>LOCAÇÃO DE CARRO (15 unidades x 2 diárias)</v>
      </c>
      <c r="I587" s="55"/>
      <c r="J587" s="55"/>
      <c r="K587" s="52"/>
      <c r="L587" s="57" t="s">
        <v>306</v>
      </c>
      <c r="M587" s="57"/>
      <c r="N587" s="57"/>
      <c r="O587" s="166" t="s">
        <v>153</v>
      </c>
      <c r="P587" s="167"/>
      <c r="Q587" s="57"/>
      <c r="R587" s="57"/>
      <c r="S587" s="82"/>
      <c r="T587" s="83"/>
      <c r="U587" s="84">
        <f t="shared" ref="U587:U610" si="68">Q587*S587</f>
        <v>0</v>
      </c>
      <c r="V587" s="83"/>
      <c r="W587" s="87"/>
      <c r="X587" s="88"/>
    </row>
    <row r="588" spans="1:24">
      <c r="A588" s="57"/>
      <c r="B588" s="57"/>
      <c r="C588" s="57"/>
      <c r="D588" s="68">
        <f t="shared" ref="D588:D590" si="69">C376</f>
        <v>0</v>
      </c>
      <c r="E588" s="57"/>
      <c r="F588" s="53"/>
      <c r="G588" s="54"/>
      <c r="H588" s="53"/>
      <c r="I588" s="56"/>
      <c r="J588" s="56"/>
      <c r="K588" s="54"/>
      <c r="L588" s="57" t="s">
        <v>307</v>
      </c>
      <c r="M588" s="57"/>
      <c r="N588" s="57"/>
      <c r="O588" s="166" t="s">
        <v>153</v>
      </c>
      <c r="P588" s="167"/>
      <c r="Q588" s="57"/>
      <c r="R588" s="57"/>
      <c r="S588" s="82"/>
      <c r="T588" s="83"/>
      <c r="U588" s="84">
        <f t="shared" si="68"/>
        <v>0</v>
      </c>
      <c r="V588" s="83"/>
      <c r="W588" s="87"/>
      <c r="X588" s="88"/>
    </row>
    <row r="589" spans="1:24">
      <c r="A589" s="57"/>
      <c r="B589" s="57"/>
      <c r="C589" s="57"/>
      <c r="D589" s="68">
        <f t="shared" si="69"/>
        <v>0</v>
      </c>
      <c r="E589" s="57"/>
      <c r="F589" s="53"/>
      <c r="G589" s="54"/>
      <c r="H589" s="53"/>
      <c r="I589" s="56"/>
      <c r="J589" s="56"/>
      <c r="K589" s="54"/>
      <c r="L589" s="57" t="s">
        <v>308</v>
      </c>
      <c r="M589" s="57"/>
      <c r="N589" s="57"/>
      <c r="O589" s="166" t="s">
        <v>153</v>
      </c>
      <c r="P589" s="167"/>
      <c r="Q589" s="57"/>
      <c r="R589" s="57"/>
      <c r="S589" s="82"/>
      <c r="T589" s="83"/>
      <c r="U589" s="84">
        <f t="shared" si="68"/>
        <v>0</v>
      </c>
      <c r="V589" s="83"/>
      <c r="W589" s="87"/>
      <c r="X589" s="88"/>
    </row>
    <row r="590" spans="1:24">
      <c r="A590" s="57"/>
      <c r="B590" s="57"/>
      <c r="C590" s="57"/>
      <c r="D590" s="68">
        <f t="shared" si="69"/>
        <v>0</v>
      </c>
      <c r="E590" s="57"/>
      <c r="F590" s="65"/>
      <c r="G590" s="66"/>
      <c r="H590" s="65"/>
      <c r="I590" s="67"/>
      <c r="J590" s="67"/>
      <c r="K590" s="66"/>
      <c r="L590" s="57" t="s">
        <v>309</v>
      </c>
      <c r="M590" s="57"/>
      <c r="N590" s="57"/>
      <c r="O590" s="166" t="s">
        <v>153</v>
      </c>
      <c r="P590" s="167"/>
      <c r="Q590" s="57"/>
      <c r="R590" s="57"/>
      <c r="S590" s="82"/>
      <c r="T590" s="83"/>
      <c r="U590" s="84">
        <f t="shared" si="68"/>
        <v>0</v>
      </c>
      <c r="V590" s="83"/>
      <c r="W590" s="87"/>
      <c r="X590" s="88"/>
    </row>
    <row r="591" spans="1:24">
      <c r="A591" s="57" t="str">
        <f>A166</f>
        <v>Direto</v>
      </c>
      <c r="B591" s="57"/>
      <c r="C591" s="57"/>
      <c r="D591" s="68" t="str">
        <f>C166</f>
        <v>Recursos Humanos</v>
      </c>
      <c r="E591" s="57"/>
      <c r="F591" s="51">
        <f>E166</f>
        <v>56</v>
      </c>
      <c r="G591" s="52"/>
      <c r="H591" s="51" t="str">
        <f>G166</f>
        <v>TECNICO DE SOM (20 profissional x 2 diárias)</v>
      </c>
      <c r="I591" s="55"/>
      <c r="J591" s="55"/>
      <c r="K591" s="52"/>
      <c r="L591" s="57" t="s">
        <v>306</v>
      </c>
      <c r="M591" s="57"/>
      <c r="N591" s="57"/>
      <c r="O591" s="166" t="s">
        <v>153</v>
      </c>
      <c r="P591" s="167"/>
      <c r="Q591" s="57"/>
      <c r="R591" s="57"/>
      <c r="S591" s="82"/>
      <c r="T591" s="83"/>
      <c r="U591" s="84">
        <f t="shared" si="68"/>
        <v>0</v>
      </c>
      <c r="V591" s="83"/>
      <c r="W591" s="87"/>
      <c r="X591" s="88"/>
    </row>
    <row r="592" spans="1:24">
      <c r="A592" s="57"/>
      <c r="B592" s="57"/>
      <c r="C592" s="57"/>
      <c r="D592" s="68">
        <f t="shared" ref="D592:D594" si="70">C380</f>
        <v>0</v>
      </c>
      <c r="E592" s="57"/>
      <c r="F592" s="53"/>
      <c r="G592" s="54"/>
      <c r="H592" s="53"/>
      <c r="I592" s="56"/>
      <c r="J592" s="56"/>
      <c r="K592" s="54"/>
      <c r="L592" s="57" t="s">
        <v>307</v>
      </c>
      <c r="M592" s="57"/>
      <c r="N592" s="57"/>
      <c r="O592" s="166" t="s">
        <v>153</v>
      </c>
      <c r="P592" s="167"/>
      <c r="Q592" s="57"/>
      <c r="R592" s="57"/>
      <c r="S592" s="82"/>
      <c r="T592" s="83"/>
      <c r="U592" s="84">
        <f t="shared" si="68"/>
        <v>0</v>
      </c>
      <c r="V592" s="83"/>
      <c r="W592" s="87"/>
      <c r="X592" s="88"/>
    </row>
    <row r="593" spans="1:24">
      <c r="A593" s="57"/>
      <c r="B593" s="57"/>
      <c r="C593" s="57"/>
      <c r="D593" s="68">
        <f t="shared" si="70"/>
        <v>0</v>
      </c>
      <c r="E593" s="57"/>
      <c r="F593" s="53"/>
      <c r="G593" s="54"/>
      <c r="H593" s="53"/>
      <c r="I593" s="56"/>
      <c r="J593" s="56"/>
      <c r="K593" s="54"/>
      <c r="L593" s="57" t="s">
        <v>308</v>
      </c>
      <c r="M593" s="57"/>
      <c r="N593" s="57"/>
      <c r="O593" s="166" t="s">
        <v>153</v>
      </c>
      <c r="P593" s="167"/>
      <c r="Q593" s="57"/>
      <c r="R593" s="57"/>
      <c r="S593" s="82"/>
      <c r="T593" s="83"/>
      <c r="U593" s="84">
        <f t="shared" si="68"/>
        <v>0</v>
      </c>
      <c r="V593" s="83"/>
      <c r="W593" s="87"/>
      <c r="X593" s="88"/>
    </row>
    <row r="594" spans="1:24">
      <c r="A594" s="57"/>
      <c r="B594" s="57"/>
      <c r="C594" s="57"/>
      <c r="D594" s="68">
        <f t="shared" si="70"/>
        <v>0</v>
      </c>
      <c r="E594" s="57"/>
      <c r="F594" s="65"/>
      <c r="G594" s="66"/>
      <c r="H594" s="65"/>
      <c r="I594" s="67"/>
      <c r="J594" s="67"/>
      <c r="K594" s="66"/>
      <c r="L594" s="57" t="s">
        <v>309</v>
      </c>
      <c r="M594" s="57"/>
      <c r="N594" s="57"/>
      <c r="O594" s="166" t="s">
        <v>153</v>
      </c>
      <c r="P594" s="167"/>
      <c r="Q594" s="57"/>
      <c r="R594" s="57"/>
      <c r="S594" s="82"/>
      <c r="T594" s="83"/>
      <c r="U594" s="84">
        <f t="shared" si="68"/>
        <v>0</v>
      </c>
      <c r="V594" s="83"/>
      <c r="W594" s="87"/>
      <c r="X594" s="88"/>
    </row>
    <row r="595" spans="1:24">
      <c r="A595" s="57" t="str">
        <f>A167</f>
        <v>Direto</v>
      </c>
      <c r="B595" s="57"/>
      <c r="C595" s="57"/>
      <c r="D595" s="68" t="str">
        <f>C167</f>
        <v>Obras e Instalações</v>
      </c>
      <c r="E595" s="57"/>
      <c r="F595" s="51">
        <f>E167</f>
        <v>57</v>
      </c>
      <c r="G595" s="52"/>
      <c r="H595" s="51" t="str">
        <f>G167</f>
        <v>UNIFILA (100 unidades x 2 diárias)</v>
      </c>
      <c r="I595" s="55"/>
      <c r="J595" s="55"/>
      <c r="K595" s="52"/>
      <c r="L595" s="57" t="s">
        <v>310</v>
      </c>
      <c r="M595" s="57"/>
      <c r="N595" s="57"/>
      <c r="O595" s="166" t="s">
        <v>153</v>
      </c>
      <c r="P595" s="167"/>
      <c r="Q595" s="57"/>
      <c r="R595" s="57"/>
      <c r="S595" s="82"/>
      <c r="T595" s="83"/>
      <c r="U595" s="84">
        <f t="shared" si="68"/>
        <v>0</v>
      </c>
      <c r="V595" s="83"/>
      <c r="W595" s="87"/>
      <c r="X595" s="88"/>
    </row>
    <row r="596" spans="1:24">
      <c r="A596" s="57"/>
      <c r="B596" s="57"/>
      <c r="C596" s="57"/>
      <c r="D596" s="68">
        <f t="shared" ref="D596:D598" si="71">C384</f>
        <v>0</v>
      </c>
      <c r="E596" s="57"/>
      <c r="F596" s="53"/>
      <c r="G596" s="54"/>
      <c r="H596" s="53"/>
      <c r="I596" s="56"/>
      <c r="J596" s="56"/>
      <c r="K596" s="54"/>
      <c r="L596" s="57" t="s">
        <v>311</v>
      </c>
      <c r="M596" s="57"/>
      <c r="N596" s="57"/>
      <c r="O596" s="166" t="s">
        <v>153</v>
      </c>
      <c r="P596" s="167"/>
      <c r="Q596" s="57"/>
      <c r="R596" s="57"/>
      <c r="S596" s="82"/>
      <c r="T596" s="83"/>
      <c r="U596" s="84">
        <f t="shared" si="68"/>
        <v>0</v>
      </c>
      <c r="V596" s="83"/>
      <c r="W596" s="87"/>
      <c r="X596" s="88"/>
    </row>
    <row r="597" spans="1:24">
      <c r="A597" s="57"/>
      <c r="B597" s="57"/>
      <c r="C597" s="57"/>
      <c r="D597" s="68">
        <f t="shared" si="71"/>
        <v>0</v>
      </c>
      <c r="E597" s="57"/>
      <c r="F597" s="53"/>
      <c r="G597" s="54"/>
      <c r="H597" s="53"/>
      <c r="I597" s="56"/>
      <c r="J597" s="56"/>
      <c r="K597" s="54"/>
      <c r="L597" s="57" t="s">
        <v>312</v>
      </c>
      <c r="M597" s="57"/>
      <c r="N597" s="57"/>
      <c r="O597" s="166" t="s">
        <v>153</v>
      </c>
      <c r="P597" s="167"/>
      <c r="Q597" s="57"/>
      <c r="R597" s="57"/>
      <c r="S597" s="82"/>
      <c r="T597" s="83"/>
      <c r="U597" s="84">
        <f t="shared" si="68"/>
        <v>0</v>
      </c>
      <c r="V597" s="83"/>
      <c r="W597" s="87"/>
      <c r="X597" s="88"/>
    </row>
    <row r="598" spans="1:24">
      <c r="A598" s="57"/>
      <c r="B598" s="57"/>
      <c r="C598" s="57"/>
      <c r="D598" s="68">
        <f t="shared" si="71"/>
        <v>0</v>
      </c>
      <c r="E598" s="57"/>
      <c r="F598" s="65"/>
      <c r="G598" s="66"/>
      <c r="H598" s="65"/>
      <c r="I598" s="67"/>
      <c r="J598" s="67"/>
      <c r="K598" s="66"/>
      <c r="L598" s="57" t="s">
        <v>313</v>
      </c>
      <c r="M598" s="57"/>
      <c r="N598" s="57"/>
      <c r="O598" s="166" t="s">
        <v>153</v>
      </c>
      <c r="P598" s="167"/>
      <c r="Q598" s="57"/>
      <c r="R598" s="57"/>
      <c r="S598" s="82"/>
      <c r="T598" s="83"/>
      <c r="U598" s="84">
        <f t="shared" si="68"/>
        <v>0</v>
      </c>
      <c r="V598" s="83"/>
      <c r="W598" s="87"/>
      <c r="X598" s="88"/>
    </row>
    <row r="599" spans="1:24">
      <c r="A599" s="57" t="str">
        <f>A168</f>
        <v>Direto</v>
      </c>
      <c r="B599" s="57"/>
      <c r="C599" s="57"/>
      <c r="D599" s="68" t="str">
        <f>C168</f>
        <v>Obras e Instalações</v>
      </c>
      <c r="E599" s="57"/>
      <c r="F599" s="51">
        <f>E168</f>
        <v>58</v>
      </c>
      <c r="G599" s="52"/>
      <c r="H599" s="51" t="str">
        <f>G168</f>
        <v>LIXEIRA (50 unidades x 2 diárias)</v>
      </c>
      <c r="I599" s="55"/>
      <c r="J599" s="55"/>
      <c r="K599" s="52"/>
      <c r="L599" s="57" t="s">
        <v>310</v>
      </c>
      <c r="M599" s="57"/>
      <c r="N599" s="57"/>
      <c r="O599" s="166" t="s">
        <v>153</v>
      </c>
      <c r="P599" s="167"/>
      <c r="Q599" s="57"/>
      <c r="R599" s="57"/>
      <c r="S599" s="82"/>
      <c r="T599" s="83"/>
      <c r="U599" s="84">
        <f t="shared" si="68"/>
        <v>0</v>
      </c>
      <c r="V599" s="83"/>
      <c r="W599" s="87"/>
      <c r="X599" s="88"/>
    </row>
    <row r="600" spans="1:24">
      <c r="A600" s="57"/>
      <c r="B600" s="57"/>
      <c r="C600" s="57"/>
      <c r="D600" s="68">
        <f t="shared" ref="D600:D602" si="72">C388</f>
        <v>0</v>
      </c>
      <c r="E600" s="57"/>
      <c r="F600" s="53"/>
      <c r="G600" s="54"/>
      <c r="H600" s="53"/>
      <c r="I600" s="56"/>
      <c r="J600" s="56"/>
      <c r="K600" s="54"/>
      <c r="L600" s="57" t="s">
        <v>311</v>
      </c>
      <c r="M600" s="57"/>
      <c r="N600" s="57"/>
      <c r="O600" s="166" t="s">
        <v>153</v>
      </c>
      <c r="P600" s="167"/>
      <c r="Q600" s="57"/>
      <c r="R600" s="57"/>
      <c r="S600" s="82"/>
      <c r="T600" s="83"/>
      <c r="U600" s="84">
        <f t="shared" si="68"/>
        <v>0</v>
      </c>
      <c r="V600" s="83"/>
      <c r="W600" s="87"/>
      <c r="X600" s="88"/>
    </row>
    <row r="601" spans="1:24">
      <c r="A601" s="57"/>
      <c r="B601" s="57"/>
      <c r="C601" s="57"/>
      <c r="D601" s="68">
        <f t="shared" si="72"/>
        <v>0</v>
      </c>
      <c r="E601" s="57"/>
      <c r="F601" s="53"/>
      <c r="G601" s="54"/>
      <c r="H601" s="53"/>
      <c r="I601" s="56"/>
      <c r="J601" s="56"/>
      <c r="K601" s="54"/>
      <c r="L601" s="57" t="s">
        <v>312</v>
      </c>
      <c r="M601" s="57"/>
      <c r="N601" s="57"/>
      <c r="O601" s="166" t="s">
        <v>153</v>
      </c>
      <c r="P601" s="167"/>
      <c r="Q601" s="57"/>
      <c r="R601" s="57"/>
      <c r="S601" s="82"/>
      <c r="T601" s="83"/>
      <c r="U601" s="84">
        <f t="shared" si="68"/>
        <v>0</v>
      </c>
      <c r="V601" s="83"/>
      <c r="W601" s="87"/>
      <c r="X601" s="88"/>
    </row>
    <row r="602" spans="1:24">
      <c r="A602" s="57"/>
      <c r="B602" s="57"/>
      <c r="C602" s="57"/>
      <c r="D602" s="68">
        <f t="shared" si="72"/>
        <v>0</v>
      </c>
      <c r="E602" s="57"/>
      <c r="F602" s="65"/>
      <c r="G602" s="66"/>
      <c r="H602" s="65"/>
      <c r="I602" s="67"/>
      <c r="J602" s="67"/>
      <c r="K602" s="66"/>
      <c r="L602" s="57" t="s">
        <v>313</v>
      </c>
      <c r="M602" s="57"/>
      <c r="N602" s="57"/>
      <c r="O602" s="166" t="s">
        <v>153</v>
      </c>
      <c r="P602" s="167"/>
      <c r="Q602" s="57"/>
      <c r="R602" s="57"/>
      <c r="S602" s="82"/>
      <c r="T602" s="83"/>
      <c r="U602" s="84">
        <f t="shared" si="68"/>
        <v>0</v>
      </c>
      <c r="V602" s="83"/>
      <c r="W602" s="87"/>
      <c r="X602" s="88"/>
    </row>
    <row r="603" spans="1:24">
      <c r="A603" s="57" t="str">
        <f>A169</f>
        <v>Direto</v>
      </c>
      <c r="B603" s="57"/>
      <c r="C603" s="57"/>
      <c r="D603" s="68" t="str">
        <f>C169</f>
        <v>Outros Materiais de Consumo</v>
      </c>
      <c r="E603" s="57"/>
      <c r="F603" s="51">
        <f>E169</f>
        <v>59</v>
      </c>
      <c r="G603" s="52"/>
      <c r="H603" s="51" t="str">
        <f>G169</f>
        <v>KIT BRINDE ( 1 ECOBAG , 1 SQUEEZE)</v>
      </c>
      <c r="I603" s="55"/>
      <c r="J603" s="55"/>
      <c r="K603" s="52"/>
      <c r="L603" s="57" t="s">
        <v>314</v>
      </c>
      <c r="M603" s="57"/>
      <c r="N603" s="57"/>
      <c r="O603" s="166" t="s">
        <v>153</v>
      </c>
      <c r="P603" s="167"/>
      <c r="Q603" s="57"/>
      <c r="R603" s="57"/>
      <c r="S603" s="82"/>
      <c r="T603" s="83"/>
      <c r="U603" s="84">
        <f t="shared" si="68"/>
        <v>0</v>
      </c>
      <c r="V603" s="83"/>
      <c r="W603" s="87"/>
      <c r="X603" s="88"/>
    </row>
    <row r="604" spans="1:24">
      <c r="A604" s="57"/>
      <c r="B604" s="57"/>
      <c r="C604" s="57"/>
      <c r="D604" s="68">
        <f t="shared" ref="D604:D606" si="73">C392</f>
        <v>0</v>
      </c>
      <c r="E604" s="57"/>
      <c r="F604" s="53"/>
      <c r="G604" s="54"/>
      <c r="H604" s="53"/>
      <c r="I604" s="56"/>
      <c r="J604" s="56"/>
      <c r="K604" s="54"/>
      <c r="L604" s="57" t="s">
        <v>315</v>
      </c>
      <c r="M604" s="57"/>
      <c r="N604" s="57"/>
      <c r="O604" s="166" t="s">
        <v>153</v>
      </c>
      <c r="P604" s="167"/>
      <c r="Q604" s="57"/>
      <c r="R604" s="57"/>
      <c r="S604" s="82"/>
      <c r="T604" s="83"/>
      <c r="U604" s="84">
        <f t="shared" si="68"/>
        <v>0</v>
      </c>
      <c r="V604" s="83"/>
      <c r="W604" s="87"/>
      <c r="X604" s="88"/>
    </row>
    <row r="605" spans="1:24">
      <c r="A605" s="57"/>
      <c r="B605" s="57"/>
      <c r="C605" s="57"/>
      <c r="D605" s="68">
        <f t="shared" si="73"/>
        <v>0</v>
      </c>
      <c r="E605" s="57"/>
      <c r="F605" s="53"/>
      <c r="G605" s="54"/>
      <c r="H605" s="53"/>
      <c r="I605" s="56"/>
      <c r="J605" s="56"/>
      <c r="K605" s="54"/>
      <c r="L605" s="57" t="s">
        <v>316</v>
      </c>
      <c r="M605" s="57"/>
      <c r="N605" s="57"/>
      <c r="O605" s="166" t="s">
        <v>153</v>
      </c>
      <c r="P605" s="167"/>
      <c r="Q605" s="57"/>
      <c r="R605" s="57"/>
      <c r="S605" s="82"/>
      <c r="T605" s="83"/>
      <c r="U605" s="84">
        <f t="shared" si="68"/>
        <v>0</v>
      </c>
      <c r="V605" s="83"/>
      <c r="W605" s="87"/>
      <c r="X605" s="88"/>
    </row>
    <row r="606" spans="1:24">
      <c r="A606" s="57"/>
      <c r="B606" s="57"/>
      <c r="C606" s="57"/>
      <c r="D606" s="68">
        <f t="shared" si="73"/>
        <v>0</v>
      </c>
      <c r="E606" s="57"/>
      <c r="F606" s="65"/>
      <c r="G606" s="66"/>
      <c r="H606" s="65"/>
      <c r="I606" s="67"/>
      <c r="J606" s="67"/>
      <c r="K606" s="66"/>
      <c r="L606" s="57" t="s">
        <v>317</v>
      </c>
      <c r="M606" s="57"/>
      <c r="N606" s="57"/>
      <c r="O606" s="166" t="s">
        <v>153</v>
      </c>
      <c r="P606" s="167"/>
      <c r="Q606" s="57"/>
      <c r="R606" s="57"/>
      <c r="S606" s="82"/>
      <c r="T606" s="83"/>
      <c r="U606" s="84">
        <f t="shared" si="68"/>
        <v>0</v>
      </c>
      <c r="V606" s="83"/>
      <c r="W606" s="87"/>
      <c r="X606" s="88"/>
    </row>
    <row r="607" spans="1:24">
      <c r="A607" s="57" t="str">
        <f>A170</f>
        <v>Direto</v>
      </c>
      <c r="B607" s="57"/>
      <c r="C607" s="57"/>
      <c r="D607" s="68" t="str">
        <f>C170</f>
        <v>Obras e Instalações</v>
      </c>
      <c r="E607" s="57"/>
      <c r="F607" s="51">
        <f>E170</f>
        <v>60</v>
      </c>
      <c r="G607" s="52"/>
      <c r="H607" s="51" t="str">
        <f>G170</f>
        <v>CAMINHAO FRETE (15 unidades x 2 diárias)</v>
      </c>
      <c r="I607" s="55"/>
      <c r="J607" s="55"/>
      <c r="K607" s="52"/>
      <c r="L607" s="57" t="s">
        <v>314</v>
      </c>
      <c r="M607" s="57"/>
      <c r="N607" s="57"/>
      <c r="O607" s="166" t="s">
        <v>153</v>
      </c>
      <c r="P607" s="167"/>
      <c r="Q607" s="57"/>
      <c r="R607" s="57"/>
      <c r="S607" s="82"/>
      <c r="T607" s="83"/>
      <c r="U607" s="84">
        <f t="shared" si="68"/>
        <v>0</v>
      </c>
      <c r="V607" s="83"/>
      <c r="W607" s="87"/>
      <c r="X607" s="88"/>
    </row>
    <row r="608" spans="1:24">
      <c r="A608" s="57"/>
      <c r="B608" s="57"/>
      <c r="C608" s="57"/>
      <c r="D608" s="68">
        <f t="shared" ref="D608:D610" si="74">C396</f>
        <v>0</v>
      </c>
      <c r="E608" s="57"/>
      <c r="F608" s="53"/>
      <c r="G608" s="54"/>
      <c r="H608" s="53"/>
      <c r="I608" s="56"/>
      <c r="J608" s="56"/>
      <c r="K608" s="54"/>
      <c r="L608" s="57" t="s">
        <v>315</v>
      </c>
      <c r="M608" s="57"/>
      <c r="N608" s="57"/>
      <c r="O608" s="166" t="s">
        <v>153</v>
      </c>
      <c r="P608" s="167"/>
      <c r="Q608" s="57"/>
      <c r="R608" s="57"/>
      <c r="S608" s="82"/>
      <c r="T608" s="83"/>
      <c r="U608" s="84">
        <f t="shared" si="68"/>
        <v>0</v>
      </c>
      <c r="V608" s="83"/>
      <c r="W608" s="87"/>
      <c r="X608" s="88"/>
    </row>
    <row r="609" spans="1:24">
      <c r="A609" s="57"/>
      <c r="B609" s="57"/>
      <c r="C609" s="57"/>
      <c r="D609" s="68">
        <f t="shared" si="74"/>
        <v>0</v>
      </c>
      <c r="E609" s="57"/>
      <c r="F609" s="53"/>
      <c r="G609" s="54"/>
      <c r="H609" s="53"/>
      <c r="I609" s="56"/>
      <c r="J609" s="56"/>
      <c r="K609" s="54"/>
      <c r="L609" s="57" t="s">
        <v>316</v>
      </c>
      <c r="M609" s="57"/>
      <c r="N609" s="57"/>
      <c r="O609" s="166" t="s">
        <v>153</v>
      </c>
      <c r="P609" s="167"/>
      <c r="Q609" s="57"/>
      <c r="R609" s="57"/>
      <c r="S609" s="82"/>
      <c r="T609" s="83"/>
      <c r="U609" s="84">
        <f t="shared" si="68"/>
        <v>0</v>
      </c>
      <c r="V609" s="83"/>
      <c r="W609" s="87"/>
      <c r="X609" s="88"/>
    </row>
    <row r="610" spans="1:24">
      <c r="A610" s="57"/>
      <c r="B610" s="57"/>
      <c r="C610" s="57"/>
      <c r="D610" s="68">
        <f t="shared" si="74"/>
        <v>0</v>
      </c>
      <c r="E610" s="57"/>
      <c r="F610" s="65"/>
      <c r="G610" s="66"/>
      <c r="H610" s="65"/>
      <c r="I610" s="67"/>
      <c r="J610" s="67"/>
      <c r="K610" s="66"/>
      <c r="L610" s="57" t="s">
        <v>317</v>
      </c>
      <c r="M610" s="57"/>
      <c r="N610" s="57"/>
      <c r="O610" s="166" t="s">
        <v>153</v>
      </c>
      <c r="P610" s="167"/>
      <c r="Q610" s="57"/>
      <c r="R610" s="57"/>
      <c r="S610" s="82"/>
      <c r="T610" s="83"/>
      <c r="U610" s="84">
        <f t="shared" si="68"/>
        <v>0</v>
      </c>
      <c r="V610" s="83"/>
      <c r="W610" s="87"/>
      <c r="X610" s="88"/>
    </row>
    <row r="611" spans="1:24">
      <c r="A611" s="272" t="s">
        <v>157</v>
      </c>
      <c r="B611" s="273"/>
      <c r="C611" s="273"/>
      <c r="D611" s="273"/>
      <c r="E611" s="274"/>
      <c r="F611" s="274"/>
      <c r="G611" s="273"/>
      <c r="H611" s="273"/>
      <c r="I611" s="273"/>
      <c r="J611" s="273"/>
      <c r="K611" s="273"/>
      <c r="L611" s="273"/>
      <c r="M611" s="273"/>
      <c r="N611" s="273"/>
      <c r="O611" s="273"/>
      <c r="P611" s="273"/>
      <c r="Q611" s="273"/>
      <c r="R611" s="273"/>
      <c r="S611" s="273"/>
      <c r="T611" s="273"/>
      <c r="U611" s="273"/>
      <c r="V611" s="273"/>
      <c r="W611" s="273"/>
      <c r="X611" s="275"/>
    </row>
    <row r="612" spans="1:24">
      <c r="A612" s="179" t="s">
        <v>94</v>
      </c>
      <c r="B612" s="64"/>
      <c r="C612" s="179" t="s">
        <v>95</v>
      </c>
      <c r="D612" s="63"/>
      <c r="E612" s="62" t="s">
        <v>96</v>
      </c>
      <c r="F612" s="62"/>
      <c r="G612" s="63" t="s">
        <v>97</v>
      </c>
      <c r="H612" s="63"/>
      <c r="I612" s="63"/>
      <c r="J612" s="64"/>
      <c r="K612" s="180" t="s">
        <v>6</v>
      </c>
      <c r="L612" s="393"/>
      <c r="M612" s="181"/>
      <c r="N612" s="180" t="s">
        <v>158</v>
      </c>
      <c r="O612" s="393"/>
      <c r="P612" s="393"/>
      <c r="Q612" s="393"/>
      <c r="R612" s="181"/>
      <c r="S612" s="180" t="s">
        <v>159</v>
      </c>
      <c r="T612" s="181"/>
      <c r="U612" s="180" t="s">
        <v>160</v>
      </c>
      <c r="V612" s="181"/>
      <c r="W612" s="180" t="s">
        <v>91</v>
      </c>
      <c r="X612" s="181"/>
    </row>
    <row r="613" spans="1:24" ht="15" customHeight="1">
      <c r="A613" s="168" t="s">
        <v>4</v>
      </c>
      <c r="B613" s="168"/>
      <c r="C613" s="168" t="s">
        <v>4</v>
      </c>
      <c r="D613" s="168"/>
      <c r="E613" s="51">
        <f>E111</f>
        <v>1</v>
      </c>
      <c r="F613" s="52"/>
      <c r="G613" s="51" t="s">
        <v>4</v>
      </c>
      <c r="H613" s="55"/>
      <c r="I613" s="55"/>
      <c r="J613" s="52"/>
      <c r="K613" s="169"/>
      <c r="L613" s="170"/>
      <c r="M613" s="170"/>
      <c r="N613" s="171"/>
      <c r="O613" s="171"/>
      <c r="P613" s="171"/>
      <c r="Q613" s="171"/>
      <c r="R613" s="171"/>
      <c r="S613" s="171"/>
      <c r="T613" s="171"/>
      <c r="U613" s="171"/>
      <c r="V613" s="172"/>
      <c r="W613" s="173">
        <f>S613*U613</f>
        <v>0</v>
      </c>
      <c r="X613" s="173"/>
    </row>
    <row r="614" spans="1:24">
      <c r="A614" s="168"/>
      <c r="B614" s="168"/>
      <c r="C614" s="168"/>
      <c r="D614" s="168"/>
      <c r="E614" s="53"/>
      <c r="F614" s="54"/>
      <c r="G614" s="53"/>
      <c r="H614" s="56"/>
      <c r="I614" s="56"/>
      <c r="J614" s="54"/>
      <c r="K614" s="169"/>
      <c r="L614" s="170"/>
      <c r="M614" s="170"/>
      <c r="N614" s="171"/>
      <c r="O614" s="171"/>
      <c r="P614" s="171"/>
      <c r="Q614" s="171"/>
      <c r="R614" s="171"/>
      <c r="S614" s="171"/>
      <c r="T614" s="171"/>
      <c r="U614" s="171"/>
      <c r="V614" s="172"/>
      <c r="W614" s="173">
        <f t="shared" ref="W614:W791" si="75">S614*U614</f>
        <v>0</v>
      </c>
      <c r="X614" s="173"/>
    </row>
    <row r="615" spans="1:24">
      <c r="A615" s="168"/>
      <c r="B615" s="168"/>
      <c r="C615" s="168"/>
      <c r="D615" s="168"/>
      <c r="E615" s="53"/>
      <c r="F615" s="54"/>
      <c r="G615" s="53"/>
      <c r="H615" s="56"/>
      <c r="I615" s="56"/>
      <c r="J615" s="54"/>
      <c r="K615" s="169"/>
      <c r="L615" s="170"/>
      <c r="M615" s="170"/>
      <c r="N615" s="171"/>
      <c r="O615" s="171"/>
      <c r="P615" s="171"/>
      <c r="Q615" s="171"/>
      <c r="R615" s="171"/>
      <c r="S615" s="171"/>
      <c r="T615" s="171"/>
      <c r="U615" s="171"/>
      <c r="V615" s="172"/>
      <c r="W615" s="173">
        <f t="shared" si="75"/>
        <v>0</v>
      </c>
      <c r="X615" s="173"/>
    </row>
    <row r="616" spans="1:24" ht="15" customHeight="1">
      <c r="A616" s="168" t="s">
        <v>4</v>
      </c>
      <c r="B616" s="168"/>
      <c r="C616" s="168" t="s">
        <v>4</v>
      </c>
      <c r="D616" s="168"/>
      <c r="E616" s="51">
        <f>E112</f>
        <v>2</v>
      </c>
      <c r="F616" s="52"/>
      <c r="G616" s="51" t="s">
        <v>4</v>
      </c>
      <c r="H616" s="55"/>
      <c r="I616" s="55"/>
      <c r="J616" s="52"/>
      <c r="K616" s="169"/>
      <c r="L616" s="170"/>
      <c r="M616" s="170"/>
      <c r="N616" s="171"/>
      <c r="O616" s="171"/>
      <c r="P616" s="171"/>
      <c r="Q616" s="171"/>
      <c r="R616" s="171"/>
      <c r="S616" s="171"/>
      <c r="T616" s="171"/>
      <c r="U616" s="171"/>
      <c r="V616" s="172"/>
      <c r="W616" s="173">
        <f t="shared" si="75"/>
        <v>0</v>
      </c>
      <c r="X616" s="173"/>
    </row>
    <row r="617" spans="1:24">
      <c r="A617" s="168"/>
      <c r="B617" s="168"/>
      <c r="C617" s="168"/>
      <c r="D617" s="168"/>
      <c r="E617" s="53"/>
      <c r="F617" s="54"/>
      <c r="G617" s="53"/>
      <c r="H617" s="56"/>
      <c r="I617" s="56"/>
      <c r="J617" s="54"/>
      <c r="K617" s="169"/>
      <c r="L617" s="170"/>
      <c r="M617" s="170"/>
      <c r="N617" s="171"/>
      <c r="O617" s="171"/>
      <c r="P617" s="171"/>
      <c r="Q617" s="171"/>
      <c r="R617" s="171"/>
      <c r="S617" s="171"/>
      <c r="T617" s="171"/>
      <c r="U617" s="171"/>
      <c r="V617" s="172"/>
      <c r="W617" s="173">
        <f t="shared" si="75"/>
        <v>0</v>
      </c>
      <c r="X617" s="173"/>
    </row>
    <row r="618" spans="1:24">
      <c r="A618" s="168"/>
      <c r="B618" s="168"/>
      <c r="C618" s="168"/>
      <c r="D618" s="168"/>
      <c r="E618" s="53"/>
      <c r="F618" s="54"/>
      <c r="G618" s="53"/>
      <c r="H618" s="56"/>
      <c r="I618" s="56"/>
      <c r="J618" s="54"/>
      <c r="K618" s="169"/>
      <c r="L618" s="170"/>
      <c r="M618" s="170"/>
      <c r="N618" s="171"/>
      <c r="O618" s="171"/>
      <c r="P618" s="171"/>
      <c r="Q618" s="171"/>
      <c r="R618" s="171"/>
      <c r="S618" s="171"/>
      <c r="T618" s="171"/>
      <c r="U618" s="171"/>
      <c r="V618" s="172"/>
      <c r="W618" s="173">
        <f t="shared" si="75"/>
        <v>0</v>
      </c>
      <c r="X618" s="173"/>
    </row>
    <row r="619" spans="1:24" ht="15" customHeight="1">
      <c r="A619" s="168" t="s">
        <v>4</v>
      </c>
      <c r="B619" s="168"/>
      <c r="C619" s="168" t="s">
        <v>4</v>
      </c>
      <c r="D619" s="168"/>
      <c r="E619" s="51">
        <f>E113</f>
        <v>3</v>
      </c>
      <c r="F619" s="52"/>
      <c r="G619" s="51" t="s">
        <v>4</v>
      </c>
      <c r="H619" s="55"/>
      <c r="I619" s="55"/>
      <c r="J619" s="52"/>
      <c r="K619" s="169"/>
      <c r="L619" s="170"/>
      <c r="M619" s="170"/>
      <c r="N619" s="171"/>
      <c r="O619" s="171"/>
      <c r="P619" s="171"/>
      <c r="Q619" s="171"/>
      <c r="R619" s="171"/>
      <c r="S619" s="171"/>
      <c r="T619" s="171"/>
      <c r="U619" s="171"/>
      <c r="V619" s="172"/>
      <c r="W619" s="173">
        <f t="shared" si="75"/>
        <v>0</v>
      </c>
      <c r="X619" s="173"/>
    </row>
    <row r="620" spans="1:24">
      <c r="A620" s="168"/>
      <c r="B620" s="168"/>
      <c r="C620" s="168"/>
      <c r="D620" s="168"/>
      <c r="E620" s="53"/>
      <c r="F620" s="54"/>
      <c r="G620" s="53"/>
      <c r="H620" s="56"/>
      <c r="I620" s="56"/>
      <c r="J620" s="54"/>
      <c r="K620" s="169"/>
      <c r="L620" s="170"/>
      <c r="M620" s="170"/>
      <c r="N620" s="171"/>
      <c r="O620" s="171"/>
      <c r="P620" s="171"/>
      <c r="Q620" s="171"/>
      <c r="R620" s="171"/>
      <c r="S620" s="171"/>
      <c r="T620" s="171"/>
      <c r="U620" s="171"/>
      <c r="V620" s="172"/>
      <c r="W620" s="173">
        <f t="shared" si="75"/>
        <v>0</v>
      </c>
      <c r="X620" s="173"/>
    </row>
    <row r="621" spans="1:24">
      <c r="A621" s="168"/>
      <c r="B621" s="168"/>
      <c r="C621" s="168"/>
      <c r="D621" s="168"/>
      <c r="E621" s="53"/>
      <c r="F621" s="54"/>
      <c r="G621" s="53"/>
      <c r="H621" s="56"/>
      <c r="I621" s="56"/>
      <c r="J621" s="54"/>
      <c r="K621" s="169"/>
      <c r="L621" s="170"/>
      <c r="M621" s="170"/>
      <c r="N621" s="171"/>
      <c r="O621" s="171"/>
      <c r="P621" s="171"/>
      <c r="Q621" s="171"/>
      <c r="R621" s="171"/>
      <c r="S621" s="171"/>
      <c r="T621" s="171"/>
      <c r="U621" s="171"/>
      <c r="V621" s="172"/>
      <c r="W621" s="173">
        <f t="shared" si="75"/>
        <v>0</v>
      </c>
      <c r="X621" s="173"/>
    </row>
    <row r="622" spans="1:24" ht="15" customHeight="1">
      <c r="A622" s="168" t="s">
        <v>4</v>
      </c>
      <c r="B622" s="168"/>
      <c r="C622" s="168" t="s">
        <v>4</v>
      </c>
      <c r="D622" s="168"/>
      <c r="E622" s="51">
        <f>E114</f>
        <v>4</v>
      </c>
      <c r="F622" s="52"/>
      <c r="G622" s="51" t="s">
        <v>4</v>
      </c>
      <c r="H622" s="55"/>
      <c r="I622" s="55"/>
      <c r="J622" s="52"/>
      <c r="K622" s="169"/>
      <c r="L622" s="170"/>
      <c r="M622" s="170"/>
      <c r="N622" s="171"/>
      <c r="O622" s="171"/>
      <c r="P622" s="171"/>
      <c r="Q622" s="171"/>
      <c r="R622" s="171"/>
      <c r="S622" s="171"/>
      <c r="T622" s="171"/>
      <c r="U622" s="171"/>
      <c r="V622" s="172"/>
      <c r="W622" s="173">
        <f t="shared" si="75"/>
        <v>0</v>
      </c>
      <c r="X622" s="173"/>
    </row>
    <row r="623" spans="1:24">
      <c r="A623" s="168"/>
      <c r="B623" s="168"/>
      <c r="C623" s="168"/>
      <c r="D623" s="168"/>
      <c r="E623" s="53"/>
      <c r="F623" s="54"/>
      <c r="G623" s="53"/>
      <c r="H623" s="56"/>
      <c r="I623" s="56"/>
      <c r="J623" s="54"/>
      <c r="K623" s="169"/>
      <c r="L623" s="170"/>
      <c r="M623" s="170"/>
      <c r="N623" s="171"/>
      <c r="O623" s="171"/>
      <c r="P623" s="171"/>
      <c r="Q623" s="171"/>
      <c r="R623" s="171"/>
      <c r="S623" s="171"/>
      <c r="T623" s="171"/>
      <c r="U623" s="171"/>
      <c r="V623" s="172"/>
      <c r="W623" s="173">
        <f t="shared" si="75"/>
        <v>0</v>
      </c>
      <c r="X623" s="173"/>
    </row>
    <row r="624" spans="1:24">
      <c r="A624" s="168"/>
      <c r="B624" s="168"/>
      <c r="C624" s="168"/>
      <c r="D624" s="168"/>
      <c r="E624" s="53"/>
      <c r="F624" s="54"/>
      <c r="G624" s="53"/>
      <c r="H624" s="56"/>
      <c r="I624" s="56"/>
      <c r="J624" s="54"/>
      <c r="K624" s="169"/>
      <c r="L624" s="170"/>
      <c r="M624" s="170"/>
      <c r="N624" s="171"/>
      <c r="O624" s="171"/>
      <c r="P624" s="171"/>
      <c r="Q624" s="171"/>
      <c r="R624" s="171"/>
      <c r="S624" s="171"/>
      <c r="T624" s="171"/>
      <c r="U624" s="171"/>
      <c r="V624" s="172"/>
      <c r="W624" s="173">
        <f t="shared" si="75"/>
        <v>0</v>
      </c>
      <c r="X624" s="173"/>
    </row>
    <row r="625" spans="1:24" ht="15" customHeight="1">
      <c r="A625" s="168" t="s">
        <v>4</v>
      </c>
      <c r="B625" s="168"/>
      <c r="C625" s="168" t="s">
        <v>4</v>
      </c>
      <c r="D625" s="168"/>
      <c r="E625" s="57">
        <f>E115</f>
        <v>5</v>
      </c>
      <c r="F625" s="57"/>
      <c r="G625" s="51" t="s">
        <v>4</v>
      </c>
      <c r="H625" s="55"/>
      <c r="I625" s="55"/>
      <c r="J625" s="52"/>
      <c r="K625" s="169"/>
      <c r="L625" s="170"/>
      <c r="M625" s="170"/>
      <c r="N625" s="171"/>
      <c r="O625" s="171"/>
      <c r="P625" s="171"/>
      <c r="Q625" s="171"/>
      <c r="R625" s="171"/>
      <c r="S625" s="171"/>
      <c r="T625" s="171"/>
      <c r="U625" s="171"/>
      <c r="V625" s="172"/>
      <c r="W625" s="173">
        <f t="shared" si="75"/>
        <v>0</v>
      </c>
      <c r="X625" s="173"/>
    </row>
    <row r="626" spans="1:24">
      <c r="A626" s="168"/>
      <c r="B626" s="168"/>
      <c r="C626" s="168"/>
      <c r="D626" s="168"/>
      <c r="E626" s="57"/>
      <c r="F626" s="57"/>
      <c r="G626" s="53"/>
      <c r="H626" s="56"/>
      <c r="I626" s="56"/>
      <c r="J626" s="54"/>
      <c r="K626" s="169"/>
      <c r="L626" s="170"/>
      <c r="M626" s="170"/>
      <c r="N626" s="171"/>
      <c r="O626" s="171"/>
      <c r="P626" s="171"/>
      <c r="Q626" s="171"/>
      <c r="R626" s="171"/>
      <c r="S626" s="171"/>
      <c r="T626" s="171"/>
      <c r="U626" s="171"/>
      <c r="V626" s="172"/>
      <c r="W626" s="173">
        <f t="shared" si="75"/>
        <v>0</v>
      </c>
      <c r="X626" s="173"/>
    </row>
    <row r="627" spans="1:24">
      <c r="A627" s="168"/>
      <c r="B627" s="168"/>
      <c r="C627" s="168"/>
      <c r="D627" s="168"/>
      <c r="E627" s="57"/>
      <c r="F627" s="57"/>
      <c r="G627" s="53"/>
      <c r="H627" s="56"/>
      <c r="I627" s="56"/>
      <c r="J627" s="54"/>
      <c r="K627" s="169"/>
      <c r="L627" s="170"/>
      <c r="M627" s="170"/>
      <c r="N627" s="171"/>
      <c r="O627" s="171"/>
      <c r="P627" s="171"/>
      <c r="Q627" s="171"/>
      <c r="R627" s="171"/>
      <c r="S627" s="171"/>
      <c r="T627" s="171"/>
      <c r="U627" s="171"/>
      <c r="V627" s="172"/>
      <c r="W627" s="173">
        <f t="shared" si="75"/>
        <v>0</v>
      </c>
      <c r="X627" s="173"/>
    </row>
    <row r="628" spans="1:24" ht="15" customHeight="1">
      <c r="A628" s="168" t="s">
        <v>4</v>
      </c>
      <c r="B628" s="168"/>
      <c r="C628" s="168" t="s">
        <v>4</v>
      </c>
      <c r="D628" s="168"/>
      <c r="E628" s="57">
        <f>E116</f>
        <v>6</v>
      </c>
      <c r="F628" s="58"/>
      <c r="G628" s="51" t="s">
        <v>4</v>
      </c>
      <c r="H628" s="55"/>
      <c r="I628" s="55"/>
      <c r="J628" s="52"/>
      <c r="K628" s="169"/>
      <c r="L628" s="170"/>
      <c r="M628" s="170"/>
      <c r="N628" s="171"/>
      <c r="O628" s="171"/>
      <c r="P628" s="171"/>
      <c r="Q628" s="171"/>
      <c r="R628" s="171"/>
      <c r="S628" s="171"/>
      <c r="T628" s="171"/>
      <c r="U628" s="171"/>
      <c r="V628" s="172"/>
      <c r="W628" s="173">
        <f t="shared" si="75"/>
        <v>0</v>
      </c>
      <c r="X628" s="173"/>
    </row>
    <row r="629" spans="1:24">
      <c r="A629" s="168"/>
      <c r="B629" s="168"/>
      <c r="C629" s="168"/>
      <c r="D629" s="168"/>
      <c r="E629" s="57"/>
      <c r="F629" s="58"/>
      <c r="G629" s="53"/>
      <c r="H629" s="56"/>
      <c r="I629" s="56"/>
      <c r="J629" s="54"/>
      <c r="K629" s="169"/>
      <c r="L629" s="170"/>
      <c r="M629" s="170"/>
      <c r="N629" s="171"/>
      <c r="O629" s="171"/>
      <c r="P629" s="171"/>
      <c r="Q629" s="171"/>
      <c r="R629" s="171"/>
      <c r="S629" s="171"/>
      <c r="T629" s="171"/>
      <c r="U629" s="171"/>
      <c r="V629" s="172"/>
      <c r="W629" s="173">
        <f t="shared" si="75"/>
        <v>0</v>
      </c>
      <c r="X629" s="173"/>
    </row>
    <row r="630" spans="1:24">
      <c r="A630" s="168"/>
      <c r="B630" s="168"/>
      <c r="C630" s="168"/>
      <c r="D630" s="168"/>
      <c r="E630" s="57"/>
      <c r="F630" s="58"/>
      <c r="G630" s="53"/>
      <c r="H630" s="56"/>
      <c r="I630" s="56"/>
      <c r="J630" s="54"/>
      <c r="K630" s="169"/>
      <c r="L630" s="170"/>
      <c r="M630" s="170"/>
      <c r="N630" s="171"/>
      <c r="O630" s="171"/>
      <c r="P630" s="171"/>
      <c r="Q630" s="171"/>
      <c r="R630" s="171"/>
      <c r="S630" s="171"/>
      <c r="T630" s="171"/>
      <c r="U630" s="171"/>
      <c r="V630" s="172"/>
      <c r="W630" s="173">
        <f t="shared" si="75"/>
        <v>0</v>
      </c>
      <c r="X630" s="173"/>
    </row>
    <row r="631" spans="1:24" ht="15" customHeight="1">
      <c r="A631" s="168" t="s">
        <v>4</v>
      </c>
      <c r="B631" s="168"/>
      <c r="C631" s="168" t="s">
        <v>4</v>
      </c>
      <c r="D631" s="168"/>
      <c r="E631" s="57">
        <f>E117</f>
        <v>7</v>
      </c>
      <c r="F631" s="58"/>
      <c r="G631" s="51" t="s">
        <v>4</v>
      </c>
      <c r="H631" s="55"/>
      <c r="I631" s="55"/>
      <c r="J631" s="52"/>
      <c r="K631" s="169"/>
      <c r="L631" s="170"/>
      <c r="M631" s="170"/>
      <c r="N631" s="171"/>
      <c r="O631" s="171"/>
      <c r="P631" s="171"/>
      <c r="Q631" s="171"/>
      <c r="R631" s="171"/>
      <c r="S631" s="171"/>
      <c r="T631" s="171"/>
      <c r="U631" s="171"/>
      <c r="V631" s="172"/>
      <c r="W631" s="173">
        <f t="shared" si="75"/>
        <v>0</v>
      </c>
      <c r="X631" s="173"/>
    </row>
    <row r="632" spans="1:24">
      <c r="A632" s="168"/>
      <c r="B632" s="168"/>
      <c r="C632" s="168"/>
      <c r="D632" s="168"/>
      <c r="E632" s="57"/>
      <c r="F632" s="58"/>
      <c r="G632" s="53"/>
      <c r="H632" s="56"/>
      <c r="I632" s="56"/>
      <c r="J632" s="54"/>
      <c r="K632" s="169"/>
      <c r="L632" s="170"/>
      <c r="M632" s="170"/>
      <c r="N632" s="171"/>
      <c r="O632" s="171"/>
      <c r="P632" s="171"/>
      <c r="Q632" s="171"/>
      <c r="R632" s="171"/>
      <c r="S632" s="171"/>
      <c r="T632" s="171"/>
      <c r="U632" s="171"/>
      <c r="V632" s="172"/>
      <c r="W632" s="173">
        <f t="shared" si="75"/>
        <v>0</v>
      </c>
      <c r="X632" s="173"/>
    </row>
    <row r="633" spans="1:24">
      <c r="A633" s="168"/>
      <c r="B633" s="168"/>
      <c r="C633" s="168"/>
      <c r="D633" s="168"/>
      <c r="E633" s="57"/>
      <c r="F633" s="58"/>
      <c r="G633" s="53"/>
      <c r="H633" s="56"/>
      <c r="I633" s="56"/>
      <c r="J633" s="54"/>
      <c r="K633" s="169"/>
      <c r="L633" s="170"/>
      <c r="M633" s="170"/>
      <c r="N633" s="171"/>
      <c r="O633" s="171"/>
      <c r="P633" s="171"/>
      <c r="Q633" s="171"/>
      <c r="R633" s="171"/>
      <c r="S633" s="171"/>
      <c r="T633" s="171"/>
      <c r="U633" s="171"/>
      <c r="V633" s="172"/>
      <c r="W633" s="173">
        <f t="shared" si="75"/>
        <v>0</v>
      </c>
      <c r="X633" s="173"/>
    </row>
    <row r="634" spans="1:24" ht="15" customHeight="1">
      <c r="A634" s="168" t="s">
        <v>4</v>
      </c>
      <c r="B634" s="168"/>
      <c r="C634" s="168" t="s">
        <v>4</v>
      </c>
      <c r="D634" s="168"/>
      <c r="E634" s="57">
        <f>E118</f>
        <v>8</v>
      </c>
      <c r="F634" s="58"/>
      <c r="G634" s="51" t="s">
        <v>4</v>
      </c>
      <c r="H634" s="55"/>
      <c r="I634" s="55"/>
      <c r="J634" s="52"/>
      <c r="K634" s="169"/>
      <c r="L634" s="170"/>
      <c r="M634" s="170"/>
      <c r="N634" s="171"/>
      <c r="O634" s="171"/>
      <c r="P634" s="171"/>
      <c r="Q634" s="171"/>
      <c r="R634" s="171"/>
      <c r="S634" s="171"/>
      <c r="T634" s="171"/>
      <c r="U634" s="171"/>
      <c r="V634" s="172"/>
      <c r="W634" s="173">
        <f t="shared" si="75"/>
        <v>0</v>
      </c>
      <c r="X634" s="173"/>
    </row>
    <row r="635" spans="1:24">
      <c r="A635" s="168"/>
      <c r="B635" s="168"/>
      <c r="C635" s="168"/>
      <c r="D635" s="168"/>
      <c r="E635" s="57"/>
      <c r="F635" s="58"/>
      <c r="G635" s="53"/>
      <c r="H635" s="56"/>
      <c r="I635" s="56"/>
      <c r="J635" s="54"/>
      <c r="K635" s="169"/>
      <c r="L635" s="170"/>
      <c r="M635" s="170"/>
      <c r="N635" s="171"/>
      <c r="O635" s="171"/>
      <c r="P635" s="171"/>
      <c r="Q635" s="171"/>
      <c r="R635" s="171"/>
      <c r="S635" s="171"/>
      <c r="T635" s="171"/>
      <c r="U635" s="171"/>
      <c r="V635" s="172"/>
      <c r="W635" s="173">
        <f t="shared" si="75"/>
        <v>0</v>
      </c>
      <c r="X635" s="173"/>
    </row>
    <row r="636" spans="1:24">
      <c r="A636" s="168"/>
      <c r="B636" s="168"/>
      <c r="C636" s="168"/>
      <c r="D636" s="168"/>
      <c r="E636" s="57"/>
      <c r="F636" s="58"/>
      <c r="G636" s="53"/>
      <c r="H636" s="56"/>
      <c r="I636" s="56"/>
      <c r="J636" s="54"/>
      <c r="K636" s="287"/>
      <c r="L636" s="288"/>
      <c r="M636" s="288"/>
      <c r="N636" s="171"/>
      <c r="O636" s="171"/>
      <c r="P636" s="171"/>
      <c r="Q636" s="171"/>
      <c r="R636" s="171"/>
      <c r="S636" s="171"/>
      <c r="T636" s="171"/>
      <c r="U636" s="171"/>
      <c r="V636" s="172"/>
      <c r="W636" s="173">
        <f t="shared" si="75"/>
        <v>0</v>
      </c>
      <c r="X636" s="173"/>
    </row>
    <row r="637" spans="1:24" ht="15" customHeight="1">
      <c r="A637" s="168" t="s">
        <v>4</v>
      </c>
      <c r="B637" s="168"/>
      <c r="C637" s="168" t="s">
        <v>4</v>
      </c>
      <c r="D637" s="168"/>
      <c r="E637" s="57">
        <f>E119</f>
        <v>9</v>
      </c>
      <c r="F637" s="58"/>
      <c r="G637" s="51" t="s">
        <v>4</v>
      </c>
      <c r="H637" s="55"/>
      <c r="I637" s="55"/>
      <c r="J637" s="52"/>
      <c r="K637" s="169"/>
      <c r="L637" s="170"/>
      <c r="M637" s="170"/>
      <c r="N637" s="171"/>
      <c r="O637" s="171"/>
      <c r="P637" s="171"/>
      <c r="Q637" s="171"/>
      <c r="R637" s="171"/>
      <c r="S637" s="171"/>
      <c r="T637" s="171"/>
      <c r="U637" s="171"/>
      <c r="V637" s="172"/>
      <c r="W637" s="173">
        <f t="shared" si="75"/>
        <v>0</v>
      </c>
      <c r="X637" s="173"/>
    </row>
    <row r="638" spans="1:24">
      <c r="A638" s="168"/>
      <c r="B638" s="168"/>
      <c r="C638" s="168"/>
      <c r="D638" s="168"/>
      <c r="E638" s="57"/>
      <c r="F638" s="58"/>
      <c r="G638" s="53"/>
      <c r="H638" s="56"/>
      <c r="I638" s="56"/>
      <c r="J638" s="54"/>
      <c r="K638" s="169"/>
      <c r="L638" s="170"/>
      <c r="M638" s="170"/>
      <c r="N638" s="171"/>
      <c r="O638" s="171"/>
      <c r="P638" s="171"/>
      <c r="Q638" s="171"/>
      <c r="R638" s="171"/>
      <c r="S638" s="171"/>
      <c r="T638" s="171"/>
      <c r="U638" s="171"/>
      <c r="V638" s="172"/>
      <c r="W638" s="173">
        <f t="shared" si="75"/>
        <v>0</v>
      </c>
      <c r="X638" s="173"/>
    </row>
    <row r="639" spans="1:24">
      <c r="A639" s="168"/>
      <c r="B639" s="168"/>
      <c r="C639" s="168"/>
      <c r="D639" s="168"/>
      <c r="E639" s="57"/>
      <c r="F639" s="58"/>
      <c r="G639" s="53"/>
      <c r="H639" s="56"/>
      <c r="I639" s="56"/>
      <c r="J639" s="54"/>
      <c r="K639" s="287"/>
      <c r="L639" s="288"/>
      <c r="M639" s="288"/>
      <c r="N639" s="171"/>
      <c r="O639" s="171"/>
      <c r="P639" s="171"/>
      <c r="Q639" s="171"/>
      <c r="R639" s="171"/>
      <c r="S639" s="171"/>
      <c r="T639" s="171"/>
      <c r="U639" s="171"/>
      <c r="V639" s="172"/>
      <c r="W639" s="173">
        <f t="shared" si="75"/>
        <v>0</v>
      </c>
      <c r="X639" s="173"/>
    </row>
    <row r="640" spans="1:24" ht="15" customHeight="1">
      <c r="A640" s="168" t="s">
        <v>4</v>
      </c>
      <c r="B640" s="168"/>
      <c r="C640" s="168" t="s">
        <v>4</v>
      </c>
      <c r="D640" s="168"/>
      <c r="E640" s="57">
        <f>E120</f>
        <v>10</v>
      </c>
      <c r="F640" s="58"/>
      <c r="G640" s="51" t="s">
        <v>4</v>
      </c>
      <c r="H640" s="55"/>
      <c r="I640" s="55"/>
      <c r="J640" s="52"/>
      <c r="K640" s="169"/>
      <c r="L640" s="170"/>
      <c r="M640" s="170"/>
      <c r="N640" s="171"/>
      <c r="O640" s="171"/>
      <c r="P640" s="171"/>
      <c r="Q640" s="171"/>
      <c r="R640" s="171"/>
      <c r="S640" s="171"/>
      <c r="T640" s="171"/>
      <c r="U640" s="171"/>
      <c r="V640" s="172"/>
      <c r="W640" s="173">
        <f t="shared" si="75"/>
        <v>0</v>
      </c>
      <c r="X640" s="173"/>
    </row>
    <row r="641" spans="1:24">
      <c r="A641" s="168"/>
      <c r="B641" s="168"/>
      <c r="C641" s="168"/>
      <c r="D641" s="168"/>
      <c r="E641" s="57"/>
      <c r="F641" s="58"/>
      <c r="G641" s="53"/>
      <c r="H641" s="56"/>
      <c r="I641" s="56"/>
      <c r="J641" s="54"/>
      <c r="K641" s="169"/>
      <c r="L641" s="170"/>
      <c r="M641" s="170"/>
      <c r="N641" s="171"/>
      <c r="O641" s="171"/>
      <c r="P641" s="171"/>
      <c r="Q641" s="171"/>
      <c r="R641" s="171"/>
      <c r="S641" s="171"/>
      <c r="T641" s="171"/>
      <c r="U641" s="171"/>
      <c r="V641" s="172"/>
      <c r="W641" s="173">
        <f t="shared" si="75"/>
        <v>0</v>
      </c>
      <c r="X641" s="173"/>
    </row>
    <row r="642" spans="1:24">
      <c r="A642" s="168"/>
      <c r="B642" s="168"/>
      <c r="C642" s="168"/>
      <c r="D642" s="168"/>
      <c r="E642" s="57"/>
      <c r="F642" s="58"/>
      <c r="G642" s="53"/>
      <c r="H642" s="56"/>
      <c r="I642" s="56"/>
      <c r="J642" s="54"/>
      <c r="K642" s="169"/>
      <c r="L642" s="170"/>
      <c r="M642" s="170"/>
      <c r="N642" s="171"/>
      <c r="O642" s="171"/>
      <c r="P642" s="171"/>
      <c r="Q642" s="171"/>
      <c r="R642" s="171"/>
      <c r="S642" s="171"/>
      <c r="T642" s="171"/>
      <c r="U642" s="171"/>
      <c r="V642" s="172"/>
      <c r="W642" s="173">
        <f t="shared" si="75"/>
        <v>0</v>
      </c>
      <c r="X642" s="173"/>
    </row>
    <row r="643" spans="1:24" ht="15" customHeight="1">
      <c r="A643" s="168" t="s">
        <v>4</v>
      </c>
      <c r="B643" s="168"/>
      <c r="C643" s="168" t="s">
        <v>4</v>
      </c>
      <c r="D643" s="168"/>
      <c r="E643" s="57">
        <f>E121</f>
        <v>11</v>
      </c>
      <c r="F643" s="58"/>
      <c r="G643" s="51" t="s">
        <v>4</v>
      </c>
      <c r="H643" s="55"/>
      <c r="I643" s="55"/>
      <c r="J643" s="52"/>
      <c r="K643" s="169"/>
      <c r="L643" s="170"/>
      <c r="M643" s="170"/>
      <c r="N643" s="171"/>
      <c r="O643" s="171"/>
      <c r="P643" s="171"/>
      <c r="Q643" s="171"/>
      <c r="R643" s="171"/>
      <c r="S643" s="171"/>
      <c r="T643" s="171"/>
      <c r="U643" s="171"/>
      <c r="V643" s="172"/>
      <c r="W643" s="173">
        <f t="shared" si="75"/>
        <v>0</v>
      </c>
      <c r="X643" s="173"/>
    </row>
    <row r="644" spans="1:24">
      <c r="A644" s="168"/>
      <c r="B644" s="168"/>
      <c r="C644" s="168"/>
      <c r="D644" s="168"/>
      <c r="E644" s="57"/>
      <c r="F644" s="58"/>
      <c r="G644" s="53"/>
      <c r="H644" s="56"/>
      <c r="I644" s="56"/>
      <c r="J644" s="54"/>
      <c r="K644" s="169"/>
      <c r="L644" s="170"/>
      <c r="M644" s="170"/>
      <c r="N644" s="171"/>
      <c r="O644" s="171"/>
      <c r="P644" s="171"/>
      <c r="Q644" s="171"/>
      <c r="R644" s="171"/>
      <c r="S644" s="171"/>
      <c r="T644" s="171"/>
      <c r="U644" s="171"/>
      <c r="V644" s="172"/>
      <c r="W644" s="173">
        <f t="shared" si="75"/>
        <v>0</v>
      </c>
      <c r="X644" s="173"/>
    </row>
    <row r="645" spans="1:24">
      <c r="A645" s="168"/>
      <c r="B645" s="168"/>
      <c r="C645" s="168"/>
      <c r="D645" s="168"/>
      <c r="E645" s="57"/>
      <c r="F645" s="58"/>
      <c r="G645" s="53"/>
      <c r="H645" s="56"/>
      <c r="I645" s="56"/>
      <c r="J645" s="54"/>
      <c r="K645" s="169"/>
      <c r="L645" s="170"/>
      <c r="M645" s="170"/>
      <c r="N645" s="171"/>
      <c r="O645" s="171"/>
      <c r="P645" s="171"/>
      <c r="Q645" s="171"/>
      <c r="R645" s="171"/>
      <c r="S645" s="171"/>
      <c r="T645" s="171"/>
      <c r="U645" s="171"/>
      <c r="V645" s="172"/>
      <c r="W645" s="173">
        <f t="shared" si="75"/>
        <v>0</v>
      </c>
      <c r="X645" s="173"/>
    </row>
    <row r="646" spans="1:24" ht="15" customHeight="1">
      <c r="A646" s="168" t="s">
        <v>4</v>
      </c>
      <c r="B646" s="168"/>
      <c r="C646" s="168" t="s">
        <v>4</v>
      </c>
      <c r="D646" s="168"/>
      <c r="E646" s="57">
        <f>E122</f>
        <v>12</v>
      </c>
      <c r="F646" s="58"/>
      <c r="G646" s="51" t="s">
        <v>4</v>
      </c>
      <c r="H646" s="55"/>
      <c r="I646" s="55"/>
      <c r="J646" s="52"/>
      <c r="K646" s="169"/>
      <c r="L646" s="170"/>
      <c r="M646" s="170"/>
      <c r="N646" s="171"/>
      <c r="O646" s="171"/>
      <c r="P646" s="171"/>
      <c r="Q646" s="171"/>
      <c r="R646" s="171"/>
      <c r="S646" s="171"/>
      <c r="T646" s="171"/>
      <c r="U646" s="171"/>
      <c r="V646" s="172"/>
      <c r="W646" s="173">
        <f t="shared" ref="W646:W709" si="76">S646*U646</f>
        <v>0</v>
      </c>
      <c r="X646" s="173"/>
    </row>
    <row r="647" spans="1:24">
      <c r="A647" s="168"/>
      <c r="B647" s="168"/>
      <c r="C647" s="168"/>
      <c r="D647" s="168"/>
      <c r="E647" s="57"/>
      <c r="F647" s="58"/>
      <c r="G647" s="53"/>
      <c r="H647" s="56"/>
      <c r="I647" s="56"/>
      <c r="J647" s="54"/>
      <c r="K647" s="169"/>
      <c r="L647" s="170"/>
      <c r="M647" s="170"/>
      <c r="N647" s="171"/>
      <c r="O647" s="171"/>
      <c r="P647" s="171"/>
      <c r="Q647" s="171"/>
      <c r="R647" s="171"/>
      <c r="S647" s="171"/>
      <c r="T647" s="171"/>
      <c r="U647" s="171"/>
      <c r="V647" s="172"/>
      <c r="W647" s="173">
        <f t="shared" si="76"/>
        <v>0</v>
      </c>
      <c r="X647" s="173"/>
    </row>
    <row r="648" spans="1:24">
      <c r="A648" s="168"/>
      <c r="B648" s="168"/>
      <c r="C648" s="168"/>
      <c r="D648" s="168"/>
      <c r="E648" s="57"/>
      <c r="F648" s="58"/>
      <c r="G648" s="53"/>
      <c r="H648" s="56"/>
      <c r="I648" s="56"/>
      <c r="J648" s="54"/>
      <c r="K648" s="169"/>
      <c r="L648" s="170"/>
      <c r="M648" s="170"/>
      <c r="N648" s="171"/>
      <c r="O648" s="171"/>
      <c r="P648" s="171"/>
      <c r="Q648" s="171"/>
      <c r="R648" s="171"/>
      <c r="S648" s="171"/>
      <c r="T648" s="171"/>
      <c r="U648" s="171"/>
      <c r="V648" s="172"/>
      <c r="W648" s="173">
        <f t="shared" si="76"/>
        <v>0</v>
      </c>
      <c r="X648" s="173"/>
    </row>
    <row r="649" spans="1:24" ht="15" customHeight="1">
      <c r="A649" s="168" t="s">
        <v>4</v>
      </c>
      <c r="B649" s="168"/>
      <c r="C649" s="168" t="s">
        <v>4</v>
      </c>
      <c r="D649" s="168"/>
      <c r="E649" s="57">
        <v>13</v>
      </c>
      <c r="F649" s="58"/>
      <c r="G649" s="51" t="s">
        <v>4</v>
      </c>
      <c r="H649" s="55"/>
      <c r="I649" s="55"/>
      <c r="J649" s="52"/>
      <c r="K649" s="169"/>
      <c r="L649" s="170"/>
      <c r="M649" s="170"/>
      <c r="N649" s="171"/>
      <c r="O649" s="171"/>
      <c r="P649" s="171"/>
      <c r="Q649" s="171"/>
      <c r="R649" s="171"/>
      <c r="S649" s="171"/>
      <c r="T649" s="171"/>
      <c r="U649" s="171"/>
      <c r="V649" s="172"/>
      <c r="W649" s="173">
        <f t="shared" si="76"/>
        <v>0</v>
      </c>
      <c r="X649" s="173"/>
    </row>
    <row r="650" spans="1:24">
      <c r="A650" s="168"/>
      <c r="B650" s="168"/>
      <c r="C650" s="168"/>
      <c r="D650" s="168"/>
      <c r="E650" s="57"/>
      <c r="F650" s="58"/>
      <c r="G650" s="53"/>
      <c r="H650" s="56"/>
      <c r="I650" s="56"/>
      <c r="J650" s="54"/>
      <c r="K650" s="169"/>
      <c r="L650" s="170"/>
      <c r="M650" s="170"/>
      <c r="N650" s="171"/>
      <c r="O650" s="171"/>
      <c r="P650" s="171"/>
      <c r="Q650" s="171"/>
      <c r="R650" s="171"/>
      <c r="S650" s="171"/>
      <c r="T650" s="171"/>
      <c r="U650" s="171"/>
      <c r="V650" s="172"/>
      <c r="W650" s="173">
        <f t="shared" si="76"/>
        <v>0</v>
      </c>
      <c r="X650" s="173"/>
    </row>
    <row r="651" spans="1:24">
      <c r="A651" s="168"/>
      <c r="B651" s="168"/>
      <c r="C651" s="168"/>
      <c r="D651" s="168"/>
      <c r="E651" s="57"/>
      <c r="F651" s="58"/>
      <c r="G651" s="53"/>
      <c r="H651" s="56"/>
      <c r="I651" s="56"/>
      <c r="J651" s="54"/>
      <c r="K651" s="169"/>
      <c r="L651" s="170"/>
      <c r="M651" s="170"/>
      <c r="N651" s="171"/>
      <c r="O651" s="171"/>
      <c r="P651" s="171"/>
      <c r="Q651" s="171"/>
      <c r="R651" s="171"/>
      <c r="S651" s="171"/>
      <c r="T651" s="171"/>
      <c r="U651" s="171"/>
      <c r="V651" s="172"/>
      <c r="W651" s="173">
        <f t="shared" si="76"/>
        <v>0</v>
      </c>
      <c r="X651" s="173"/>
    </row>
    <row r="652" spans="1:24" ht="15" customHeight="1">
      <c r="A652" s="168" t="s">
        <v>4</v>
      </c>
      <c r="B652" s="168"/>
      <c r="C652" s="168" t="s">
        <v>4</v>
      </c>
      <c r="D652" s="168"/>
      <c r="E652" s="57">
        <v>14</v>
      </c>
      <c r="F652" s="58"/>
      <c r="G652" s="51" t="s">
        <v>4</v>
      </c>
      <c r="H652" s="55"/>
      <c r="I652" s="55"/>
      <c r="J652" s="52"/>
      <c r="K652" s="169"/>
      <c r="L652" s="170"/>
      <c r="M652" s="170"/>
      <c r="N652" s="171"/>
      <c r="O652" s="171"/>
      <c r="P652" s="171"/>
      <c r="Q652" s="171"/>
      <c r="R652" s="171"/>
      <c r="S652" s="171"/>
      <c r="T652" s="171"/>
      <c r="U652" s="171"/>
      <c r="V652" s="172"/>
      <c r="W652" s="173">
        <f t="shared" si="76"/>
        <v>0</v>
      </c>
      <c r="X652" s="173"/>
    </row>
    <row r="653" spans="1:24">
      <c r="A653" s="168"/>
      <c r="B653" s="168"/>
      <c r="C653" s="168"/>
      <c r="D653" s="168"/>
      <c r="E653" s="57"/>
      <c r="F653" s="58"/>
      <c r="G653" s="53"/>
      <c r="H653" s="56"/>
      <c r="I653" s="56"/>
      <c r="J653" s="54"/>
      <c r="K653" s="169"/>
      <c r="L653" s="170"/>
      <c r="M653" s="170"/>
      <c r="N653" s="171"/>
      <c r="O653" s="171"/>
      <c r="P653" s="171"/>
      <c r="Q653" s="171"/>
      <c r="R653" s="171"/>
      <c r="S653" s="171"/>
      <c r="T653" s="171"/>
      <c r="U653" s="171"/>
      <c r="V653" s="172"/>
      <c r="W653" s="173">
        <f t="shared" si="76"/>
        <v>0</v>
      </c>
      <c r="X653" s="173"/>
    </row>
    <row r="654" spans="1:24">
      <c r="A654" s="168"/>
      <c r="B654" s="168"/>
      <c r="C654" s="168"/>
      <c r="D654" s="168"/>
      <c r="E654" s="57"/>
      <c r="F654" s="58"/>
      <c r="G654" s="53"/>
      <c r="H654" s="56"/>
      <c r="I654" s="56"/>
      <c r="J654" s="54"/>
      <c r="K654" s="169"/>
      <c r="L654" s="170"/>
      <c r="M654" s="170"/>
      <c r="N654" s="171"/>
      <c r="O654" s="171"/>
      <c r="P654" s="171"/>
      <c r="Q654" s="171"/>
      <c r="R654" s="171"/>
      <c r="S654" s="171"/>
      <c r="T654" s="171"/>
      <c r="U654" s="171"/>
      <c r="V654" s="172"/>
      <c r="W654" s="173">
        <f t="shared" si="76"/>
        <v>0</v>
      </c>
      <c r="X654" s="173"/>
    </row>
    <row r="655" spans="1:24" ht="15" customHeight="1">
      <c r="A655" s="168" t="s">
        <v>4</v>
      </c>
      <c r="B655" s="168"/>
      <c r="C655" s="168" t="s">
        <v>4</v>
      </c>
      <c r="D655" s="168"/>
      <c r="E655" s="57">
        <v>15</v>
      </c>
      <c r="F655" s="58"/>
      <c r="G655" s="51" t="s">
        <v>4</v>
      </c>
      <c r="H655" s="55"/>
      <c r="I655" s="55"/>
      <c r="J655" s="52"/>
      <c r="K655" s="169"/>
      <c r="L655" s="170"/>
      <c r="M655" s="170"/>
      <c r="N655" s="171"/>
      <c r="O655" s="171"/>
      <c r="P655" s="171"/>
      <c r="Q655" s="171"/>
      <c r="R655" s="171"/>
      <c r="S655" s="171"/>
      <c r="T655" s="171"/>
      <c r="U655" s="171"/>
      <c r="V655" s="172"/>
      <c r="W655" s="173">
        <f t="shared" si="76"/>
        <v>0</v>
      </c>
      <c r="X655" s="173"/>
    </row>
    <row r="656" spans="1:24">
      <c r="A656" s="168"/>
      <c r="B656" s="168"/>
      <c r="C656" s="168"/>
      <c r="D656" s="168"/>
      <c r="E656" s="57"/>
      <c r="F656" s="58"/>
      <c r="G656" s="53"/>
      <c r="H656" s="56"/>
      <c r="I656" s="56"/>
      <c r="J656" s="54"/>
      <c r="K656" s="169"/>
      <c r="L656" s="170"/>
      <c r="M656" s="170"/>
      <c r="N656" s="171"/>
      <c r="O656" s="171"/>
      <c r="P656" s="171"/>
      <c r="Q656" s="171"/>
      <c r="R656" s="171"/>
      <c r="S656" s="171"/>
      <c r="T656" s="171"/>
      <c r="U656" s="171"/>
      <c r="V656" s="172"/>
      <c r="W656" s="173">
        <f t="shared" si="76"/>
        <v>0</v>
      </c>
      <c r="X656" s="173"/>
    </row>
    <row r="657" spans="1:24">
      <c r="A657" s="168"/>
      <c r="B657" s="168"/>
      <c r="C657" s="168"/>
      <c r="D657" s="168"/>
      <c r="E657" s="57"/>
      <c r="F657" s="58"/>
      <c r="G657" s="53"/>
      <c r="H657" s="56"/>
      <c r="I657" s="56"/>
      <c r="J657" s="54"/>
      <c r="K657" s="169"/>
      <c r="L657" s="170"/>
      <c r="M657" s="170"/>
      <c r="N657" s="171"/>
      <c r="O657" s="171"/>
      <c r="P657" s="171"/>
      <c r="Q657" s="171"/>
      <c r="R657" s="171"/>
      <c r="S657" s="171"/>
      <c r="T657" s="171"/>
      <c r="U657" s="171"/>
      <c r="V657" s="172"/>
      <c r="W657" s="173">
        <f t="shared" si="76"/>
        <v>0</v>
      </c>
      <c r="X657" s="173"/>
    </row>
    <row r="658" spans="1:24" ht="15" customHeight="1">
      <c r="A658" s="168" t="s">
        <v>4</v>
      </c>
      <c r="B658" s="168"/>
      <c r="C658" s="168" t="s">
        <v>4</v>
      </c>
      <c r="D658" s="168"/>
      <c r="E658" s="57">
        <v>16</v>
      </c>
      <c r="F658" s="58"/>
      <c r="G658" s="51" t="s">
        <v>4</v>
      </c>
      <c r="H658" s="55"/>
      <c r="I658" s="55"/>
      <c r="J658" s="52"/>
      <c r="K658" s="169"/>
      <c r="L658" s="170"/>
      <c r="M658" s="170"/>
      <c r="N658" s="171"/>
      <c r="O658" s="171"/>
      <c r="P658" s="171"/>
      <c r="Q658" s="171"/>
      <c r="R658" s="171"/>
      <c r="S658" s="171"/>
      <c r="T658" s="171"/>
      <c r="U658" s="171"/>
      <c r="V658" s="172"/>
      <c r="W658" s="173">
        <f t="shared" si="76"/>
        <v>0</v>
      </c>
      <c r="X658" s="173"/>
    </row>
    <row r="659" spans="1:24">
      <c r="A659" s="168"/>
      <c r="B659" s="168"/>
      <c r="C659" s="168"/>
      <c r="D659" s="168"/>
      <c r="E659" s="57"/>
      <c r="F659" s="58"/>
      <c r="G659" s="53"/>
      <c r="H659" s="56"/>
      <c r="I659" s="56"/>
      <c r="J659" s="54"/>
      <c r="K659" s="169"/>
      <c r="L659" s="170"/>
      <c r="M659" s="170"/>
      <c r="N659" s="171"/>
      <c r="O659" s="171"/>
      <c r="P659" s="171"/>
      <c r="Q659" s="171"/>
      <c r="R659" s="171"/>
      <c r="S659" s="171"/>
      <c r="T659" s="171"/>
      <c r="U659" s="171"/>
      <c r="V659" s="172"/>
      <c r="W659" s="173">
        <f t="shared" si="76"/>
        <v>0</v>
      </c>
      <c r="X659" s="173"/>
    </row>
    <row r="660" spans="1:24">
      <c r="A660" s="168"/>
      <c r="B660" s="168"/>
      <c r="C660" s="168"/>
      <c r="D660" s="168"/>
      <c r="E660" s="57"/>
      <c r="F660" s="58"/>
      <c r="G660" s="53"/>
      <c r="H660" s="56"/>
      <c r="I660" s="56"/>
      <c r="J660" s="54"/>
      <c r="K660" s="169"/>
      <c r="L660" s="170"/>
      <c r="M660" s="170"/>
      <c r="N660" s="171"/>
      <c r="O660" s="171"/>
      <c r="P660" s="171"/>
      <c r="Q660" s="171"/>
      <c r="R660" s="171"/>
      <c r="S660" s="171"/>
      <c r="T660" s="171"/>
      <c r="U660" s="171"/>
      <c r="V660" s="172"/>
      <c r="W660" s="173">
        <f t="shared" si="76"/>
        <v>0</v>
      </c>
      <c r="X660" s="173"/>
    </row>
    <row r="661" spans="1:24" ht="15" customHeight="1">
      <c r="A661" s="168" t="s">
        <v>4</v>
      </c>
      <c r="B661" s="168"/>
      <c r="C661" s="168" t="s">
        <v>4</v>
      </c>
      <c r="D661" s="168"/>
      <c r="E661" s="57">
        <v>17</v>
      </c>
      <c r="F661" s="58"/>
      <c r="G661" s="51" t="s">
        <v>4</v>
      </c>
      <c r="H661" s="55"/>
      <c r="I661" s="55"/>
      <c r="J661" s="52"/>
      <c r="K661" s="169"/>
      <c r="L661" s="170"/>
      <c r="M661" s="170"/>
      <c r="N661" s="171"/>
      <c r="O661" s="171"/>
      <c r="P661" s="171"/>
      <c r="Q661" s="171"/>
      <c r="R661" s="171"/>
      <c r="S661" s="171"/>
      <c r="T661" s="171"/>
      <c r="U661" s="171"/>
      <c r="V661" s="172"/>
      <c r="W661" s="173">
        <f t="shared" si="76"/>
        <v>0</v>
      </c>
      <c r="X661" s="173"/>
    </row>
    <row r="662" spans="1:24">
      <c r="A662" s="168"/>
      <c r="B662" s="168"/>
      <c r="C662" s="168"/>
      <c r="D662" s="168"/>
      <c r="E662" s="57"/>
      <c r="F662" s="58"/>
      <c r="G662" s="53"/>
      <c r="H662" s="56"/>
      <c r="I662" s="56"/>
      <c r="J662" s="54"/>
      <c r="K662" s="169"/>
      <c r="L662" s="170"/>
      <c r="M662" s="170"/>
      <c r="N662" s="171"/>
      <c r="O662" s="171"/>
      <c r="P662" s="171"/>
      <c r="Q662" s="171"/>
      <c r="R662" s="171"/>
      <c r="S662" s="171"/>
      <c r="T662" s="171"/>
      <c r="U662" s="171"/>
      <c r="V662" s="172"/>
      <c r="W662" s="173">
        <f t="shared" si="76"/>
        <v>0</v>
      </c>
      <c r="X662" s="173"/>
    </row>
    <row r="663" spans="1:24">
      <c r="A663" s="168"/>
      <c r="B663" s="168"/>
      <c r="C663" s="168"/>
      <c r="D663" s="168"/>
      <c r="E663" s="57"/>
      <c r="F663" s="58"/>
      <c r="G663" s="53"/>
      <c r="H663" s="56"/>
      <c r="I663" s="56"/>
      <c r="J663" s="54"/>
      <c r="K663" s="169"/>
      <c r="L663" s="170"/>
      <c r="M663" s="170"/>
      <c r="N663" s="171"/>
      <c r="O663" s="171"/>
      <c r="P663" s="171"/>
      <c r="Q663" s="171"/>
      <c r="R663" s="171"/>
      <c r="S663" s="171"/>
      <c r="T663" s="171"/>
      <c r="U663" s="171"/>
      <c r="V663" s="172"/>
      <c r="W663" s="173">
        <f t="shared" si="76"/>
        <v>0</v>
      </c>
      <c r="X663" s="173"/>
    </row>
    <row r="664" spans="1:24" ht="15" customHeight="1">
      <c r="A664" s="168" t="s">
        <v>4</v>
      </c>
      <c r="B664" s="168"/>
      <c r="C664" s="168" t="s">
        <v>4</v>
      </c>
      <c r="D664" s="168"/>
      <c r="E664" s="57">
        <v>18</v>
      </c>
      <c r="F664" s="58"/>
      <c r="G664" s="51" t="s">
        <v>4</v>
      </c>
      <c r="H664" s="55"/>
      <c r="I664" s="55"/>
      <c r="J664" s="52"/>
      <c r="K664" s="169"/>
      <c r="L664" s="170"/>
      <c r="M664" s="170"/>
      <c r="N664" s="171"/>
      <c r="O664" s="171"/>
      <c r="P664" s="171"/>
      <c r="Q664" s="171"/>
      <c r="R664" s="171"/>
      <c r="S664" s="171"/>
      <c r="T664" s="171"/>
      <c r="U664" s="171"/>
      <c r="V664" s="172"/>
      <c r="W664" s="173">
        <f t="shared" si="76"/>
        <v>0</v>
      </c>
      <c r="X664" s="173"/>
    </row>
    <row r="665" spans="1:24">
      <c r="A665" s="168"/>
      <c r="B665" s="168"/>
      <c r="C665" s="168"/>
      <c r="D665" s="168"/>
      <c r="E665" s="57"/>
      <c r="F665" s="58"/>
      <c r="G665" s="53"/>
      <c r="H665" s="56"/>
      <c r="I665" s="56"/>
      <c r="J665" s="54"/>
      <c r="K665" s="169"/>
      <c r="L665" s="170"/>
      <c r="M665" s="170"/>
      <c r="N665" s="171"/>
      <c r="O665" s="171"/>
      <c r="P665" s="171"/>
      <c r="Q665" s="171"/>
      <c r="R665" s="171"/>
      <c r="S665" s="171"/>
      <c r="T665" s="171"/>
      <c r="U665" s="171"/>
      <c r="V665" s="172"/>
      <c r="W665" s="173">
        <f t="shared" si="76"/>
        <v>0</v>
      </c>
      <c r="X665" s="173"/>
    </row>
    <row r="666" spans="1:24">
      <c r="A666" s="168"/>
      <c r="B666" s="168"/>
      <c r="C666" s="168"/>
      <c r="D666" s="168"/>
      <c r="E666" s="57"/>
      <c r="F666" s="58"/>
      <c r="G666" s="53"/>
      <c r="H666" s="56"/>
      <c r="I666" s="56"/>
      <c r="J666" s="54"/>
      <c r="K666" s="169"/>
      <c r="L666" s="170"/>
      <c r="M666" s="170"/>
      <c r="N666" s="171"/>
      <c r="O666" s="171"/>
      <c r="P666" s="171"/>
      <c r="Q666" s="171"/>
      <c r="R666" s="171"/>
      <c r="S666" s="171"/>
      <c r="T666" s="171"/>
      <c r="U666" s="171"/>
      <c r="V666" s="172"/>
      <c r="W666" s="173">
        <f t="shared" si="76"/>
        <v>0</v>
      </c>
      <c r="X666" s="173"/>
    </row>
    <row r="667" spans="1:24" ht="15" customHeight="1">
      <c r="A667" s="168" t="s">
        <v>4</v>
      </c>
      <c r="B667" s="168"/>
      <c r="C667" s="168" t="s">
        <v>4</v>
      </c>
      <c r="D667" s="168"/>
      <c r="E667" s="57">
        <v>19</v>
      </c>
      <c r="F667" s="58"/>
      <c r="G667" s="51" t="s">
        <v>4</v>
      </c>
      <c r="H667" s="55"/>
      <c r="I667" s="55"/>
      <c r="J667" s="52"/>
      <c r="K667" s="169"/>
      <c r="L667" s="170"/>
      <c r="M667" s="170"/>
      <c r="N667" s="171"/>
      <c r="O667" s="171"/>
      <c r="P667" s="171"/>
      <c r="Q667" s="171"/>
      <c r="R667" s="171"/>
      <c r="S667" s="171"/>
      <c r="T667" s="171"/>
      <c r="U667" s="171"/>
      <c r="V667" s="172"/>
      <c r="W667" s="173">
        <f t="shared" si="76"/>
        <v>0</v>
      </c>
      <c r="X667" s="173"/>
    </row>
    <row r="668" spans="1:24">
      <c r="A668" s="168"/>
      <c r="B668" s="168"/>
      <c r="C668" s="168"/>
      <c r="D668" s="168"/>
      <c r="E668" s="57"/>
      <c r="F668" s="58"/>
      <c r="G668" s="53"/>
      <c r="H668" s="56"/>
      <c r="I668" s="56"/>
      <c r="J668" s="54"/>
      <c r="K668" s="169"/>
      <c r="L668" s="170"/>
      <c r="M668" s="170"/>
      <c r="N668" s="171"/>
      <c r="O668" s="171"/>
      <c r="P668" s="171"/>
      <c r="Q668" s="171"/>
      <c r="R668" s="171"/>
      <c r="S668" s="171"/>
      <c r="T668" s="171"/>
      <c r="U668" s="171"/>
      <c r="V668" s="172"/>
      <c r="W668" s="173">
        <f t="shared" si="76"/>
        <v>0</v>
      </c>
      <c r="X668" s="173"/>
    </row>
    <row r="669" spans="1:24">
      <c r="A669" s="168"/>
      <c r="B669" s="168"/>
      <c r="C669" s="168"/>
      <c r="D669" s="168"/>
      <c r="E669" s="57"/>
      <c r="F669" s="58"/>
      <c r="G669" s="53"/>
      <c r="H669" s="56"/>
      <c r="I669" s="56"/>
      <c r="J669" s="54"/>
      <c r="K669" s="169"/>
      <c r="L669" s="170"/>
      <c r="M669" s="170"/>
      <c r="N669" s="171"/>
      <c r="O669" s="171"/>
      <c r="P669" s="171"/>
      <c r="Q669" s="171"/>
      <c r="R669" s="171"/>
      <c r="S669" s="171"/>
      <c r="T669" s="171"/>
      <c r="U669" s="171"/>
      <c r="V669" s="172"/>
      <c r="W669" s="173">
        <f t="shared" si="76"/>
        <v>0</v>
      </c>
      <c r="X669" s="173"/>
    </row>
    <row r="670" spans="1:24" ht="15" customHeight="1">
      <c r="A670" s="168" t="s">
        <v>4</v>
      </c>
      <c r="B670" s="168"/>
      <c r="C670" s="168" t="s">
        <v>4</v>
      </c>
      <c r="D670" s="168"/>
      <c r="E670" s="57">
        <v>20</v>
      </c>
      <c r="F670" s="58"/>
      <c r="G670" s="51" t="s">
        <v>4</v>
      </c>
      <c r="H670" s="55"/>
      <c r="I670" s="55"/>
      <c r="J670" s="52"/>
      <c r="K670" s="169"/>
      <c r="L670" s="170"/>
      <c r="M670" s="170"/>
      <c r="N670" s="171"/>
      <c r="O670" s="171"/>
      <c r="P670" s="171"/>
      <c r="Q670" s="171"/>
      <c r="R670" s="171"/>
      <c r="S670" s="171"/>
      <c r="T670" s="171"/>
      <c r="U670" s="171"/>
      <c r="V670" s="172"/>
      <c r="W670" s="173">
        <f t="shared" si="76"/>
        <v>0</v>
      </c>
      <c r="X670" s="173"/>
    </row>
    <row r="671" spans="1:24">
      <c r="A671" s="168"/>
      <c r="B671" s="168"/>
      <c r="C671" s="168"/>
      <c r="D671" s="168"/>
      <c r="E671" s="57"/>
      <c r="F671" s="58"/>
      <c r="G671" s="53"/>
      <c r="H671" s="56"/>
      <c r="I671" s="56"/>
      <c r="J671" s="54"/>
      <c r="K671" s="169"/>
      <c r="L671" s="170"/>
      <c r="M671" s="170"/>
      <c r="N671" s="171"/>
      <c r="O671" s="171"/>
      <c r="P671" s="171"/>
      <c r="Q671" s="171"/>
      <c r="R671" s="171"/>
      <c r="S671" s="171"/>
      <c r="T671" s="171"/>
      <c r="U671" s="171"/>
      <c r="V671" s="172"/>
      <c r="W671" s="173">
        <f t="shared" si="76"/>
        <v>0</v>
      </c>
      <c r="X671" s="173"/>
    </row>
    <row r="672" spans="1:24">
      <c r="A672" s="168"/>
      <c r="B672" s="168"/>
      <c r="C672" s="168"/>
      <c r="D672" s="168"/>
      <c r="E672" s="57"/>
      <c r="F672" s="58"/>
      <c r="G672" s="53"/>
      <c r="H672" s="56"/>
      <c r="I672" s="56"/>
      <c r="J672" s="54"/>
      <c r="K672" s="169"/>
      <c r="L672" s="170"/>
      <c r="M672" s="170"/>
      <c r="N672" s="171"/>
      <c r="O672" s="171"/>
      <c r="P672" s="171"/>
      <c r="Q672" s="171"/>
      <c r="R672" s="171"/>
      <c r="S672" s="171"/>
      <c r="T672" s="171"/>
      <c r="U672" s="171"/>
      <c r="V672" s="172"/>
      <c r="W672" s="173">
        <f t="shared" si="76"/>
        <v>0</v>
      </c>
      <c r="X672" s="173"/>
    </row>
    <row r="673" spans="1:24" ht="15" customHeight="1">
      <c r="A673" s="168" t="s">
        <v>4</v>
      </c>
      <c r="B673" s="168"/>
      <c r="C673" s="168" t="s">
        <v>4</v>
      </c>
      <c r="D673" s="168"/>
      <c r="E673" s="57">
        <v>21</v>
      </c>
      <c r="F673" s="58"/>
      <c r="G673" s="51" t="s">
        <v>4</v>
      </c>
      <c r="H673" s="55"/>
      <c r="I673" s="55"/>
      <c r="J673" s="52"/>
      <c r="K673" s="169"/>
      <c r="L673" s="170"/>
      <c r="M673" s="170"/>
      <c r="N673" s="171"/>
      <c r="O673" s="171"/>
      <c r="P673" s="171"/>
      <c r="Q673" s="171"/>
      <c r="R673" s="171"/>
      <c r="S673" s="171"/>
      <c r="T673" s="171"/>
      <c r="U673" s="171"/>
      <c r="V673" s="172"/>
      <c r="W673" s="173">
        <f t="shared" si="76"/>
        <v>0</v>
      </c>
      <c r="X673" s="173"/>
    </row>
    <row r="674" spans="1:24">
      <c r="A674" s="168"/>
      <c r="B674" s="168"/>
      <c r="C674" s="168"/>
      <c r="D674" s="168"/>
      <c r="E674" s="57"/>
      <c r="F674" s="58"/>
      <c r="G674" s="53"/>
      <c r="H674" s="56"/>
      <c r="I674" s="56"/>
      <c r="J674" s="54"/>
      <c r="K674" s="169"/>
      <c r="L674" s="170"/>
      <c r="M674" s="170"/>
      <c r="N674" s="171"/>
      <c r="O674" s="171"/>
      <c r="P674" s="171"/>
      <c r="Q674" s="171"/>
      <c r="R674" s="171"/>
      <c r="S674" s="171"/>
      <c r="T674" s="171"/>
      <c r="U674" s="171"/>
      <c r="V674" s="172"/>
      <c r="W674" s="173">
        <f t="shared" si="76"/>
        <v>0</v>
      </c>
      <c r="X674" s="173"/>
    </row>
    <row r="675" spans="1:24">
      <c r="A675" s="168"/>
      <c r="B675" s="168"/>
      <c r="C675" s="168"/>
      <c r="D675" s="168"/>
      <c r="E675" s="57"/>
      <c r="F675" s="58"/>
      <c r="G675" s="53"/>
      <c r="H675" s="56"/>
      <c r="I675" s="56"/>
      <c r="J675" s="54"/>
      <c r="K675" s="169"/>
      <c r="L675" s="170"/>
      <c r="M675" s="170"/>
      <c r="N675" s="171"/>
      <c r="O675" s="171"/>
      <c r="P675" s="171"/>
      <c r="Q675" s="171"/>
      <c r="R675" s="171"/>
      <c r="S675" s="171"/>
      <c r="T675" s="171"/>
      <c r="U675" s="171"/>
      <c r="V675" s="172"/>
      <c r="W675" s="173">
        <f t="shared" si="76"/>
        <v>0</v>
      </c>
      <c r="X675" s="173"/>
    </row>
    <row r="676" spans="1:24" ht="15" customHeight="1">
      <c r="A676" s="168" t="s">
        <v>4</v>
      </c>
      <c r="B676" s="168"/>
      <c r="C676" s="168" t="s">
        <v>4</v>
      </c>
      <c r="D676" s="168"/>
      <c r="E676" s="57">
        <v>22</v>
      </c>
      <c r="F676" s="58"/>
      <c r="G676" s="51" t="s">
        <v>4</v>
      </c>
      <c r="H676" s="55"/>
      <c r="I676" s="55"/>
      <c r="J676" s="52"/>
      <c r="K676" s="169"/>
      <c r="L676" s="170"/>
      <c r="M676" s="170"/>
      <c r="N676" s="171"/>
      <c r="O676" s="171"/>
      <c r="P676" s="171"/>
      <c r="Q676" s="171"/>
      <c r="R676" s="171"/>
      <c r="S676" s="171"/>
      <c r="T676" s="171"/>
      <c r="U676" s="171"/>
      <c r="V676" s="172"/>
      <c r="W676" s="173">
        <f t="shared" si="76"/>
        <v>0</v>
      </c>
      <c r="X676" s="173"/>
    </row>
    <row r="677" spans="1:24">
      <c r="A677" s="168"/>
      <c r="B677" s="168"/>
      <c r="C677" s="168"/>
      <c r="D677" s="168"/>
      <c r="E677" s="57"/>
      <c r="F677" s="58"/>
      <c r="G677" s="53"/>
      <c r="H677" s="56"/>
      <c r="I677" s="56"/>
      <c r="J677" s="54"/>
      <c r="K677" s="169"/>
      <c r="L677" s="170"/>
      <c r="M677" s="170"/>
      <c r="N677" s="171"/>
      <c r="O677" s="171"/>
      <c r="P677" s="171"/>
      <c r="Q677" s="171"/>
      <c r="R677" s="171"/>
      <c r="S677" s="171"/>
      <c r="T677" s="171"/>
      <c r="U677" s="171"/>
      <c r="V677" s="172"/>
      <c r="W677" s="173">
        <f t="shared" si="76"/>
        <v>0</v>
      </c>
      <c r="X677" s="173"/>
    </row>
    <row r="678" spans="1:24">
      <c r="A678" s="168"/>
      <c r="B678" s="168"/>
      <c r="C678" s="168"/>
      <c r="D678" s="168"/>
      <c r="E678" s="57"/>
      <c r="F678" s="58"/>
      <c r="G678" s="53"/>
      <c r="H678" s="56"/>
      <c r="I678" s="56"/>
      <c r="J678" s="54"/>
      <c r="K678" s="169"/>
      <c r="L678" s="170"/>
      <c r="M678" s="170"/>
      <c r="N678" s="171"/>
      <c r="O678" s="171"/>
      <c r="P678" s="171"/>
      <c r="Q678" s="171"/>
      <c r="R678" s="171"/>
      <c r="S678" s="171"/>
      <c r="T678" s="171"/>
      <c r="U678" s="171"/>
      <c r="V678" s="172"/>
      <c r="W678" s="173">
        <f t="shared" si="76"/>
        <v>0</v>
      </c>
      <c r="X678" s="173"/>
    </row>
    <row r="679" spans="1:24" ht="15" customHeight="1">
      <c r="A679" s="168" t="s">
        <v>4</v>
      </c>
      <c r="B679" s="168"/>
      <c r="C679" s="168" t="s">
        <v>4</v>
      </c>
      <c r="D679" s="168"/>
      <c r="E679" s="57">
        <v>23</v>
      </c>
      <c r="F679" s="58"/>
      <c r="G679" s="51" t="s">
        <v>4</v>
      </c>
      <c r="H679" s="55"/>
      <c r="I679" s="55"/>
      <c r="J679" s="52"/>
      <c r="K679" s="169"/>
      <c r="L679" s="170"/>
      <c r="M679" s="170"/>
      <c r="N679" s="171"/>
      <c r="O679" s="171"/>
      <c r="P679" s="171"/>
      <c r="Q679" s="171"/>
      <c r="R679" s="171"/>
      <c r="S679" s="171"/>
      <c r="T679" s="171"/>
      <c r="U679" s="171"/>
      <c r="V679" s="172"/>
      <c r="W679" s="173">
        <f t="shared" si="76"/>
        <v>0</v>
      </c>
      <c r="X679" s="173"/>
    </row>
    <row r="680" spans="1:24">
      <c r="A680" s="168"/>
      <c r="B680" s="168"/>
      <c r="C680" s="168"/>
      <c r="D680" s="168"/>
      <c r="E680" s="57"/>
      <c r="F680" s="58"/>
      <c r="G680" s="53"/>
      <c r="H680" s="56"/>
      <c r="I680" s="56"/>
      <c r="J680" s="54"/>
      <c r="K680" s="169"/>
      <c r="L680" s="170"/>
      <c r="M680" s="170"/>
      <c r="N680" s="171"/>
      <c r="O680" s="171"/>
      <c r="P680" s="171"/>
      <c r="Q680" s="171"/>
      <c r="R680" s="171"/>
      <c r="S680" s="171"/>
      <c r="T680" s="171"/>
      <c r="U680" s="171"/>
      <c r="V680" s="172"/>
      <c r="W680" s="173">
        <f t="shared" si="76"/>
        <v>0</v>
      </c>
      <c r="X680" s="173"/>
    </row>
    <row r="681" spans="1:24">
      <c r="A681" s="168"/>
      <c r="B681" s="168"/>
      <c r="C681" s="168"/>
      <c r="D681" s="168"/>
      <c r="E681" s="57"/>
      <c r="F681" s="58"/>
      <c r="G681" s="53"/>
      <c r="H681" s="56"/>
      <c r="I681" s="56"/>
      <c r="J681" s="54"/>
      <c r="K681" s="169"/>
      <c r="L681" s="170"/>
      <c r="M681" s="170"/>
      <c r="N681" s="171"/>
      <c r="O681" s="171"/>
      <c r="P681" s="171"/>
      <c r="Q681" s="171"/>
      <c r="R681" s="171"/>
      <c r="S681" s="171"/>
      <c r="T681" s="171"/>
      <c r="U681" s="171"/>
      <c r="V681" s="172"/>
      <c r="W681" s="173">
        <f t="shared" si="76"/>
        <v>0</v>
      </c>
      <c r="X681" s="173"/>
    </row>
    <row r="682" spans="1:24" ht="15" customHeight="1">
      <c r="A682" s="168" t="s">
        <v>4</v>
      </c>
      <c r="B682" s="168"/>
      <c r="C682" s="168" t="s">
        <v>4</v>
      </c>
      <c r="D682" s="168"/>
      <c r="E682" s="57">
        <v>24</v>
      </c>
      <c r="F682" s="58"/>
      <c r="G682" s="51" t="s">
        <v>4</v>
      </c>
      <c r="H682" s="55"/>
      <c r="I682" s="55"/>
      <c r="J682" s="52"/>
      <c r="K682" s="169"/>
      <c r="L682" s="170"/>
      <c r="M682" s="170"/>
      <c r="N682" s="171"/>
      <c r="O682" s="171"/>
      <c r="P682" s="171"/>
      <c r="Q682" s="171"/>
      <c r="R682" s="171"/>
      <c r="S682" s="171"/>
      <c r="T682" s="171"/>
      <c r="U682" s="171"/>
      <c r="V682" s="172"/>
      <c r="W682" s="173">
        <f t="shared" si="76"/>
        <v>0</v>
      </c>
      <c r="X682" s="173"/>
    </row>
    <row r="683" spans="1:24">
      <c r="A683" s="168"/>
      <c r="B683" s="168"/>
      <c r="C683" s="168"/>
      <c r="D683" s="168"/>
      <c r="E683" s="57"/>
      <c r="F683" s="58"/>
      <c r="G683" s="53"/>
      <c r="H683" s="56"/>
      <c r="I683" s="56"/>
      <c r="J683" s="54"/>
      <c r="K683" s="169"/>
      <c r="L683" s="170"/>
      <c r="M683" s="170"/>
      <c r="N683" s="171"/>
      <c r="O683" s="171"/>
      <c r="P683" s="171"/>
      <c r="Q683" s="171"/>
      <c r="R683" s="171"/>
      <c r="S683" s="171"/>
      <c r="T683" s="171"/>
      <c r="U683" s="171"/>
      <c r="V683" s="172"/>
      <c r="W683" s="173">
        <f t="shared" si="76"/>
        <v>0</v>
      </c>
      <c r="X683" s="173"/>
    </row>
    <row r="684" spans="1:24">
      <c r="A684" s="168"/>
      <c r="B684" s="168"/>
      <c r="C684" s="168"/>
      <c r="D684" s="168"/>
      <c r="E684" s="57"/>
      <c r="F684" s="58"/>
      <c r="G684" s="53"/>
      <c r="H684" s="56"/>
      <c r="I684" s="56"/>
      <c r="J684" s="54"/>
      <c r="K684" s="169"/>
      <c r="L684" s="170"/>
      <c r="M684" s="170"/>
      <c r="N684" s="171"/>
      <c r="O684" s="171"/>
      <c r="P684" s="171"/>
      <c r="Q684" s="171"/>
      <c r="R684" s="171"/>
      <c r="S684" s="171"/>
      <c r="T684" s="171"/>
      <c r="U684" s="171"/>
      <c r="V684" s="172"/>
      <c r="W684" s="173">
        <f t="shared" si="76"/>
        <v>0</v>
      </c>
      <c r="X684" s="173"/>
    </row>
    <row r="685" spans="1:24" ht="15" customHeight="1">
      <c r="A685" s="168" t="s">
        <v>4</v>
      </c>
      <c r="B685" s="168"/>
      <c r="C685" s="168" t="s">
        <v>4</v>
      </c>
      <c r="D685" s="168"/>
      <c r="E685" s="57">
        <v>25</v>
      </c>
      <c r="F685" s="58"/>
      <c r="G685" s="51" t="s">
        <v>4</v>
      </c>
      <c r="H685" s="55"/>
      <c r="I685" s="55"/>
      <c r="J685" s="52"/>
      <c r="K685" s="169"/>
      <c r="L685" s="170"/>
      <c r="M685" s="170"/>
      <c r="N685" s="171"/>
      <c r="O685" s="171"/>
      <c r="P685" s="171"/>
      <c r="Q685" s="171"/>
      <c r="R685" s="171"/>
      <c r="S685" s="171"/>
      <c r="T685" s="171"/>
      <c r="U685" s="171"/>
      <c r="V685" s="172"/>
      <c r="W685" s="173">
        <f t="shared" si="76"/>
        <v>0</v>
      </c>
      <c r="X685" s="173"/>
    </row>
    <row r="686" spans="1:24">
      <c r="A686" s="168"/>
      <c r="B686" s="168"/>
      <c r="C686" s="168"/>
      <c r="D686" s="168"/>
      <c r="E686" s="57"/>
      <c r="F686" s="58"/>
      <c r="G686" s="53"/>
      <c r="H686" s="56"/>
      <c r="I686" s="56"/>
      <c r="J686" s="54"/>
      <c r="K686" s="169"/>
      <c r="L686" s="170"/>
      <c r="M686" s="170"/>
      <c r="N686" s="171"/>
      <c r="O686" s="171"/>
      <c r="P686" s="171"/>
      <c r="Q686" s="171"/>
      <c r="R686" s="171"/>
      <c r="S686" s="171"/>
      <c r="T686" s="171"/>
      <c r="U686" s="171"/>
      <c r="V686" s="172"/>
      <c r="W686" s="173">
        <f t="shared" si="76"/>
        <v>0</v>
      </c>
      <c r="X686" s="173"/>
    </row>
    <row r="687" spans="1:24">
      <c r="A687" s="168"/>
      <c r="B687" s="168"/>
      <c r="C687" s="168"/>
      <c r="D687" s="168"/>
      <c r="E687" s="57"/>
      <c r="F687" s="58"/>
      <c r="G687" s="53"/>
      <c r="H687" s="56"/>
      <c r="I687" s="56"/>
      <c r="J687" s="54"/>
      <c r="K687" s="169"/>
      <c r="L687" s="170"/>
      <c r="M687" s="170"/>
      <c r="N687" s="171"/>
      <c r="O687" s="171"/>
      <c r="P687" s="171"/>
      <c r="Q687" s="171"/>
      <c r="R687" s="171"/>
      <c r="S687" s="171"/>
      <c r="T687" s="171"/>
      <c r="U687" s="171"/>
      <c r="V687" s="172"/>
      <c r="W687" s="173">
        <f t="shared" si="76"/>
        <v>0</v>
      </c>
      <c r="X687" s="173"/>
    </row>
    <row r="688" spans="1:24" ht="15" customHeight="1">
      <c r="A688" s="168" t="s">
        <v>4</v>
      </c>
      <c r="B688" s="168"/>
      <c r="C688" s="168" t="s">
        <v>4</v>
      </c>
      <c r="D688" s="168"/>
      <c r="E688" s="57">
        <v>26</v>
      </c>
      <c r="F688" s="58"/>
      <c r="G688" s="51" t="s">
        <v>4</v>
      </c>
      <c r="H688" s="55"/>
      <c r="I688" s="55"/>
      <c r="J688" s="52"/>
      <c r="K688" s="169"/>
      <c r="L688" s="170"/>
      <c r="M688" s="170"/>
      <c r="N688" s="171"/>
      <c r="O688" s="171"/>
      <c r="P688" s="171"/>
      <c r="Q688" s="171"/>
      <c r="R688" s="171"/>
      <c r="S688" s="171"/>
      <c r="T688" s="171"/>
      <c r="U688" s="171"/>
      <c r="V688" s="172"/>
      <c r="W688" s="173">
        <f t="shared" si="76"/>
        <v>0</v>
      </c>
      <c r="X688" s="173"/>
    </row>
    <row r="689" spans="1:24">
      <c r="A689" s="168"/>
      <c r="B689" s="168"/>
      <c r="C689" s="168"/>
      <c r="D689" s="168"/>
      <c r="E689" s="57"/>
      <c r="F689" s="58"/>
      <c r="G689" s="53"/>
      <c r="H689" s="56"/>
      <c r="I689" s="56"/>
      <c r="J689" s="54"/>
      <c r="K689" s="169"/>
      <c r="L689" s="170"/>
      <c r="M689" s="170"/>
      <c r="N689" s="171"/>
      <c r="O689" s="171"/>
      <c r="P689" s="171"/>
      <c r="Q689" s="171"/>
      <c r="R689" s="171"/>
      <c r="S689" s="171"/>
      <c r="T689" s="171"/>
      <c r="U689" s="171"/>
      <c r="V689" s="172"/>
      <c r="W689" s="173">
        <f t="shared" si="76"/>
        <v>0</v>
      </c>
      <c r="X689" s="173"/>
    </row>
    <row r="690" spans="1:24">
      <c r="A690" s="168"/>
      <c r="B690" s="168"/>
      <c r="C690" s="168"/>
      <c r="D690" s="168"/>
      <c r="E690" s="57"/>
      <c r="F690" s="58"/>
      <c r="G690" s="53"/>
      <c r="H690" s="56"/>
      <c r="I690" s="56"/>
      <c r="J690" s="54"/>
      <c r="K690" s="169"/>
      <c r="L690" s="170"/>
      <c r="M690" s="170"/>
      <c r="N690" s="171"/>
      <c r="O690" s="171"/>
      <c r="P690" s="171"/>
      <c r="Q690" s="171"/>
      <c r="R690" s="171"/>
      <c r="S690" s="171"/>
      <c r="T690" s="171"/>
      <c r="U690" s="171"/>
      <c r="V690" s="172"/>
      <c r="W690" s="173">
        <f t="shared" si="76"/>
        <v>0</v>
      </c>
      <c r="X690" s="173"/>
    </row>
    <row r="691" spans="1:24" ht="15" customHeight="1">
      <c r="A691" s="168" t="s">
        <v>4</v>
      </c>
      <c r="B691" s="168"/>
      <c r="C691" s="168" t="s">
        <v>4</v>
      </c>
      <c r="D691" s="168"/>
      <c r="E691" s="57">
        <v>27</v>
      </c>
      <c r="F691" s="58"/>
      <c r="G691" s="51" t="s">
        <v>4</v>
      </c>
      <c r="H691" s="55"/>
      <c r="I691" s="55"/>
      <c r="J691" s="52"/>
      <c r="K691" s="169"/>
      <c r="L691" s="170"/>
      <c r="M691" s="170"/>
      <c r="N691" s="171"/>
      <c r="O691" s="171"/>
      <c r="P691" s="171"/>
      <c r="Q691" s="171"/>
      <c r="R691" s="171"/>
      <c r="S691" s="171"/>
      <c r="T691" s="171"/>
      <c r="U691" s="171"/>
      <c r="V691" s="172"/>
      <c r="W691" s="173">
        <f t="shared" si="76"/>
        <v>0</v>
      </c>
      <c r="X691" s="173"/>
    </row>
    <row r="692" spans="1:24">
      <c r="A692" s="168"/>
      <c r="B692" s="168"/>
      <c r="C692" s="168"/>
      <c r="D692" s="168"/>
      <c r="E692" s="57"/>
      <c r="F692" s="58"/>
      <c r="G692" s="53"/>
      <c r="H692" s="56"/>
      <c r="I692" s="56"/>
      <c r="J692" s="54"/>
      <c r="K692" s="169"/>
      <c r="L692" s="170"/>
      <c r="M692" s="170"/>
      <c r="N692" s="171"/>
      <c r="O692" s="171"/>
      <c r="P692" s="171"/>
      <c r="Q692" s="171"/>
      <c r="R692" s="171"/>
      <c r="S692" s="171"/>
      <c r="T692" s="171"/>
      <c r="U692" s="171"/>
      <c r="V692" s="172"/>
      <c r="W692" s="173">
        <f t="shared" si="76"/>
        <v>0</v>
      </c>
      <c r="X692" s="173"/>
    </row>
    <row r="693" spans="1:24">
      <c r="A693" s="168"/>
      <c r="B693" s="168"/>
      <c r="C693" s="168"/>
      <c r="D693" s="168"/>
      <c r="E693" s="57"/>
      <c r="F693" s="58"/>
      <c r="G693" s="53"/>
      <c r="H693" s="56"/>
      <c r="I693" s="56"/>
      <c r="J693" s="54"/>
      <c r="K693" s="169"/>
      <c r="L693" s="170"/>
      <c r="M693" s="170"/>
      <c r="N693" s="171"/>
      <c r="O693" s="171"/>
      <c r="P693" s="171"/>
      <c r="Q693" s="171"/>
      <c r="R693" s="171"/>
      <c r="S693" s="171"/>
      <c r="T693" s="171"/>
      <c r="U693" s="171"/>
      <c r="V693" s="172"/>
      <c r="W693" s="173">
        <f t="shared" si="76"/>
        <v>0</v>
      </c>
      <c r="X693" s="173"/>
    </row>
    <row r="694" spans="1:24" ht="15" customHeight="1">
      <c r="A694" s="168" t="s">
        <v>4</v>
      </c>
      <c r="B694" s="168"/>
      <c r="C694" s="168" t="s">
        <v>4</v>
      </c>
      <c r="D694" s="168"/>
      <c r="E694" s="57">
        <v>28</v>
      </c>
      <c r="F694" s="58"/>
      <c r="G694" s="51" t="s">
        <v>4</v>
      </c>
      <c r="H694" s="55"/>
      <c r="I694" s="55"/>
      <c r="J694" s="52"/>
      <c r="K694" s="169"/>
      <c r="L694" s="170"/>
      <c r="M694" s="170"/>
      <c r="N694" s="171"/>
      <c r="O694" s="171"/>
      <c r="P694" s="171"/>
      <c r="Q694" s="171"/>
      <c r="R694" s="171"/>
      <c r="S694" s="171"/>
      <c r="T694" s="171"/>
      <c r="U694" s="171"/>
      <c r="V694" s="172"/>
      <c r="W694" s="173">
        <f t="shared" si="76"/>
        <v>0</v>
      </c>
      <c r="X694" s="173"/>
    </row>
    <row r="695" spans="1:24">
      <c r="A695" s="168"/>
      <c r="B695" s="168"/>
      <c r="C695" s="168"/>
      <c r="D695" s="168"/>
      <c r="E695" s="57"/>
      <c r="F695" s="58"/>
      <c r="G695" s="53"/>
      <c r="H695" s="56"/>
      <c r="I695" s="56"/>
      <c r="J695" s="54"/>
      <c r="K695" s="169"/>
      <c r="L695" s="170"/>
      <c r="M695" s="170"/>
      <c r="N695" s="171"/>
      <c r="O695" s="171"/>
      <c r="P695" s="171"/>
      <c r="Q695" s="171"/>
      <c r="R695" s="171"/>
      <c r="S695" s="171"/>
      <c r="T695" s="171"/>
      <c r="U695" s="171"/>
      <c r="V695" s="172"/>
      <c r="W695" s="173">
        <f t="shared" si="76"/>
        <v>0</v>
      </c>
      <c r="X695" s="173"/>
    </row>
    <row r="696" spans="1:24">
      <c r="A696" s="168"/>
      <c r="B696" s="168"/>
      <c r="C696" s="168"/>
      <c r="D696" s="168"/>
      <c r="E696" s="57"/>
      <c r="F696" s="58"/>
      <c r="G696" s="53"/>
      <c r="H696" s="56"/>
      <c r="I696" s="56"/>
      <c r="J696" s="54"/>
      <c r="K696" s="169"/>
      <c r="L696" s="170"/>
      <c r="M696" s="170"/>
      <c r="N696" s="171"/>
      <c r="O696" s="171"/>
      <c r="P696" s="171"/>
      <c r="Q696" s="171"/>
      <c r="R696" s="171"/>
      <c r="S696" s="171"/>
      <c r="T696" s="171"/>
      <c r="U696" s="171"/>
      <c r="V696" s="172"/>
      <c r="W696" s="173">
        <f t="shared" si="76"/>
        <v>0</v>
      </c>
      <c r="X696" s="173"/>
    </row>
    <row r="697" spans="1:24" ht="15" customHeight="1">
      <c r="A697" s="168" t="s">
        <v>4</v>
      </c>
      <c r="B697" s="168"/>
      <c r="C697" s="168" t="s">
        <v>4</v>
      </c>
      <c r="D697" s="168"/>
      <c r="E697" s="57">
        <v>29</v>
      </c>
      <c r="F697" s="58"/>
      <c r="G697" s="51" t="s">
        <v>4</v>
      </c>
      <c r="H697" s="55"/>
      <c r="I697" s="55"/>
      <c r="J697" s="52"/>
      <c r="K697" s="169"/>
      <c r="L697" s="170"/>
      <c r="M697" s="170"/>
      <c r="N697" s="171"/>
      <c r="O697" s="171"/>
      <c r="P697" s="171"/>
      <c r="Q697" s="171"/>
      <c r="R697" s="171"/>
      <c r="S697" s="171"/>
      <c r="T697" s="171"/>
      <c r="U697" s="171"/>
      <c r="V697" s="172"/>
      <c r="W697" s="173">
        <f t="shared" si="76"/>
        <v>0</v>
      </c>
      <c r="X697" s="173"/>
    </row>
    <row r="698" spans="1:24">
      <c r="A698" s="168"/>
      <c r="B698" s="168"/>
      <c r="C698" s="168"/>
      <c r="D698" s="168"/>
      <c r="E698" s="57"/>
      <c r="F698" s="58"/>
      <c r="G698" s="53"/>
      <c r="H698" s="56"/>
      <c r="I698" s="56"/>
      <c r="J698" s="54"/>
      <c r="K698" s="169"/>
      <c r="L698" s="170"/>
      <c r="M698" s="170"/>
      <c r="N698" s="171"/>
      <c r="O698" s="171"/>
      <c r="P698" s="171"/>
      <c r="Q698" s="171"/>
      <c r="R698" s="171"/>
      <c r="S698" s="171"/>
      <c r="T698" s="171"/>
      <c r="U698" s="171"/>
      <c r="V698" s="172"/>
      <c r="W698" s="173">
        <f t="shared" si="76"/>
        <v>0</v>
      </c>
      <c r="X698" s="173"/>
    </row>
    <row r="699" spans="1:24">
      <c r="A699" s="168"/>
      <c r="B699" s="168"/>
      <c r="C699" s="168"/>
      <c r="D699" s="168"/>
      <c r="E699" s="57"/>
      <c r="F699" s="58"/>
      <c r="G699" s="53"/>
      <c r="H699" s="56"/>
      <c r="I699" s="56"/>
      <c r="J699" s="54"/>
      <c r="K699" s="169"/>
      <c r="L699" s="170"/>
      <c r="M699" s="170"/>
      <c r="N699" s="171"/>
      <c r="O699" s="171"/>
      <c r="P699" s="171"/>
      <c r="Q699" s="171"/>
      <c r="R699" s="171"/>
      <c r="S699" s="171"/>
      <c r="T699" s="171"/>
      <c r="U699" s="171"/>
      <c r="V699" s="172"/>
      <c r="W699" s="173">
        <f t="shared" si="76"/>
        <v>0</v>
      </c>
      <c r="X699" s="173"/>
    </row>
    <row r="700" spans="1:24" ht="15" customHeight="1">
      <c r="A700" s="168" t="s">
        <v>4</v>
      </c>
      <c r="B700" s="168"/>
      <c r="C700" s="168" t="s">
        <v>4</v>
      </c>
      <c r="D700" s="168"/>
      <c r="E700" s="57">
        <v>30</v>
      </c>
      <c r="F700" s="58"/>
      <c r="G700" s="51" t="s">
        <v>4</v>
      </c>
      <c r="H700" s="55"/>
      <c r="I700" s="55"/>
      <c r="J700" s="52"/>
      <c r="K700" s="169"/>
      <c r="L700" s="170"/>
      <c r="M700" s="170"/>
      <c r="N700" s="171"/>
      <c r="O700" s="171"/>
      <c r="P700" s="171"/>
      <c r="Q700" s="171"/>
      <c r="R700" s="171"/>
      <c r="S700" s="171"/>
      <c r="T700" s="171"/>
      <c r="U700" s="171"/>
      <c r="V700" s="172"/>
      <c r="W700" s="173">
        <f t="shared" si="76"/>
        <v>0</v>
      </c>
      <c r="X700" s="173"/>
    </row>
    <row r="701" spans="1:24">
      <c r="A701" s="168"/>
      <c r="B701" s="168"/>
      <c r="C701" s="168"/>
      <c r="D701" s="168"/>
      <c r="E701" s="57"/>
      <c r="F701" s="58"/>
      <c r="G701" s="53"/>
      <c r="H701" s="56"/>
      <c r="I701" s="56"/>
      <c r="J701" s="54"/>
      <c r="K701" s="169"/>
      <c r="L701" s="170"/>
      <c r="M701" s="170"/>
      <c r="N701" s="171"/>
      <c r="O701" s="171"/>
      <c r="P701" s="171"/>
      <c r="Q701" s="171"/>
      <c r="R701" s="171"/>
      <c r="S701" s="171"/>
      <c r="T701" s="171"/>
      <c r="U701" s="171"/>
      <c r="V701" s="172"/>
      <c r="W701" s="173">
        <f t="shared" si="76"/>
        <v>0</v>
      </c>
      <c r="X701" s="173"/>
    </row>
    <row r="702" spans="1:24">
      <c r="A702" s="168"/>
      <c r="B702" s="168"/>
      <c r="C702" s="168"/>
      <c r="D702" s="168"/>
      <c r="E702" s="57"/>
      <c r="F702" s="58"/>
      <c r="G702" s="53"/>
      <c r="H702" s="56"/>
      <c r="I702" s="56"/>
      <c r="J702" s="54"/>
      <c r="K702" s="169"/>
      <c r="L702" s="170"/>
      <c r="M702" s="170"/>
      <c r="N702" s="171"/>
      <c r="O702" s="171"/>
      <c r="P702" s="171"/>
      <c r="Q702" s="171"/>
      <c r="R702" s="171"/>
      <c r="S702" s="171"/>
      <c r="T702" s="171"/>
      <c r="U702" s="171"/>
      <c r="V702" s="172"/>
      <c r="W702" s="173">
        <f t="shared" si="76"/>
        <v>0</v>
      </c>
      <c r="X702" s="173"/>
    </row>
    <row r="703" spans="1:24" ht="15" customHeight="1">
      <c r="A703" s="168" t="s">
        <v>4</v>
      </c>
      <c r="B703" s="168"/>
      <c r="C703" s="168" t="s">
        <v>4</v>
      </c>
      <c r="D703" s="168"/>
      <c r="E703" s="57">
        <v>31</v>
      </c>
      <c r="F703" s="58"/>
      <c r="G703" s="51" t="s">
        <v>4</v>
      </c>
      <c r="H703" s="55"/>
      <c r="I703" s="55"/>
      <c r="J703" s="52"/>
      <c r="K703" s="169"/>
      <c r="L703" s="170"/>
      <c r="M703" s="170"/>
      <c r="N703" s="171"/>
      <c r="O703" s="171"/>
      <c r="P703" s="171"/>
      <c r="Q703" s="171"/>
      <c r="R703" s="171"/>
      <c r="S703" s="171"/>
      <c r="T703" s="171"/>
      <c r="U703" s="171"/>
      <c r="V703" s="172"/>
      <c r="W703" s="173">
        <f t="shared" si="76"/>
        <v>0</v>
      </c>
      <c r="X703" s="173"/>
    </row>
    <row r="704" spans="1:24">
      <c r="A704" s="168"/>
      <c r="B704" s="168"/>
      <c r="C704" s="168"/>
      <c r="D704" s="168"/>
      <c r="E704" s="57"/>
      <c r="F704" s="58"/>
      <c r="G704" s="53"/>
      <c r="H704" s="56"/>
      <c r="I704" s="56"/>
      <c r="J704" s="54"/>
      <c r="K704" s="169"/>
      <c r="L704" s="170"/>
      <c r="M704" s="170"/>
      <c r="N704" s="171"/>
      <c r="O704" s="171"/>
      <c r="P704" s="171"/>
      <c r="Q704" s="171"/>
      <c r="R704" s="171"/>
      <c r="S704" s="171"/>
      <c r="T704" s="171"/>
      <c r="U704" s="171"/>
      <c r="V704" s="172"/>
      <c r="W704" s="173">
        <f t="shared" si="76"/>
        <v>0</v>
      </c>
      <c r="X704" s="173"/>
    </row>
    <row r="705" spans="1:24">
      <c r="A705" s="168"/>
      <c r="B705" s="168"/>
      <c r="C705" s="168"/>
      <c r="D705" s="168"/>
      <c r="E705" s="57"/>
      <c r="F705" s="58"/>
      <c r="G705" s="53"/>
      <c r="H705" s="56"/>
      <c r="I705" s="56"/>
      <c r="J705" s="54"/>
      <c r="K705" s="169"/>
      <c r="L705" s="170"/>
      <c r="M705" s="170"/>
      <c r="N705" s="171"/>
      <c r="O705" s="171"/>
      <c r="P705" s="171"/>
      <c r="Q705" s="171"/>
      <c r="R705" s="171"/>
      <c r="S705" s="171"/>
      <c r="T705" s="171"/>
      <c r="U705" s="171"/>
      <c r="V705" s="172"/>
      <c r="W705" s="173">
        <f t="shared" si="76"/>
        <v>0</v>
      </c>
      <c r="X705" s="173"/>
    </row>
    <row r="706" spans="1:24" ht="15" customHeight="1">
      <c r="A706" s="168" t="s">
        <v>4</v>
      </c>
      <c r="B706" s="168"/>
      <c r="C706" s="168" t="s">
        <v>4</v>
      </c>
      <c r="D706" s="168"/>
      <c r="E706" s="57">
        <v>32</v>
      </c>
      <c r="F706" s="58"/>
      <c r="G706" s="51" t="s">
        <v>4</v>
      </c>
      <c r="H706" s="55"/>
      <c r="I706" s="55"/>
      <c r="J706" s="52"/>
      <c r="K706" s="169"/>
      <c r="L706" s="170"/>
      <c r="M706" s="170"/>
      <c r="N706" s="171"/>
      <c r="O706" s="171"/>
      <c r="P706" s="171"/>
      <c r="Q706" s="171"/>
      <c r="R706" s="171"/>
      <c r="S706" s="171"/>
      <c r="T706" s="171"/>
      <c r="U706" s="171"/>
      <c r="V706" s="172"/>
      <c r="W706" s="173">
        <f t="shared" si="76"/>
        <v>0</v>
      </c>
      <c r="X706" s="173"/>
    </row>
    <row r="707" spans="1:24">
      <c r="A707" s="168"/>
      <c r="B707" s="168"/>
      <c r="C707" s="168"/>
      <c r="D707" s="168"/>
      <c r="E707" s="57"/>
      <c r="F707" s="58"/>
      <c r="G707" s="53"/>
      <c r="H707" s="56"/>
      <c r="I707" s="56"/>
      <c r="J707" s="54"/>
      <c r="K707" s="169"/>
      <c r="L707" s="170"/>
      <c r="M707" s="170"/>
      <c r="N707" s="171"/>
      <c r="O707" s="171"/>
      <c r="P707" s="171"/>
      <c r="Q707" s="171"/>
      <c r="R707" s="171"/>
      <c r="S707" s="171"/>
      <c r="T707" s="171"/>
      <c r="U707" s="171"/>
      <c r="V707" s="172"/>
      <c r="W707" s="173">
        <f t="shared" si="76"/>
        <v>0</v>
      </c>
      <c r="X707" s="173"/>
    </row>
    <row r="708" spans="1:24">
      <c r="A708" s="168"/>
      <c r="B708" s="168"/>
      <c r="C708" s="168"/>
      <c r="D708" s="168"/>
      <c r="E708" s="57"/>
      <c r="F708" s="58"/>
      <c r="G708" s="53"/>
      <c r="H708" s="56"/>
      <c r="I708" s="56"/>
      <c r="J708" s="54"/>
      <c r="K708" s="169"/>
      <c r="L708" s="170"/>
      <c r="M708" s="170"/>
      <c r="N708" s="171"/>
      <c r="O708" s="171"/>
      <c r="P708" s="171"/>
      <c r="Q708" s="171"/>
      <c r="R708" s="171"/>
      <c r="S708" s="171"/>
      <c r="T708" s="171"/>
      <c r="U708" s="171"/>
      <c r="V708" s="172"/>
      <c r="W708" s="173">
        <f t="shared" si="76"/>
        <v>0</v>
      </c>
      <c r="X708" s="173"/>
    </row>
    <row r="709" spans="1:24" ht="15" customHeight="1">
      <c r="A709" s="168" t="s">
        <v>4</v>
      </c>
      <c r="B709" s="168"/>
      <c r="C709" s="168" t="s">
        <v>4</v>
      </c>
      <c r="D709" s="168"/>
      <c r="E709" s="57">
        <v>33</v>
      </c>
      <c r="F709" s="58"/>
      <c r="G709" s="51" t="s">
        <v>4</v>
      </c>
      <c r="H709" s="55"/>
      <c r="I709" s="55"/>
      <c r="J709" s="52"/>
      <c r="K709" s="169"/>
      <c r="L709" s="170"/>
      <c r="M709" s="170"/>
      <c r="N709" s="171"/>
      <c r="O709" s="171"/>
      <c r="P709" s="171"/>
      <c r="Q709" s="171"/>
      <c r="R709" s="171"/>
      <c r="S709" s="171"/>
      <c r="T709" s="171"/>
      <c r="U709" s="171"/>
      <c r="V709" s="172"/>
      <c r="W709" s="173">
        <f t="shared" si="76"/>
        <v>0</v>
      </c>
      <c r="X709" s="173"/>
    </row>
    <row r="710" spans="1:24">
      <c r="A710" s="168"/>
      <c r="B710" s="168"/>
      <c r="C710" s="168"/>
      <c r="D710" s="168"/>
      <c r="E710" s="57"/>
      <c r="F710" s="58"/>
      <c r="G710" s="53"/>
      <c r="H710" s="56"/>
      <c r="I710" s="56"/>
      <c r="J710" s="54"/>
      <c r="K710" s="169"/>
      <c r="L710" s="170"/>
      <c r="M710" s="170"/>
      <c r="N710" s="171"/>
      <c r="O710" s="171"/>
      <c r="P710" s="171"/>
      <c r="Q710" s="171"/>
      <c r="R710" s="171"/>
      <c r="S710" s="171"/>
      <c r="T710" s="171"/>
      <c r="U710" s="171"/>
      <c r="V710" s="172"/>
      <c r="W710" s="173">
        <f t="shared" ref="W710:W786" si="77">S710*U710</f>
        <v>0</v>
      </c>
      <c r="X710" s="173"/>
    </row>
    <row r="711" spans="1:24">
      <c r="A711" s="168"/>
      <c r="B711" s="168"/>
      <c r="C711" s="168"/>
      <c r="D711" s="168"/>
      <c r="E711" s="57"/>
      <c r="F711" s="58"/>
      <c r="G711" s="53"/>
      <c r="H711" s="56"/>
      <c r="I711" s="56"/>
      <c r="J711" s="54"/>
      <c r="K711" s="169"/>
      <c r="L711" s="170"/>
      <c r="M711" s="170"/>
      <c r="N711" s="171"/>
      <c r="O711" s="171"/>
      <c r="P711" s="171"/>
      <c r="Q711" s="171"/>
      <c r="R711" s="171"/>
      <c r="S711" s="171"/>
      <c r="T711" s="171"/>
      <c r="U711" s="171"/>
      <c r="V711" s="172"/>
      <c r="W711" s="173">
        <f t="shared" si="77"/>
        <v>0</v>
      </c>
      <c r="X711" s="173"/>
    </row>
    <row r="712" spans="1:24" ht="15" customHeight="1">
      <c r="A712" s="168" t="s">
        <v>4</v>
      </c>
      <c r="B712" s="168"/>
      <c r="C712" s="168" t="s">
        <v>4</v>
      </c>
      <c r="D712" s="168"/>
      <c r="E712" s="57">
        <v>34</v>
      </c>
      <c r="F712" s="58"/>
      <c r="G712" s="51" t="s">
        <v>4</v>
      </c>
      <c r="H712" s="55"/>
      <c r="I712" s="55"/>
      <c r="J712" s="52"/>
      <c r="K712" s="169"/>
      <c r="L712" s="170"/>
      <c r="M712" s="170"/>
      <c r="N712" s="171"/>
      <c r="O712" s="171"/>
      <c r="P712" s="171"/>
      <c r="Q712" s="171"/>
      <c r="R712" s="171"/>
      <c r="S712" s="171"/>
      <c r="T712" s="171"/>
      <c r="U712" s="171"/>
      <c r="V712" s="172"/>
      <c r="W712" s="173">
        <f t="shared" si="77"/>
        <v>0</v>
      </c>
      <c r="X712" s="173"/>
    </row>
    <row r="713" spans="1:24">
      <c r="A713" s="168"/>
      <c r="B713" s="168"/>
      <c r="C713" s="168"/>
      <c r="D713" s="168"/>
      <c r="E713" s="57"/>
      <c r="F713" s="58"/>
      <c r="G713" s="53"/>
      <c r="H713" s="56"/>
      <c r="I713" s="56"/>
      <c r="J713" s="54"/>
      <c r="K713" s="169"/>
      <c r="L713" s="170"/>
      <c r="M713" s="170"/>
      <c r="N713" s="171"/>
      <c r="O713" s="171"/>
      <c r="P713" s="171"/>
      <c r="Q713" s="171"/>
      <c r="R713" s="171"/>
      <c r="S713" s="171"/>
      <c r="T713" s="171"/>
      <c r="U713" s="171"/>
      <c r="V713" s="172"/>
      <c r="W713" s="173">
        <f t="shared" si="77"/>
        <v>0</v>
      </c>
      <c r="X713" s="173"/>
    </row>
    <row r="714" spans="1:24">
      <c r="A714" s="168"/>
      <c r="B714" s="168"/>
      <c r="C714" s="168"/>
      <c r="D714" s="168"/>
      <c r="E714" s="57"/>
      <c r="F714" s="58"/>
      <c r="G714" s="53"/>
      <c r="H714" s="56"/>
      <c r="I714" s="56"/>
      <c r="J714" s="54"/>
      <c r="K714" s="169"/>
      <c r="L714" s="170"/>
      <c r="M714" s="170"/>
      <c r="N714" s="171"/>
      <c r="O714" s="171"/>
      <c r="P714" s="171"/>
      <c r="Q714" s="171"/>
      <c r="R714" s="171"/>
      <c r="S714" s="171"/>
      <c r="T714" s="171"/>
      <c r="U714" s="171"/>
      <c r="V714" s="172"/>
      <c r="W714" s="173">
        <f t="shared" si="77"/>
        <v>0</v>
      </c>
      <c r="X714" s="173"/>
    </row>
    <row r="715" spans="1:24" ht="15" customHeight="1">
      <c r="A715" s="168" t="s">
        <v>4</v>
      </c>
      <c r="B715" s="168"/>
      <c r="C715" s="168" t="s">
        <v>4</v>
      </c>
      <c r="D715" s="168"/>
      <c r="E715" s="57">
        <v>35</v>
      </c>
      <c r="F715" s="58"/>
      <c r="G715" s="51" t="s">
        <v>4</v>
      </c>
      <c r="H715" s="55"/>
      <c r="I715" s="55"/>
      <c r="J715" s="52"/>
      <c r="K715" s="169"/>
      <c r="L715" s="170"/>
      <c r="M715" s="170"/>
      <c r="N715" s="171"/>
      <c r="O715" s="171"/>
      <c r="P715" s="171"/>
      <c r="Q715" s="171"/>
      <c r="R715" s="171"/>
      <c r="S715" s="171"/>
      <c r="T715" s="171"/>
      <c r="U715" s="171"/>
      <c r="V715" s="172"/>
      <c r="W715" s="173">
        <f t="shared" si="77"/>
        <v>0</v>
      </c>
      <c r="X715" s="173"/>
    </row>
    <row r="716" spans="1:24">
      <c r="A716" s="168"/>
      <c r="B716" s="168"/>
      <c r="C716" s="168"/>
      <c r="D716" s="168"/>
      <c r="E716" s="57"/>
      <c r="F716" s="58"/>
      <c r="G716" s="53"/>
      <c r="H716" s="56"/>
      <c r="I716" s="56"/>
      <c r="J716" s="54"/>
      <c r="K716" s="169"/>
      <c r="L716" s="170"/>
      <c r="M716" s="170"/>
      <c r="N716" s="171"/>
      <c r="O716" s="171"/>
      <c r="P716" s="171"/>
      <c r="Q716" s="171"/>
      <c r="R716" s="171"/>
      <c r="S716" s="171"/>
      <c r="T716" s="171"/>
      <c r="U716" s="171"/>
      <c r="V716" s="172"/>
      <c r="W716" s="173">
        <f t="shared" si="77"/>
        <v>0</v>
      </c>
      <c r="X716" s="173"/>
    </row>
    <row r="717" spans="1:24">
      <c r="A717" s="168"/>
      <c r="B717" s="168"/>
      <c r="C717" s="168"/>
      <c r="D717" s="168"/>
      <c r="E717" s="57"/>
      <c r="F717" s="58"/>
      <c r="G717" s="53"/>
      <c r="H717" s="56"/>
      <c r="I717" s="56"/>
      <c r="J717" s="54"/>
      <c r="K717" s="169"/>
      <c r="L717" s="170"/>
      <c r="M717" s="170"/>
      <c r="N717" s="171"/>
      <c r="O717" s="171"/>
      <c r="P717" s="171"/>
      <c r="Q717" s="171"/>
      <c r="R717" s="171"/>
      <c r="S717" s="171"/>
      <c r="T717" s="171"/>
      <c r="U717" s="171"/>
      <c r="V717" s="172"/>
      <c r="W717" s="173">
        <f t="shared" si="77"/>
        <v>0</v>
      </c>
      <c r="X717" s="173"/>
    </row>
    <row r="718" spans="1:24" ht="15" customHeight="1">
      <c r="A718" s="168" t="s">
        <v>4</v>
      </c>
      <c r="B718" s="168"/>
      <c r="C718" s="168" t="s">
        <v>4</v>
      </c>
      <c r="D718" s="168"/>
      <c r="E718" s="57">
        <v>36</v>
      </c>
      <c r="F718" s="58"/>
      <c r="G718" s="51" t="s">
        <v>4</v>
      </c>
      <c r="H718" s="55"/>
      <c r="I718" s="55"/>
      <c r="J718" s="52"/>
      <c r="K718" s="169"/>
      <c r="L718" s="170"/>
      <c r="M718" s="170"/>
      <c r="N718" s="171"/>
      <c r="O718" s="171"/>
      <c r="P718" s="171"/>
      <c r="Q718" s="171"/>
      <c r="R718" s="171"/>
      <c r="S718" s="171"/>
      <c r="T718" s="171"/>
      <c r="U718" s="171"/>
      <c r="V718" s="172"/>
      <c r="W718" s="173">
        <f t="shared" si="77"/>
        <v>0</v>
      </c>
      <c r="X718" s="173"/>
    </row>
    <row r="719" spans="1:24">
      <c r="A719" s="168"/>
      <c r="B719" s="168"/>
      <c r="C719" s="168"/>
      <c r="D719" s="168"/>
      <c r="E719" s="57"/>
      <c r="F719" s="58"/>
      <c r="G719" s="53"/>
      <c r="H719" s="56"/>
      <c r="I719" s="56"/>
      <c r="J719" s="54"/>
      <c r="K719" s="169"/>
      <c r="L719" s="170"/>
      <c r="M719" s="170"/>
      <c r="N719" s="171"/>
      <c r="O719" s="171"/>
      <c r="P719" s="171"/>
      <c r="Q719" s="171"/>
      <c r="R719" s="171"/>
      <c r="S719" s="171"/>
      <c r="T719" s="171"/>
      <c r="U719" s="171"/>
      <c r="V719" s="172"/>
      <c r="W719" s="173">
        <f t="shared" si="77"/>
        <v>0</v>
      </c>
      <c r="X719" s="173"/>
    </row>
    <row r="720" spans="1:24">
      <c r="A720" s="168"/>
      <c r="B720" s="168"/>
      <c r="C720" s="168"/>
      <c r="D720" s="168"/>
      <c r="E720" s="57"/>
      <c r="F720" s="58"/>
      <c r="G720" s="53"/>
      <c r="H720" s="56"/>
      <c r="I720" s="56"/>
      <c r="J720" s="54"/>
      <c r="K720" s="169"/>
      <c r="L720" s="170"/>
      <c r="M720" s="170"/>
      <c r="N720" s="171"/>
      <c r="O720" s="171"/>
      <c r="P720" s="171"/>
      <c r="Q720" s="171"/>
      <c r="R720" s="171"/>
      <c r="S720" s="171"/>
      <c r="T720" s="171"/>
      <c r="U720" s="171"/>
      <c r="V720" s="172"/>
      <c r="W720" s="173">
        <f t="shared" si="77"/>
        <v>0</v>
      </c>
      <c r="X720" s="173"/>
    </row>
    <row r="721" spans="1:24" ht="15" customHeight="1">
      <c r="A721" s="168" t="s">
        <v>4</v>
      </c>
      <c r="B721" s="168"/>
      <c r="C721" s="168" t="s">
        <v>4</v>
      </c>
      <c r="D721" s="168"/>
      <c r="E721" s="57">
        <v>37</v>
      </c>
      <c r="F721" s="58"/>
      <c r="G721" s="51" t="s">
        <v>4</v>
      </c>
      <c r="H721" s="55"/>
      <c r="I721" s="55"/>
      <c r="J721" s="52"/>
      <c r="K721" s="169"/>
      <c r="L721" s="170"/>
      <c r="M721" s="170"/>
      <c r="N721" s="171"/>
      <c r="O721" s="171"/>
      <c r="P721" s="171"/>
      <c r="Q721" s="171"/>
      <c r="R721" s="171"/>
      <c r="S721" s="171"/>
      <c r="T721" s="171"/>
      <c r="U721" s="171"/>
      <c r="V721" s="172"/>
      <c r="W721" s="173">
        <f t="shared" si="77"/>
        <v>0</v>
      </c>
      <c r="X721" s="173"/>
    </row>
    <row r="722" spans="1:24">
      <c r="A722" s="168"/>
      <c r="B722" s="168"/>
      <c r="C722" s="168"/>
      <c r="D722" s="168"/>
      <c r="E722" s="57"/>
      <c r="F722" s="58"/>
      <c r="G722" s="53"/>
      <c r="H722" s="56"/>
      <c r="I722" s="56"/>
      <c r="J722" s="54"/>
      <c r="K722" s="169"/>
      <c r="L722" s="170"/>
      <c r="M722" s="170"/>
      <c r="N722" s="171"/>
      <c r="O722" s="171"/>
      <c r="P722" s="171"/>
      <c r="Q722" s="171"/>
      <c r="R722" s="171"/>
      <c r="S722" s="171"/>
      <c r="T722" s="171"/>
      <c r="U722" s="171"/>
      <c r="V722" s="172"/>
      <c r="W722" s="173">
        <f t="shared" si="77"/>
        <v>0</v>
      </c>
      <c r="X722" s="173"/>
    </row>
    <row r="723" spans="1:24">
      <c r="A723" s="168"/>
      <c r="B723" s="168"/>
      <c r="C723" s="168"/>
      <c r="D723" s="168"/>
      <c r="E723" s="57"/>
      <c r="F723" s="58"/>
      <c r="G723" s="53"/>
      <c r="H723" s="56"/>
      <c r="I723" s="56"/>
      <c r="J723" s="54"/>
      <c r="K723" s="169"/>
      <c r="L723" s="170"/>
      <c r="M723" s="170"/>
      <c r="N723" s="171"/>
      <c r="O723" s="171"/>
      <c r="P723" s="171"/>
      <c r="Q723" s="171"/>
      <c r="R723" s="171"/>
      <c r="S723" s="171"/>
      <c r="T723" s="171"/>
      <c r="U723" s="171"/>
      <c r="V723" s="172"/>
      <c r="W723" s="173">
        <f t="shared" si="77"/>
        <v>0</v>
      </c>
      <c r="X723" s="173"/>
    </row>
    <row r="724" spans="1:24" ht="15" customHeight="1">
      <c r="A724" s="168" t="s">
        <v>4</v>
      </c>
      <c r="B724" s="168"/>
      <c r="C724" s="168" t="s">
        <v>4</v>
      </c>
      <c r="D724" s="168"/>
      <c r="E724" s="57">
        <v>38</v>
      </c>
      <c r="F724" s="58"/>
      <c r="G724" s="51" t="s">
        <v>4</v>
      </c>
      <c r="H724" s="55"/>
      <c r="I724" s="55"/>
      <c r="J724" s="52"/>
      <c r="K724" s="169"/>
      <c r="L724" s="170"/>
      <c r="M724" s="170"/>
      <c r="N724" s="171"/>
      <c r="O724" s="171"/>
      <c r="P724" s="171"/>
      <c r="Q724" s="171"/>
      <c r="R724" s="171"/>
      <c r="S724" s="171"/>
      <c r="T724" s="171"/>
      <c r="U724" s="171"/>
      <c r="V724" s="172"/>
      <c r="W724" s="173">
        <f t="shared" si="77"/>
        <v>0</v>
      </c>
      <c r="X724" s="173"/>
    </row>
    <row r="725" spans="1:24">
      <c r="A725" s="168"/>
      <c r="B725" s="168"/>
      <c r="C725" s="168"/>
      <c r="D725" s="168"/>
      <c r="E725" s="57"/>
      <c r="F725" s="58"/>
      <c r="G725" s="53"/>
      <c r="H725" s="56"/>
      <c r="I725" s="56"/>
      <c r="J725" s="54"/>
      <c r="K725" s="169"/>
      <c r="L725" s="170"/>
      <c r="M725" s="170"/>
      <c r="N725" s="171"/>
      <c r="O725" s="171"/>
      <c r="P725" s="171"/>
      <c r="Q725" s="171"/>
      <c r="R725" s="171"/>
      <c r="S725" s="171"/>
      <c r="T725" s="171"/>
      <c r="U725" s="171"/>
      <c r="V725" s="172"/>
      <c r="W725" s="173">
        <f t="shared" si="77"/>
        <v>0</v>
      </c>
      <c r="X725" s="173"/>
    </row>
    <row r="726" spans="1:24">
      <c r="A726" s="168"/>
      <c r="B726" s="168"/>
      <c r="C726" s="168"/>
      <c r="D726" s="168"/>
      <c r="E726" s="57"/>
      <c r="F726" s="58"/>
      <c r="G726" s="53"/>
      <c r="H726" s="56"/>
      <c r="I726" s="56"/>
      <c r="J726" s="54"/>
      <c r="K726" s="169"/>
      <c r="L726" s="170"/>
      <c r="M726" s="170"/>
      <c r="N726" s="171"/>
      <c r="O726" s="171"/>
      <c r="P726" s="171"/>
      <c r="Q726" s="171"/>
      <c r="R726" s="171"/>
      <c r="S726" s="171"/>
      <c r="T726" s="171"/>
      <c r="U726" s="171"/>
      <c r="V726" s="172"/>
      <c r="W726" s="173">
        <f t="shared" si="77"/>
        <v>0</v>
      </c>
      <c r="X726" s="173"/>
    </row>
    <row r="727" spans="1:24" ht="15" customHeight="1">
      <c r="A727" s="168" t="s">
        <v>4</v>
      </c>
      <c r="B727" s="168"/>
      <c r="C727" s="168" t="s">
        <v>4</v>
      </c>
      <c r="D727" s="168"/>
      <c r="E727" s="57">
        <v>39</v>
      </c>
      <c r="F727" s="58"/>
      <c r="G727" s="51" t="s">
        <v>4</v>
      </c>
      <c r="H727" s="55"/>
      <c r="I727" s="55"/>
      <c r="J727" s="52"/>
      <c r="K727" s="169"/>
      <c r="L727" s="170"/>
      <c r="M727" s="170"/>
      <c r="N727" s="171"/>
      <c r="O727" s="171"/>
      <c r="P727" s="171"/>
      <c r="Q727" s="171"/>
      <c r="R727" s="171"/>
      <c r="S727" s="171"/>
      <c r="T727" s="171"/>
      <c r="U727" s="171"/>
      <c r="V727" s="172"/>
      <c r="W727" s="173">
        <f t="shared" si="77"/>
        <v>0</v>
      </c>
      <c r="X727" s="173"/>
    </row>
    <row r="728" spans="1:24">
      <c r="A728" s="168"/>
      <c r="B728" s="168"/>
      <c r="C728" s="168"/>
      <c r="D728" s="168"/>
      <c r="E728" s="57"/>
      <c r="F728" s="58"/>
      <c r="G728" s="53"/>
      <c r="H728" s="56"/>
      <c r="I728" s="56"/>
      <c r="J728" s="54"/>
      <c r="K728" s="169"/>
      <c r="L728" s="170"/>
      <c r="M728" s="170"/>
      <c r="N728" s="171"/>
      <c r="O728" s="171"/>
      <c r="P728" s="171"/>
      <c r="Q728" s="171"/>
      <c r="R728" s="171"/>
      <c r="S728" s="171"/>
      <c r="T728" s="171"/>
      <c r="U728" s="171"/>
      <c r="V728" s="172"/>
      <c r="W728" s="173">
        <f t="shared" si="77"/>
        <v>0</v>
      </c>
      <c r="X728" s="173"/>
    </row>
    <row r="729" spans="1:24">
      <c r="A729" s="168"/>
      <c r="B729" s="168"/>
      <c r="C729" s="168"/>
      <c r="D729" s="168"/>
      <c r="E729" s="57"/>
      <c r="F729" s="58"/>
      <c r="G729" s="53"/>
      <c r="H729" s="56"/>
      <c r="I729" s="56"/>
      <c r="J729" s="54"/>
      <c r="K729" s="169"/>
      <c r="L729" s="170"/>
      <c r="M729" s="170"/>
      <c r="N729" s="171"/>
      <c r="O729" s="171"/>
      <c r="P729" s="171"/>
      <c r="Q729" s="171"/>
      <c r="R729" s="171"/>
      <c r="S729" s="171"/>
      <c r="T729" s="171"/>
      <c r="U729" s="171"/>
      <c r="V729" s="172"/>
      <c r="W729" s="173">
        <f t="shared" si="77"/>
        <v>0</v>
      </c>
      <c r="X729" s="173"/>
    </row>
    <row r="730" spans="1:24" ht="15" customHeight="1">
      <c r="A730" s="168" t="s">
        <v>4</v>
      </c>
      <c r="B730" s="168"/>
      <c r="C730" s="168" t="s">
        <v>4</v>
      </c>
      <c r="D730" s="168"/>
      <c r="E730" s="57">
        <v>40</v>
      </c>
      <c r="F730" s="58"/>
      <c r="G730" s="51" t="s">
        <v>4</v>
      </c>
      <c r="H730" s="55"/>
      <c r="I730" s="55"/>
      <c r="J730" s="52"/>
      <c r="K730" s="169"/>
      <c r="L730" s="170"/>
      <c r="M730" s="170"/>
      <c r="N730" s="171"/>
      <c r="O730" s="171"/>
      <c r="P730" s="171"/>
      <c r="Q730" s="171"/>
      <c r="R730" s="171"/>
      <c r="S730" s="171"/>
      <c r="T730" s="171"/>
      <c r="U730" s="171"/>
      <c r="V730" s="172"/>
      <c r="W730" s="173">
        <f t="shared" si="77"/>
        <v>0</v>
      </c>
      <c r="X730" s="173"/>
    </row>
    <row r="731" spans="1:24">
      <c r="A731" s="168"/>
      <c r="B731" s="168"/>
      <c r="C731" s="168"/>
      <c r="D731" s="168"/>
      <c r="E731" s="57"/>
      <c r="F731" s="58"/>
      <c r="G731" s="53"/>
      <c r="H731" s="56"/>
      <c r="I731" s="56"/>
      <c r="J731" s="54"/>
      <c r="K731" s="169"/>
      <c r="L731" s="170"/>
      <c r="M731" s="170"/>
      <c r="N731" s="171"/>
      <c r="O731" s="171"/>
      <c r="P731" s="171"/>
      <c r="Q731" s="171"/>
      <c r="R731" s="171"/>
      <c r="S731" s="171"/>
      <c r="T731" s="171"/>
      <c r="U731" s="171"/>
      <c r="V731" s="172"/>
      <c r="W731" s="173">
        <f t="shared" si="77"/>
        <v>0</v>
      </c>
      <c r="X731" s="173"/>
    </row>
    <row r="732" spans="1:24">
      <c r="A732" s="168"/>
      <c r="B732" s="168"/>
      <c r="C732" s="168"/>
      <c r="D732" s="168"/>
      <c r="E732" s="57"/>
      <c r="F732" s="58"/>
      <c r="G732" s="53"/>
      <c r="H732" s="56"/>
      <c r="I732" s="56"/>
      <c r="J732" s="54"/>
      <c r="K732" s="169"/>
      <c r="L732" s="170"/>
      <c r="M732" s="170"/>
      <c r="N732" s="171"/>
      <c r="O732" s="171"/>
      <c r="P732" s="171"/>
      <c r="Q732" s="171"/>
      <c r="R732" s="171"/>
      <c r="S732" s="171"/>
      <c r="T732" s="171"/>
      <c r="U732" s="171"/>
      <c r="V732" s="172"/>
      <c r="W732" s="173">
        <f t="shared" si="77"/>
        <v>0</v>
      </c>
      <c r="X732" s="173"/>
    </row>
    <row r="733" spans="1:24" ht="15" customHeight="1">
      <c r="A733" s="168" t="s">
        <v>4</v>
      </c>
      <c r="B733" s="168"/>
      <c r="C733" s="168" t="s">
        <v>4</v>
      </c>
      <c r="D733" s="168"/>
      <c r="E733" s="57">
        <v>41</v>
      </c>
      <c r="F733" s="58"/>
      <c r="G733" s="51" t="s">
        <v>4</v>
      </c>
      <c r="H733" s="55"/>
      <c r="I733" s="55"/>
      <c r="J733" s="52"/>
      <c r="K733" s="169"/>
      <c r="L733" s="170"/>
      <c r="M733" s="170"/>
      <c r="N733" s="171"/>
      <c r="O733" s="171"/>
      <c r="P733" s="171"/>
      <c r="Q733" s="171"/>
      <c r="R733" s="171"/>
      <c r="S733" s="171"/>
      <c r="T733" s="171"/>
      <c r="U733" s="171"/>
      <c r="V733" s="172"/>
      <c r="W733" s="173">
        <f t="shared" si="77"/>
        <v>0</v>
      </c>
      <c r="X733" s="173"/>
    </row>
    <row r="734" spans="1:24">
      <c r="A734" s="168"/>
      <c r="B734" s="168"/>
      <c r="C734" s="168"/>
      <c r="D734" s="168"/>
      <c r="E734" s="57"/>
      <c r="F734" s="58"/>
      <c r="G734" s="53"/>
      <c r="H734" s="56"/>
      <c r="I734" s="56"/>
      <c r="J734" s="54"/>
      <c r="K734" s="169"/>
      <c r="L734" s="170"/>
      <c r="M734" s="170"/>
      <c r="N734" s="171"/>
      <c r="O734" s="171"/>
      <c r="P734" s="171"/>
      <c r="Q734" s="171"/>
      <c r="R734" s="171"/>
      <c r="S734" s="171"/>
      <c r="T734" s="171"/>
      <c r="U734" s="171"/>
      <c r="V734" s="172"/>
      <c r="W734" s="173">
        <f t="shared" si="77"/>
        <v>0</v>
      </c>
      <c r="X734" s="173"/>
    </row>
    <row r="735" spans="1:24">
      <c r="A735" s="168"/>
      <c r="B735" s="168"/>
      <c r="C735" s="168"/>
      <c r="D735" s="168"/>
      <c r="E735" s="57"/>
      <c r="F735" s="58"/>
      <c r="G735" s="53"/>
      <c r="H735" s="56"/>
      <c r="I735" s="56"/>
      <c r="J735" s="54"/>
      <c r="K735" s="169"/>
      <c r="L735" s="170"/>
      <c r="M735" s="170"/>
      <c r="N735" s="171"/>
      <c r="O735" s="171"/>
      <c r="P735" s="171"/>
      <c r="Q735" s="171"/>
      <c r="R735" s="171"/>
      <c r="S735" s="171"/>
      <c r="T735" s="171"/>
      <c r="U735" s="171"/>
      <c r="V735" s="172"/>
      <c r="W735" s="173">
        <f t="shared" si="77"/>
        <v>0</v>
      </c>
      <c r="X735" s="173"/>
    </row>
    <row r="736" spans="1:24" ht="15" customHeight="1">
      <c r="A736" s="168" t="s">
        <v>4</v>
      </c>
      <c r="B736" s="168"/>
      <c r="C736" s="168" t="s">
        <v>4</v>
      </c>
      <c r="D736" s="168"/>
      <c r="E736" s="57">
        <v>42</v>
      </c>
      <c r="F736" s="58"/>
      <c r="G736" s="51" t="s">
        <v>4</v>
      </c>
      <c r="H736" s="55"/>
      <c r="I736" s="55"/>
      <c r="J736" s="52"/>
      <c r="K736" s="169"/>
      <c r="L736" s="170"/>
      <c r="M736" s="170"/>
      <c r="N736" s="171"/>
      <c r="O736" s="171"/>
      <c r="P736" s="171"/>
      <c r="Q736" s="171"/>
      <c r="R736" s="171"/>
      <c r="S736" s="171"/>
      <c r="T736" s="171"/>
      <c r="U736" s="171"/>
      <c r="V736" s="172"/>
      <c r="W736" s="173">
        <f t="shared" si="77"/>
        <v>0</v>
      </c>
      <c r="X736" s="173"/>
    </row>
    <row r="737" spans="1:24">
      <c r="A737" s="168"/>
      <c r="B737" s="168"/>
      <c r="C737" s="168"/>
      <c r="D737" s="168"/>
      <c r="E737" s="57"/>
      <c r="F737" s="58"/>
      <c r="G737" s="53"/>
      <c r="H737" s="56"/>
      <c r="I737" s="56"/>
      <c r="J737" s="54"/>
      <c r="K737" s="169"/>
      <c r="L737" s="170"/>
      <c r="M737" s="170"/>
      <c r="N737" s="171"/>
      <c r="O737" s="171"/>
      <c r="P737" s="171"/>
      <c r="Q737" s="171"/>
      <c r="R737" s="171"/>
      <c r="S737" s="171"/>
      <c r="T737" s="171"/>
      <c r="U737" s="171"/>
      <c r="V737" s="172"/>
      <c r="W737" s="173">
        <f t="shared" si="77"/>
        <v>0</v>
      </c>
      <c r="X737" s="173"/>
    </row>
    <row r="738" spans="1:24">
      <c r="A738" s="168"/>
      <c r="B738" s="168"/>
      <c r="C738" s="168"/>
      <c r="D738" s="168"/>
      <c r="E738" s="57"/>
      <c r="F738" s="58"/>
      <c r="G738" s="53"/>
      <c r="H738" s="56"/>
      <c r="I738" s="56"/>
      <c r="J738" s="54"/>
      <c r="K738" s="169"/>
      <c r="L738" s="170"/>
      <c r="M738" s="170"/>
      <c r="N738" s="171"/>
      <c r="O738" s="171"/>
      <c r="P738" s="171"/>
      <c r="Q738" s="171"/>
      <c r="R738" s="171"/>
      <c r="S738" s="171"/>
      <c r="T738" s="171"/>
      <c r="U738" s="171"/>
      <c r="V738" s="172"/>
      <c r="W738" s="173">
        <f t="shared" si="77"/>
        <v>0</v>
      </c>
      <c r="X738" s="173"/>
    </row>
    <row r="739" spans="1:24" ht="15" customHeight="1">
      <c r="A739" s="168" t="s">
        <v>4</v>
      </c>
      <c r="B739" s="168"/>
      <c r="C739" s="168" t="s">
        <v>4</v>
      </c>
      <c r="D739" s="168"/>
      <c r="E739" s="57">
        <v>43</v>
      </c>
      <c r="F739" s="58"/>
      <c r="G739" s="51" t="s">
        <v>4</v>
      </c>
      <c r="H739" s="55"/>
      <c r="I739" s="55"/>
      <c r="J739" s="52"/>
      <c r="K739" s="169"/>
      <c r="L739" s="170"/>
      <c r="M739" s="170"/>
      <c r="N739" s="171"/>
      <c r="O739" s="171"/>
      <c r="P739" s="171"/>
      <c r="Q739" s="171"/>
      <c r="R739" s="171"/>
      <c r="S739" s="171"/>
      <c r="T739" s="171"/>
      <c r="U739" s="171"/>
      <c r="V739" s="172"/>
      <c r="W739" s="173">
        <f t="shared" si="77"/>
        <v>0</v>
      </c>
      <c r="X739" s="173"/>
    </row>
    <row r="740" spans="1:24">
      <c r="A740" s="168"/>
      <c r="B740" s="168"/>
      <c r="C740" s="168"/>
      <c r="D740" s="168"/>
      <c r="E740" s="57"/>
      <c r="F740" s="58"/>
      <c r="G740" s="53"/>
      <c r="H740" s="56"/>
      <c r="I740" s="56"/>
      <c r="J740" s="54"/>
      <c r="K740" s="169"/>
      <c r="L740" s="170"/>
      <c r="M740" s="170"/>
      <c r="N740" s="171"/>
      <c r="O740" s="171"/>
      <c r="P740" s="171"/>
      <c r="Q740" s="171"/>
      <c r="R740" s="171"/>
      <c r="S740" s="171"/>
      <c r="T740" s="171"/>
      <c r="U740" s="171"/>
      <c r="V740" s="172"/>
      <c r="W740" s="173">
        <f t="shared" si="77"/>
        <v>0</v>
      </c>
      <c r="X740" s="173"/>
    </row>
    <row r="741" spans="1:24">
      <c r="A741" s="168"/>
      <c r="B741" s="168"/>
      <c r="C741" s="168"/>
      <c r="D741" s="168"/>
      <c r="E741" s="57"/>
      <c r="F741" s="58"/>
      <c r="G741" s="53"/>
      <c r="H741" s="56"/>
      <c r="I741" s="56"/>
      <c r="J741" s="54"/>
      <c r="K741" s="169"/>
      <c r="L741" s="170"/>
      <c r="M741" s="170"/>
      <c r="N741" s="171"/>
      <c r="O741" s="171"/>
      <c r="P741" s="171"/>
      <c r="Q741" s="171"/>
      <c r="R741" s="171"/>
      <c r="S741" s="171"/>
      <c r="T741" s="171"/>
      <c r="U741" s="171"/>
      <c r="V741" s="172"/>
      <c r="W741" s="173">
        <f t="shared" si="77"/>
        <v>0</v>
      </c>
      <c r="X741" s="173"/>
    </row>
    <row r="742" spans="1:24" ht="15" customHeight="1">
      <c r="A742" s="168" t="s">
        <v>4</v>
      </c>
      <c r="B742" s="168"/>
      <c r="C742" s="168" t="s">
        <v>4</v>
      </c>
      <c r="D742" s="168"/>
      <c r="E742" s="57">
        <v>44</v>
      </c>
      <c r="F742" s="58"/>
      <c r="G742" s="51" t="s">
        <v>4</v>
      </c>
      <c r="H742" s="55"/>
      <c r="I742" s="55"/>
      <c r="J742" s="52"/>
      <c r="K742" s="169"/>
      <c r="L742" s="170"/>
      <c r="M742" s="170"/>
      <c r="N742" s="171"/>
      <c r="O742" s="171"/>
      <c r="P742" s="171"/>
      <c r="Q742" s="171"/>
      <c r="R742" s="171"/>
      <c r="S742" s="171"/>
      <c r="T742" s="171"/>
      <c r="U742" s="171"/>
      <c r="V742" s="172"/>
      <c r="W742" s="173">
        <f t="shared" si="77"/>
        <v>0</v>
      </c>
      <c r="X742" s="173"/>
    </row>
    <row r="743" spans="1:24">
      <c r="A743" s="168"/>
      <c r="B743" s="168"/>
      <c r="C743" s="168"/>
      <c r="D743" s="168"/>
      <c r="E743" s="57"/>
      <c r="F743" s="58"/>
      <c r="G743" s="53"/>
      <c r="H743" s="56"/>
      <c r="I743" s="56"/>
      <c r="J743" s="54"/>
      <c r="K743" s="169"/>
      <c r="L743" s="170"/>
      <c r="M743" s="170"/>
      <c r="N743" s="171"/>
      <c r="O743" s="171"/>
      <c r="P743" s="171"/>
      <c r="Q743" s="171"/>
      <c r="R743" s="171"/>
      <c r="S743" s="171"/>
      <c r="T743" s="171"/>
      <c r="U743" s="171"/>
      <c r="V743" s="172"/>
      <c r="W743" s="173">
        <f t="shared" si="77"/>
        <v>0</v>
      </c>
      <c r="X743" s="173"/>
    </row>
    <row r="744" spans="1:24">
      <c r="A744" s="168"/>
      <c r="B744" s="168"/>
      <c r="C744" s="168"/>
      <c r="D744" s="168"/>
      <c r="E744" s="57"/>
      <c r="F744" s="58"/>
      <c r="G744" s="53"/>
      <c r="H744" s="56"/>
      <c r="I744" s="56"/>
      <c r="J744" s="54"/>
      <c r="K744" s="169"/>
      <c r="L744" s="170"/>
      <c r="M744" s="170"/>
      <c r="N744" s="171"/>
      <c r="O744" s="171"/>
      <c r="P744" s="171"/>
      <c r="Q744" s="171"/>
      <c r="R744" s="171"/>
      <c r="S744" s="171"/>
      <c r="T744" s="171"/>
      <c r="U744" s="171"/>
      <c r="V744" s="172"/>
      <c r="W744" s="173">
        <f t="shared" si="77"/>
        <v>0</v>
      </c>
      <c r="X744" s="173"/>
    </row>
    <row r="745" spans="1:24" ht="15" customHeight="1">
      <c r="A745" s="168" t="s">
        <v>4</v>
      </c>
      <c r="B745" s="168"/>
      <c r="C745" s="168" t="s">
        <v>4</v>
      </c>
      <c r="D745" s="168"/>
      <c r="E745" s="57">
        <v>45</v>
      </c>
      <c r="F745" s="58"/>
      <c r="G745" s="51" t="s">
        <v>4</v>
      </c>
      <c r="H745" s="55"/>
      <c r="I745" s="55"/>
      <c r="J745" s="52"/>
      <c r="K745" s="169"/>
      <c r="L745" s="170"/>
      <c r="M745" s="170"/>
      <c r="N745" s="171"/>
      <c r="O745" s="171"/>
      <c r="P745" s="171"/>
      <c r="Q745" s="171"/>
      <c r="R745" s="171"/>
      <c r="S745" s="171"/>
      <c r="T745" s="171"/>
      <c r="U745" s="171"/>
      <c r="V745" s="172"/>
      <c r="W745" s="173">
        <f t="shared" si="77"/>
        <v>0</v>
      </c>
      <c r="X745" s="173"/>
    </row>
    <row r="746" spans="1:24">
      <c r="A746" s="168"/>
      <c r="B746" s="168"/>
      <c r="C746" s="168"/>
      <c r="D746" s="168"/>
      <c r="E746" s="57"/>
      <c r="F746" s="58"/>
      <c r="G746" s="53"/>
      <c r="H746" s="56"/>
      <c r="I746" s="56"/>
      <c r="J746" s="54"/>
      <c r="K746" s="169"/>
      <c r="L746" s="170"/>
      <c r="M746" s="170"/>
      <c r="N746" s="171"/>
      <c r="O746" s="171"/>
      <c r="P746" s="171"/>
      <c r="Q746" s="171"/>
      <c r="R746" s="171"/>
      <c r="S746" s="171"/>
      <c r="T746" s="171"/>
      <c r="U746" s="171"/>
      <c r="V746" s="172"/>
      <c r="W746" s="173">
        <f t="shared" si="77"/>
        <v>0</v>
      </c>
      <c r="X746" s="173"/>
    </row>
    <row r="747" spans="1:24">
      <c r="A747" s="168"/>
      <c r="B747" s="168"/>
      <c r="C747" s="168"/>
      <c r="D747" s="168"/>
      <c r="E747" s="57"/>
      <c r="F747" s="58"/>
      <c r="G747" s="53"/>
      <c r="H747" s="56"/>
      <c r="I747" s="56"/>
      <c r="J747" s="54"/>
      <c r="K747" s="169"/>
      <c r="L747" s="170"/>
      <c r="M747" s="170"/>
      <c r="N747" s="171"/>
      <c r="O747" s="171"/>
      <c r="P747" s="171"/>
      <c r="Q747" s="171"/>
      <c r="R747" s="171"/>
      <c r="S747" s="171"/>
      <c r="T747" s="171"/>
      <c r="U747" s="171"/>
      <c r="V747" s="172"/>
      <c r="W747" s="173">
        <f t="shared" si="77"/>
        <v>0</v>
      </c>
      <c r="X747" s="173"/>
    </row>
    <row r="748" spans="1:24" ht="15" customHeight="1">
      <c r="A748" s="168" t="s">
        <v>4</v>
      </c>
      <c r="B748" s="168"/>
      <c r="C748" s="168" t="s">
        <v>4</v>
      </c>
      <c r="D748" s="168"/>
      <c r="E748" s="57">
        <v>46</v>
      </c>
      <c r="F748" s="58"/>
      <c r="G748" s="51" t="s">
        <v>4</v>
      </c>
      <c r="H748" s="55"/>
      <c r="I748" s="55"/>
      <c r="J748" s="52"/>
      <c r="K748" s="169"/>
      <c r="L748" s="170"/>
      <c r="M748" s="170"/>
      <c r="N748" s="171"/>
      <c r="O748" s="171"/>
      <c r="P748" s="171"/>
      <c r="Q748" s="171"/>
      <c r="R748" s="171"/>
      <c r="S748" s="171"/>
      <c r="T748" s="171"/>
      <c r="U748" s="171"/>
      <c r="V748" s="172"/>
      <c r="W748" s="173">
        <f t="shared" si="77"/>
        <v>0</v>
      </c>
      <c r="X748" s="173"/>
    </row>
    <row r="749" spans="1:24">
      <c r="A749" s="168"/>
      <c r="B749" s="168"/>
      <c r="C749" s="168"/>
      <c r="D749" s="168"/>
      <c r="E749" s="57"/>
      <c r="F749" s="58"/>
      <c r="G749" s="53"/>
      <c r="H749" s="56"/>
      <c r="I749" s="56"/>
      <c r="J749" s="54"/>
      <c r="K749" s="169"/>
      <c r="L749" s="170"/>
      <c r="M749" s="170"/>
      <c r="N749" s="171"/>
      <c r="O749" s="171"/>
      <c r="P749" s="171"/>
      <c r="Q749" s="171"/>
      <c r="R749" s="171"/>
      <c r="S749" s="171"/>
      <c r="T749" s="171"/>
      <c r="U749" s="171"/>
      <c r="V749" s="172"/>
      <c r="W749" s="173">
        <f t="shared" si="77"/>
        <v>0</v>
      </c>
      <c r="X749" s="173"/>
    </row>
    <row r="750" spans="1:24">
      <c r="A750" s="168"/>
      <c r="B750" s="168"/>
      <c r="C750" s="168"/>
      <c r="D750" s="168"/>
      <c r="E750" s="57"/>
      <c r="F750" s="58"/>
      <c r="G750" s="53"/>
      <c r="H750" s="56"/>
      <c r="I750" s="56"/>
      <c r="J750" s="54"/>
      <c r="K750" s="169"/>
      <c r="L750" s="170"/>
      <c r="M750" s="170"/>
      <c r="N750" s="171"/>
      <c r="O750" s="171"/>
      <c r="P750" s="171"/>
      <c r="Q750" s="171"/>
      <c r="R750" s="171"/>
      <c r="S750" s="171"/>
      <c r="T750" s="171"/>
      <c r="U750" s="171"/>
      <c r="V750" s="172"/>
      <c r="W750" s="173">
        <f t="shared" si="77"/>
        <v>0</v>
      </c>
      <c r="X750" s="173"/>
    </row>
    <row r="751" spans="1:24" ht="15" customHeight="1">
      <c r="A751" s="168" t="s">
        <v>4</v>
      </c>
      <c r="B751" s="168"/>
      <c r="C751" s="168" t="s">
        <v>4</v>
      </c>
      <c r="D751" s="168"/>
      <c r="E751" s="57">
        <v>47</v>
      </c>
      <c r="F751" s="58"/>
      <c r="G751" s="51" t="s">
        <v>4</v>
      </c>
      <c r="H751" s="55"/>
      <c r="I751" s="55"/>
      <c r="J751" s="52"/>
      <c r="K751" s="169"/>
      <c r="L751" s="170"/>
      <c r="M751" s="170"/>
      <c r="N751" s="171"/>
      <c r="O751" s="171"/>
      <c r="P751" s="171"/>
      <c r="Q751" s="171"/>
      <c r="R751" s="171"/>
      <c r="S751" s="171"/>
      <c r="T751" s="171"/>
      <c r="U751" s="171"/>
      <c r="V751" s="172"/>
      <c r="W751" s="173">
        <f t="shared" si="77"/>
        <v>0</v>
      </c>
      <c r="X751" s="173"/>
    </row>
    <row r="752" spans="1:24">
      <c r="A752" s="168"/>
      <c r="B752" s="168"/>
      <c r="C752" s="168"/>
      <c r="D752" s="168"/>
      <c r="E752" s="57"/>
      <c r="F752" s="58"/>
      <c r="G752" s="53"/>
      <c r="H752" s="56"/>
      <c r="I752" s="56"/>
      <c r="J752" s="54"/>
      <c r="K752" s="169"/>
      <c r="L752" s="170"/>
      <c r="M752" s="170"/>
      <c r="N752" s="171"/>
      <c r="O752" s="171"/>
      <c r="P752" s="171"/>
      <c r="Q752" s="171"/>
      <c r="R752" s="171"/>
      <c r="S752" s="171"/>
      <c r="T752" s="171"/>
      <c r="U752" s="171"/>
      <c r="V752" s="172"/>
      <c r="W752" s="173">
        <f t="shared" si="77"/>
        <v>0</v>
      </c>
      <c r="X752" s="173"/>
    </row>
    <row r="753" spans="1:24">
      <c r="A753" s="168"/>
      <c r="B753" s="168"/>
      <c r="C753" s="168"/>
      <c r="D753" s="168"/>
      <c r="E753" s="57"/>
      <c r="F753" s="58"/>
      <c r="G753" s="53"/>
      <c r="H753" s="56"/>
      <c r="I753" s="56"/>
      <c r="J753" s="54"/>
      <c r="K753" s="169"/>
      <c r="L753" s="170"/>
      <c r="M753" s="170"/>
      <c r="N753" s="171"/>
      <c r="O753" s="171"/>
      <c r="P753" s="171"/>
      <c r="Q753" s="171"/>
      <c r="R753" s="171"/>
      <c r="S753" s="171"/>
      <c r="T753" s="171"/>
      <c r="U753" s="171"/>
      <c r="V753" s="172"/>
      <c r="W753" s="173">
        <f t="shared" si="77"/>
        <v>0</v>
      </c>
      <c r="X753" s="173"/>
    </row>
    <row r="754" spans="1:24" ht="15" customHeight="1">
      <c r="A754" s="168" t="s">
        <v>4</v>
      </c>
      <c r="B754" s="168"/>
      <c r="C754" s="168" t="s">
        <v>4</v>
      </c>
      <c r="D754" s="168"/>
      <c r="E754" s="57">
        <v>48</v>
      </c>
      <c r="F754" s="58"/>
      <c r="G754" s="51" t="s">
        <v>4</v>
      </c>
      <c r="H754" s="55"/>
      <c r="I754" s="55"/>
      <c r="J754" s="52"/>
      <c r="K754" s="169"/>
      <c r="L754" s="170"/>
      <c r="M754" s="170"/>
      <c r="N754" s="171"/>
      <c r="O754" s="171"/>
      <c r="P754" s="171"/>
      <c r="Q754" s="171"/>
      <c r="R754" s="171"/>
      <c r="S754" s="171"/>
      <c r="T754" s="171"/>
      <c r="U754" s="171"/>
      <c r="V754" s="172"/>
      <c r="W754" s="173">
        <f t="shared" si="77"/>
        <v>0</v>
      </c>
      <c r="X754" s="173"/>
    </row>
    <row r="755" spans="1:24">
      <c r="A755" s="168"/>
      <c r="B755" s="168"/>
      <c r="C755" s="168"/>
      <c r="D755" s="168"/>
      <c r="E755" s="57"/>
      <c r="F755" s="58"/>
      <c r="G755" s="53"/>
      <c r="H755" s="56"/>
      <c r="I755" s="56"/>
      <c r="J755" s="54"/>
      <c r="K755" s="169"/>
      <c r="L755" s="170"/>
      <c r="M755" s="170"/>
      <c r="N755" s="171"/>
      <c r="O755" s="171"/>
      <c r="P755" s="171"/>
      <c r="Q755" s="171"/>
      <c r="R755" s="171"/>
      <c r="S755" s="171"/>
      <c r="T755" s="171"/>
      <c r="U755" s="171"/>
      <c r="V755" s="172"/>
      <c r="W755" s="173">
        <f t="shared" si="77"/>
        <v>0</v>
      </c>
      <c r="X755" s="173"/>
    </row>
    <row r="756" spans="1:24">
      <c r="A756" s="168"/>
      <c r="B756" s="168"/>
      <c r="C756" s="168"/>
      <c r="D756" s="168"/>
      <c r="E756" s="57"/>
      <c r="F756" s="58"/>
      <c r="G756" s="53"/>
      <c r="H756" s="56"/>
      <c r="I756" s="56"/>
      <c r="J756" s="54"/>
      <c r="K756" s="169"/>
      <c r="L756" s="170"/>
      <c r="M756" s="170"/>
      <c r="N756" s="171"/>
      <c r="O756" s="171"/>
      <c r="P756" s="171"/>
      <c r="Q756" s="171"/>
      <c r="R756" s="171"/>
      <c r="S756" s="171"/>
      <c r="T756" s="171"/>
      <c r="U756" s="171"/>
      <c r="V756" s="172"/>
      <c r="W756" s="173">
        <f t="shared" si="77"/>
        <v>0</v>
      </c>
      <c r="X756" s="173"/>
    </row>
    <row r="757" spans="1:24" ht="15" customHeight="1">
      <c r="A757" s="168" t="s">
        <v>4</v>
      </c>
      <c r="B757" s="168"/>
      <c r="C757" s="168" t="s">
        <v>4</v>
      </c>
      <c r="D757" s="168"/>
      <c r="E757" s="57">
        <v>49</v>
      </c>
      <c r="F757" s="58"/>
      <c r="G757" s="51" t="s">
        <v>4</v>
      </c>
      <c r="H757" s="55"/>
      <c r="I757" s="55"/>
      <c r="J757" s="52"/>
      <c r="K757" s="169"/>
      <c r="L757" s="170"/>
      <c r="M757" s="170"/>
      <c r="N757" s="171"/>
      <c r="O757" s="171"/>
      <c r="P757" s="171"/>
      <c r="Q757" s="171"/>
      <c r="R757" s="171"/>
      <c r="S757" s="171"/>
      <c r="T757" s="171"/>
      <c r="U757" s="171"/>
      <c r="V757" s="172"/>
      <c r="W757" s="173">
        <f t="shared" si="77"/>
        <v>0</v>
      </c>
      <c r="X757" s="173"/>
    </row>
    <row r="758" spans="1:24">
      <c r="A758" s="168"/>
      <c r="B758" s="168"/>
      <c r="C758" s="168"/>
      <c r="D758" s="168"/>
      <c r="E758" s="57"/>
      <c r="F758" s="58"/>
      <c r="G758" s="53"/>
      <c r="H758" s="56"/>
      <c r="I758" s="56"/>
      <c r="J758" s="54"/>
      <c r="K758" s="169"/>
      <c r="L758" s="170"/>
      <c r="M758" s="170"/>
      <c r="N758" s="171"/>
      <c r="O758" s="171"/>
      <c r="P758" s="171"/>
      <c r="Q758" s="171"/>
      <c r="R758" s="171"/>
      <c r="S758" s="171"/>
      <c r="T758" s="171"/>
      <c r="U758" s="171"/>
      <c r="V758" s="172"/>
      <c r="W758" s="173">
        <f t="shared" si="77"/>
        <v>0</v>
      </c>
      <c r="X758" s="173"/>
    </row>
    <row r="759" spans="1:24">
      <c r="A759" s="168"/>
      <c r="B759" s="168"/>
      <c r="C759" s="168"/>
      <c r="D759" s="168"/>
      <c r="E759" s="57"/>
      <c r="F759" s="58"/>
      <c r="G759" s="53"/>
      <c r="H759" s="56"/>
      <c r="I759" s="56"/>
      <c r="J759" s="54"/>
      <c r="K759" s="169"/>
      <c r="L759" s="170"/>
      <c r="M759" s="170"/>
      <c r="N759" s="171"/>
      <c r="O759" s="171"/>
      <c r="P759" s="171"/>
      <c r="Q759" s="171"/>
      <c r="R759" s="171"/>
      <c r="S759" s="171"/>
      <c r="T759" s="171"/>
      <c r="U759" s="171"/>
      <c r="V759" s="172"/>
      <c r="W759" s="173">
        <f t="shared" si="77"/>
        <v>0</v>
      </c>
      <c r="X759" s="173"/>
    </row>
    <row r="760" spans="1:24" ht="15" customHeight="1">
      <c r="A760" s="168" t="s">
        <v>4</v>
      </c>
      <c r="B760" s="168"/>
      <c r="C760" s="168" t="s">
        <v>4</v>
      </c>
      <c r="D760" s="168"/>
      <c r="E760" s="57">
        <v>50</v>
      </c>
      <c r="F760" s="58"/>
      <c r="G760" s="51" t="s">
        <v>4</v>
      </c>
      <c r="H760" s="55"/>
      <c r="I760" s="55"/>
      <c r="J760" s="52"/>
      <c r="K760" s="169"/>
      <c r="L760" s="170"/>
      <c r="M760" s="170"/>
      <c r="N760" s="171"/>
      <c r="O760" s="171"/>
      <c r="P760" s="171"/>
      <c r="Q760" s="171"/>
      <c r="R760" s="171"/>
      <c r="S760" s="171"/>
      <c r="T760" s="171"/>
      <c r="U760" s="171"/>
      <c r="V760" s="172"/>
      <c r="W760" s="173">
        <f t="shared" si="77"/>
        <v>0</v>
      </c>
      <c r="X760" s="173"/>
    </row>
    <row r="761" spans="1:24">
      <c r="A761" s="168"/>
      <c r="B761" s="168"/>
      <c r="C761" s="168"/>
      <c r="D761" s="168"/>
      <c r="E761" s="57"/>
      <c r="F761" s="58"/>
      <c r="G761" s="53"/>
      <c r="H761" s="56"/>
      <c r="I761" s="56"/>
      <c r="J761" s="54"/>
      <c r="K761" s="169"/>
      <c r="L761" s="170"/>
      <c r="M761" s="170"/>
      <c r="N761" s="171"/>
      <c r="O761" s="171"/>
      <c r="P761" s="171"/>
      <c r="Q761" s="171"/>
      <c r="R761" s="171"/>
      <c r="S761" s="171"/>
      <c r="T761" s="171"/>
      <c r="U761" s="171"/>
      <c r="V761" s="172"/>
      <c r="W761" s="173">
        <f t="shared" si="77"/>
        <v>0</v>
      </c>
      <c r="X761" s="173"/>
    </row>
    <row r="762" spans="1:24">
      <c r="A762" s="168"/>
      <c r="B762" s="168"/>
      <c r="C762" s="168"/>
      <c r="D762" s="168"/>
      <c r="E762" s="57"/>
      <c r="F762" s="58"/>
      <c r="G762" s="53"/>
      <c r="H762" s="56"/>
      <c r="I762" s="56"/>
      <c r="J762" s="54"/>
      <c r="K762" s="169"/>
      <c r="L762" s="170"/>
      <c r="M762" s="170"/>
      <c r="N762" s="171"/>
      <c r="O762" s="171"/>
      <c r="P762" s="171"/>
      <c r="Q762" s="171"/>
      <c r="R762" s="171"/>
      <c r="S762" s="171"/>
      <c r="T762" s="171"/>
      <c r="U762" s="171"/>
      <c r="V762" s="172"/>
      <c r="W762" s="173">
        <f t="shared" si="77"/>
        <v>0</v>
      </c>
      <c r="X762" s="173"/>
    </row>
    <row r="763" spans="1:24" ht="15" customHeight="1">
      <c r="A763" s="168" t="s">
        <v>4</v>
      </c>
      <c r="B763" s="168"/>
      <c r="C763" s="168" t="s">
        <v>4</v>
      </c>
      <c r="D763" s="168"/>
      <c r="E763" s="57">
        <v>51</v>
      </c>
      <c r="F763" s="58"/>
      <c r="G763" s="51" t="s">
        <v>4</v>
      </c>
      <c r="H763" s="55"/>
      <c r="I763" s="55"/>
      <c r="J763" s="52"/>
      <c r="K763" s="169"/>
      <c r="L763" s="170"/>
      <c r="M763" s="170"/>
      <c r="N763" s="171"/>
      <c r="O763" s="171"/>
      <c r="P763" s="171"/>
      <c r="Q763" s="171"/>
      <c r="R763" s="171"/>
      <c r="S763" s="171"/>
      <c r="T763" s="171"/>
      <c r="U763" s="171"/>
      <c r="V763" s="172"/>
      <c r="W763" s="173">
        <f t="shared" si="77"/>
        <v>0</v>
      </c>
      <c r="X763" s="173"/>
    </row>
    <row r="764" spans="1:24">
      <c r="A764" s="168"/>
      <c r="B764" s="168"/>
      <c r="C764" s="168"/>
      <c r="D764" s="168"/>
      <c r="E764" s="57"/>
      <c r="F764" s="58"/>
      <c r="G764" s="53"/>
      <c r="H764" s="56"/>
      <c r="I764" s="56"/>
      <c r="J764" s="54"/>
      <c r="K764" s="169"/>
      <c r="L764" s="170"/>
      <c r="M764" s="170"/>
      <c r="N764" s="171"/>
      <c r="O764" s="171"/>
      <c r="P764" s="171"/>
      <c r="Q764" s="171"/>
      <c r="R764" s="171"/>
      <c r="S764" s="171"/>
      <c r="T764" s="171"/>
      <c r="U764" s="171"/>
      <c r="V764" s="172"/>
      <c r="W764" s="173">
        <f t="shared" si="77"/>
        <v>0</v>
      </c>
      <c r="X764" s="173"/>
    </row>
    <row r="765" spans="1:24">
      <c r="A765" s="168"/>
      <c r="B765" s="168"/>
      <c r="C765" s="168"/>
      <c r="D765" s="168"/>
      <c r="E765" s="57"/>
      <c r="F765" s="58"/>
      <c r="G765" s="53"/>
      <c r="H765" s="56"/>
      <c r="I765" s="56"/>
      <c r="J765" s="54"/>
      <c r="K765" s="169"/>
      <c r="L765" s="170"/>
      <c r="M765" s="170"/>
      <c r="N765" s="171"/>
      <c r="O765" s="171"/>
      <c r="P765" s="171"/>
      <c r="Q765" s="171"/>
      <c r="R765" s="171"/>
      <c r="S765" s="171"/>
      <c r="T765" s="171"/>
      <c r="U765" s="171"/>
      <c r="V765" s="172"/>
      <c r="W765" s="173">
        <f t="shared" si="77"/>
        <v>0</v>
      </c>
      <c r="X765" s="173"/>
    </row>
    <row r="766" spans="1:24" ht="15" customHeight="1">
      <c r="A766" s="168" t="s">
        <v>4</v>
      </c>
      <c r="B766" s="168"/>
      <c r="C766" s="168" t="s">
        <v>4</v>
      </c>
      <c r="D766" s="168"/>
      <c r="E766" s="57">
        <v>52</v>
      </c>
      <c r="F766" s="58"/>
      <c r="G766" s="51" t="s">
        <v>4</v>
      </c>
      <c r="H766" s="55"/>
      <c r="I766" s="55"/>
      <c r="J766" s="52"/>
      <c r="K766" s="169"/>
      <c r="L766" s="170"/>
      <c r="M766" s="170"/>
      <c r="N766" s="171"/>
      <c r="O766" s="171"/>
      <c r="P766" s="171"/>
      <c r="Q766" s="171"/>
      <c r="R766" s="171"/>
      <c r="S766" s="171"/>
      <c r="T766" s="171"/>
      <c r="U766" s="171"/>
      <c r="V766" s="172"/>
      <c r="W766" s="173">
        <f t="shared" ref="W766:W771" si="78">S766*U766</f>
        <v>0</v>
      </c>
      <c r="X766" s="173"/>
    </row>
    <row r="767" spans="1:24">
      <c r="A767" s="168"/>
      <c r="B767" s="168"/>
      <c r="C767" s="168"/>
      <c r="D767" s="168"/>
      <c r="E767" s="57"/>
      <c r="F767" s="58"/>
      <c r="G767" s="53"/>
      <c r="H767" s="56"/>
      <c r="I767" s="56"/>
      <c r="J767" s="54"/>
      <c r="K767" s="169"/>
      <c r="L767" s="170"/>
      <c r="M767" s="170"/>
      <c r="N767" s="171"/>
      <c r="O767" s="171"/>
      <c r="P767" s="171"/>
      <c r="Q767" s="171"/>
      <c r="R767" s="171"/>
      <c r="S767" s="171"/>
      <c r="T767" s="171"/>
      <c r="U767" s="171"/>
      <c r="V767" s="172"/>
      <c r="W767" s="173">
        <f t="shared" si="78"/>
        <v>0</v>
      </c>
      <c r="X767" s="173"/>
    </row>
    <row r="768" spans="1:24">
      <c r="A768" s="168"/>
      <c r="B768" s="168"/>
      <c r="C768" s="168"/>
      <c r="D768" s="168"/>
      <c r="E768" s="57"/>
      <c r="F768" s="58"/>
      <c r="G768" s="53"/>
      <c r="H768" s="56"/>
      <c r="I768" s="56"/>
      <c r="J768" s="54"/>
      <c r="K768" s="169"/>
      <c r="L768" s="170"/>
      <c r="M768" s="170"/>
      <c r="N768" s="171"/>
      <c r="O768" s="171"/>
      <c r="P768" s="171"/>
      <c r="Q768" s="171"/>
      <c r="R768" s="171"/>
      <c r="S768" s="171"/>
      <c r="T768" s="171"/>
      <c r="U768" s="171"/>
      <c r="V768" s="172"/>
      <c r="W768" s="173">
        <f t="shared" si="78"/>
        <v>0</v>
      </c>
      <c r="X768" s="173"/>
    </row>
    <row r="769" spans="1:24" ht="15" customHeight="1">
      <c r="A769" s="168" t="s">
        <v>4</v>
      </c>
      <c r="B769" s="168"/>
      <c r="C769" s="168" t="s">
        <v>4</v>
      </c>
      <c r="D769" s="168"/>
      <c r="E769" s="57">
        <v>53</v>
      </c>
      <c r="F769" s="58"/>
      <c r="G769" s="51" t="s">
        <v>4</v>
      </c>
      <c r="H769" s="55"/>
      <c r="I769" s="55"/>
      <c r="J769" s="52"/>
      <c r="K769" s="169"/>
      <c r="L769" s="170"/>
      <c r="M769" s="170"/>
      <c r="N769" s="171"/>
      <c r="O769" s="171"/>
      <c r="P769" s="171"/>
      <c r="Q769" s="171"/>
      <c r="R769" s="171"/>
      <c r="S769" s="171"/>
      <c r="T769" s="171"/>
      <c r="U769" s="171"/>
      <c r="V769" s="172"/>
      <c r="W769" s="173">
        <f t="shared" si="78"/>
        <v>0</v>
      </c>
      <c r="X769" s="173"/>
    </row>
    <row r="770" spans="1:24">
      <c r="A770" s="168"/>
      <c r="B770" s="168"/>
      <c r="C770" s="168"/>
      <c r="D770" s="168"/>
      <c r="E770" s="57"/>
      <c r="F770" s="58"/>
      <c r="G770" s="53"/>
      <c r="H770" s="56"/>
      <c r="I770" s="56"/>
      <c r="J770" s="54"/>
      <c r="K770" s="169"/>
      <c r="L770" s="170"/>
      <c r="M770" s="170"/>
      <c r="N770" s="171"/>
      <c r="O770" s="171"/>
      <c r="P770" s="171"/>
      <c r="Q770" s="171"/>
      <c r="R770" s="171"/>
      <c r="S770" s="171"/>
      <c r="T770" s="171"/>
      <c r="U770" s="171"/>
      <c r="V770" s="172"/>
      <c r="W770" s="173">
        <f t="shared" si="78"/>
        <v>0</v>
      </c>
      <c r="X770" s="173"/>
    </row>
    <row r="771" spans="1:24">
      <c r="A771" s="168"/>
      <c r="B771" s="168"/>
      <c r="C771" s="168"/>
      <c r="D771" s="168"/>
      <c r="E771" s="57"/>
      <c r="F771" s="58"/>
      <c r="G771" s="53"/>
      <c r="H771" s="56"/>
      <c r="I771" s="56"/>
      <c r="J771" s="54"/>
      <c r="K771" s="169"/>
      <c r="L771" s="170"/>
      <c r="M771" s="170"/>
      <c r="N771" s="171"/>
      <c r="O771" s="171"/>
      <c r="P771" s="171"/>
      <c r="Q771" s="171"/>
      <c r="R771" s="171"/>
      <c r="S771" s="171"/>
      <c r="T771" s="171"/>
      <c r="U771" s="171"/>
      <c r="V771" s="172"/>
      <c r="W771" s="173">
        <f t="shared" si="78"/>
        <v>0</v>
      </c>
      <c r="X771" s="173"/>
    </row>
    <row r="772" spans="1:24" ht="15" customHeight="1">
      <c r="A772" s="168" t="s">
        <v>4</v>
      </c>
      <c r="B772" s="168"/>
      <c r="C772" s="168" t="s">
        <v>4</v>
      </c>
      <c r="D772" s="168"/>
      <c r="E772" s="57">
        <v>54</v>
      </c>
      <c r="F772" s="58"/>
      <c r="G772" s="51" t="s">
        <v>4</v>
      </c>
      <c r="H772" s="55"/>
      <c r="I772" s="55"/>
      <c r="J772" s="52"/>
      <c r="K772" s="169"/>
      <c r="L772" s="170"/>
      <c r="M772" s="170"/>
      <c r="N772" s="171"/>
      <c r="O772" s="171"/>
      <c r="P772" s="171"/>
      <c r="Q772" s="171"/>
      <c r="R772" s="171"/>
      <c r="S772" s="171"/>
      <c r="T772" s="171"/>
      <c r="U772" s="171"/>
      <c r="V772" s="172"/>
      <c r="W772" s="173">
        <f t="shared" ref="W772:W774" si="79">S772*U772</f>
        <v>0</v>
      </c>
      <c r="X772" s="173"/>
    </row>
    <row r="773" spans="1:24">
      <c r="A773" s="168"/>
      <c r="B773" s="168"/>
      <c r="C773" s="168"/>
      <c r="D773" s="168"/>
      <c r="E773" s="57"/>
      <c r="F773" s="58"/>
      <c r="G773" s="53"/>
      <c r="H773" s="56"/>
      <c r="I773" s="56"/>
      <c r="J773" s="54"/>
      <c r="K773" s="169"/>
      <c r="L773" s="170"/>
      <c r="M773" s="170"/>
      <c r="N773" s="171"/>
      <c r="O773" s="171"/>
      <c r="P773" s="171"/>
      <c r="Q773" s="171"/>
      <c r="R773" s="171"/>
      <c r="S773" s="171"/>
      <c r="T773" s="171"/>
      <c r="U773" s="171"/>
      <c r="V773" s="172"/>
      <c r="W773" s="173">
        <f t="shared" si="79"/>
        <v>0</v>
      </c>
      <c r="X773" s="173"/>
    </row>
    <row r="774" spans="1:24">
      <c r="A774" s="168"/>
      <c r="B774" s="168"/>
      <c r="C774" s="168"/>
      <c r="D774" s="168"/>
      <c r="E774" s="57"/>
      <c r="F774" s="58"/>
      <c r="G774" s="53"/>
      <c r="H774" s="56"/>
      <c r="I774" s="56"/>
      <c r="J774" s="54"/>
      <c r="K774" s="169"/>
      <c r="L774" s="170"/>
      <c r="M774" s="170"/>
      <c r="N774" s="171"/>
      <c r="O774" s="171"/>
      <c r="P774" s="171"/>
      <c r="Q774" s="171"/>
      <c r="R774" s="171"/>
      <c r="S774" s="171"/>
      <c r="T774" s="171"/>
      <c r="U774" s="171"/>
      <c r="V774" s="172"/>
      <c r="W774" s="173">
        <f t="shared" si="79"/>
        <v>0</v>
      </c>
      <c r="X774" s="173"/>
    </row>
    <row r="775" spans="1:24" ht="15" customHeight="1">
      <c r="A775" s="168" t="s">
        <v>4</v>
      </c>
      <c r="B775" s="168"/>
      <c r="C775" s="168" t="s">
        <v>4</v>
      </c>
      <c r="D775" s="168"/>
      <c r="E775" s="57">
        <v>55</v>
      </c>
      <c r="F775" s="58"/>
      <c r="G775" s="51" t="s">
        <v>4</v>
      </c>
      <c r="H775" s="55"/>
      <c r="I775" s="55"/>
      <c r="J775" s="52"/>
      <c r="K775" s="169"/>
      <c r="L775" s="170"/>
      <c r="M775" s="170"/>
      <c r="N775" s="171"/>
      <c r="O775" s="171"/>
      <c r="P775" s="171"/>
      <c r="Q775" s="171"/>
      <c r="R775" s="171"/>
      <c r="S775" s="171"/>
      <c r="T775" s="171"/>
      <c r="U775" s="171"/>
      <c r="V775" s="172"/>
      <c r="W775" s="173">
        <f t="shared" ref="W775:W780" si="80">S775*U775</f>
        <v>0</v>
      </c>
      <c r="X775" s="173"/>
    </row>
    <row r="776" spans="1:24">
      <c r="A776" s="168"/>
      <c r="B776" s="168"/>
      <c r="C776" s="168"/>
      <c r="D776" s="168"/>
      <c r="E776" s="57"/>
      <c r="F776" s="58"/>
      <c r="G776" s="53"/>
      <c r="H776" s="56"/>
      <c r="I776" s="56"/>
      <c r="J776" s="54"/>
      <c r="K776" s="169"/>
      <c r="L776" s="170"/>
      <c r="M776" s="170"/>
      <c r="N776" s="171"/>
      <c r="O776" s="171"/>
      <c r="P776" s="171"/>
      <c r="Q776" s="171"/>
      <c r="R776" s="171"/>
      <c r="S776" s="171"/>
      <c r="T776" s="171"/>
      <c r="U776" s="171"/>
      <c r="V776" s="172"/>
      <c r="W776" s="173">
        <f t="shared" si="80"/>
        <v>0</v>
      </c>
      <c r="X776" s="173"/>
    </row>
    <row r="777" spans="1:24">
      <c r="A777" s="168"/>
      <c r="B777" s="168"/>
      <c r="C777" s="168"/>
      <c r="D777" s="168"/>
      <c r="E777" s="57"/>
      <c r="F777" s="58"/>
      <c r="G777" s="53"/>
      <c r="H777" s="56"/>
      <c r="I777" s="56"/>
      <c r="J777" s="54"/>
      <c r="K777" s="169"/>
      <c r="L777" s="170"/>
      <c r="M777" s="170"/>
      <c r="N777" s="171"/>
      <c r="O777" s="171"/>
      <c r="P777" s="171"/>
      <c r="Q777" s="171"/>
      <c r="R777" s="171"/>
      <c r="S777" s="171"/>
      <c r="T777" s="171"/>
      <c r="U777" s="171"/>
      <c r="V777" s="172"/>
      <c r="W777" s="173">
        <f t="shared" si="80"/>
        <v>0</v>
      </c>
      <c r="X777" s="173"/>
    </row>
    <row r="778" spans="1:24" ht="15" customHeight="1">
      <c r="A778" s="168" t="s">
        <v>4</v>
      </c>
      <c r="B778" s="168"/>
      <c r="C778" s="168" t="s">
        <v>4</v>
      </c>
      <c r="D778" s="168"/>
      <c r="E778" s="57">
        <v>56</v>
      </c>
      <c r="F778" s="58"/>
      <c r="G778" s="51" t="s">
        <v>4</v>
      </c>
      <c r="H778" s="55"/>
      <c r="I778" s="55"/>
      <c r="J778" s="52"/>
      <c r="K778" s="169"/>
      <c r="L778" s="170"/>
      <c r="M778" s="170"/>
      <c r="N778" s="171"/>
      <c r="O778" s="171"/>
      <c r="P778" s="171"/>
      <c r="Q778" s="171"/>
      <c r="R778" s="171"/>
      <c r="S778" s="171"/>
      <c r="T778" s="171"/>
      <c r="U778" s="171"/>
      <c r="V778" s="172"/>
      <c r="W778" s="173">
        <f t="shared" si="80"/>
        <v>0</v>
      </c>
      <c r="X778" s="173"/>
    </row>
    <row r="779" spans="1:24">
      <c r="A779" s="168"/>
      <c r="B779" s="168"/>
      <c r="C779" s="168"/>
      <c r="D779" s="168"/>
      <c r="E779" s="57"/>
      <c r="F779" s="58"/>
      <c r="G779" s="53"/>
      <c r="H779" s="56"/>
      <c r="I779" s="56"/>
      <c r="J779" s="54"/>
      <c r="K779" s="169"/>
      <c r="L779" s="170"/>
      <c r="M779" s="170"/>
      <c r="N779" s="171"/>
      <c r="O779" s="171"/>
      <c r="P779" s="171"/>
      <c r="Q779" s="171"/>
      <c r="R779" s="171"/>
      <c r="S779" s="171"/>
      <c r="T779" s="171"/>
      <c r="U779" s="171"/>
      <c r="V779" s="172"/>
      <c r="W779" s="173">
        <f t="shared" si="80"/>
        <v>0</v>
      </c>
      <c r="X779" s="173"/>
    </row>
    <row r="780" spans="1:24">
      <c r="A780" s="168"/>
      <c r="B780" s="168"/>
      <c r="C780" s="168"/>
      <c r="D780" s="168"/>
      <c r="E780" s="57"/>
      <c r="F780" s="58"/>
      <c r="G780" s="53"/>
      <c r="H780" s="56"/>
      <c r="I780" s="56"/>
      <c r="J780" s="54"/>
      <c r="K780" s="169"/>
      <c r="L780" s="170"/>
      <c r="M780" s="170"/>
      <c r="N780" s="171"/>
      <c r="O780" s="171"/>
      <c r="P780" s="171"/>
      <c r="Q780" s="171"/>
      <c r="R780" s="171"/>
      <c r="S780" s="171"/>
      <c r="T780" s="171"/>
      <c r="U780" s="171"/>
      <c r="V780" s="172"/>
      <c r="W780" s="173">
        <f t="shared" si="80"/>
        <v>0</v>
      </c>
      <c r="X780" s="173"/>
    </row>
    <row r="781" spans="1:24" ht="15" customHeight="1">
      <c r="A781" s="168" t="s">
        <v>4</v>
      </c>
      <c r="B781" s="168"/>
      <c r="C781" s="168" t="s">
        <v>4</v>
      </c>
      <c r="D781" s="168"/>
      <c r="E781" s="57">
        <v>57</v>
      </c>
      <c r="F781" s="58"/>
      <c r="G781" s="51" t="s">
        <v>4</v>
      </c>
      <c r="H781" s="55"/>
      <c r="I781" s="55"/>
      <c r="J781" s="52"/>
      <c r="K781" s="169"/>
      <c r="L781" s="170"/>
      <c r="M781" s="170"/>
      <c r="N781" s="171"/>
      <c r="O781" s="171"/>
      <c r="P781" s="171"/>
      <c r="Q781" s="171"/>
      <c r="R781" s="171"/>
      <c r="S781" s="171"/>
      <c r="T781" s="171"/>
      <c r="U781" s="171"/>
      <c r="V781" s="172"/>
      <c r="W781" s="173">
        <f t="shared" ref="W781:W783" si="81">S781*U781</f>
        <v>0</v>
      </c>
      <c r="X781" s="173"/>
    </row>
    <row r="782" spans="1:24">
      <c r="A782" s="168"/>
      <c r="B782" s="168"/>
      <c r="C782" s="168"/>
      <c r="D782" s="168"/>
      <c r="E782" s="57"/>
      <c r="F782" s="58"/>
      <c r="G782" s="53"/>
      <c r="H782" s="56"/>
      <c r="I782" s="56"/>
      <c r="J782" s="54"/>
      <c r="K782" s="169"/>
      <c r="L782" s="170"/>
      <c r="M782" s="170"/>
      <c r="N782" s="171"/>
      <c r="O782" s="171"/>
      <c r="P782" s="171"/>
      <c r="Q782" s="171"/>
      <c r="R782" s="171"/>
      <c r="S782" s="171"/>
      <c r="T782" s="171"/>
      <c r="U782" s="171"/>
      <c r="V782" s="172"/>
      <c r="W782" s="173">
        <f t="shared" si="81"/>
        <v>0</v>
      </c>
      <c r="X782" s="173"/>
    </row>
    <row r="783" spans="1:24">
      <c r="A783" s="168"/>
      <c r="B783" s="168"/>
      <c r="C783" s="168"/>
      <c r="D783" s="168"/>
      <c r="E783" s="57"/>
      <c r="F783" s="58"/>
      <c r="G783" s="53"/>
      <c r="H783" s="56"/>
      <c r="I783" s="56"/>
      <c r="J783" s="54"/>
      <c r="K783" s="169"/>
      <c r="L783" s="170"/>
      <c r="M783" s="170"/>
      <c r="N783" s="171"/>
      <c r="O783" s="171"/>
      <c r="P783" s="171"/>
      <c r="Q783" s="171"/>
      <c r="R783" s="171"/>
      <c r="S783" s="171"/>
      <c r="T783" s="171"/>
      <c r="U783" s="171"/>
      <c r="V783" s="172"/>
      <c r="W783" s="173">
        <f t="shared" si="81"/>
        <v>0</v>
      </c>
      <c r="X783" s="173"/>
    </row>
    <row r="784" spans="1:24">
      <c r="A784" s="168" t="s">
        <v>4</v>
      </c>
      <c r="B784" s="168"/>
      <c r="C784" s="168" t="s">
        <v>4</v>
      </c>
      <c r="D784" s="168"/>
      <c r="E784" s="57">
        <v>58</v>
      </c>
      <c r="F784" s="58"/>
      <c r="G784" s="51" t="s">
        <v>4</v>
      </c>
      <c r="H784" s="55"/>
      <c r="I784" s="55"/>
      <c r="J784" s="52"/>
      <c r="K784" s="169"/>
      <c r="L784" s="170"/>
      <c r="M784" s="170"/>
      <c r="N784" s="171"/>
      <c r="O784" s="171"/>
      <c r="P784" s="171"/>
      <c r="Q784" s="171"/>
      <c r="R784" s="171"/>
      <c r="S784" s="171"/>
      <c r="T784" s="171"/>
      <c r="U784" s="171"/>
      <c r="V784" s="172"/>
      <c r="W784" s="173">
        <f t="shared" si="77"/>
        <v>0</v>
      </c>
      <c r="X784" s="173"/>
    </row>
    <row r="785" spans="1:24">
      <c r="A785" s="168"/>
      <c r="B785" s="168"/>
      <c r="C785" s="168"/>
      <c r="D785" s="168"/>
      <c r="E785" s="57"/>
      <c r="F785" s="58"/>
      <c r="G785" s="53"/>
      <c r="H785" s="56"/>
      <c r="I785" s="56"/>
      <c r="J785" s="54"/>
      <c r="K785" s="169"/>
      <c r="L785" s="170"/>
      <c r="M785" s="170"/>
      <c r="N785" s="171"/>
      <c r="O785" s="171"/>
      <c r="P785" s="171"/>
      <c r="Q785" s="171"/>
      <c r="R785" s="171"/>
      <c r="S785" s="171"/>
      <c r="T785" s="171"/>
      <c r="U785" s="171"/>
      <c r="V785" s="172"/>
      <c r="W785" s="173">
        <f t="shared" si="77"/>
        <v>0</v>
      </c>
      <c r="X785" s="173"/>
    </row>
    <row r="786" spans="1:24">
      <c r="A786" s="168"/>
      <c r="B786" s="168"/>
      <c r="C786" s="168"/>
      <c r="D786" s="168"/>
      <c r="E786" s="57"/>
      <c r="F786" s="58"/>
      <c r="G786" s="53"/>
      <c r="H786" s="56"/>
      <c r="I786" s="56"/>
      <c r="J786" s="54"/>
      <c r="K786" s="169"/>
      <c r="L786" s="170"/>
      <c r="M786" s="170"/>
      <c r="N786" s="171"/>
      <c r="O786" s="171"/>
      <c r="P786" s="171"/>
      <c r="Q786" s="171"/>
      <c r="R786" s="171"/>
      <c r="S786" s="171"/>
      <c r="T786" s="171"/>
      <c r="U786" s="171"/>
      <c r="V786" s="172"/>
      <c r="W786" s="173">
        <f t="shared" si="77"/>
        <v>0</v>
      </c>
      <c r="X786" s="173"/>
    </row>
    <row r="787" spans="1:24">
      <c r="A787" s="168" t="s">
        <v>4</v>
      </c>
      <c r="B787" s="168"/>
      <c r="C787" s="168" t="s">
        <v>4</v>
      </c>
      <c r="D787" s="168"/>
      <c r="E787" s="57">
        <v>59</v>
      </c>
      <c r="F787" s="58"/>
      <c r="G787" s="51" t="s">
        <v>4</v>
      </c>
      <c r="H787" s="55"/>
      <c r="I787" s="55"/>
      <c r="J787" s="52"/>
      <c r="K787" s="169"/>
      <c r="L787" s="170"/>
      <c r="M787" s="170"/>
      <c r="N787" s="171"/>
      <c r="O787" s="171"/>
      <c r="P787" s="171"/>
      <c r="Q787" s="171"/>
      <c r="R787" s="171"/>
      <c r="S787" s="171"/>
      <c r="T787" s="171"/>
      <c r="U787" s="171"/>
      <c r="V787" s="172"/>
      <c r="W787" s="173">
        <f t="shared" ref="W787:W789" si="82">S787*U787</f>
        <v>0</v>
      </c>
      <c r="X787" s="173"/>
    </row>
    <row r="788" spans="1:24">
      <c r="A788" s="168"/>
      <c r="B788" s="168"/>
      <c r="C788" s="168"/>
      <c r="D788" s="168"/>
      <c r="E788" s="57"/>
      <c r="F788" s="58"/>
      <c r="G788" s="53"/>
      <c r="H788" s="56"/>
      <c r="I788" s="56"/>
      <c r="J788" s="54"/>
      <c r="K788" s="169"/>
      <c r="L788" s="170"/>
      <c r="M788" s="170"/>
      <c r="N788" s="171"/>
      <c r="O788" s="171"/>
      <c r="P788" s="171"/>
      <c r="Q788" s="171"/>
      <c r="R788" s="171"/>
      <c r="S788" s="171"/>
      <c r="T788" s="171"/>
      <c r="U788" s="171"/>
      <c r="V788" s="172"/>
      <c r="W788" s="173">
        <f t="shared" si="82"/>
        <v>0</v>
      </c>
      <c r="X788" s="173"/>
    </row>
    <row r="789" spans="1:24">
      <c r="A789" s="168"/>
      <c r="B789" s="168"/>
      <c r="C789" s="168"/>
      <c r="D789" s="168"/>
      <c r="E789" s="57"/>
      <c r="F789" s="58"/>
      <c r="G789" s="53"/>
      <c r="H789" s="56"/>
      <c r="I789" s="56"/>
      <c r="J789" s="54"/>
      <c r="K789" s="169"/>
      <c r="L789" s="170"/>
      <c r="M789" s="170"/>
      <c r="N789" s="171"/>
      <c r="O789" s="171"/>
      <c r="P789" s="171"/>
      <c r="Q789" s="171"/>
      <c r="R789" s="171"/>
      <c r="S789" s="171"/>
      <c r="T789" s="171"/>
      <c r="U789" s="171"/>
      <c r="V789" s="172"/>
      <c r="W789" s="173">
        <f t="shared" si="82"/>
        <v>0</v>
      </c>
      <c r="X789" s="173"/>
    </row>
    <row r="790" spans="1:24">
      <c r="A790" s="168" t="s">
        <v>4</v>
      </c>
      <c r="B790" s="168"/>
      <c r="C790" s="168" t="s">
        <v>4</v>
      </c>
      <c r="D790" s="168"/>
      <c r="E790" s="57">
        <v>53</v>
      </c>
      <c r="F790" s="58"/>
      <c r="G790" s="51" t="s">
        <v>4</v>
      </c>
      <c r="H790" s="55"/>
      <c r="I790" s="55"/>
      <c r="J790" s="52"/>
      <c r="K790" s="169"/>
      <c r="L790" s="170"/>
      <c r="M790" s="170"/>
      <c r="N790" s="171"/>
      <c r="O790" s="171"/>
      <c r="P790" s="171"/>
      <c r="Q790" s="171"/>
      <c r="R790" s="171"/>
      <c r="S790" s="171"/>
      <c r="T790" s="171"/>
      <c r="U790" s="171"/>
      <c r="V790" s="172"/>
      <c r="W790" s="173">
        <f t="shared" si="75"/>
        <v>0</v>
      </c>
      <c r="X790" s="173"/>
    </row>
    <row r="791" spans="1:24">
      <c r="A791" s="168"/>
      <c r="B791" s="168"/>
      <c r="C791" s="168"/>
      <c r="D791" s="168"/>
      <c r="E791" s="57"/>
      <c r="F791" s="58"/>
      <c r="G791" s="53"/>
      <c r="H791" s="56"/>
      <c r="I791" s="56"/>
      <c r="J791" s="54"/>
      <c r="K791" s="169"/>
      <c r="L791" s="170"/>
      <c r="M791" s="170"/>
      <c r="N791" s="171"/>
      <c r="O791" s="171"/>
      <c r="P791" s="171"/>
      <c r="Q791" s="171"/>
      <c r="R791" s="171"/>
      <c r="S791" s="171"/>
      <c r="T791" s="171"/>
      <c r="U791" s="171"/>
      <c r="V791" s="172"/>
      <c r="W791" s="173">
        <f t="shared" si="75"/>
        <v>0</v>
      </c>
      <c r="X791" s="173"/>
    </row>
    <row r="792" spans="1:24">
      <c r="A792" s="168"/>
      <c r="B792" s="168"/>
      <c r="C792" s="168"/>
      <c r="D792" s="168"/>
      <c r="E792" s="57"/>
      <c r="F792" s="58"/>
      <c r="G792" s="59"/>
      <c r="H792" s="60"/>
      <c r="I792" s="60"/>
      <c r="J792" s="61"/>
      <c r="K792" s="169"/>
      <c r="L792" s="170"/>
      <c r="M792" s="170"/>
      <c r="N792" s="171"/>
      <c r="O792" s="171"/>
      <c r="P792" s="171"/>
      <c r="Q792" s="171"/>
      <c r="R792" s="171"/>
      <c r="S792" s="171"/>
      <c r="T792" s="171"/>
      <c r="U792" s="171"/>
      <c r="V792" s="172"/>
      <c r="W792" s="173">
        <f>S792*U792</f>
        <v>0</v>
      </c>
      <c r="X792" s="173"/>
    </row>
    <row r="793" spans="1:24">
      <c r="A793" s="281" t="s">
        <v>161</v>
      </c>
      <c r="B793" s="282"/>
      <c r="C793" s="282"/>
      <c r="D793" s="282"/>
      <c r="E793" s="282"/>
      <c r="F793" s="282"/>
      <c r="G793" s="282"/>
      <c r="H793" s="282"/>
      <c r="I793" s="282"/>
      <c r="J793" s="282"/>
      <c r="K793" s="282"/>
      <c r="L793" s="282"/>
      <c r="M793" s="282"/>
      <c r="N793" s="282"/>
      <c r="O793" s="282"/>
      <c r="P793" s="282"/>
      <c r="Q793" s="282"/>
      <c r="R793" s="282"/>
      <c r="S793" s="282"/>
      <c r="T793" s="282"/>
      <c r="U793" s="283"/>
      <c r="V793" s="284">
        <f>SUM(W613,W616, W637, W619, W622, W625, W628, W631, W634, W640, W643, W790)</f>
        <v>0</v>
      </c>
      <c r="W793" s="285"/>
      <c r="X793" s="286"/>
    </row>
    <row r="794" spans="1:24">
      <c r="A794" s="121"/>
      <c r="B794" s="121"/>
      <c r="C794" s="121"/>
      <c r="D794" s="121"/>
      <c r="E794" s="121"/>
      <c r="F794" s="121"/>
      <c r="G794" s="121"/>
      <c r="H794" s="121"/>
      <c r="I794" s="121"/>
      <c r="J794" s="121"/>
      <c r="K794" s="121"/>
      <c r="L794" s="121"/>
      <c r="M794" s="121"/>
      <c r="N794" s="121"/>
      <c r="O794" s="121"/>
      <c r="P794" s="121"/>
      <c r="Q794" s="121"/>
      <c r="R794" s="121"/>
      <c r="S794" s="121"/>
      <c r="T794" s="121"/>
      <c r="U794" s="121"/>
      <c r="V794" s="121"/>
      <c r="W794" s="121"/>
      <c r="X794" s="121"/>
    </row>
    <row r="795" spans="1:24" ht="30.75" customHeight="1">
      <c r="A795" s="519" t="s">
        <v>162</v>
      </c>
      <c r="B795" s="520"/>
      <c r="C795" s="520"/>
      <c r="D795" s="520"/>
      <c r="E795" s="520"/>
      <c r="F795" s="520"/>
      <c r="G795" s="520"/>
      <c r="H795" s="520"/>
      <c r="I795" s="520"/>
      <c r="J795" s="520"/>
      <c r="K795" s="520"/>
      <c r="L795" s="520"/>
      <c r="M795" s="520"/>
      <c r="N795" s="520"/>
      <c r="O795" s="520"/>
      <c r="P795" s="520"/>
      <c r="Q795" s="520"/>
      <c r="R795" s="520"/>
      <c r="S795" s="520"/>
      <c r="T795" s="520"/>
      <c r="U795" s="520"/>
      <c r="V795" s="520"/>
      <c r="W795" s="520"/>
      <c r="X795" s="520"/>
    </row>
    <row r="796" spans="1:24" ht="43.5" customHeight="1">
      <c r="A796" s="522" t="s">
        <v>163</v>
      </c>
      <c r="B796" s="522"/>
      <c r="C796" s="522"/>
      <c r="D796" s="522" t="s">
        <v>19</v>
      </c>
      <c r="E796" s="522"/>
      <c r="F796" s="522"/>
      <c r="G796" s="521" t="s">
        <v>164</v>
      </c>
      <c r="H796" s="521"/>
      <c r="I796" s="521"/>
      <c r="J796" s="523" t="s">
        <v>165</v>
      </c>
      <c r="K796" s="521"/>
      <c r="L796" s="521"/>
      <c r="M796" s="523" t="s">
        <v>166</v>
      </c>
      <c r="N796" s="523"/>
      <c r="O796" s="523"/>
      <c r="P796" s="523"/>
      <c r="Q796" s="521" t="s">
        <v>167</v>
      </c>
      <c r="R796" s="521"/>
      <c r="S796" s="521"/>
      <c r="T796" s="521"/>
      <c r="U796" s="521" t="s">
        <v>168</v>
      </c>
      <c r="V796" s="521"/>
      <c r="W796" s="521"/>
      <c r="X796" s="521"/>
    </row>
    <row r="797" spans="1:24">
      <c r="A797" s="514"/>
      <c r="B797" s="514"/>
      <c r="C797" s="514"/>
      <c r="D797" s="515"/>
      <c r="E797" s="515"/>
      <c r="F797" s="515"/>
      <c r="G797" s="515"/>
      <c r="H797" s="515"/>
      <c r="I797" s="515"/>
      <c r="J797" s="515"/>
      <c r="K797" s="515"/>
      <c r="L797" s="515"/>
      <c r="M797" s="515"/>
      <c r="N797" s="515"/>
      <c r="O797" s="515"/>
      <c r="P797" s="515"/>
      <c r="Q797" s="515"/>
      <c r="R797" s="515"/>
      <c r="S797" s="515"/>
      <c r="T797" s="515"/>
      <c r="U797" s="515"/>
      <c r="V797" s="515"/>
      <c r="W797" s="515"/>
      <c r="X797" s="515"/>
    </row>
    <row r="798" spans="1:24">
      <c r="A798" s="514"/>
      <c r="B798" s="514"/>
      <c r="C798" s="514"/>
      <c r="D798" s="515"/>
      <c r="E798" s="515"/>
      <c r="F798" s="515"/>
      <c r="G798" s="515"/>
      <c r="H798" s="515"/>
      <c r="I798" s="515"/>
      <c r="J798" s="515"/>
      <c r="K798" s="515"/>
      <c r="L798" s="515"/>
      <c r="M798" s="515"/>
      <c r="N798" s="515"/>
      <c r="O798" s="515"/>
      <c r="P798" s="515"/>
      <c r="Q798" s="515"/>
      <c r="R798" s="515"/>
      <c r="S798" s="515"/>
      <c r="T798" s="515"/>
      <c r="U798" s="515"/>
      <c r="V798" s="515"/>
      <c r="W798" s="515"/>
      <c r="X798" s="515"/>
    </row>
    <row r="799" spans="1:24">
      <c r="A799" s="514"/>
      <c r="B799" s="514"/>
      <c r="C799" s="514"/>
      <c r="D799" s="515"/>
      <c r="E799" s="515"/>
      <c r="F799" s="515"/>
      <c r="G799" s="515"/>
      <c r="H799" s="515"/>
      <c r="I799" s="515"/>
      <c r="J799" s="515"/>
      <c r="K799" s="515"/>
      <c r="L799" s="515"/>
      <c r="M799" s="515"/>
      <c r="N799" s="515"/>
      <c r="O799" s="515"/>
      <c r="P799" s="515"/>
      <c r="Q799" s="515"/>
      <c r="R799" s="515"/>
      <c r="S799" s="515"/>
      <c r="T799" s="515"/>
      <c r="U799" s="515"/>
      <c r="V799" s="515"/>
      <c r="W799" s="515"/>
      <c r="X799" s="515"/>
    </row>
    <row r="800" spans="1:24">
      <c r="A800" s="514"/>
      <c r="B800" s="514"/>
      <c r="C800" s="514"/>
      <c r="D800" s="515"/>
      <c r="E800" s="515"/>
      <c r="F800" s="515"/>
      <c r="G800" s="515"/>
      <c r="H800" s="515"/>
      <c r="I800" s="515"/>
      <c r="J800" s="515"/>
      <c r="K800" s="515"/>
      <c r="L800" s="515"/>
      <c r="M800" s="515"/>
      <c r="N800" s="515"/>
      <c r="O800" s="515"/>
      <c r="P800" s="515"/>
      <c r="Q800" s="515"/>
      <c r="R800" s="515"/>
      <c r="S800" s="515"/>
      <c r="T800" s="515"/>
      <c r="U800" s="515"/>
      <c r="V800" s="515"/>
      <c r="W800" s="515"/>
      <c r="X800" s="515"/>
    </row>
    <row r="801" spans="1:24">
      <c r="A801" s="514"/>
      <c r="B801" s="514"/>
      <c r="C801" s="514"/>
      <c r="D801" s="515"/>
      <c r="E801" s="515"/>
      <c r="F801" s="515"/>
      <c r="G801" s="515"/>
      <c r="H801" s="515"/>
      <c r="I801" s="515"/>
      <c r="J801" s="515"/>
      <c r="K801" s="515"/>
      <c r="L801" s="515"/>
      <c r="M801" s="515"/>
      <c r="N801" s="515"/>
      <c r="O801" s="515"/>
      <c r="P801" s="515"/>
      <c r="Q801" s="515"/>
      <c r="R801" s="515"/>
      <c r="S801" s="515"/>
      <c r="T801" s="515"/>
      <c r="U801" s="515"/>
      <c r="V801" s="515"/>
      <c r="W801" s="515"/>
      <c r="X801" s="515"/>
    </row>
    <row r="802" spans="1:24">
      <c r="A802" s="516"/>
      <c r="B802" s="517"/>
      <c r="C802" s="517"/>
      <c r="D802" s="517"/>
      <c r="E802" s="517"/>
      <c r="F802" s="517"/>
      <c r="G802" s="517"/>
      <c r="H802" s="517"/>
      <c r="I802" s="517"/>
      <c r="J802" s="517"/>
      <c r="K802" s="517"/>
      <c r="L802" s="517"/>
      <c r="M802" s="517"/>
      <c r="N802" s="517"/>
      <c r="O802" s="517"/>
      <c r="P802" s="517"/>
      <c r="Q802" s="517"/>
      <c r="R802" s="517"/>
      <c r="S802" s="517"/>
      <c r="T802" s="517"/>
      <c r="U802" s="517"/>
      <c r="V802" s="517"/>
      <c r="W802" s="517"/>
      <c r="X802" s="518"/>
    </row>
    <row r="803" spans="1:24">
      <c r="A803" s="269" t="s">
        <v>169</v>
      </c>
      <c r="B803" s="270"/>
      <c r="C803" s="270"/>
      <c r="D803" s="270"/>
      <c r="E803" s="270"/>
      <c r="F803" s="270"/>
      <c r="G803" s="270"/>
      <c r="H803" s="270"/>
      <c r="I803" s="270"/>
      <c r="J803" s="270"/>
      <c r="K803" s="270"/>
      <c r="L803" s="270"/>
      <c r="M803" s="270"/>
      <c r="N803" s="270"/>
      <c r="O803" s="270"/>
      <c r="P803" s="270"/>
      <c r="Q803" s="270"/>
      <c r="R803" s="270"/>
      <c r="S803" s="270"/>
      <c r="T803" s="270"/>
      <c r="U803" s="270"/>
      <c r="V803" s="270"/>
      <c r="W803" s="270"/>
      <c r="X803" s="271"/>
    </row>
    <row r="804" spans="1:24">
      <c r="A804" s="502"/>
      <c r="B804" s="378"/>
      <c r="C804" s="378"/>
      <c r="D804" s="378"/>
      <c r="E804" s="378"/>
      <c r="F804" s="378"/>
      <c r="G804" s="378"/>
      <c r="H804" s="378"/>
      <c r="I804" s="378"/>
      <c r="J804" s="378"/>
      <c r="K804" s="378"/>
      <c r="L804" s="378"/>
      <c r="M804" s="378"/>
      <c r="N804" s="378"/>
      <c r="O804" s="378"/>
      <c r="P804" s="378"/>
      <c r="Q804" s="378"/>
      <c r="R804" s="378"/>
      <c r="S804" s="378"/>
      <c r="T804" s="378"/>
      <c r="U804" s="378"/>
      <c r="V804" s="378"/>
      <c r="W804" s="378"/>
      <c r="X804" s="503"/>
    </row>
    <row r="805" spans="1:24">
      <c r="A805" s="504"/>
      <c r="B805" s="505"/>
      <c r="C805" s="505"/>
      <c r="D805" s="505"/>
      <c r="E805" s="505"/>
      <c r="F805" s="505"/>
      <c r="G805" s="505"/>
      <c r="H805" s="505"/>
      <c r="I805" s="506"/>
      <c r="J805" s="377" t="s">
        <v>170</v>
      </c>
      <c r="K805" s="378"/>
      <c r="L805" s="378"/>
      <c r="M805" s="378"/>
      <c r="N805" s="378"/>
      <c r="O805" s="378"/>
      <c r="P805" s="378"/>
      <c r="Q805" s="378"/>
      <c r="R805" s="378"/>
      <c r="S805" s="379"/>
      <c r="T805" s="510"/>
      <c r="U805" s="505"/>
      <c r="V805" s="505"/>
      <c r="W805" s="505"/>
      <c r="X805" s="511"/>
    </row>
    <row r="806" spans="1:24">
      <c r="A806" s="507"/>
      <c r="B806" s="508"/>
      <c r="C806" s="508"/>
      <c r="D806" s="508"/>
      <c r="E806" s="508"/>
      <c r="F806" s="508"/>
      <c r="G806" s="508"/>
      <c r="H806" s="508"/>
      <c r="I806" s="509"/>
      <c r="J806" s="380" t="s">
        <v>171</v>
      </c>
      <c r="K806" s="381"/>
      <c r="L806" s="381"/>
      <c r="M806" s="381"/>
      <c r="N806" s="381"/>
      <c r="O806" s="381"/>
      <c r="P806" s="381"/>
      <c r="Q806" s="381"/>
      <c r="R806" s="381"/>
      <c r="S806" s="382"/>
      <c r="T806" s="512"/>
      <c r="U806" s="508"/>
      <c r="V806" s="508"/>
      <c r="W806" s="508"/>
      <c r="X806" s="513"/>
    </row>
  </sheetData>
  <mergeCells count="4576">
    <mergeCell ref="A787:B789"/>
    <mergeCell ref="C787:D789"/>
    <mergeCell ref="E787:F789"/>
    <mergeCell ref="G787:J789"/>
    <mergeCell ref="K787:M787"/>
    <mergeCell ref="N787:R787"/>
    <mergeCell ref="S787:T787"/>
    <mergeCell ref="U787:V787"/>
    <mergeCell ref="W787:X787"/>
    <mergeCell ref="K788:M788"/>
    <mergeCell ref="N788:R788"/>
    <mergeCell ref="S788:T788"/>
    <mergeCell ref="U788:V788"/>
    <mergeCell ref="W788:X788"/>
    <mergeCell ref="K789:M789"/>
    <mergeCell ref="N789:R789"/>
    <mergeCell ref="S789:T789"/>
    <mergeCell ref="U789:V789"/>
    <mergeCell ref="W789:X789"/>
    <mergeCell ref="A781:B783"/>
    <mergeCell ref="C781:D783"/>
    <mergeCell ref="E781:F783"/>
    <mergeCell ref="G781:J783"/>
    <mergeCell ref="K781:M781"/>
    <mergeCell ref="N781:R781"/>
    <mergeCell ref="S781:T781"/>
    <mergeCell ref="U781:V781"/>
    <mergeCell ref="W781:X781"/>
    <mergeCell ref="K782:M782"/>
    <mergeCell ref="N782:R782"/>
    <mergeCell ref="S782:T782"/>
    <mergeCell ref="U782:V782"/>
    <mergeCell ref="W782:X782"/>
    <mergeCell ref="K783:M783"/>
    <mergeCell ref="N783:R783"/>
    <mergeCell ref="S783:T783"/>
    <mergeCell ref="U783:V783"/>
    <mergeCell ref="W783:X783"/>
    <mergeCell ref="A778:B780"/>
    <mergeCell ref="C778:D780"/>
    <mergeCell ref="E778:F780"/>
    <mergeCell ref="G778:J780"/>
    <mergeCell ref="K778:M778"/>
    <mergeCell ref="N778:R778"/>
    <mergeCell ref="S778:T778"/>
    <mergeCell ref="U778:V778"/>
    <mergeCell ref="W778:X778"/>
    <mergeCell ref="K779:M779"/>
    <mergeCell ref="N779:R779"/>
    <mergeCell ref="S779:T779"/>
    <mergeCell ref="U779:V779"/>
    <mergeCell ref="W779:X779"/>
    <mergeCell ref="K780:M780"/>
    <mergeCell ref="N780:R780"/>
    <mergeCell ref="S780:T780"/>
    <mergeCell ref="U780:V780"/>
    <mergeCell ref="W780:X780"/>
    <mergeCell ref="A775:B777"/>
    <mergeCell ref="C775:D777"/>
    <mergeCell ref="E775:F777"/>
    <mergeCell ref="G775:J777"/>
    <mergeCell ref="K775:M775"/>
    <mergeCell ref="N775:R775"/>
    <mergeCell ref="S775:T775"/>
    <mergeCell ref="U775:V775"/>
    <mergeCell ref="W775:X775"/>
    <mergeCell ref="K776:M776"/>
    <mergeCell ref="N776:R776"/>
    <mergeCell ref="S776:T776"/>
    <mergeCell ref="U776:V776"/>
    <mergeCell ref="W776:X776"/>
    <mergeCell ref="K777:M777"/>
    <mergeCell ref="N777:R777"/>
    <mergeCell ref="S777:T777"/>
    <mergeCell ref="U777:V777"/>
    <mergeCell ref="W777:X777"/>
    <mergeCell ref="A772:B774"/>
    <mergeCell ref="C772:D774"/>
    <mergeCell ref="E772:F774"/>
    <mergeCell ref="G772:J774"/>
    <mergeCell ref="K772:M772"/>
    <mergeCell ref="N772:R772"/>
    <mergeCell ref="S772:T772"/>
    <mergeCell ref="U772:V772"/>
    <mergeCell ref="W772:X772"/>
    <mergeCell ref="K773:M773"/>
    <mergeCell ref="N773:R773"/>
    <mergeCell ref="S773:T773"/>
    <mergeCell ref="U773:V773"/>
    <mergeCell ref="W773:X773"/>
    <mergeCell ref="K774:M774"/>
    <mergeCell ref="N774:R774"/>
    <mergeCell ref="S774:T774"/>
    <mergeCell ref="U774:V774"/>
    <mergeCell ref="W774:X774"/>
    <mergeCell ref="A769:B771"/>
    <mergeCell ref="C769:D771"/>
    <mergeCell ref="E769:F771"/>
    <mergeCell ref="G769:J771"/>
    <mergeCell ref="K769:M769"/>
    <mergeCell ref="N769:R769"/>
    <mergeCell ref="S769:T769"/>
    <mergeCell ref="U769:V769"/>
    <mergeCell ref="W769:X769"/>
    <mergeCell ref="K770:M770"/>
    <mergeCell ref="N770:R770"/>
    <mergeCell ref="S770:T770"/>
    <mergeCell ref="U770:V770"/>
    <mergeCell ref="W770:X770"/>
    <mergeCell ref="K771:M771"/>
    <mergeCell ref="N771:R771"/>
    <mergeCell ref="S771:T771"/>
    <mergeCell ref="U771:V771"/>
    <mergeCell ref="W771:X771"/>
    <mergeCell ref="A766:B768"/>
    <mergeCell ref="C766:D768"/>
    <mergeCell ref="E766:F768"/>
    <mergeCell ref="G766:J768"/>
    <mergeCell ref="K766:M766"/>
    <mergeCell ref="N766:R766"/>
    <mergeCell ref="S766:T766"/>
    <mergeCell ref="U766:V766"/>
    <mergeCell ref="W766:X766"/>
    <mergeCell ref="K767:M767"/>
    <mergeCell ref="N767:R767"/>
    <mergeCell ref="S767:T767"/>
    <mergeCell ref="U767:V767"/>
    <mergeCell ref="W767:X767"/>
    <mergeCell ref="K768:M768"/>
    <mergeCell ref="N768:R768"/>
    <mergeCell ref="S768:T768"/>
    <mergeCell ref="U768:V768"/>
    <mergeCell ref="W768:X768"/>
    <mergeCell ref="A784:B786"/>
    <mergeCell ref="C784:D786"/>
    <mergeCell ref="E784:F786"/>
    <mergeCell ref="G784:J786"/>
    <mergeCell ref="K784:M784"/>
    <mergeCell ref="N784:R784"/>
    <mergeCell ref="S784:T784"/>
    <mergeCell ref="U784:V784"/>
    <mergeCell ref="W784:X784"/>
    <mergeCell ref="K785:M785"/>
    <mergeCell ref="N785:R785"/>
    <mergeCell ref="S785:T785"/>
    <mergeCell ref="U785:V785"/>
    <mergeCell ref="W785:X785"/>
    <mergeCell ref="K786:M786"/>
    <mergeCell ref="N786:R786"/>
    <mergeCell ref="S786:T786"/>
    <mergeCell ref="U786:V786"/>
    <mergeCell ref="W786:X786"/>
    <mergeCell ref="A763:B765"/>
    <mergeCell ref="C763:D765"/>
    <mergeCell ref="E763:F765"/>
    <mergeCell ref="G763:J765"/>
    <mergeCell ref="K763:M763"/>
    <mergeCell ref="N763:R763"/>
    <mergeCell ref="S763:T763"/>
    <mergeCell ref="U763:V763"/>
    <mergeCell ref="W763:X763"/>
    <mergeCell ref="K764:M764"/>
    <mergeCell ref="N764:R764"/>
    <mergeCell ref="S764:T764"/>
    <mergeCell ref="U764:V764"/>
    <mergeCell ref="W764:X764"/>
    <mergeCell ref="K765:M765"/>
    <mergeCell ref="N765:R765"/>
    <mergeCell ref="S765:T765"/>
    <mergeCell ref="U765:V765"/>
    <mergeCell ref="W765:X765"/>
    <mergeCell ref="A760:B762"/>
    <mergeCell ref="C760:D762"/>
    <mergeCell ref="E760:F762"/>
    <mergeCell ref="G760:J762"/>
    <mergeCell ref="K760:M760"/>
    <mergeCell ref="N760:R760"/>
    <mergeCell ref="S760:T760"/>
    <mergeCell ref="U760:V760"/>
    <mergeCell ref="W760:X760"/>
    <mergeCell ref="K761:M761"/>
    <mergeCell ref="N761:R761"/>
    <mergeCell ref="S761:T761"/>
    <mergeCell ref="U761:V761"/>
    <mergeCell ref="W761:X761"/>
    <mergeCell ref="K762:M762"/>
    <mergeCell ref="N762:R762"/>
    <mergeCell ref="S762:T762"/>
    <mergeCell ref="U762:V762"/>
    <mergeCell ref="W762:X762"/>
    <mergeCell ref="A757:B759"/>
    <mergeCell ref="C757:D759"/>
    <mergeCell ref="E757:F759"/>
    <mergeCell ref="G757:J759"/>
    <mergeCell ref="K757:M757"/>
    <mergeCell ref="N757:R757"/>
    <mergeCell ref="S757:T757"/>
    <mergeCell ref="U757:V757"/>
    <mergeCell ref="W757:X757"/>
    <mergeCell ref="K758:M758"/>
    <mergeCell ref="N758:R758"/>
    <mergeCell ref="S758:T758"/>
    <mergeCell ref="U758:V758"/>
    <mergeCell ref="W758:X758"/>
    <mergeCell ref="K759:M759"/>
    <mergeCell ref="N759:R759"/>
    <mergeCell ref="S759:T759"/>
    <mergeCell ref="U759:V759"/>
    <mergeCell ref="W759:X759"/>
    <mergeCell ref="A754:B756"/>
    <mergeCell ref="C754:D756"/>
    <mergeCell ref="E754:F756"/>
    <mergeCell ref="G754:J756"/>
    <mergeCell ref="K754:M754"/>
    <mergeCell ref="N754:R754"/>
    <mergeCell ref="S754:T754"/>
    <mergeCell ref="U754:V754"/>
    <mergeCell ref="W754:X754"/>
    <mergeCell ref="K755:M755"/>
    <mergeCell ref="N755:R755"/>
    <mergeCell ref="S755:T755"/>
    <mergeCell ref="U755:V755"/>
    <mergeCell ref="W755:X755"/>
    <mergeCell ref="K756:M756"/>
    <mergeCell ref="N756:R756"/>
    <mergeCell ref="S756:T756"/>
    <mergeCell ref="U756:V756"/>
    <mergeCell ref="W756:X756"/>
    <mergeCell ref="A751:B753"/>
    <mergeCell ref="C751:D753"/>
    <mergeCell ref="E751:F753"/>
    <mergeCell ref="G751:J753"/>
    <mergeCell ref="K751:M751"/>
    <mergeCell ref="N751:R751"/>
    <mergeCell ref="S751:T751"/>
    <mergeCell ref="U751:V751"/>
    <mergeCell ref="W751:X751"/>
    <mergeCell ref="K752:M752"/>
    <mergeCell ref="N752:R752"/>
    <mergeCell ref="S752:T752"/>
    <mergeCell ref="U752:V752"/>
    <mergeCell ref="W752:X752"/>
    <mergeCell ref="K753:M753"/>
    <mergeCell ref="N753:R753"/>
    <mergeCell ref="S753:T753"/>
    <mergeCell ref="U753:V753"/>
    <mergeCell ref="W753:X753"/>
    <mergeCell ref="A748:B750"/>
    <mergeCell ref="C748:D750"/>
    <mergeCell ref="E748:F750"/>
    <mergeCell ref="G748:J750"/>
    <mergeCell ref="K748:M748"/>
    <mergeCell ref="N748:R748"/>
    <mergeCell ref="S748:T748"/>
    <mergeCell ref="U748:V748"/>
    <mergeCell ref="W748:X748"/>
    <mergeCell ref="K749:M749"/>
    <mergeCell ref="N749:R749"/>
    <mergeCell ref="S749:T749"/>
    <mergeCell ref="U749:V749"/>
    <mergeCell ref="W749:X749"/>
    <mergeCell ref="K750:M750"/>
    <mergeCell ref="N750:R750"/>
    <mergeCell ref="S750:T750"/>
    <mergeCell ref="U750:V750"/>
    <mergeCell ref="W750:X750"/>
    <mergeCell ref="A745:B747"/>
    <mergeCell ref="C745:D747"/>
    <mergeCell ref="E745:F747"/>
    <mergeCell ref="G745:J747"/>
    <mergeCell ref="K745:M745"/>
    <mergeCell ref="N745:R745"/>
    <mergeCell ref="S745:T745"/>
    <mergeCell ref="U745:V745"/>
    <mergeCell ref="W745:X745"/>
    <mergeCell ref="K746:M746"/>
    <mergeCell ref="N746:R746"/>
    <mergeCell ref="S746:T746"/>
    <mergeCell ref="U746:V746"/>
    <mergeCell ref="W746:X746"/>
    <mergeCell ref="K747:M747"/>
    <mergeCell ref="N747:R747"/>
    <mergeCell ref="S747:T747"/>
    <mergeCell ref="U747:V747"/>
    <mergeCell ref="W747:X747"/>
    <mergeCell ref="A742:B744"/>
    <mergeCell ref="C742:D744"/>
    <mergeCell ref="E742:F744"/>
    <mergeCell ref="G742:J744"/>
    <mergeCell ref="K742:M742"/>
    <mergeCell ref="N742:R742"/>
    <mergeCell ref="S742:T742"/>
    <mergeCell ref="U742:V742"/>
    <mergeCell ref="W742:X742"/>
    <mergeCell ref="K743:M743"/>
    <mergeCell ref="N743:R743"/>
    <mergeCell ref="S743:T743"/>
    <mergeCell ref="U743:V743"/>
    <mergeCell ref="W743:X743"/>
    <mergeCell ref="K744:M744"/>
    <mergeCell ref="N744:R744"/>
    <mergeCell ref="S744:T744"/>
    <mergeCell ref="U744:V744"/>
    <mergeCell ref="W744:X744"/>
    <mergeCell ref="A739:B741"/>
    <mergeCell ref="C739:D741"/>
    <mergeCell ref="E739:F741"/>
    <mergeCell ref="G739:J741"/>
    <mergeCell ref="K739:M739"/>
    <mergeCell ref="N739:R739"/>
    <mergeCell ref="S739:T739"/>
    <mergeCell ref="U739:V739"/>
    <mergeCell ref="W739:X739"/>
    <mergeCell ref="K740:M740"/>
    <mergeCell ref="N740:R740"/>
    <mergeCell ref="S740:T740"/>
    <mergeCell ref="U740:V740"/>
    <mergeCell ref="W740:X740"/>
    <mergeCell ref="K741:M741"/>
    <mergeCell ref="N741:R741"/>
    <mergeCell ref="S741:T741"/>
    <mergeCell ref="U741:V741"/>
    <mergeCell ref="W741:X741"/>
    <mergeCell ref="A736:B738"/>
    <mergeCell ref="C736:D738"/>
    <mergeCell ref="E736:F738"/>
    <mergeCell ref="G736:J738"/>
    <mergeCell ref="K736:M736"/>
    <mergeCell ref="N736:R736"/>
    <mergeCell ref="S736:T736"/>
    <mergeCell ref="U736:V736"/>
    <mergeCell ref="W736:X736"/>
    <mergeCell ref="K737:M737"/>
    <mergeCell ref="N737:R737"/>
    <mergeCell ref="S737:T737"/>
    <mergeCell ref="U737:V737"/>
    <mergeCell ref="W737:X737"/>
    <mergeCell ref="K738:M738"/>
    <mergeCell ref="N738:R738"/>
    <mergeCell ref="S738:T738"/>
    <mergeCell ref="U738:V738"/>
    <mergeCell ref="W738:X738"/>
    <mergeCell ref="A733:B735"/>
    <mergeCell ref="C733:D735"/>
    <mergeCell ref="E733:F735"/>
    <mergeCell ref="G733:J735"/>
    <mergeCell ref="K733:M733"/>
    <mergeCell ref="N733:R733"/>
    <mergeCell ref="S733:T733"/>
    <mergeCell ref="U733:V733"/>
    <mergeCell ref="W733:X733"/>
    <mergeCell ref="K734:M734"/>
    <mergeCell ref="N734:R734"/>
    <mergeCell ref="S734:T734"/>
    <mergeCell ref="U734:V734"/>
    <mergeCell ref="W734:X734"/>
    <mergeCell ref="K735:M735"/>
    <mergeCell ref="N735:R735"/>
    <mergeCell ref="S735:T735"/>
    <mergeCell ref="U735:V735"/>
    <mergeCell ref="W735:X735"/>
    <mergeCell ref="A730:B732"/>
    <mergeCell ref="C730:D732"/>
    <mergeCell ref="E730:F732"/>
    <mergeCell ref="G730:J732"/>
    <mergeCell ref="K730:M730"/>
    <mergeCell ref="N730:R730"/>
    <mergeCell ref="S730:T730"/>
    <mergeCell ref="U730:V730"/>
    <mergeCell ref="W730:X730"/>
    <mergeCell ref="K731:M731"/>
    <mergeCell ref="N731:R731"/>
    <mergeCell ref="S731:T731"/>
    <mergeCell ref="U731:V731"/>
    <mergeCell ref="W731:X731"/>
    <mergeCell ref="K732:M732"/>
    <mergeCell ref="N732:R732"/>
    <mergeCell ref="S732:T732"/>
    <mergeCell ref="U732:V732"/>
    <mergeCell ref="W732:X732"/>
    <mergeCell ref="A727:B729"/>
    <mergeCell ref="C727:D729"/>
    <mergeCell ref="E727:F729"/>
    <mergeCell ref="G727:J729"/>
    <mergeCell ref="K727:M727"/>
    <mergeCell ref="N727:R727"/>
    <mergeCell ref="S727:T727"/>
    <mergeCell ref="U727:V727"/>
    <mergeCell ref="W727:X727"/>
    <mergeCell ref="K728:M728"/>
    <mergeCell ref="N728:R728"/>
    <mergeCell ref="S728:T728"/>
    <mergeCell ref="U728:V728"/>
    <mergeCell ref="W728:X728"/>
    <mergeCell ref="K729:M729"/>
    <mergeCell ref="N729:R729"/>
    <mergeCell ref="S729:T729"/>
    <mergeCell ref="U729:V729"/>
    <mergeCell ref="W729:X729"/>
    <mergeCell ref="A724:B726"/>
    <mergeCell ref="C724:D726"/>
    <mergeCell ref="E724:F726"/>
    <mergeCell ref="G724:J726"/>
    <mergeCell ref="K724:M724"/>
    <mergeCell ref="N724:R724"/>
    <mergeCell ref="S724:T724"/>
    <mergeCell ref="U724:V724"/>
    <mergeCell ref="W724:X724"/>
    <mergeCell ref="K725:M725"/>
    <mergeCell ref="N725:R725"/>
    <mergeCell ref="S725:T725"/>
    <mergeCell ref="U725:V725"/>
    <mergeCell ref="W725:X725"/>
    <mergeCell ref="K726:M726"/>
    <mergeCell ref="N726:R726"/>
    <mergeCell ref="S726:T726"/>
    <mergeCell ref="U726:V726"/>
    <mergeCell ref="W726:X726"/>
    <mergeCell ref="A721:B723"/>
    <mergeCell ref="C721:D723"/>
    <mergeCell ref="E721:F723"/>
    <mergeCell ref="G721:J723"/>
    <mergeCell ref="K721:M721"/>
    <mergeCell ref="N721:R721"/>
    <mergeCell ref="S721:T721"/>
    <mergeCell ref="U721:V721"/>
    <mergeCell ref="W721:X721"/>
    <mergeCell ref="K722:M722"/>
    <mergeCell ref="N722:R722"/>
    <mergeCell ref="S722:T722"/>
    <mergeCell ref="U722:V722"/>
    <mergeCell ref="W722:X722"/>
    <mergeCell ref="K723:M723"/>
    <mergeCell ref="N723:R723"/>
    <mergeCell ref="S723:T723"/>
    <mergeCell ref="U723:V723"/>
    <mergeCell ref="W723:X723"/>
    <mergeCell ref="A718:B720"/>
    <mergeCell ref="C718:D720"/>
    <mergeCell ref="E718:F720"/>
    <mergeCell ref="G718:J720"/>
    <mergeCell ref="K718:M718"/>
    <mergeCell ref="N718:R718"/>
    <mergeCell ref="S718:T718"/>
    <mergeCell ref="U718:V718"/>
    <mergeCell ref="W718:X718"/>
    <mergeCell ref="K719:M719"/>
    <mergeCell ref="N719:R719"/>
    <mergeCell ref="S719:T719"/>
    <mergeCell ref="U719:V719"/>
    <mergeCell ref="W719:X719"/>
    <mergeCell ref="K720:M720"/>
    <mergeCell ref="N720:R720"/>
    <mergeCell ref="S720:T720"/>
    <mergeCell ref="U720:V720"/>
    <mergeCell ref="W720:X720"/>
    <mergeCell ref="A715:B717"/>
    <mergeCell ref="C715:D717"/>
    <mergeCell ref="E715:F717"/>
    <mergeCell ref="G715:J717"/>
    <mergeCell ref="K715:M715"/>
    <mergeCell ref="N715:R715"/>
    <mergeCell ref="S715:T715"/>
    <mergeCell ref="U715:V715"/>
    <mergeCell ref="W715:X715"/>
    <mergeCell ref="K716:M716"/>
    <mergeCell ref="N716:R716"/>
    <mergeCell ref="S716:T716"/>
    <mergeCell ref="U716:V716"/>
    <mergeCell ref="W716:X716"/>
    <mergeCell ref="K717:M717"/>
    <mergeCell ref="N717:R717"/>
    <mergeCell ref="S717:T717"/>
    <mergeCell ref="U717:V717"/>
    <mergeCell ref="W717:X717"/>
    <mergeCell ref="A712:B714"/>
    <mergeCell ref="C712:D714"/>
    <mergeCell ref="E712:F714"/>
    <mergeCell ref="G712:J714"/>
    <mergeCell ref="K712:M712"/>
    <mergeCell ref="N712:R712"/>
    <mergeCell ref="S712:T712"/>
    <mergeCell ref="U712:V712"/>
    <mergeCell ref="W712:X712"/>
    <mergeCell ref="K713:M713"/>
    <mergeCell ref="N713:R713"/>
    <mergeCell ref="S713:T713"/>
    <mergeCell ref="U713:V713"/>
    <mergeCell ref="W713:X713"/>
    <mergeCell ref="K714:M714"/>
    <mergeCell ref="N714:R714"/>
    <mergeCell ref="S714:T714"/>
    <mergeCell ref="U714:V714"/>
    <mergeCell ref="W714:X714"/>
    <mergeCell ref="A709:B711"/>
    <mergeCell ref="C709:D711"/>
    <mergeCell ref="E709:F711"/>
    <mergeCell ref="G709:J711"/>
    <mergeCell ref="K709:M709"/>
    <mergeCell ref="N709:R709"/>
    <mergeCell ref="S709:T709"/>
    <mergeCell ref="U709:V709"/>
    <mergeCell ref="W709:X709"/>
    <mergeCell ref="K710:M710"/>
    <mergeCell ref="N710:R710"/>
    <mergeCell ref="S710:T710"/>
    <mergeCell ref="U710:V710"/>
    <mergeCell ref="W710:X710"/>
    <mergeCell ref="K711:M711"/>
    <mergeCell ref="N711:R711"/>
    <mergeCell ref="S711:T711"/>
    <mergeCell ref="U711:V711"/>
    <mergeCell ref="W711:X711"/>
    <mergeCell ref="A706:B708"/>
    <mergeCell ref="C706:D708"/>
    <mergeCell ref="E706:F708"/>
    <mergeCell ref="G706:J708"/>
    <mergeCell ref="K706:M706"/>
    <mergeCell ref="N706:R706"/>
    <mergeCell ref="S706:T706"/>
    <mergeCell ref="U706:V706"/>
    <mergeCell ref="W706:X706"/>
    <mergeCell ref="K707:M707"/>
    <mergeCell ref="N707:R707"/>
    <mergeCell ref="S707:T707"/>
    <mergeCell ref="U707:V707"/>
    <mergeCell ref="W707:X707"/>
    <mergeCell ref="K708:M708"/>
    <mergeCell ref="N708:R708"/>
    <mergeCell ref="S708:T708"/>
    <mergeCell ref="U708:V708"/>
    <mergeCell ref="W708:X708"/>
    <mergeCell ref="A703:B705"/>
    <mergeCell ref="C703:D705"/>
    <mergeCell ref="E703:F705"/>
    <mergeCell ref="G703:J705"/>
    <mergeCell ref="K703:M703"/>
    <mergeCell ref="N703:R703"/>
    <mergeCell ref="S703:T703"/>
    <mergeCell ref="U703:V703"/>
    <mergeCell ref="W703:X703"/>
    <mergeCell ref="K704:M704"/>
    <mergeCell ref="N704:R704"/>
    <mergeCell ref="S704:T704"/>
    <mergeCell ref="U704:V704"/>
    <mergeCell ref="W704:X704"/>
    <mergeCell ref="K705:M705"/>
    <mergeCell ref="N705:R705"/>
    <mergeCell ref="S705:T705"/>
    <mergeCell ref="U705:V705"/>
    <mergeCell ref="W705:X705"/>
    <mergeCell ref="A700:B702"/>
    <mergeCell ref="C700:D702"/>
    <mergeCell ref="E700:F702"/>
    <mergeCell ref="G700:J702"/>
    <mergeCell ref="K700:M700"/>
    <mergeCell ref="N700:R700"/>
    <mergeCell ref="S700:T700"/>
    <mergeCell ref="U700:V700"/>
    <mergeCell ref="W700:X700"/>
    <mergeCell ref="K701:M701"/>
    <mergeCell ref="N701:R701"/>
    <mergeCell ref="S701:T701"/>
    <mergeCell ref="U701:V701"/>
    <mergeCell ref="W701:X701"/>
    <mergeCell ref="K702:M702"/>
    <mergeCell ref="N702:R702"/>
    <mergeCell ref="S702:T702"/>
    <mergeCell ref="U702:V702"/>
    <mergeCell ref="W702:X702"/>
    <mergeCell ref="A697:B699"/>
    <mergeCell ref="C697:D699"/>
    <mergeCell ref="E697:F699"/>
    <mergeCell ref="G697:J699"/>
    <mergeCell ref="K697:M697"/>
    <mergeCell ref="N697:R697"/>
    <mergeCell ref="S697:T697"/>
    <mergeCell ref="U697:V697"/>
    <mergeCell ref="W697:X697"/>
    <mergeCell ref="K698:M698"/>
    <mergeCell ref="N698:R698"/>
    <mergeCell ref="S698:T698"/>
    <mergeCell ref="U698:V698"/>
    <mergeCell ref="W698:X698"/>
    <mergeCell ref="K699:M699"/>
    <mergeCell ref="N699:R699"/>
    <mergeCell ref="S699:T699"/>
    <mergeCell ref="U699:V699"/>
    <mergeCell ref="W699:X699"/>
    <mergeCell ref="A694:B696"/>
    <mergeCell ref="C694:D696"/>
    <mergeCell ref="E694:F696"/>
    <mergeCell ref="G694:J696"/>
    <mergeCell ref="K694:M694"/>
    <mergeCell ref="N694:R694"/>
    <mergeCell ref="S694:T694"/>
    <mergeCell ref="U694:V694"/>
    <mergeCell ref="W694:X694"/>
    <mergeCell ref="K695:M695"/>
    <mergeCell ref="N695:R695"/>
    <mergeCell ref="S695:T695"/>
    <mergeCell ref="U695:V695"/>
    <mergeCell ref="W695:X695"/>
    <mergeCell ref="K696:M696"/>
    <mergeCell ref="N696:R696"/>
    <mergeCell ref="S696:T696"/>
    <mergeCell ref="U696:V696"/>
    <mergeCell ref="W696:X696"/>
    <mergeCell ref="A691:B693"/>
    <mergeCell ref="C691:D693"/>
    <mergeCell ref="E691:F693"/>
    <mergeCell ref="G691:J693"/>
    <mergeCell ref="K691:M691"/>
    <mergeCell ref="N691:R691"/>
    <mergeCell ref="S691:T691"/>
    <mergeCell ref="U691:V691"/>
    <mergeCell ref="W691:X691"/>
    <mergeCell ref="K692:M692"/>
    <mergeCell ref="N692:R692"/>
    <mergeCell ref="S692:T692"/>
    <mergeCell ref="U692:V692"/>
    <mergeCell ref="W692:X692"/>
    <mergeCell ref="K693:M693"/>
    <mergeCell ref="N693:R693"/>
    <mergeCell ref="S693:T693"/>
    <mergeCell ref="U693:V693"/>
    <mergeCell ref="W693:X693"/>
    <mergeCell ref="A688:B690"/>
    <mergeCell ref="C688:D690"/>
    <mergeCell ref="E688:F690"/>
    <mergeCell ref="G688:J690"/>
    <mergeCell ref="K688:M688"/>
    <mergeCell ref="N688:R688"/>
    <mergeCell ref="S688:T688"/>
    <mergeCell ref="U688:V688"/>
    <mergeCell ref="W688:X688"/>
    <mergeCell ref="K689:M689"/>
    <mergeCell ref="N689:R689"/>
    <mergeCell ref="S689:T689"/>
    <mergeCell ref="U689:V689"/>
    <mergeCell ref="W689:X689"/>
    <mergeCell ref="K690:M690"/>
    <mergeCell ref="N690:R690"/>
    <mergeCell ref="S690:T690"/>
    <mergeCell ref="U690:V690"/>
    <mergeCell ref="W690:X690"/>
    <mergeCell ref="A685:B687"/>
    <mergeCell ref="C685:D687"/>
    <mergeCell ref="E685:F687"/>
    <mergeCell ref="G685:J687"/>
    <mergeCell ref="K685:M685"/>
    <mergeCell ref="N685:R685"/>
    <mergeCell ref="S685:T685"/>
    <mergeCell ref="U685:V685"/>
    <mergeCell ref="W685:X685"/>
    <mergeCell ref="K686:M686"/>
    <mergeCell ref="N686:R686"/>
    <mergeCell ref="S686:T686"/>
    <mergeCell ref="U686:V686"/>
    <mergeCell ref="W686:X686"/>
    <mergeCell ref="K687:M687"/>
    <mergeCell ref="N687:R687"/>
    <mergeCell ref="S687:T687"/>
    <mergeCell ref="U687:V687"/>
    <mergeCell ref="W687:X687"/>
    <mergeCell ref="A682:B684"/>
    <mergeCell ref="C682:D684"/>
    <mergeCell ref="E682:F684"/>
    <mergeCell ref="G682:J684"/>
    <mergeCell ref="K682:M682"/>
    <mergeCell ref="N682:R682"/>
    <mergeCell ref="S682:T682"/>
    <mergeCell ref="U682:V682"/>
    <mergeCell ref="W682:X682"/>
    <mergeCell ref="K683:M683"/>
    <mergeCell ref="N683:R683"/>
    <mergeCell ref="S683:T683"/>
    <mergeCell ref="U683:V683"/>
    <mergeCell ref="W683:X683"/>
    <mergeCell ref="K684:M684"/>
    <mergeCell ref="N684:R684"/>
    <mergeCell ref="S684:T684"/>
    <mergeCell ref="U684:V684"/>
    <mergeCell ref="W684:X684"/>
    <mergeCell ref="A679:B681"/>
    <mergeCell ref="C679:D681"/>
    <mergeCell ref="E679:F681"/>
    <mergeCell ref="G679:J681"/>
    <mergeCell ref="K679:M679"/>
    <mergeCell ref="N679:R679"/>
    <mergeCell ref="S679:T679"/>
    <mergeCell ref="U679:V679"/>
    <mergeCell ref="W679:X679"/>
    <mergeCell ref="K680:M680"/>
    <mergeCell ref="N680:R680"/>
    <mergeCell ref="S680:T680"/>
    <mergeCell ref="U680:V680"/>
    <mergeCell ref="W680:X680"/>
    <mergeCell ref="K681:M681"/>
    <mergeCell ref="N681:R681"/>
    <mergeCell ref="S681:T681"/>
    <mergeCell ref="U681:V681"/>
    <mergeCell ref="W681:X681"/>
    <mergeCell ref="A676:B678"/>
    <mergeCell ref="C676:D678"/>
    <mergeCell ref="E676:F678"/>
    <mergeCell ref="G676:J678"/>
    <mergeCell ref="K676:M676"/>
    <mergeCell ref="N676:R676"/>
    <mergeCell ref="S676:T676"/>
    <mergeCell ref="U676:V676"/>
    <mergeCell ref="W676:X676"/>
    <mergeCell ref="K677:M677"/>
    <mergeCell ref="N677:R677"/>
    <mergeCell ref="S677:T677"/>
    <mergeCell ref="U677:V677"/>
    <mergeCell ref="W677:X677"/>
    <mergeCell ref="K678:M678"/>
    <mergeCell ref="N678:R678"/>
    <mergeCell ref="S678:T678"/>
    <mergeCell ref="U678:V678"/>
    <mergeCell ref="W678:X678"/>
    <mergeCell ref="A673:B675"/>
    <mergeCell ref="C673:D675"/>
    <mergeCell ref="E673:F675"/>
    <mergeCell ref="G673:J675"/>
    <mergeCell ref="K673:M673"/>
    <mergeCell ref="N673:R673"/>
    <mergeCell ref="S673:T673"/>
    <mergeCell ref="U673:V673"/>
    <mergeCell ref="W673:X673"/>
    <mergeCell ref="K674:M674"/>
    <mergeCell ref="N674:R674"/>
    <mergeCell ref="S674:T674"/>
    <mergeCell ref="U674:V674"/>
    <mergeCell ref="W674:X674"/>
    <mergeCell ref="K675:M675"/>
    <mergeCell ref="N675:R675"/>
    <mergeCell ref="S675:T675"/>
    <mergeCell ref="U675:V675"/>
    <mergeCell ref="W675:X675"/>
    <mergeCell ref="A670:B672"/>
    <mergeCell ref="C670:D672"/>
    <mergeCell ref="E670:F672"/>
    <mergeCell ref="G670:J672"/>
    <mergeCell ref="K670:M670"/>
    <mergeCell ref="N670:R670"/>
    <mergeCell ref="S670:T670"/>
    <mergeCell ref="U670:V670"/>
    <mergeCell ref="W670:X670"/>
    <mergeCell ref="K671:M671"/>
    <mergeCell ref="N671:R671"/>
    <mergeCell ref="S671:T671"/>
    <mergeCell ref="U671:V671"/>
    <mergeCell ref="W671:X671"/>
    <mergeCell ref="K672:M672"/>
    <mergeCell ref="N672:R672"/>
    <mergeCell ref="S672:T672"/>
    <mergeCell ref="U672:V672"/>
    <mergeCell ref="W672:X672"/>
    <mergeCell ref="A667:B669"/>
    <mergeCell ref="C667:D669"/>
    <mergeCell ref="E667:F669"/>
    <mergeCell ref="G667:J669"/>
    <mergeCell ref="K667:M667"/>
    <mergeCell ref="N667:R667"/>
    <mergeCell ref="S667:T667"/>
    <mergeCell ref="U667:V667"/>
    <mergeCell ref="W667:X667"/>
    <mergeCell ref="K668:M668"/>
    <mergeCell ref="N668:R668"/>
    <mergeCell ref="S668:T668"/>
    <mergeCell ref="U668:V668"/>
    <mergeCell ref="W668:X668"/>
    <mergeCell ref="K669:M669"/>
    <mergeCell ref="N669:R669"/>
    <mergeCell ref="S669:T669"/>
    <mergeCell ref="U669:V669"/>
    <mergeCell ref="W669:X669"/>
    <mergeCell ref="A664:B666"/>
    <mergeCell ref="C664:D666"/>
    <mergeCell ref="E664:F666"/>
    <mergeCell ref="G664:J666"/>
    <mergeCell ref="K664:M664"/>
    <mergeCell ref="N664:R664"/>
    <mergeCell ref="S664:T664"/>
    <mergeCell ref="U664:V664"/>
    <mergeCell ref="W664:X664"/>
    <mergeCell ref="K665:M665"/>
    <mergeCell ref="N665:R665"/>
    <mergeCell ref="S665:T665"/>
    <mergeCell ref="U665:V665"/>
    <mergeCell ref="W665:X665"/>
    <mergeCell ref="K666:M666"/>
    <mergeCell ref="N666:R666"/>
    <mergeCell ref="S666:T666"/>
    <mergeCell ref="U666:V666"/>
    <mergeCell ref="W666:X666"/>
    <mergeCell ref="A661:B663"/>
    <mergeCell ref="C661:D663"/>
    <mergeCell ref="E661:F663"/>
    <mergeCell ref="G661:J663"/>
    <mergeCell ref="K661:M661"/>
    <mergeCell ref="N661:R661"/>
    <mergeCell ref="S661:T661"/>
    <mergeCell ref="U661:V661"/>
    <mergeCell ref="W661:X661"/>
    <mergeCell ref="K662:M662"/>
    <mergeCell ref="N662:R662"/>
    <mergeCell ref="S662:T662"/>
    <mergeCell ref="U662:V662"/>
    <mergeCell ref="W662:X662"/>
    <mergeCell ref="K663:M663"/>
    <mergeCell ref="N663:R663"/>
    <mergeCell ref="S663:T663"/>
    <mergeCell ref="U663:V663"/>
    <mergeCell ref="W663:X663"/>
    <mergeCell ref="A658:B660"/>
    <mergeCell ref="C658:D660"/>
    <mergeCell ref="E658:F660"/>
    <mergeCell ref="G658:J660"/>
    <mergeCell ref="K658:M658"/>
    <mergeCell ref="N658:R658"/>
    <mergeCell ref="S658:T658"/>
    <mergeCell ref="U658:V658"/>
    <mergeCell ref="W658:X658"/>
    <mergeCell ref="K659:M659"/>
    <mergeCell ref="N659:R659"/>
    <mergeCell ref="S659:T659"/>
    <mergeCell ref="U659:V659"/>
    <mergeCell ref="W659:X659"/>
    <mergeCell ref="K660:M660"/>
    <mergeCell ref="N660:R660"/>
    <mergeCell ref="S660:T660"/>
    <mergeCell ref="U660:V660"/>
    <mergeCell ref="W660:X660"/>
    <mergeCell ref="A655:B657"/>
    <mergeCell ref="C655:D657"/>
    <mergeCell ref="E655:F657"/>
    <mergeCell ref="G655:J657"/>
    <mergeCell ref="K655:M655"/>
    <mergeCell ref="N655:R655"/>
    <mergeCell ref="S655:T655"/>
    <mergeCell ref="U655:V655"/>
    <mergeCell ref="W655:X655"/>
    <mergeCell ref="K656:M656"/>
    <mergeCell ref="N656:R656"/>
    <mergeCell ref="S656:T656"/>
    <mergeCell ref="U656:V656"/>
    <mergeCell ref="W656:X656"/>
    <mergeCell ref="K657:M657"/>
    <mergeCell ref="N657:R657"/>
    <mergeCell ref="S657:T657"/>
    <mergeCell ref="U657:V657"/>
    <mergeCell ref="W657:X657"/>
    <mergeCell ref="A652:B654"/>
    <mergeCell ref="C652:D654"/>
    <mergeCell ref="E652:F654"/>
    <mergeCell ref="G652:J654"/>
    <mergeCell ref="K652:M652"/>
    <mergeCell ref="N652:R652"/>
    <mergeCell ref="S652:T652"/>
    <mergeCell ref="U652:V652"/>
    <mergeCell ref="W652:X652"/>
    <mergeCell ref="K653:M653"/>
    <mergeCell ref="N653:R653"/>
    <mergeCell ref="S653:T653"/>
    <mergeCell ref="U653:V653"/>
    <mergeCell ref="W653:X653"/>
    <mergeCell ref="K654:M654"/>
    <mergeCell ref="N654:R654"/>
    <mergeCell ref="S654:T654"/>
    <mergeCell ref="U654:V654"/>
    <mergeCell ref="W654:X654"/>
    <mergeCell ref="A649:B651"/>
    <mergeCell ref="C649:D651"/>
    <mergeCell ref="E649:F651"/>
    <mergeCell ref="G649:J651"/>
    <mergeCell ref="K649:M649"/>
    <mergeCell ref="N649:R649"/>
    <mergeCell ref="S649:T649"/>
    <mergeCell ref="U649:V649"/>
    <mergeCell ref="W649:X649"/>
    <mergeCell ref="K650:M650"/>
    <mergeCell ref="N650:R650"/>
    <mergeCell ref="S650:T650"/>
    <mergeCell ref="U650:V650"/>
    <mergeCell ref="W650:X650"/>
    <mergeCell ref="K651:M651"/>
    <mergeCell ref="N651:R651"/>
    <mergeCell ref="S651:T651"/>
    <mergeCell ref="U651:V651"/>
    <mergeCell ref="W651:X651"/>
    <mergeCell ref="A646:B648"/>
    <mergeCell ref="C646:D648"/>
    <mergeCell ref="E646:F648"/>
    <mergeCell ref="G646:J648"/>
    <mergeCell ref="K646:M646"/>
    <mergeCell ref="N646:R646"/>
    <mergeCell ref="S646:T646"/>
    <mergeCell ref="U646:V646"/>
    <mergeCell ref="W646:X646"/>
    <mergeCell ref="K647:M647"/>
    <mergeCell ref="N647:R647"/>
    <mergeCell ref="S647:T647"/>
    <mergeCell ref="U647:V647"/>
    <mergeCell ref="W647:X647"/>
    <mergeCell ref="K648:M648"/>
    <mergeCell ref="N648:R648"/>
    <mergeCell ref="S648:T648"/>
    <mergeCell ref="U648:V648"/>
    <mergeCell ref="W648:X648"/>
    <mergeCell ref="A607:C610"/>
    <mergeCell ref="D607:E610"/>
    <mergeCell ref="F607:G610"/>
    <mergeCell ref="H607:K610"/>
    <mergeCell ref="L607:N607"/>
    <mergeCell ref="O607:P607"/>
    <mergeCell ref="Q607:R607"/>
    <mergeCell ref="S607:T607"/>
    <mergeCell ref="U607:V607"/>
    <mergeCell ref="W607:X607"/>
    <mergeCell ref="L608:N608"/>
    <mergeCell ref="O608:P608"/>
    <mergeCell ref="Q608:R608"/>
    <mergeCell ref="S608:T608"/>
    <mergeCell ref="U608:V608"/>
    <mergeCell ref="W608:X608"/>
    <mergeCell ref="L609:N609"/>
    <mergeCell ref="O609:P609"/>
    <mergeCell ref="Q609:R609"/>
    <mergeCell ref="S609:T609"/>
    <mergeCell ref="U609:V609"/>
    <mergeCell ref="W609:X609"/>
    <mergeCell ref="L610:N610"/>
    <mergeCell ref="O610:P610"/>
    <mergeCell ref="Q610:R610"/>
    <mergeCell ref="S610:T610"/>
    <mergeCell ref="U610:V610"/>
    <mergeCell ref="W610:X610"/>
    <mergeCell ref="A603:C606"/>
    <mergeCell ref="D603:E606"/>
    <mergeCell ref="F603:G606"/>
    <mergeCell ref="H603:K606"/>
    <mergeCell ref="L603:N603"/>
    <mergeCell ref="O603:P603"/>
    <mergeCell ref="Q603:R603"/>
    <mergeCell ref="S603:T603"/>
    <mergeCell ref="U603:V603"/>
    <mergeCell ref="W603:X603"/>
    <mergeCell ref="L604:N604"/>
    <mergeCell ref="O604:P604"/>
    <mergeCell ref="Q604:R604"/>
    <mergeCell ref="S604:T604"/>
    <mergeCell ref="U604:V604"/>
    <mergeCell ref="W604:X604"/>
    <mergeCell ref="L605:N605"/>
    <mergeCell ref="O605:P605"/>
    <mergeCell ref="Q605:R605"/>
    <mergeCell ref="S605:T605"/>
    <mergeCell ref="U605:V605"/>
    <mergeCell ref="W605:X605"/>
    <mergeCell ref="L606:N606"/>
    <mergeCell ref="O606:P606"/>
    <mergeCell ref="Q606:R606"/>
    <mergeCell ref="S606:T606"/>
    <mergeCell ref="U606:V606"/>
    <mergeCell ref="W606:X606"/>
    <mergeCell ref="A599:C602"/>
    <mergeCell ref="D599:E602"/>
    <mergeCell ref="F599:G602"/>
    <mergeCell ref="H599:K602"/>
    <mergeCell ref="L599:N599"/>
    <mergeCell ref="O599:P599"/>
    <mergeCell ref="Q599:R599"/>
    <mergeCell ref="S599:T599"/>
    <mergeCell ref="U599:V599"/>
    <mergeCell ref="W599:X599"/>
    <mergeCell ref="L600:N600"/>
    <mergeCell ref="O600:P600"/>
    <mergeCell ref="Q600:R600"/>
    <mergeCell ref="S600:T600"/>
    <mergeCell ref="U600:V600"/>
    <mergeCell ref="W600:X600"/>
    <mergeCell ref="L601:N601"/>
    <mergeCell ref="O601:P601"/>
    <mergeCell ref="Q601:R601"/>
    <mergeCell ref="S601:T601"/>
    <mergeCell ref="U601:V601"/>
    <mergeCell ref="W601:X601"/>
    <mergeCell ref="L602:N602"/>
    <mergeCell ref="O602:P602"/>
    <mergeCell ref="Q602:R602"/>
    <mergeCell ref="S602:T602"/>
    <mergeCell ref="U602:V602"/>
    <mergeCell ref="W602:X602"/>
    <mergeCell ref="A595:C598"/>
    <mergeCell ref="D595:E598"/>
    <mergeCell ref="F595:G598"/>
    <mergeCell ref="H595:K598"/>
    <mergeCell ref="L595:N595"/>
    <mergeCell ref="O595:P595"/>
    <mergeCell ref="Q595:R595"/>
    <mergeCell ref="S595:T595"/>
    <mergeCell ref="U595:V595"/>
    <mergeCell ref="W595:X595"/>
    <mergeCell ref="L596:N596"/>
    <mergeCell ref="O596:P596"/>
    <mergeCell ref="Q596:R596"/>
    <mergeCell ref="S596:T596"/>
    <mergeCell ref="U596:V596"/>
    <mergeCell ref="W596:X596"/>
    <mergeCell ref="L597:N597"/>
    <mergeCell ref="O597:P597"/>
    <mergeCell ref="Q597:R597"/>
    <mergeCell ref="S597:T597"/>
    <mergeCell ref="U597:V597"/>
    <mergeCell ref="W597:X597"/>
    <mergeCell ref="L598:N598"/>
    <mergeCell ref="O598:P598"/>
    <mergeCell ref="Q598:R598"/>
    <mergeCell ref="S598:T598"/>
    <mergeCell ref="U598:V598"/>
    <mergeCell ref="W598:X598"/>
    <mergeCell ref="A591:C594"/>
    <mergeCell ref="D591:E594"/>
    <mergeCell ref="F591:G594"/>
    <mergeCell ref="H591:K594"/>
    <mergeCell ref="L591:N591"/>
    <mergeCell ref="O591:P591"/>
    <mergeCell ref="Q591:R591"/>
    <mergeCell ref="S591:T591"/>
    <mergeCell ref="U591:V591"/>
    <mergeCell ref="W591:X591"/>
    <mergeCell ref="L592:N592"/>
    <mergeCell ref="O592:P592"/>
    <mergeCell ref="Q592:R592"/>
    <mergeCell ref="S592:T592"/>
    <mergeCell ref="U592:V592"/>
    <mergeCell ref="W592:X592"/>
    <mergeCell ref="L593:N593"/>
    <mergeCell ref="O593:P593"/>
    <mergeCell ref="Q593:R593"/>
    <mergeCell ref="S593:T593"/>
    <mergeCell ref="U593:V593"/>
    <mergeCell ref="W593:X593"/>
    <mergeCell ref="L594:N594"/>
    <mergeCell ref="O594:P594"/>
    <mergeCell ref="Q594:R594"/>
    <mergeCell ref="S594:T594"/>
    <mergeCell ref="U594:V594"/>
    <mergeCell ref="W594:X594"/>
    <mergeCell ref="A587:C590"/>
    <mergeCell ref="D587:E590"/>
    <mergeCell ref="F587:G590"/>
    <mergeCell ref="H587:K590"/>
    <mergeCell ref="L587:N587"/>
    <mergeCell ref="O587:P587"/>
    <mergeCell ref="Q587:R587"/>
    <mergeCell ref="S587:T587"/>
    <mergeCell ref="U587:V587"/>
    <mergeCell ref="W587:X587"/>
    <mergeCell ref="L588:N588"/>
    <mergeCell ref="O588:P588"/>
    <mergeCell ref="Q588:R588"/>
    <mergeCell ref="S588:T588"/>
    <mergeCell ref="U588:V588"/>
    <mergeCell ref="W588:X588"/>
    <mergeCell ref="L589:N589"/>
    <mergeCell ref="O589:P589"/>
    <mergeCell ref="Q589:R589"/>
    <mergeCell ref="S589:T589"/>
    <mergeCell ref="U589:V589"/>
    <mergeCell ref="W589:X589"/>
    <mergeCell ref="L590:N590"/>
    <mergeCell ref="O590:P590"/>
    <mergeCell ref="Q590:R590"/>
    <mergeCell ref="S590:T590"/>
    <mergeCell ref="U590:V590"/>
    <mergeCell ref="W590:X590"/>
    <mergeCell ref="A583:C586"/>
    <mergeCell ref="D583:E586"/>
    <mergeCell ref="F583:G586"/>
    <mergeCell ref="H583:K586"/>
    <mergeCell ref="L583:N583"/>
    <mergeCell ref="O583:P583"/>
    <mergeCell ref="Q583:R583"/>
    <mergeCell ref="S583:T583"/>
    <mergeCell ref="U583:V583"/>
    <mergeCell ref="W583:X583"/>
    <mergeCell ref="L584:N584"/>
    <mergeCell ref="O584:P584"/>
    <mergeCell ref="Q584:R584"/>
    <mergeCell ref="S584:T584"/>
    <mergeCell ref="U584:V584"/>
    <mergeCell ref="W584:X584"/>
    <mergeCell ref="L585:N585"/>
    <mergeCell ref="O585:P585"/>
    <mergeCell ref="Q585:R585"/>
    <mergeCell ref="S585:T585"/>
    <mergeCell ref="U585:V585"/>
    <mergeCell ref="W585:X585"/>
    <mergeCell ref="L586:N586"/>
    <mergeCell ref="O586:P586"/>
    <mergeCell ref="Q586:R586"/>
    <mergeCell ref="S586:T586"/>
    <mergeCell ref="U586:V586"/>
    <mergeCell ref="W586:X586"/>
    <mergeCell ref="A579:C582"/>
    <mergeCell ref="D579:E582"/>
    <mergeCell ref="F579:G582"/>
    <mergeCell ref="H579:K582"/>
    <mergeCell ref="L579:N579"/>
    <mergeCell ref="O579:P579"/>
    <mergeCell ref="Q579:R579"/>
    <mergeCell ref="S579:T579"/>
    <mergeCell ref="U579:V579"/>
    <mergeCell ref="W579:X579"/>
    <mergeCell ref="L580:N580"/>
    <mergeCell ref="O580:P580"/>
    <mergeCell ref="Q580:R580"/>
    <mergeCell ref="S580:T580"/>
    <mergeCell ref="U580:V580"/>
    <mergeCell ref="W580:X580"/>
    <mergeCell ref="L581:N581"/>
    <mergeCell ref="O581:P581"/>
    <mergeCell ref="Q581:R581"/>
    <mergeCell ref="S581:T581"/>
    <mergeCell ref="U581:V581"/>
    <mergeCell ref="W581:X581"/>
    <mergeCell ref="L582:N582"/>
    <mergeCell ref="O582:P582"/>
    <mergeCell ref="Q582:R582"/>
    <mergeCell ref="S582:T582"/>
    <mergeCell ref="U582:V582"/>
    <mergeCell ref="W582:X582"/>
    <mergeCell ref="A575:C578"/>
    <mergeCell ref="D575:E578"/>
    <mergeCell ref="F575:G578"/>
    <mergeCell ref="H575:K578"/>
    <mergeCell ref="L575:N575"/>
    <mergeCell ref="O575:P575"/>
    <mergeCell ref="Q575:R575"/>
    <mergeCell ref="S575:T575"/>
    <mergeCell ref="U575:V575"/>
    <mergeCell ref="W575:X575"/>
    <mergeCell ref="L576:N576"/>
    <mergeCell ref="O576:P576"/>
    <mergeCell ref="Q576:R576"/>
    <mergeCell ref="S576:T576"/>
    <mergeCell ref="U576:V576"/>
    <mergeCell ref="W576:X576"/>
    <mergeCell ref="L577:N577"/>
    <mergeCell ref="O577:P577"/>
    <mergeCell ref="Q577:R577"/>
    <mergeCell ref="S577:T577"/>
    <mergeCell ref="U577:V577"/>
    <mergeCell ref="W577:X577"/>
    <mergeCell ref="L578:N578"/>
    <mergeCell ref="O578:P578"/>
    <mergeCell ref="Q578:R578"/>
    <mergeCell ref="S578:T578"/>
    <mergeCell ref="U578:V578"/>
    <mergeCell ref="W578:X578"/>
    <mergeCell ref="A571:C574"/>
    <mergeCell ref="D571:E574"/>
    <mergeCell ref="F571:G574"/>
    <mergeCell ref="H571:K574"/>
    <mergeCell ref="L571:N571"/>
    <mergeCell ref="O571:P571"/>
    <mergeCell ref="Q571:R571"/>
    <mergeCell ref="S571:T571"/>
    <mergeCell ref="U571:V571"/>
    <mergeCell ref="W571:X571"/>
    <mergeCell ref="L572:N572"/>
    <mergeCell ref="O572:P572"/>
    <mergeCell ref="Q572:R572"/>
    <mergeCell ref="S572:T572"/>
    <mergeCell ref="U572:V572"/>
    <mergeCell ref="W572:X572"/>
    <mergeCell ref="L573:N573"/>
    <mergeCell ref="O573:P573"/>
    <mergeCell ref="Q573:R573"/>
    <mergeCell ref="S573:T573"/>
    <mergeCell ref="U573:V573"/>
    <mergeCell ref="W573:X573"/>
    <mergeCell ref="L574:N574"/>
    <mergeCell ref="O574:P574"/>
    <mergeCell ref="Q574:R574"/>
    <mergeCell ref="S574:T574"/>
    <mergeCell ref="U574:V574"/>
    <mergeCell ref="W574:X574"/>
    <mergeCell ref="A567:C570"/>
    <mergeCell ref="D567:E570"/>
    <mergeCell ref="F567:G570"/>
    <mergeCell ref="H567:K570"/>
    <mergeCell ref="L567:N567"/>
    <mergeCell ref="O567:P567"/>
    <mergeCell ref="Q567:R567"/>
    <mergeCell ref="S567:T567"/>
    <mergeCell ref="U567:V567"/>
    <mergeCell ref="W567:X567"/>
    <mergeCell ref="L568:N568"/>
    <mergeCell ref="O568:P568"/>
    <mergeCell ref="Q568:R568"/>
    <mergeCell ref="S568:T568"/>
    <mergeCell ref="U568:V568"/>
    <mergeCell ref="W568:X568"/>
    <mergeCell ref="L569:N569"/>
    <mergeCell ref="O569:P569"/>
    <mergeCell ref="Q569:R569"/>
    <mergeCell ref="S569:T569"/>
    <mergeCell ref="U569:V569"/>
    <mergeCell ref="W569:X569"/>
    <mergeCell ref="L570:N570"/>
    <mergeCell ref="O570:P570"/>
    <mergeCell ref="Q570:R570"/>
    <mergeCell ref="S570:T570"/>
    <mergeCell ref="U570:V570"/>
    <mergeCell ref="W570:X570"/>
    <mergeCell ref="A563:C566"/>
    <mergeCell ref="D563:E566"/>
    <mergeCell ref="F563:G566"/>
    <mergeCell ref="H563:K566"/>
    <mergeCell ref="L563:N563"/>
    <mergeCell ref="O563:P563"/>
    <mergeCell ref="Q563:R563"/>
    <mergeCell ref="S563:T563"/>
    <mergeCell ref="U563:V563"/>
    <mergeCell ref="W563:X563"/>
    <mergeCell ref="L564:N564"/>
    <mergeCell ref="O564:P564"/>
    <mergeCell ref="Q564:R564"/>
    <mergeCell ref="S564:T564"/>
    <mergeCell ref="U564:V564"/>
    <mergeCell ref="W564:X564"/>
    <mergeCell ref="L565:N565"/>
    <mergeCell ref="O565:P565"/>
    <mergeCell ref="Q565:R565"/>
    <mergeCell ref="S565:T565"/>
    <mergeCell ref="U565:V565"/>
    <mergeCell ref="W565:X565"/>
    <mergeCell ref="L566:N566"/>
    <mergeCell ref="O566:P566"/>
    <mergeCell ref="Q566:R566"/>
    <mergeCell ref="S566:T566"/>
    <mergeCell ref="U566:V566"/>
    <mergeCell ref="W566:X566"/>
    <mergeCell ref="A559:C562"/>
    <mergeCell ref="D559:E562"/>
    <mergeCell ref="F559:G562"/>
    <mergeCell ref="H559:K562"/>
    <mergeCell ref="L559:N559"/>
    <mergeCell ref="O559:P559"/>
    <mergeCell ref="Q559:R559"/>
    <mergeCell ref="S559:T559"/>
    <mergeCell ref="U559:V559"/>
    <mergeCell ref="W559:X559"/>
    <mergeCell ref="L560:N560"/>
    <mergeCell ref="O560:P560"/>
    <mergeCell ref="Q560:R560"/>
    <mergeCell ref="S560:T560"/>
    <mergeCell ref="U560:V560"/>
    <mergeCell ref="W560:X560"/>
    <mergeCell ref="L561:N561"/>
    <mergeCell ref="O561:P561"/>
    <mergeCell ref="Q561:R561"/>
    <mergeCell ref="S561:T561"/>
    <mergeCell ref="U561:V561"/>
    <mergeCell ref="W561:X561"/>
    <mergeCell ref="L562:N562"/>
    <mergeCell ref="O562:P562"/>
    <mergeCell ref="Q562:R562"/>
    <mergeCell ref="S562:T562"/>
    <mergeCell ref="U562:V562"/>
    <mergeCell ref="W562:X562"/>
    <mergeCell ref="A555:C558"/>
    <mergeCell ref="D555:E558"/>
    <mergeCell ref="F555:G558"/>
    <mergeCell ref="H555:K558"/>
    <mergeCell ref="L555:N555"/>
    <mergeCell ref="O555:P555"/>
    <mergeCell ref="Q555:R555"/>
    <mergeCell ref="S555:T555"/>
    <mergeCell ref="U555:V555"/>
    <mergeCell ref="W555:X555"/>
    <mergeCell ref="L556:N556"/>
    <mergeCell ref="O556:P556"/>
    <mergeCell ref="Q556:R556"/>
    <mergeCell ref="S556:T556"/>
    <mergeCell ref="U556:V556"/>
    <mergeCell ref="W556:X556"/>
    <mergeCell ref="L557:N557"/>
    <mergeCell ref="O557:P557"/>
    <mergeCell ref="Q557:R557"/>
    <mergeCell ref="S557:T557"/>
    <mergeCell ref="U557:V557"/>
    <mergeCell ref="W557:X557"/>
    <mergeCell ref="L558:N558"/>
    <mergeCell ref="O558:P558"/>
    <mergeCell ref="Q558:R558"/>
    <mergeCell ref="S558:T558"/>
    <mergeCell ref="U558:V558"/>
    <mergeCell ref="W558:X558"/>
    <mergeCell ref="A551:C554"/>
    <mergeCell ref="D551:E554"/>
    <mergeCell ref="F551:G554"/>
    <mergeCell ref="H551:K554"/>
    <mergeCell ref="L551:N551"/>
    <mergeCell ref="O551:P551"/>
    <mergeCell ref="Q551:R551"/>
    <mergeCell ref="S551:T551"/>
    <mergeCell ref="U551:V551"/>
    <mergeCell ref="W551:X551"/>
    <mergeCell ref="L552:N552"/>
    <mergeCell ref="O552:P552"/>
    <mergeCell ref="Q552:R552"/>
    <mergeCell ref="S552:T552"/>
    <mergeCell ref="U552:V552"/>
    <mergeCell ref="W552:X552"/>
    <mergeCell ref="L553:N553"/>
    <mergeCell ref="O553:P553"/>
    <mergeCell ref="Q553:R553"/>
    <mergeCell ref="S553:T553"/>
    <mergeCell ref="U553:V553"/>
    <mergeCell ref="W553:X553"/>
    <mergeCell ref="L554:N554"/>
    <mergeCell ref="O554:P554"/>
    <mergeCell ref="Q554:R554"/>
    <mergeCell ref="S554:T554"/>
    <mergeCell ref="U554:V554"/>
    <mergeCell ref="W554:X554"/>
    <mergeCell ref="A547:C550"/>
    <mergeCell ref="D547:E550"/>
    <mergeCell ref="F547:G550"/>
    <mergeCell ref="H547:K550"/>
    <mergeCell ref="L547:N547"/>
    <mergeCell ref="O547:P547"/>
    <mergeCell ref="Q547:R547"/>
    <mergeCell ref="S547:T547"/>
    <mergeCell ref="U547:V547"/>
    <mergeCell ref="W547:X547"/>
    <mergeCell ref="L548:N548"/>
    <mergeCell ref="O548:P548"/>
    <mergeCell ref="Q548:R548"/>
    <mergeCell ref="S548:T548"/>
    <mergeCell ref="U548:V548"/>
    <mergeCell ref="W548:X548"/>
    <mergeCell ref="L549:N549"/>
    <mergeCell ref="O549:P549"/>
    <mergeCell ref="Q549:R549"/>
    <mergeCell ref="S549:T549"/>
    <mergeCell ref="U549:V549"/>
    <mergeCell ref="W549:X549"/>
    <mergeCell ref="L550:N550"/>
    <mergeCell ref="O550:P550"/>
    <mergeCell ref="Q550:R550"/>
    <mergeCell ref="S550:T550"/>
    <mergeCell ref="U550:V550"/>
    <mergeCell ref="W550:X550"/>
    <mergeCell ref="A543:C546"/>
    <mergeCell ref="D543:E546"/>
    <mergeCell ref="F543:G546"/>
    <mergeCell ref="H543:K546"/>
    <mergeCell ref="L543:N543"/>
    <mergeCell ref="O543:P543"/>
    <mergeCell ref="Q543:R543"/>
    <mergeCell ref="S543:T543"/>
    <mergeCell ref="U543:V543"/>
    <mergeCell ref="W543:X543"/>
    <mergeCell ref="L544:N544"/>
    <mergeCell ref="O544:P544"/>
    <mergeCell ref="Q544:R544"/>
    <mergeCell ref="S544:T544"/>
    <mergeCell ref="U544:V544"/>
    <mergeCell ref="W544:X544"/>
    <mergeCell ref="L545:N545"/>
    <mergeCell ref="O545:P545"/>
    <mergeCell ref="Q545:R545"/>
    <mergeCell ref="S545:T545"/>
    <mergeCell ref="U545:V545"/>
    <mergeCell ref="W545:X545"/>
    <mergeCell ref="L546:N546"/>
    <mergeCell ref="O546:P546"/>
    <mergeCell ref="Q546:R546"/>
    <mergeCell ref="S546:T546"/>
    <mergeCell ref="U546:V546"/>
    <mergeCell ref="W546:X546"/>
    <mergeCell ref="A539:C542"/>
    <mergeCell ref="D539:E542"/>
    <mergeCell ref="F539:G542"/>
    <mergeCell ref="H539:K542"/>
    <mergeCell ref="L539:N539"/>
    <mergeCell ref="O539:P539"/>
    <mergeCell ref="Q539:R539"/>
    <mergeCell ref="S539:T539"/>
    <mergeCell ref="U539:V539"/>
    <mergeCell ref="W539:X539"/>
    <mergeCell ref="L540:N540"/>
    <mergeCell ref="O540:P540"/>
    <mergeCell ref="Q540:R540"/>
    <mergeCell ref="S540:T540"/>
    <mergeCell ref="U540:V540"/>
    <mergeCell ref="W540:X540"/>
    <mergeCell ref="L541:N541"/>
    <mergeCell ref="O541:P541"/>
    <mergeCell ref="Q541:R541"/>
    <mergeCell ref="S541:T541"/>
    <mergeCell ref="U541:V541"/>
    <mergeCell ref="W541:X541"/>
    <mergeCell ref="L542:N542"/>
    <mergeCell ref="O542:P542"/>
    <mergeCell ref="Q542:R542"/>
    <mergeCell ref="S542:T542"/>
    <mergeCell ref="U542:V542"/>
    <mergeCell ref="W542:X542"/>
    <mergeCell ref="A523:C526"/>
    <mergeCell ref="D523:E526"/>
    <mergeCell ref="F523:G526"/>
    <mergeCell ref="H523:K526"/>
    <mergeCell ref="L523:N523"/>
    <mergeCell ref="O523:P523"/>
    <mergeCell ref="Q523:R523"/>
    <mergeCell ref="S523:T523"/>
    <mergeCell ref="U523:V523"/>
    <mergeCell ref="W523:X523"/>
    <mergeCell ref="L524:N524"/>
    <mergeCell ref="O524:P524"/>
    <mergeCell ref="Q524:R524"/>
    <mergeCell ref="S524:T524"/>
    <mergeCell ref="U524:V524"/>
    <mergeCell ref="W524:X524"/>
    <mergeCell ref="L525:N525"/>
    <mergeCell ref="O525:P525"/>
    <mergeCell ref="Q525:R525"/>
    <mergeCell ref="S525:T525"/>
    <mergeCell ref="U525:V525"/>
    <mergeCell ref="W525:X525"/>
    <mergeCell ref="L526:N526"/>
    <mergeCell ref="O526:P526"/>
    <mergeCell ref="Q526:R526"/>
    <mergeCell ref="S526:T526"/>
    <mergeCell ref="U526:V526"/>
    <mergeCell ref="W526:X526"/>
    <mergeCell ref="A519:C522"/>
    <mergeCell ref="D519:E522"/>
    <mergeCell ref="F519:G522"/>
    <mergeCell ref="H519:K522"/>
    <mergeCell ref="L519:N519"/>
    <mergeCell ref="O519:P519"/>
    <mergeCell ref="Q519:R519"/>
    <mergeCell ref="S519:T519"/>
    <mergeCell ref="U519:V519"/>
    <mergeCell ref="W519:X519"/>
    <mergeCell ref="L520:N520"/>
    <mergeCell ref="O520:P520"/>
    <mergeCell ref="Q520:R520"/>
    <mergeCell ref="S520:T520"/>
    <mergeCell ref="U520:V520"/>
    <mergeCell ref="W520:X520"/>
    <mergeCell ref="L521:N521"/>
    <mergeCell ref="O521:P521"/>
    <mergeCell ref="Q521:R521"/>
    <mergeCell ref="S521:T521"/>
    <mergeCell ref="U521:V521"/>
    <mergeCell ref="W521:X521"/>
    <mergeCell ref="L522:N522"/>
    <mergeCell ref="O522:P522"/>
    <mergeCell ref="Q522:R522"/>
    <mergeCell ref="S522:T522"/>
    <mergeCell ref="U522:V522"/>
    <mergeCell ref="W522:X522"/>
    <mergeCell ref="U482:V482"/>
    <mergeCell ref="W482:X482"/>
    <mergeCell ref="A515:C518"/>
    <mergeCell ref="D515:E518"/>
    <mergeCell ref="F515:G518"/>
    <mergeCell ref="H515:K518"/>
    <mergeCell ref="L515:N515"/>
    <mergeCell ref="O515:P515"/>
    <mergeCell ref="Q515:R515"/>
    <mergeCell ref="S515:T515"/>
    <mergeCell ref="U515:V515"/>
    <mergeCell ref="W515:X515"/>
    <mergeCell ref="L516:N516"/>
    <mergeCell ref="O516:P516"/>
    <mergeCell ref="Q516:R516"/>
    <mergeCell ref="S516:T516"/>
    <mergeCell ref="U516:V516"/>
    <mergeCell ref="W516:X516"/>
    <mergeCell ref="L517:N517"/>
    <mergeCell ref="O517:P517"/>
    <mergeCell ref="Q517:R517"/>
    <mergeCell ref="S517:T517"/>
    <mergeCell ref="U517:V517"/>
    <mergeCell ref="W517:X517"/>
    <mergeCell ref="L518:N518"/>
    <mergeCell ref="O518:P518"/>
    <mergeCell ref="Q518:R518"/>
    <mergeCell ref="S518:T518"/>
    <mergeCell ref="U518:V518"/>
    <mergeCell ref="W518:X518"/>
    <mergeCell ref="A511:C514"/>
    <mergeCell ref="D511:E514"/>
    <mergeCell ref="L478:N478"/>
    <mergeCell ref="O478:P478"/>
    <mergeCell ref="Q478:R478"/>
    <mergeCell ref="S478:T478"/>
    <mergeCell ref="U478:V478"/>
    <mergeCell ref="W478:X478"/>
    <mergeCell ref="A479:C482"/>
    <mergeCell ref="D479:E482"/>
    <mergeCell ref="F479:G482"/>
    <mergeCell ref="H479:K482"/>
    <mergeCell ref="L479:N479"/>
    <mergeCell ref="O479:P479"/>
    <mergeCell ref="Q479:R479"/>
    <mergeCell ref="S479:T479"/>
    <mergeCell ref="U479:V479"/>
    <mergeCell ref="W479:X479"/>
    <mergeCell ref="L480:N480"/>
    <mergeCell ref="O480:P480"/>
    <mergeCell ref="Q480:R480"/>
    <mergeCell ref="S480:T480"/>
    <mergeCell ref="U480:V480"/>
    <mergeCell ref="W480:X480"/>
    <mergeCell ref="L481:N481"/>
    <mergeCell ref="O481:P481"/>
    <mergeCell ref="Q481:R481"/>
    <mergeCell ref="S481:T481"/>
    <mergeCell ref="U481:V481"/>
    <mergeCell ref="W481:X481"/>
    <mergeCell ref="L482:N482"/>
    <mergeCell ref="O482:P482"/>
    <mergeCell ref="Q482:R482"/>
    <mergeCell ref="S482:T482"/>
    <mergeCell ref="L475:N475"/>
    <mergeCell ref="O475:P475"/>
    <mergeCell ref="Q475:R475"/>
    <mergeCell ref="S475:T475"/>
    <mergeCell ref="U475:V475"/>
    <mergeCell ref="W475:X475"/>
    <mergeCell ref="L476:N476"/>
    <mergeCell ref="O476:P476"/>
    <mergeCell ref="Q476:R476"/>
    <mergeCell ref="S476:T476"/>
    <mergeCell ref="U476:V476"/>
    <mergeCell ref="W476:X476"/>
    <mergeCell ref="L477:N477"/>
    <mergeCell ref="O477:P477"/>
    <mergeCell ref="Q477:R477"/>
    <mergeCell ref="S477:T477"/>
    <mergeCell ref="U477:V477"/>
    <mergeCell ref="W477:X477"/>
    <mergeCell ref="A535:C538"/>
    <mergeCell ref="A459:C462"/>
    <mergeCell ref="D459:E462"/>
    <mergeCell ref="F459:G462"/>
    <mergeCell ref="H459:K462"/>
    <mergeCell ref="L459:N459"/>
    <mergeCell ref="O459:P459"/>
    <mergeCell ref="Q459:R459"/>
    <mergeCell ref="S459:T459"/>
    <mergeCell ref="U459:V459"/>
    <mergeCell ref="W459:X459"/>
    <mergeCell ref="L460:N460"/>
    <mergeCell ref="O460:P460"/>
    <mergeCell ref="Q460:R460"/>
    <mergeCell ref="S460:T460"/>
    <mergeCell ref="U460:V460"/>
    <mergeCell ref="W460:X460"/>
    <mergeCell ref="L461:N461"/>
    <mergeCell ref="O461:P461"/>
    <mergeCell ref="Q461:R461"/>
    <mergeCell ref="S461:T461"/>
    <mergeCell ref="U461:V461"/>
    <mergeCell ref="W461:X461"/>
    <mergeCell ref="L462:N462"/>
    <mergeCell ref="O462:P462"/>
    <mergeCell ref="Q462:R462"/>
    <mergeCell ref="S462:T462"/>
    <mergeCell ref="U462:V462"/>
    <mergeCell ref="W462:X462"/>
    <mergeCell ref="A475:C478"/>
    <mergeCell ref="D475:E478"/>
    <mergeCell ref="F475:G478"/>
    <mergeCell ref="L538:N538"/>
    <mergeCell ref="L537:N537"/>
    <mergeCell ref="L536:N536"/>
    <mergeCell ref="L535:N535"/>
    <mergeCell ref="Q538:R538"/>
    <mergeCell ref="Q537:R537"/>
    <mergeCell ref="Q536:R536"/>
    <mergeCell ref="Q535:R535"/>
    <mergeCell ref="S538:T538"/>
    <mergeCell ref="S537:T537"/>
    <mergeCell ref="S536:T536"/>
    <mergeCell ref="S535:T535"/>
    <mergeCell ref="U538:V538"/>
    <mergeCell ref="U537:V537"/>
    <mergeCell ref="U536:V536"/>
    <mergeCell ref="U535:V535"/>
    <mergeCell ref="W538:X538"/>
    <mergeCell ref="W537:X537"/>
    <mergeCell ref="W536:X536"/>
    <mergeCell ref="W535:X535"/>
    <mergeCell ref="O538:P538"/>
    <mergeCell ref="O537:P537"/>
    <mergeCell ref="O536:P536"/>
    <mergeCell ref="O535:P535"/>
    <mergeCell ref="U530:V530"/>
    <mergeCell ref="W530:X530"/>
    <mergeCell ref="A531:C534"/>
    <mergeCell ref="D531:E534"/>
    <mergeCell ref="F531:G534"/>
    <mergeCell ref="H531:K534"/>
    <mergeCell ref="L531:N531"/>
    <mergeCell ref="O531:P531"/>
    <mergeCell ref="Q531:R531"/>
    <mergeCell ref="S531:T531"/>
    <mergeCell ref="U531:V531"/>
    <mergeCell ref="W531:X531"/>
    <mergeCell ref="L532:N532"/>
    <mergeCell ref="O532:P532"/>
    <mergeCell ref="Q532:R532"/>
    <mergeCell ref="S532:T532"/>
    <mergeCell ref="U532:V532"/>
    <mergeCell ref="W532:X532"/>
    <mergeCell ref="L533:N533"/>
    <mergeCell ref="O533:P533"/>
    <mergeCell ref="Q533:R533"/>
    <mergeCell ref="S533:T533"/>
    <mergeCell ref="U533:V533"/>
    <mergeCell ref="W533:X533"/>
    <mergeCell ref="L534:N534"/>
    <mergeCell ref="O534:P534"/>
    <mergeCell ref="Q534:R534"/>
    <mergeCell ref="S534:T534"/>
    <mergeCell ref="U534:V534"/>
    <mergeCell ref="W534:X534"/>
    <mergeCell ref="L514:N514"/>
    <mergeCell ref="O514:P514"/>
    <mergeCell ref="Q514:R514"/>
    <mergeCell ref="S514:T514"/>
    <mergeCell ref="U514:V514"/>
    <mergeCell ref="W514:X514"/>
    <mergeCell ref="A527:C530"/>
    <mergeCell ref="D527:E530"/>
    <mergeCell ref="F527:G530"/>
    <mergeCell ref="H527:K530"/>
    <mergeCell ref="L527:N527"/>
    <mergeCell ref="O527:P527"/>
    <mergeCell ref="Q527:R527"/>
    <mergeCell ref="S527:T527"/>
    <mergeCell ref="U527:V527"/>
    <mergeCell ref="W527:X527"/>
    <mergeCell ref="L528:N528"/>
    <mergeCell ref="O528:P528"/>
    <mergeCell ref="Q528:R528"/>
    <mergeCell ref="S528:T528"/>
    <mergeCell ref="U528:V528"/>
    <mergeCell ref="W528:X528"/>
    <mergeCell ref="L529:N529"/>
    <mergeCell ref="O529:P529"/>
    <mergeCell ref="Q529:R529"/>
    <mergeCell ref="S529:T529"/>
    <mergeCell ref="U529:V529"/>
    <mergeCell ref="W529:X529"/>
    <mergeCell ref="L530:N530"/>
    <mergeCell ref="O530:P530"/>
    <mergeCell ref="Q530:R530"/>
    <mergeCell ref="S530:T530"/>
    <mergeCell ref="L511:N511"/>
    <mergeCell ref="O511:P511"/>
    <mergeCell ref="Q511:R511"/>
    <mergeCell ref="S511:T511"/>
    <mergeCell ref="U511:V511"/>
    <mergeCell ref="W511:X511"/>
    <mergeCell ref="L512:N512"/>
    <mergeCell ref="O512:P512"/>
    <mergeCell ref="Q512:R512"/>
    <mergeCell ref="S512:T512"/>
    <mergeCell ref="U512:V512"/>
    <mergeCell ref="W512:X512"/>
    <mergeCell ref="L513:N513"/>
    <mergeCell ref="O513:P513"/>
    <mergeCell ref="Q513:R513"/>
    <mergeCell ref="S513:T513"/>
    <mergeCell ref="U513:V513"/>
    <mergeCell ref="W513:X513"/>
    <mergeCell ref="A507:C510"/>
    <mergeCell ref="D507:E510"/>
    <mergeCell ref="F507:G510"/>
    <mergeCell ref="H507:K510"/>
    <mergeCell ref="L507:N507"/>
    <mergeCell ref="O507:P507"/>
    <mergeCell ref="Q507:R507"/>
    <mergeCell ref="S507:T507"/>
    <mergeCell ref="U507:V507"/>
    <mergeCell ref="W507:X507"/>
    <mergeCell ref="L508:N508"/>
    <mergeCell ref="O508:P508"/>
    <mergeCell ref="Q508:R508"/>
    <mergeCell ref="S508:T508"/>
    <mergeCell ref="U508:V508"/>
    <mergeCell ref="W508:X508"/>
    <mergeCell ref="L509:N509"/>
    <mergeCell ref="O509:P509"/>
    <mergeCell ref="Q509:R509"/>
    <mergeCell ref="S509:T509"/>
    <mergeCell ref="U509:V509"/>
    <mergeCell ref="W509:X509"/>
    <mergeCell ref="L510:N510"/>
    <mergeCell ref="O510:P510"/>
    <mergeCell ref="Q510:R510"/>
    <mergeCell ref="S510:T510"/>
    <mergeCell ref="U510:V510"/>
    <mergeCell ref="W510:X510"/>
    <mergeCell ref="A503:C506"/>
    <mergeCell ref="D503:E506"/>
    <mergeCell ref="F503:G506"/>
    <mergeCell ref="H503:K506"/>
    <mergeCell ref="L503:N503"/>
    <mergeCell ref="O503:P503"/>
    <mergeCell ref="Q503:R503"/>
    <mergeCell ref="S503:T503"/>
    <mergeCell ref="U503:V503"/>
    <mergeCell ref="W503:X503"/>
    <mergeCell ref="L504:N504"/>
    <mergeCell ref="O504:P504"/>
    <mergeCell ref="Q504:R504"/>
    <mergeCell ref="S504:T504"/>
    <mergeCell ref="U504:V504"/>
    <mergeCell ref="W504:X504"/>
    <mergeCell ref="L505:N505"/>
    <mergeCell ref="O505:P505"/>
    <mergeCell ref="Q505:R505"/>
    <mergeCell ref="S505:T505"/>
    <mergeCell ref="U505:V505"/>
    <mergeCell ref="W505:X505"/>
    <mergeCell ref="L506:N506"/>
    <mergeCell ref="O506:P506"/>
    <mergeCell ref="Q506:R506"/>
    <mergeCell ref="S506:T506"/>
    <mergeCell ref="U506:V506"/>
    <mergeCell ref="W506:X506"/>
    <mergeCell ref="A499:C502"/>
    <mergeCell ref="D499:E502"/>
    <mergeCell ref="F499:G502"/>
    <mergeCell ref="H499:K502"/>
    <mergeCell ref="L499:N499"/>
    <mergeCell ref="O499:P499"/>
    <mergeCell ref="Q499:R499"/>
    <mergeCell ref="S499:T499"/>
    <mergeCell ref="U499:V499"/>
    <mergeCell ref="W499:X499"/>
    <mergeCell ref="L500:N500"/>
    <mergeCell ref="O500:P500"/>
    <mergeCell ref="Q500:R500"/>
    <mergeCell ref="S500:T500"/>
    <mergeCell ref="U500:V500"/>
    <mergeCell ref="W500:X500"/>
    <mergeCell ref="L501:N501"/>
    <mergeCell ref="O501:P501"/>
    <mergeCell ref="Q501:R501"/>
    <mergeCell ref="S501:T501"/>
    <mergeCell ref="U501:V501"/>
    <mergeCell ref="W501:X501"/>
    <mergeCell ref="L502:N502"/>
    <mergeCell ref="O502:P502"/>
    <mergeCell ref="Q502:R502"/>
    <mergeCell ref="S502:T502"/>
    <mergeCell ref="U502:V502"/>
    <mergeCell ref="W502:X502"/>
    <mergeCell ref="A495:C498"/>
    <mergeCell ref="D495:E498"/>
    <mergeCell ref="F495:G498"/>
    <mergeCell ref="H495:K498"/>
    <mergeCell ref="L495:N495"/>
    <mergeCell ref="O495:P495"/>
    <mergeCell ref="Q495:R495"/>
    <mergeCell ref="S495:T495"/>
    <mergeCell ref="U495:V495"/>
    <mergeCell ref="W495:X495"/>
    <mergeCell ref="L496:N496"/>
    <mergeCell ref="O496:P496"/>
    <mergeCell ref="Q496:R496"/>
    <mergeCell ref="S496:T496"/>
    <mergeCell ref="U496:V496"/>
    <mergeCell ref="W496:X496"/>
    <mergeCell ref="L497:N497"/>
    <mergeCell ref="O497:P497"/>
    <mergeCell ref="Q497:R497"/>
    <mergeCell ref="S497:T497"/>
    <mergeCell ref="U497:V497"/>
    <mergeCell ref="W497:X497"/>
    <mergeCell ref="L498:N498"/>
    <mergeCell ref="O498:P498"/>
    <mergeCell ref="Q498:R498"/>
    <mergeCell ref="S498:T498"/>
    <mergeCell ref="U498:V498"/>
    <mergeCell ref="W498:X498"/>
    <mergeCell ref="A491:C494"/>
    <mergeCell ref="D491:E494"/>
    <mergeCell ref="F491:G494"/>
    <mergeCell ref="H491:K494"/>
    <mergeCell ref="L491:N491"/>
    <mergeCell ref="O491:P491"/>
    <mergeCell ref="Q491:R491"/>
    <mergeCell ref="S491:T491"/>
    <mergeCell ref="U491:V491"/>
    <mergeCell ref="W491:X491"/>
    <mergeCell ref="L492:N492"/>
    <mergeCell ref="O492:P492"/>
    <mergeCell ref="Q492:R492"/>
    <mergeCell ref="S492:T492"/>
    <mergeCell ref="U492:V492"/>
    <mergeCell ref="W492:X492"/>
    <mergeCell ref="L493:N493"/>
    <mergeCell ref="O493:P493"/>
    <mergeCell ref="Q493:R493"/>
    <mergeCell ref="S493:T493"/>
    <mergeCell ref="U493:V493"/>
    <mergeCell ref="W493:X493"/>
    <mergeCell ref="L494:N494"/>
    <mergeCell ref="O494:P494"/>
    <mergeCell ref="Q494:R494"/>
    <mergeCell ref="S494:T494"/>
    <mergeCell ref="U494:V494"/>
    <mergeCell ref="W494:X494"/>
    <mergeCell ref="A487:C490"/>
    <mergeCell ref="D487:E490"/>
    <mergeCell ref="F487:G490"/>
    <mergeCell ref="H487:K490"/>
    <mergeCell ref="L487:N487"/>
    <mergeCell ref="O487:P487"/>
    <mergeCell ref="Q487:R487"/>
    <mergeCell ref="S487:T487"/>
    <mergeCell ref="U487:V487"/>
    <mergeCell ref="W487:X487"/>
    <mergeCell ref="L488:N488"/>
    <mergeCell ref="O488:P488"/>
    <mergeCell ref="Q488:R488"/>
    <mergeCell ref="S488:T488"/>
    <mergeCell ref="U488:V488"/>
    <mergeCell ref="W488:X488"/>
    <mergeCell ref="L489:N489"/>
    <mergeCell ref="O489:P489"/>
    <mergeCell ref="Q489:R489"/>
    <mergeCell ref="S489:T489"/>
    <mergeCell ref="U489:V489"/>
    <mergeCell ref="W489:X489"/>
    <mergeCell ref="L490:N490"/>
    <mergeCell ref="O490:P490"/>
    <mergeCell ref="Q490:R490"/>
    <mergeCell ref="S490:T490"/>
    <mergeCell ref="U490:V490"/>
    <mergeCell ref="W490:X490"/>
    <mergeCell ref="A483:C486"/>
    <mergeCell ref="D483:E486"/>
    <mergeCell ref="F483:G486"/>
    <mergeCell ref="H483:K486"/>
    <mergeCell ref="L483:N483"/>
    <mergeCell ref="O483:P483"/>
    <mergeCell ref="Q483:R483"/>
    <mergeCell ref="S483:T483"/>
    <mergeCell ref="U483:V483"/>
    <mergeCell ref="W483:X483"/>
    <mergeCell ref="L484:N484"/>
    <mergeCell ref="O484:P484"/>
    <mergeCell ref="Q484:R484"/>
    <mergeCell ref="S484:T484"/>
    <mergeCell ref="U484:V484"/>
    <mergeCell ref="W484:X484"/>
    <mergeCell ref="L485:N485"/>
    <mergeCell ref="O485:P485"/>
    <mergeCell ref="Q485:R485"/>
    <mergeCell ref="S485:T485"/>
    <mergeCell ref="U485:V485"/>
    <mergeCell ref="W485:X485"/>
    <mergeCell ref="L486:N486"/>
    <mergeCell ref="O486:P486"/>
    <mergeCell ref="Q486:R486"/>
    <mergeCell ref="S486:T486"/>
    <mergeCell ref="U486:V486"/>
    <mergeCell ref="W486:X486"/>
    <mergeCell ref="A471:C474"/>
    <mergeCell ref="D471:E474"/>
    <mergeCell ref="F471:G474"/>
    <mergeCell ref="H471:K474"/>
    <mergeCell ref="L471:N471"/>
    <mergeCell ref="O471:P471"/>
    <mergeCell ref="Q471:R471"/>
    <mergeCell ref="S471:T471"/>
    <mergeCell ref="U471:V471"/>
    <mergeCell ref="W471:X471"/>
    <mergeCell ref="L472:N472"/>
    <mergeCell ref="O472:P472"/>
    <mergeCell ref="Q472:R472"/>
    <mergeCell ref="S472:T472"/>
    <mergeCell ref="U472:V472"/>
    <mergeCell ref="W472:X472"/>
    <mergeCell ref="L473:N473"/>
    <mergeCell ref="O473:P473"/>
    <mergeCell ref="Q473:R473"/>
    <mergeCell ref="S473:T473"/>
    <mergeCell ref="U473:V473"/>
    <mergeCell ref="W473:X473"/>
    <mergeCell ref="L474:N474"/>
    <mergeCell ref="O474:P474"/>
    <mergeCell ref="Q474:R474"/>
    <mergeCell ref="S474:T474"/>
    <mergeCell ref="U474:V474"/>
    <mergeCell ref="W474:X474"/>
    <mergeCell ref="A467:C470"/>
    <mergeCell ref="D467:E470"/>
    <mergeCell ref="F467:G470"/>
    <mergeCell ref="H467:K470"/>
    <mergeCell ref="L467:N467"/>
    <mergeCell ref="O467:P467"/>
    <mergeCell ref="Q467:R467"/>
    <mergeCell ref="S467:T467"/>
    <mergeCell ref="U467:V467"/>
    <mergeCell ref="W467:X467"/>
    <mergeCell ref="L468:N468"/>
    <mergeCell ref="O468:P468"/>
    <mergeCell ref="Q468:R468"/>
    <mergeCell ref="S468:T468"/>
    <mergeCell ref="U468:V468"/>
    <mergeCell ref="W468:X468"/>
    <mergeCell ref="L469:N469"/>
    <mergeCell ref="O469:P469"/>
    <mergeCell ref="Q469:R469"/>
    <mergeCell ref="S469:T469"/>
    <mergeCell ref="U469:V469"/>
    <mergeCell ref="W469:X469"/>
    <mergeCell ref="L470:N470"/>
    <mergeCell ref="O470:P470"/>
    <mergeCell ref="Q470:R470"/>
    <mergeCell ref="S470:T470"/>
    <mergeCell ref="U470:V470"/>
    <mergeCell ref="W470:X470"/>
    <mergeCell ref="A463:C466"/>
    <mergeCell ref="D463:E466"/>
    <mergeCell ref="F463:G466"/>
    <mergeCell ref="H463:K466"/>
    <mergeCell ref="L463:N463"/>
    <mergeCell ref="O463:P463"/>
    <mergeCell ref="Q463:R463"/>
    <mergeCell ref="S463:T463"/>
    <mergeCell ref="U463:V463"/>
    <mergeCell ref="W463:X463"/>
    <mergeCell ref="L464:N464"/>
    <mergeCell ref="O464:P464"/>
    <mergeCell ref="Q464:R464"/>
    <mergeCell ref="S464:T464"/>
    <mergeCell ref="U464:V464"/>
    <mergeCell ref="W464:X464"/>
    <mergeCell ref="L465:N465"/>
    <mergeCell ref="O465:P465"/>
    <mergeCell ref="Q465:R465"/>
    <mergeCell ref="S465:T465"/>
    <mergeCell ref="U465:V465"/>
    <mergeCell ref="W465:X465"/>
    <mergeCell ref="L466:N466"/>
    <mergeCell ref="O466:P466"/>
    <mergeCell ref="Q466:R466"/>
    <mergeCell ref="S466:T466"/>
    <mergeCell ref="U466:V466"/>
    <mergeCell ref="W466:X466"/>
    <mergeCell ref="A455:C458"/>
    <mergeCell ref="D455:E458"/>
    <mergeCell ref="F455:G458"/>
    <mergeCell ref="H455:K458"/>
    <mergeCell ref="L455:N455"/>
    <mergeCell ref="O455:P455"/>
    <mergeCell ref="Q455:R455"/>
    <mergeCell ref="S455:T455"/>
    <mergeCell ref="U455:V455"/>
    <mergeCell ref="W455:X455"/>
    <mergeCell ref="L456:N456"/>
    <mergeCell ref="O456:P456"/>
    <mergeCell ref="Q456:R456"/>
    <mergeCell ref="S456:T456"/>
    <mergeCell ref="U456:V456"/>
    <mergeCell ref="W456:X456"/>
    <mergeCell ref="L457:N457"/>
    <mergeCell ref="O457:P457"/>
    <mergeCell ref="Q457:R457"/>
    <mergeCell ref="S457:T457"/>
    <mergeCell ref="U457:V457"/>
    <mergeCell ref="W457:X457"/>
    <mergeCell ref="L458:N458"/>
    <mergeCell ref="O458:P458"/>
    <mergeCell ref="Q458:R458"/>
    <mergeCell ref="S458:T458"/>
    <mergeCell ref="U458:V458"/>
    <mergeCell ref="W458:X458"/>
    <mergeCell ref="A451:C454"/>
    <mergeCell ref="D451:E454"/>
    <mergeCell ref="F451:G454"/>
    <mergeCell ref="H451:K454"/>
    <mergeCell ref="L451:N451"/>
    <mergeCell ref="O451:P451"/>
    <mergeCell ref="Q451:R451"/>
    <mergeCell ref="S451:T451"/>
    <mergeCell ref="U451:V451"/>
    <mergeCell ref="W451:X451"/>
    <mergeCell ref="L452:N452"/>
    <mergeCell ref="O452:P452"/>
    <mergeCell ref="Q452:R452"/>
    <mergeCell ref="S452:T452"/>
    <mergeCell ref="U452:V452"/>
    <mergeCell ref="W452:X452"/>
    <mergeCell ref="L453:N453"/>
    <mergeCell ref="O453:P453"/>
    <mergeCell ref="Q453:R453"/>
    <mergeCell ref="S453:T453"/>
    <mergeCell ref="U453:V453"/>
    <mergeCell ref="W453:X453"/>
    <mergeCell ref="L454:N454"/>
    <mergeCell ref="O454:P454"/>
    <mergeCell ref="Q454:R454"/>
    <mergeCell ref="S454:T454"/>
    <mergeCell ref="U454:V454"/>
    <mergeCell ref="W454:X454"/>
    <mergeCell ref="A447:C450"/>
    <mergeCell ref="D447:E450"/>
    <mergeCell ref="F447:G450"/>
    <mergeCell ref="H447:K450"/>
    <mergeCell ref="L447:N447"/>
    <mergeCell ref="O447:P447"/>
    <mergeCell ref="Q447:R447"/>
    <mergeCell ref="S447:T447"/>
    <mergeCell ref="U447:V447"/>
    <mergeCell ref="W447:X447"/>
    <mergeCell ref="L448:N448"/>
    <mergeCell ref="O448:P448"/>
    <mergeCell ref="Q448:R448"/>
    <mergeCell ref="S448:T448"/>
    <mergeCell ref="U448:V448"/>
    <mergeCell ref="W448:X448"/>
    <mergeCell ref="L449:N449"/>
    <mergeCell ref="O449:P449"/>
    <mergeCell ref="Q449:R449"/>
    <mergeCell ref="S449:T449"/>
    <mergeCell ref="U449:V449"/>
    <mergeCell ref="W449:X449"/>
    <mergeCell ref="L450:N450"/>
    <mergeCell ref="O450:P450"/>
    <mergeCell ref="Q450:R450"/>
    <mergeCell ref="S450:T450"/>
    <mergeCell ref="U450:V450"/>
    <mergeCell ref="W450:X450"/>
    <mergeCell ref="A443:C446"/>
    <mergeCell ref="D443:E446"/>
    <mergeCell ref="F443:G446"/>
    <mergeCell ref="H443:K446"/>
    <mergeCell ref="L443:N443"/>
    <mergeCell ref="O443:P443"/>
    <mergeCell ref="Q443:R443"/>
    <mergeCell ref="S443:T443"/>
    <mergeCell ref="U443:V443"/>
    <mergeCell ref="W443:X443"/>
    <mergeCell ref="L444:N444"/>
    <mergeCell ref="O444:P444"/>
    <mergeCell ref="Q444:R444"/>
    <mergeCell ref="S444:T444"/>
    <mergeCell ref="U444:V444"/>
    <mergeCell ref="W444:X444"/>
    <mergeCell ref="L445:N445"/>
    <mergeCell ref="O445:P445"/>
    <mergeCell ref="Q445:R445"/>
    <mergeCell ref="S445:T445"/>
    <mergeCell ref="U445:V445"/>
    <mergeCell ref="W445:X445"/>
    <mergeCell ref="L446:N446"/>
    <mergeCell ref="O446:P446"/>
    <mergeCell ref="Q446:R446"/>
    <mergeCell ref="S446:T446"/>
    <mergeCell ref="U446:V446"/>
    <mergeCell ref="W446:X446"/>
    <mergeCell ref="A439:C442"/>
    <mergeCell ref="D439:E442"/>
    <mergeCell ref="F439:G442"/>
    <mergeCell ref="H439:K442"/>
    <mergeCell ref="L439:N439"/>
    <mergeCell ref="O439:P439"/>
    <mergeCell ref="Q439:R439"/>
    <mergeCell ref="S439:T439"/>
    <mergeCell ref="U439:V439"/>
    <mergeCell ref="W439:X439"/>
    <mergeCell ref="L440:N440"/>
    <mergeCell ref="O440:P440"/>
    <mergeCell ref="Q440:R440"/>
    <mergeCell ref="S440:T440"/>
    <mergeCell ref="U440:V440"/>
    <mergeCell ref="W440:X440"/>
    <mergeCell ref="L441:N441"/>
    <mergeCell ref="O441:P441"/>
    <mergeCell ref="Q441:R441"/>
    <mergeCell ref="S441:T441"/>
    <mergeCell ref="U441:V441"/>
    <mergeCell ref="W441:X441"/>
    <mergeCell ref="L442:N442"/>
    <mergeCell ref="O442:P442"/>
    <mergeCell ref="Q442:R442"/>
    <mergeCell ref="S442:T442"/>
    <mergeCell ref="U442:V442"/>
    <mergeCell ref="W442:X442"/>
    <mergeCell ref="A435:C438"/>
    <mergeCell ref="D435:E438"/>
    <mergeCell ref="F435:G438"/>
    <mergeCell ref="H435:K438"/>
    <mergeCell ref="L435:N435"/>
    <mergeCell ref="O435:P435"/>
    <mergeCell ref="Q435:R435"/>
    <mergeCell ref="S435:T435"/>
    <mergeCell ref="U435:V435"/>
    <mergeCell ref="W435:X435"/>
    <mergeCell ref="L436:N436"/>
    <mergeCell ref="O436:P436"/>
    <mergeCell ref="Q436:R436"/>
    <mergeCell ref="S436:T436"/>
    <mergeCell ref="U436:V436"/>
    <mergeCell ref="W436:X436"/>
    <mergeCell ref="L437:N437"/>
    <mergeCell ref="O437:P437"/>
    <mergeCell ref="Q437:R437"/>
    <mergeCell ref="S437:T437"/>
    <mergeCell ref="U437:V437"/>
    <mergeCell ref="W437:X437"/>
    <mergeCell ref="L438:N438"/>
    <mergeCell ref="O438:P438"/>
    <mergeCell ref="Q438:R438"/>
    <mergeCell ref="S438:T438"/>
    <mergeCell ref="U438:V438"/>
    <mergeCell ref="W438:X438"/>
    <mergeCell ref="A431:C434"/>
    <mergeCell ref="D431:E434"/>
    <mergeCell ref="F431:G434"/>
    <mergeCell ref="H431:K434"/>
    <mergeCell ref="L431:N431"/>
    <mergeCell ref="O431:P431"/>
    <mergeCell ref="Q431:R431"/>
    <mergeCell ref="S431:T431"/>
    <mergeCell ref="U431:V431"/>
    <mergeCell ref="W431:X431"/>
    <mergeCell ref="L432:N432"/>
    <mergeCell ref="O432:P432"/>
    <mergeCell ref="Q432:R432"/>
    <mergeCell ref="S432:T432"/>
    <mergeCell ref="U432:V432"/>
    <mergeCell ref="W432:X432"/>
    <mergeCell ref="L433:N433"/>
    <mergeCell ref="O433:P433"/>
    <mergeCell ref="Q433:R433"/>
    <mergeCell ref="S433:T433"/>
    <mergeCell ref="U433:V433"/>
    <mergeCell ref="W433:X433"/>
    <mergeCell ref="L434:N434"/>
    <mergeCell ref="O434:P434"/>
    <mergeCell ref="Q434:R434"/>
    <mergeCell ref="S434:T434"/>
    <mergeCell ref="U434:V434"/>
    <mergeCell ref="W434:X434"/>
    <mergeCell ref="A427:C430"/>
    <mergeCell ref="D427:E430"/>
    <mergeCell ref="F427:G430"/>
    <mergeCell ref="H427:K430"/>
    <mergeCell ref="L427:N427"/>
    <mergeCell ref="O427:P427"/>
    <mergeCell ref="Q427:R427"/>
    <mergeCell ref="S427:T427"/>
    <mergeCell ref="U427:V427"/>
    <mergeCell ref="W427:X427"/>
    <mergeCell ref="L428:N428"/>
    <mergeCell ref="O428:P428"/>
    <mergeCell ref="Q428:R428"/>
    <mergeCell ref="S428:T428"/>
    <mergeCell ref="U428:V428"/>
    <mergeCell ref="W428:X428"/>
    <mergeCell ref="L429:N429"/>
    <mergeCell ref="O429:P429"/>
    <mergeCell ref="Q429:R429"/>
    <mergeCell ref="S429:T429"/>
    <mergeCell ref="U429:V429"/>
    <mergeCell ref="W429:X429"/>
    <mergeCell ref="L430:N430"/>
    <mergeCell ref="O430:P430"/>
    <mergeCell ref="Q430:R430"/>
    <mergeCell ref="S430:T430"/>
    <mergeCell ref="U430:V430"/>
    <mergeCell ref="W430:X430"/>
    <mergeCell ref="A423:C426"/>
    <mergeCell ref="D423:E426"/>
    <mergeCell ref="F423:G426"/>
    <mergeCell ref="H423:K426"/>
    <mergeCell ref="L423:N423"/>
    <mergeCell ref="O423:P423"/>
    <mergeCell ref="Q423:R423"/>
    <mergeCell ref="S423:T423"/>
    <mergeCell ref="U423:V423"/>
    <mergeCell ref="W423:X423"/>
    <mergeCell ref="L424:N424"/>
    <mergeCell ref="O424:P424"/>
    <mergeCell ref="Q424:R424"/>
    <mergeCell ref="S424:T424"/>
    <mergeCell ref="U424:V424"/>
    <mergeCell ref="W424:X424"/>
    <mergeCell ref="L425:N425"/>
    <mergeCell ref="O425:P425"/>
    <mergeCell ref="Q425:R425"/>
    <mergeCell ref="S425:T425"/>
    <mergeCell ref="U425:V425"/>
    <mergeCell ref="W425:X425"/>
    <mergeCell ref="L426:N426"/>
    <mergeCell ref="O426:P426"/>
    <mergeCell ref="Q426:R426"/>
    <mergeCell ref="S426:T426"/>
    <mergeCell ref="U426:V426"/>
    <mergeCell ref="W426:X426"/>
    <mergeCell ref="A419:C422"/>
    <mergeCell ref="D419:E422"/>
    <mergeCell ref="F419:G422"/>
    <mergeCell ref="H419:K422"/>
    <mergeCell ref="L419:N419"/>
    <mergeCell ref="O419:P419"/>
    <mergeCell ref="Q419:R419"/>
    <mergeCell ref="S419:T419"/>
    <mergeCell ref="U419:V419"/>
    <mergeCell ref="W419:X419"/>
    <mergeCell ref="L420:N420"/>
    <mergeCell ref="O420:P420"/>
    <mergeCell ref="Q420:R420"/>
    <mergeCell ref="S420:T420"/>
    <mergeCell ref="U420:V420"/>
    <mergeCell ref="W420:X420"/>
    <mergeCell ref="L421:N421"/>
    <mergeCell ref="O421:P421"/>
    <mergeCell ref="Q421:R421"/>
    <mergeCell ref="S421:T421"/>
    <mergeCell ref="U421:V421"/>
    <mergeCell ref="W421:X421"/>
    <mergeCell ref="L422:N422"/>
    <mergeCell ref="O422:P422"/>
    <mergeCell ref="Q422:R422"/>
    <mergeCell ref="S422:T422"/>
    <mergeCell ref="U422:V422"/>
    <mergeCell ref="W422:X422"/>
    <mergeCell ref="A415:C418"/>
    <mergeCell ref="D415:E418"/>
    <mergeCell ref="F415:G418"/>
    <mergeCell ref="H415:K418"/>
    <mergeCell ref="L415:N415"/>
    <mergeCell ref="O415:P415"/>
    <mergeCell ref="Q415:R415"/>
    <mergeCell ref="S415:T415"/>
    <mergeCell ref="U415:V415"/>
    <mergeCell ref="W415:X415"/>
    <mergeCell ref="L416:N416"/>
    <mergeCell ref="O416:P416"/>
    <mergeCell ref="Q416:R416"/>
    <mergeCell ref="S416:T416"/>
    <mergeCell ref="U416:V416"/>
    <mergeCell ref="W416:X416"/>
    <mergeCell ref="L417:N417"/>
    <mergeCell ref="O417:P417"/>
    <mergeCell ref="Q417:R417"/>
    <mergeCell ref="S417:T417"/>
    <mergeCell ref="U417:V417"/>
    <mergeCell ref="W417:X417"/>
    <mergeCell ref="L418:N418"/>
    <mergeCell ref="O418:P418"/>
    <mergeCell ref="Q418:R418"/>
    <mergeCell ref="S418:T418"/>
    <mergeCell ref="U418:V418"/>
    <mergeCell ref="W418:X418"/>
    <mergeCell ref="A170:B170"/>
    <mergeCell ref="C170:D170"/>
    <mergeCell ref="E170:F170"/>
    <mergeCell ref="G170:N170"/>
    <mergeCell ref="O170:P170"/>
    <mergeCell ref="Q170:R170"/>
    <mergeCell ref="S170:T170"/>
    <mergeCell ref="U170:V170"/>
    <mergeCell ref="W170:X170"/>
    <mergeCell ref="A168:B168"/>
    <mergeCell ref="C168:D168"/>
    <mergeCell ref="E168:F168"/>
    <mergeCell ref="G168:N168"/>
    <mergeCell ref="O168:P168"/>
    <mergeCell ref="Q168:R168"/>
    <mergeCell ref="S168:T168"/>
    <mergeCell ref="U168:V168"/>
    <mergeCell ref="W168:X168"/>
    <mergeCell ref="A169:B169"/>
    <mergeCell ref="C169:D169"/>
    <mergeCell ref="E169:F169"/>
    <mergeCell ref="G169:N169"/>
    <mergeCell ref="O169:P169"/>
    <mergeCell ref="Q169:R169"/>
    <mergeCell ref="S169:T169"/>
    <mergeCell ref="U169:V169"/>
    <mergeCell ref="W169:X169"/>
    <mergeCell ref="A166:B166"/>
    <mergeCell ref="C166:D166"/>
    <mergeCell ref="E166:F166"/>
    <mergeCell ref="G166:N166"/>
    <mergeCell ref="O166:P166"/>
    <mergeCell ref="Q166:R166"/>
    <mergeCell ref="S166:T166"/>
    <mergeCell ref="U166:V166"/>
    <mergeCell ref="W166:X166"/>
    <mergeCell ref="A167:B167"/>
    <mergeCell ref="C167:D167"/>
    <mergeCell ref="E167:F167"/>
    <mergeCell ref="G167:N167"/>
    <mergeCell ref="O167:P167"/>
    <mergeCell ref="Q167:R167"/>
    <mergeCell ref="S167:T167"/>
    <mergeCell ref="U167:V167"/>
    <mergeCell ref="W167:X167"/>
    <mergeCell ref="A164:B164"/>
    <mergeCell ref="C164:D164"/>
    <mergeCell ref="E164:F164"/>
    <mergeCell ref="G164:N164"/>
    <mergeCell ref="O164:P164"/>
    <mergeCell ref="Q164:R164"/>
    <mergeCell ref="S164:T164"/>
    <mergeCell ref="U164:V164"/>
    <mergeCell ref="W164:X164"/>
    <mergeCell ref="A165:B165"/>
    <mergeCell ref="C165:D165"/>
    <mergeCell ref="E165:F165"/>
    <mergeCell ref="G165:N165"/>
    <mergeCell ref="O165:P165"/>
    <mergeCell ref="Q165:R165"/>
    <mergeCell ref="S165:T165"/>
    <mergeCell ref="U165:V165"/>
    <mergeCell ref="W165:X165"/>
    <mergeCell ref="A162:B162"/>
    <mergeCell ref="C162:D162"/>
    <mergeCell ref="E162:F162"/>
    <mergeCell ref="G162:N162"/>
    <mergeCell ref="O162:P162"/>
    <mergeCell ref="Q162:R162"/>
    <mergeCell ref="S162:T162"/>
    <mergeCell ref="U162:V162"/>
    <mergeCell ref="W162:X162"/>
    <mergeCell ref="A163:B163"/>
    <mergeCell ref="C163:D163"/>
    <mergeCell ref="E163:F163"/>
    <mergeCell ref="G163:N163"/>
    <mergeCell ref="O163:P163"/>
    <mergeCell ref="Q163:R163"/>
    <mergeCell ref="S163:T163"/>
    <mergeCell ref="U163:V163"/>
    <mergeCell ref="W163:X163"/>
    <mergeCell ref="A160:B160"/>
    <mergeCell ref="C160:D160"/>
    <mergeCell ref="E160:F160"/>
    <mergeCell ref="G160:N160"/>
    <mergeCell ref="O160:P160"/>
    <mergeCell ref="Q160:R160"/>
    <mergeCell ref="S160:T160"/>
    <mergeCell ref="U160:V160"/>
    <mergeCell ref="W160:X160"/>
    <mergeCell ref="A161:B161"/>
    <mergeCell ref="C161:D161"/>
    <mergeCell ref="E161:F161"/>
    <mergeCell ref="G161:N161"/>
    <mergeCell ref="O161:P161"/>
    <mergeCell ref="Q161:R161"/>
    <mergeCell ref="S161:T161"/>
    <mergeCell ref="U161:V161"/>
    <mergeCell ref="W161:X161"/>
    <mergeCell ref="A158:B158"/>
    <mergeCell ref="C158:D158"/>
    <mergeCell ref="E158:F158"/>
    <mergeCell ref="G158:N158"/>
    <mergeCell ref="O158:P158"/>
    <mergeCell ref="Q158:R158"/>
    <mergeCell ref="S158:T158"/>
    <mergeCell ref="U158:V158"/>
    <mergeCell ref="W158:X158"/>
    <mergeCell ref="A159:B159"/>
    <mergeCell ref="C159:D159"/>
    <mergeCell ref="E159:F159"/>
    <mergeCell ref="G159:N159"/>
    <mergeCell ref="O159:P159"/>
    <mergeCell ref="Q159:R159"/>
    <mergeCell ref="S159:T159"/>
    <mergeCell ref="U159:V159"/>
    <mergeCell ref="W159:X159"/>
    <mergeCell ref="A156:B156"/>
    <mergeCell ref="C156:D156"/>
    <mergeCell ref="E156:F156"/>
    <mergeCell ref="G156:N156"/>
    <mergeCell ref="O156:P156"/>
    <mergeCell ref="Q156:R156"/>
    <mergeCell ref="S156:T156"/>
    <mergeCell ref="U156:V156"/>
    <mergeCell ref="W156:X156"/>
    <mergeCell ref="A157:B157"/>
    <mergeCell ref="C157:D157"/>
    <mergeCell ref="E157:F157"/>
    <mergeCell ref="G157:N157"/>
    <mergeCell ref="O157:P157"/>
    <mergeCell ref="Q157:R157"/>
    <mergeCell ref="S157:T157"/>
    <mergeCell ref="U157:V157"/>
    <mergeCell ref="W157:X157"/>
    <mergeCell ref="A154:B154"/>
    <mergeCell ref="C154:D154"/>
    <mergeCell ref="E154:F154"/>
    <mergeCell ref="G154:N154"/>
    <mergeCell ref="O154:P154"/>
    <mergeCell ref="Q154:R154"/>
    <mergeCell ref="S154:T154"/>
    <mergeCell ref="U154:V154"/>
    <mergeCell ref="W154:X154"/>
    <mergeCell ref="A155:B155"/>
    <mergeCell ref="C155:D155"/>
    <mergeCell ref="E155:F155"/>
    <mergeCell ref="G155:N155"/>
    <mergeCell ref="O155:P155"/>
    <mergeCell ref="Q155:R155"/>
    <mergeCell ref="S155:T155"/>
    <mergeCell ref="U155:V155"/>
    <mergeCell ref="W155:X155"/>
    <mergeCell ref="A152:B152"/>
    <mergeCell ref="C152:D152"/>
    <mergeCell ref="E152:F152"/>
    <mergeCell ref="G152:N152"/>
    <mergeCell ref="O152:P152"/>
    <mergeCell ref="Q152:R152"/>
    <mergeCell ref="S152:T152"/>
    <mergeCell ref="U152:V152"/>
    <mergeCell ref="W152:X152"/>
    <mergeCell ref="A153:B153"/>
    <mergeCell ref="C153:D153"/>
    <mergeCell ref="E153:F153"/>
    <mergeCell ref="G153:N153"/>
    <mergeCell ref="O153:P153"/>
    <mergeCell ref="Q153:R153"/>
    <mergeCell ref="S153:T153"/>
    <mergeCell ref="U153:V153"/>
    <mergeCell ref="W153:X153"/>
    <mergeCell ref="A150:B150"/>
    <mergeCell ref="C150:D150"/>
    <mergeCell ref="E150:F150"/>
    <mergeCell ref="G150:N150"/>
    <mergeCell ref="O150:P150"/>
    <mergeCell ref="Q150:R150"/>
    <mergeCell ref="S150:T150"/>
    <mergeCell ref="U150:V150"/>
    <mergeCell ref="W150:X150"/>
    <mergeCell ref="A151:B151"/>
    <mergeCell ref="C151:D151"/>
    <mergeCell ref="E151:F151"/>
    <mergeCell ref="G151:N151"/>
    <mergeCell ref="O151:P151"/>
    <mergeCell ref="Q151:R151"/>
    <mergeCell ref="S151:T151"/>
    <mergeCell ref="U151:V151"/>
    <mergeCell ref="W151:X151"/>
    <mergeCell ref="A148:B148"/>
    <mergeCell ref="C148:D148"/>
    <mergeCell ref="E148:F148"/>
    <mergeCell ref="G148:N148"/>
    <mergeCell ref="O148:P148"/>
    <mergeCell ref="Q148:R148"/>
    <mergeCell ref="S148:T148"/>
    <mergeCell ref="U148:V148"/>
    <mergeCell ref="W148:X148"/>
    <mergeCell ref="A149:B149"/>
    <mergeCell ref="C149:D149"/>
    <mergeCell ref="E149:F149"/>
    <mergeCell ref="G149:N149"/>
    <mergeCell ref="O149:P149"/>
    <mergeCell ref="Q149:R149"/>
    <mergeCell ref="S149:T149"/>
    <mergeCell ref="U149:V149"/>
    <mergeCell ref="W149:X149"/>
    <mergeCell ref="A146:B146"/>
    <mergeCell ref="C146:D146"/>
    <mergeCell ref="E146:F146"/>
    <mergeCell ref="G146:N146"/>
    <mergeCell ref="O146:P146"/>
    <mergeCell ref="Q146:R146"/>
    <mergeCell ref="S146:T146"/>
    <mergeCell ref="U146:V146"/>
    <mergeCell ref="W146:X146"/>
    <mergeCell ref="A147:B147"/>
    <mergeCell ref="C147:D147"/>
    <mergeCell ref="E147:F147"/>
    <mergeCell ref="G147:N147"/>
    <mergeCell ref="O147:P147"/>
    <mergeCell ref="Q147:R147"/>
    <mergeCell ref="S147:T147"/>
    <mergeCell ref="U147:V147"/>
    <mergeCell ref="W147:X147"/>
    <mergeCell ref="A144:B144"/>
    <mergeCell ref="C144:D144"/>
    <mergeCell ref="E144:F144"/>
    <mergeCell ref="G144:N144"/>
    <mergeCell ref="O144:P144"/>
    <mergeCell ref="Q144:R144"/>
    <mergeCell ref="S144:T144"/>
    <mergeCell ref="U144:V144"/>
    <mergeCell ref="W144:X144"/>
    <mergeCell ref="A145:B145"/>
    <mergeCell ref="C145:D145"/>
    <mergeCell ref="E145:F145"/>
    <mergeCell ref="G145:N145"/>
    <mergeCell ref="O145:P145"/>
    <mergeCell ref="Q145:R145"/>
    <mergeCell ref="S145:T145"/>
    <mergeCell ref="U145:V145"/>
    <mergeCell ref="W145:X145"/>
    <mergeCell ref="A142:B142"/>
    <mergeCell ref="C142:D142"/>
    <mergeCell ref="E142:F142"/>
    <mergeCell ref="G142:N142"/>
    <mergeCell ref="O142:P142"/>
    <mergeCell ref="Q142:R142"/>
    <mergeCell ref="S142:T142"/>
    <mergeCell ref="U142:V142"/>
    <mergeCell ref="W142:X142"/>
    <mergeCell ref="A143:B143"/>
    <mergeCell ref="C143:D143"/>
    <mergeCell ref="E143:F143"/>
    <mergeCell ref="G143:N143"/>
    <mergeCell ref="O143:P143"/>
    <mergeCell ref="Q143:R143"/>
    <mergeCell ref="S143:T143"/>
    <mergeCell ref="U143:V143"/>
    <mergeCell ref="W143:X143"/>
    <mergeCell ref="A140:B140"/>
    <mergeCell ref="C140:D140"/>
    <mergeCell ref="E140:F140"/>
    <mergeCell ref="G140:N140"/>
    <mergeCell ref="O140:P140"/>
    <mergeCell ref="Q140:R140"/>
    <mergeCell ref="S140:T140"/>
    <mergeCell ref="U140:V140"/>
    <mergeCell ref="W140:X140"/>
    <mergeCell ref="A141:B141"/>
    <mergeCell ref="C141:D141"/>
    <mergeCell ref="E141:F141"/>
    <mergeCell ref="G141:N141"/>
    <mergeCell ref="O141:P141"/>
    <mergeCell ref="Q141:R141"/>
    <mergeCell ref="S141:T141"/>
    <mergeCell ref="U141:V141"/>
    <mergeCell ref="W141:X141"/>
    <mergeCell ref="A138:B138"/>
    <mergeCell ref="C138:D138"/>
    <mergeCell ref="E138:F138"/>
    <mergeCell ref="G138:N138"/>
    <mergeCell ref="O138:P138"/>
    <mergeCell ref="Q138:R138"/>
    <mergeCell ref="S138:T138"/>
    <mergeCell ref="U138:V138"/>
    <mergeCell ref="W138:X138"/>
    <mergeCell ref="A139:B139"/>
    <mergeCell ref="C139:D139"/>
    <mergeCell ref="E139:F139"/>
    <mergeCell ref="G139:N139"/>
    <mergeCell ref="O139:P139"/>
    <mergeCell ref="Q139:R139"/>
    <mergeCell ref="S139:T139"/>
    <mergeCell ref="U139:V139"/>
    <mergeCell ref="W139:X139"/>
    <mergeCell ref="A136:B136"/>
    <mergeCell ref="C136:D136"/>
    <mergeCell ref="E136:F136"/>
    <mergeCell ref="G136:N136"/>
    <mergeCell ref="O136:P136"/>
    <mergeCell ref="Q136:R136"/>
    <mergeCell ref="S136:T136"/>
    <mergeCell ref="U136:V136"/>
    <mergeCell ref="W136:X136"/>
    <mergeCell ref="A137:B137"/>
    <mergeCell ref="C137:D137"/>
    <mergeCell ref="E137:F137"/>
    <mergeCell ref="G137:N137"/>
    <mergeCell ref="O137:P137"/>
    <mergeCell ref="Q137:R137"/>
    <mergeCell ref="S137:T137"/>
    <mergeCell ref="U137:V137"/>
    <mergeCell ref="W137:X137"/>
    <mergeCell ref="A134:B134"/>
    <mergeCell ref="C134:D134"/>
    <mergeCell ref="E134:F134"/>
    <mergeCell ref="G134:N134"/>
    <mergeCell ref="O134:P134"/>
    <mergeCell ref="Q134:R134"/>
    <mergeCell ref="S134:T134"/>
    <mergeCell ref="U134:V134"/>
    <mergeCell ref="W134:X134"/>
    <mergeCell ref="A135:B135"/>
    <mergeCell ref="C135:D135"/>
    <mergeCell ref="E135:F135"/>
    <mergeCell ref="G135:N135"/>
    <mergeCell ref="O135:P135"/>
    <mergeCell ref="Q135:R135"/>
    <mergeCell ref="S135:T135"/>
    <mergeCell ref="U135:V135"/>
    <mergeCell ref="W135:X135"/>
    <mergeCell ref="A132:B132"/>
    <mergeCell ref="C132:D132"/>
    <mergeCell ref="E132:F132"/>
    <mergeCell ref="G132:N132"/>
    <mergeCell ref="O132:P132"/>
    <mergeCell ref="Q132:R132"/>
    <mergeCell ref="S132:T132"/>
    <mergeCell ref="U132:V132"/>
    <mergeCell ref="W132:X132"/>
    <mergeCell ref="A133:B133"/>
    <mergeCell ref="C133:D133"/>
    <mergeCell ref="E133:F133"/>
    <mergeCell ref="G133:N133"/>
    <mergeCell ref="O133:P133"/>
    <mergeCell ref="Q133:R133"/>
    <mergeCell ref="S133:T133"/>
    <mergeCell ref="U133:V133"/>
    <mergeCell ref="W133:X133"/>
    <mergeCell ref="A130:B130"/>
    <mergeCell ref="C130:D130"/>
    <mergeCell ref="E130:F130"/>
    <mergeCell ref="G130:N130"/>
    <mergeCell ref="O130:P130"/>
    <mergeCell ref="Q130:R130"/>
    <mergeCell ref="S130:T130"/>
    <mergeCell ref="U130:V130"/>
    <mergeCell ref="W130:X130"/>
    <mergeCell ref="A131:B131"/>
    <mergeCell ref="C131:D131"/>
    <mergeCell ref="E131:F131"/>
    <mergeCell ref="G131:N131"/>
    <mergeCell ref="O131:P131"/>
    <mergeCell ref="Q131:R131"/>
    <mergeCell ref="S131:T131"/>
    <mergeCell ref="U131:V131"/>
    <mergeCell ref="W131:X131"/>
    <mergeCell ref="A128:B128"/>
    <mergeCell ref="C128:D128"/>
    <mergeCell ref="E128:F128"/>
    <mergeCell ref="G128:N128"/>
    <mergeCell ref="O128:P128"/>
    <mergeCell ref="Q128:R128"/>
    <mergeCell ref="S128:T128"/>
    <mergeCell ref="U128:V128"/>
    <mergeCell ref="W128:X128"/>
    <mergeCell ref="A129:B129"/>
    <mergeCell ref="C129:D129"/>
    <mergeCell ref="E129:F129"/>
    <mergeCell ref="G129:N129"/>
    <mergeCell ref="O129:P129"/>
    <mergeCell ref="Q129:R129"/>
    <mergeCell ref="S129:T129"/>
    <mergeCell ref="U129:V129"/>
    <mergeCell ref="W129:X129"/>
    <mergeCell ref="A126:B126"/>
    <mergeCell ref="C126:D126"/>
    <mergeCell ref="E126:F126"/>
    <mergeCell ref="G126:N126"/>
    <mergeCell ref="O126:P126"/>
    <mergeCell ref="Q126:R126"/>
    <mergeCell ref="S126:T126"/>
    <mergeCell ref="U126:V126"/>
    <mergeCell ref="W126:X126"/>
    <mergeCell ref="A127:B127"/>
    <mergeCell ref="C127:D127"/>
    <mergeCell ref="E127:F127"/>
    <mergeCell ref="G127:N127"/>
    <mergeCell ref="O127:P127"/>
    <mergeCell ref="Q127:R127"/>
    <mergeCell ref="S127:T127"/>
    <mergeCell ref="U127:V127"/>
    <mergeCell ref="W127:X127"/>
    <mergeCell ref="O123:P123"/>
    <mergeCell ref="Q123:R123"/>
    <mergeCell ref="S123:T123"/>
    <mergeCell ref="U123:V123"/>
    <mergeCell ref="W123:X123"/>
    <mergeCell ref="A124:B124"/>
    <mergeCell ref="C124:D124"/>
    <mergeCell ref="E124:F124"/>
    <mergeCell ref="G124:N124"/>
    <mergeCell ref="O124:P124"/>
    <mergeCell ref="Q124:R124"/>
    <mergeCell ref="S124:T124"/>
    <mergeCell ref="U124:V124"/>
    <mergeCell ref="W124:X124"/>
    <mergeCell ref="A125:B125"/>
    <mergeCell ref="C125:D125"/>
    <mergeCell ref="E125:F125"/>
    <mergeCell ref="G125:N125"/>
    <mergeCell ref="O125:P125"/>
    <mergeCell ref="Q125:R125"/>
    <mergeCell ref="S125:T125"/>
    <mergeCell ref="U125:V125"/>
    <mergeCell ref="W125:X125"/>
    <mergeCell ref="E123:F123"/>
    <mergeCell ref="G123:N123"/>
    <mergeCell ref="G799:I799"/>
    <mergeCell ref="J799:L799"/>
    <mergeCell ref="M799:P799"/>
    <mergeCell ref="Q799:T799"/>
    <mergeCell ref="U799:X799"/>
    <mergeCell ref="A795:X795"/>
    <mergeCell ref="U796:X796"/>
    <mergeCell ref="A796:C796"/>
    <mergeCell ref="D796:F796"/>
    <mergeCell ref="G796:I796"/>
    <mergeCell ref="J796:L796"/>
    <mergeCell ref="M796:P796"/>
    <mergeCell ref="Q796:T796"/>
    <mergeCell ref="A50:F50"/>
    <mergeCell ref="G50:L50"/>
    <mergeCell ref="M50:R50"/>
    <mergeCell ref="S50:X50"/>
    <mergeCell ref="S51:X51"/>
    <mergeCell ref="M51:R51"/>
    <mergeCell ref="G51:L51"/>
    <mergeCell ref="A51:F51"/>
    <mergeCell ref="A122:B122"/>
    <mergeCell ref="C122:D122"/>
    <mergeCell ref="E122:F122"/>
    <mergeCell ref="G122:N122"/>
    <mergeCell ref="O122:P122"/>
    <mergeCell ref="Q122:R122"/>
    <mergeCell ref="S122:T122"/>
    <mergeCell ref="U122:V122"/>
    <mergeCell ref="W122:X122"/>
    <mergeCell ref="A123:B123"/>
    <mergeCell ref="C123:D123"/>
    <mergeCell ref="A794:X794"/>
    <mergeCell ref="A797:C797"/>
    <mergeCell ref="D797:F797"/>
    <mergeCell ref="G797:I797"/>
    <mergeCell ref="J797:L797"/>
    <mergeCell ref="M797:P797"/>
    <mergeCell ref="Q797:T797"/>
    <mergeCell ref="U797:X797"/>
    <mergeCell ref="A802:X802"/>
    <mergeCell ref="A801:C801"/>
    <mergeCell ref="D801:F801"/>
    <mergeCell ref="G801:I801"/>
    <mergeCell ref="J801:L801"/>
    <mergeCell ref="M801:P801"/>
    <mergeCell ref="Q801:T801"/>
    <mergeCell ref="U801:X801"/>
    <mergeCell ref="A800:C800"/>
    <mergeCell ref="D800:F800"/>
    <mergeCell ref="G800:I800"/>
    <mergeCell ref="J800:L800"/>
    <mergeCell ref="M800:P800"/>
    <mergeCell ref="Q800:T800"/>
    <mergeCell ref="U800:X800"/>
    <mergeCell ref="A798:C798"/>
    <mergeCell ref="D798:F798"/>
    <mergeCell ref="G798:I798"/>
    <mergeCell ref="J798:L798"/>
    <mergeCell ref="M798:P798"/>
    <mergeCell ref="Q798:T798"/>
    <mergeCell ref="U798:X798"/>
    <mergeCell ref="A799:C799"/>
    <mergeCell ref="D799:F799"/>
    <mergeCell ref="A804:X804"/>
    <mergeCell ref="A805:I806"/>
    <mergeCell ref="T805:X806"/>
    <mergeCell ref="U237:V237"/>
    <mergeCell ref="U238:V238"/>
    <mergeCell ref="W217:X217"/>
    <mergeCell ref="W218:X218"/>
    <mergeCell ref="W219:X219"/>
    <mergeCell ref="W220:X220"/>
    <mergeCell ref="W221:X221"/>
    <mergeCell ref="W222:X222"/>
    <mergeCell ref="W223:X223"/>
    <mergeCell ref="W224:X224"/>
    <mergeCell ref="W225:X225"/>
    <mergeCell ref="W226:X226"/>
    <mergeCell ref="W227:X227"/>
    <mergeCell ref="W228:X228"/>
    <mergeCell ref="W229:X229"/>
    <mergeCell ref="W230:X230"/>
    <mergeCell ref="W231:X231"/>
    <mergeCell ref="W232:X232"/>
    <mergeCell ref="W233:X233"/>
    <mergeCell ref="W234:X234"/>
    <mergeCell ref="W235:X235"/>
    <mergeCell ref="W236:X236"/>
    <mergeCell ref="W237:X237"/>
    <mergeCell ref="W238:X238"/>
    <mergeCell ref="U217:V217"/>
    <mergeCell ref="U218:V218"/>
    <mergeCell ref="U219:V219"/>
    <mergeCell ref="U220:V220"/>
    <mergeCell ref="N223:P223"/>
    <mergeCell ref="U221:V221"/>
    <mergeCell ref="U222:V222"/>
    <mergeCell ref="U223:V223"/>
    <mergeCell ref="U224:V224"/>
    <mergeCell ref="U225:V225"/>
    <mergeCell ref="U226:V226"/>
    <mergeCell ref="U227:V227"/>
    <mergeCell ref="U228:V228"/>
    <mergeCell ref="U229:V229"/>
    <mergeCell ref="U230:V230"/>
    <mergeCell ref="U231:V231"/>
    <mergeCell ref="U232:V232"/>
    <mergeCell ref="U233:V233"/>
    <mergeCell ref="Q236:R236"/>
    <mergeCell ref="U234:V234"/>
    <mergeCell ref="U235:V235"/>
    <mergeCell ref="U236:V236"/>
    <mergeCell ref="Q234:R234"/>
    <mergeCell ref="S220:T220"/>
    <mergeCell ref="S221:T221"/>
    <mergeCell ref="S222:T222"/>
    <mergeCell ref="S223:T223"/>
    <mergeCell ref="S224:T224"/>
    <mergeCell ref="S225:T225"/>
    <mergeCell ref="S226:T226"/>
    <mergeCell ref="S227:T227"/>
    <mergeCell ref="S228:T228"/>
    <mergeCell ref="S229:T229"/>
    <mergeCell ref="S230:T230"/>
    <mergeCell ref="S231:T231"/>
    <mergeCell ref="S232:T232"/>
    <mergeCell ref="S233:T233"/>
    <mergeCell ref="N221:P221"/>
    <mergeCell ref="N222:P222"/>
    <mergeCell ref="N224:P224"/>
    <mergeCell ref="N225:P225"/>
    <mergeCell ref="N226:P226"/>
    <mergeCell ref="Q229:R229"/>
    <mergeCell ref="Q230:R230"/>
    <mergeCell ref="Q231:R231"/>
    <mergeCell ref="Q232:R232"/>
    <mergeCell ref="Q233:R233"/>
    <mergeCell ref="A7:O7"/>
    <mergeCell ref="P7:T7"/>
    <mergeCell ref="U7:X7"/>
    <mergeCell ref="A8:O8"/>
    <mergeCell ref="P8:T8"/>
    <mergeCell ref="U8:X8"/>
    <mergeCell ref="K25:X25"/>
    <mergeCell ref="K14:O14"/>
    <mergeCell ref="P14:T14"/>
    <mergeCell ref="U14:X14"/>
    <mergeCell ref="A11:C11"/>
    <mergeCell ref="D11:E11"/>
    <mergeCell ref="F11:I11"/>
    <mergeCell ref="J11:O11"/>
    <mergeCell ref="P11:X11"/>
    <mergeCell ref="A12:C12"/>
    <mergeCell ref="D12:E12"/>
    <mergeCell ref="F12:I12"/>
    <mergeCell ref="J12:O12"/>
    <mergeCell ref="P12:X12"/>
    <mergeCell ref="K13:O13"/>
    <mergeCell ref="P13:T13"/>
    <mergeCell ref="U13:X13"/>
    <mergeCell ref="A14:J14"/>
    <mergeCell ref="A17:O17"/>
    <mergeCell ref="P17:X17"/>
    <mergeCell ref="A18:O18"/>
    <mergeCell ref="P18:X18"/>
    <mergeCell ref="A20:X20"/>
    <mergeCell ref="A21:J21"/>
    <mergeCell ref="K21:R21"/>
    <mergeCell ref="S21:X21"/>
    <mergeCell ref="A1:X2"/>
    <mergeCell ref="A4:X4"/>
    <mergeCell ref="A5:T5"/>
    <mergeCell ref="U5:X5"/>
    <mergeCell ref="A6:T6"/>
    <mergeCell ref="U6:X6"/>
    <mergeCell ref="L188:N188"/>
    <mergeCell ref="L189:N189"/>
    <mergeCell ref="L190:N190"/>
    <mergeCell ref="L191:N191"/>
    <mergeCell ref="L192:N192"/>
    <mergeCell ref="A9:K9"/>
    <mergeCell ref="L9:O9"/>
    <mergeCell ref="P9:T9"/>
    <mergeCell ref="U9:X9"/>
    <mergeCell ref="A10:K10"/>
    <mergeCell ref="L10:O10"/>
    <mergeCell ref="P10:T10"/>
    <mergeCell ref="U10:X10"/>
    <mergeCell ref="A15:O15"/>
    <mergeCell ref="P15:T15"/>
    <mergeCell ref="U15:X15"/>
    <mergeCell ref="A16:O16"/>
    <mergeCell ref="P16:T16"/>
    <mergeCell ref="U16:X16"/>
    <mergeCell ref="A13:J13"/>
    <mergeCell ref="A22:J22"/>
    <mergeCell ref="K22:R22"/>
    <mergeCell ref="S22:X22"/>
    <mergeCell ref="A24:J24"/>
    <mergeCell ref="K24:X24"/>
    <mergeCell ref="A25:J25"/>
    <mergeCell ref="A46:X46"/>
    <mergeCell ref="M47:R47"/>
    <mergeCell ref="A49:F49"/>
    <mergeCell ref="G49:L49"/>
    <mergeCell ref="A35:X35"/>
    <mergeCell ref="A37:X37"/>
    <mergeCell ref="A38:X38"/>
    <mergeCell ref="A39:X39"/>
    <mergeCell ref="A40:X40"/>
    <mergeCell ref="A41:X41"/>
    <mergeCell ref="A30:L30"/>
    <mergeCell ref="M30:X30"/>
    <mergeCell ref="A27:F27"/>
    <mergeCell ref="G27:L27"/>
    <mergeCell ref="M27:Q27"/>
    <mergeCell ref="R27:X27"/>
    <mergeCell ref="A28:F28"/>
    <mergeCell ref="G28:L28"/>
    <mergeCell ref="M28:Q28"/>
    <mergeCell ref="R28:X28"/>
    <mergeCell ref="A31:L31"/>
    <mergeCell ref="M31:X31"/>
    <mergeCell ref="A33:X33"/>
    <mergeCell ref="A34:X34"/>
    <mergeCell ref="G48:L48"/>
    <mergeCell ref="M48:R48"/>
    <mergeCell ref="S48:X48"/>
    <mergeCell ref="A53:F53"/>
    <mergeCell ref="G53:L53"/>
    <mergeCell ref="M53:R53"/>
    <mergeCell ref="S53:X53"/>
    <mergeCell ref="A108:X108"/>
    <mergeCell ref="O110:P110"/>
    <mergeCell ref="Q110:R110"/>
    <mergeCell ref="S110:T110"/>
    <mergeCell ref="A54:F54"/>
    <mergeCell ref="G54:L54"/>
    <mergeCell ref="M54:R54"/>
    <mergeCell ref="S54:X54"/>
    <mergeCell ref="M49:R49"/>
    <mergeCell ref="S49:X49"/>
    <mergeCell ref="A52:X52"/>
    <mergeCell ref="A48:F48"/>
    <mergeCell ref="A42:X42"/>
    <mergeCell ref="A43:X43"/>
    <mergeCell ref="A44:X44"/>
    <mergeCell ref="A45:X45"/>
    <mergeCell ref="A47:F47"/>
    <mergeCell ref="S47:X47"/>
    <mergeCell ref="G47:L47"/>
    <mergeCell ref="A104:B104"/>
    <mergeCell ref="C104:D104"/>
    <mergeCell ref="A61:X61"/>
    <mergeCell ref="W69:X69"/>
    <mergeCell ref="B71:C71"/>
    <mergeCell ref="U71:V71"/>
    <mergeCell ref="D71:F71"/>
    <mergeCell ref="Q69:R69"/>
    <mergeCell ref="Q71:R71"/>
    <mergeCell ref="K80:N80"/>
    <mergeCell ref="K81:N81"/>
    <mergeCell ref="K82:N82"/>
    <mergeCell ref="F77:J77"/>
    <mergeCell ref="F78:J78"/>
    <mergeCell ref="F79:J79"/>
    <mergeCell ref="F80:J80"/>
    <mergeCell ref="F81:J81"/>
    <mergeCell ref="F82:J82"/>
    <mergeCell ref="S77:X77"/>
    <mergeCell ref="S78:X78"/>
    <mergeCell ref="S79:X79"/>
    <mergeCell ref="S80:X80"/>
    <mergeCell ref="S81:X81"/>
    <mergeCell ref="A77:E77"/>
    <mergeCell ref="A78:E78"/>
    <mergeCell ref="A79:E79"/>
    <mergeCell ref="S82:X82"/>
    <mergeCell ref="U110:V110"/>
    <mergeCell ref="W110:X110"/>
    <mergeCell ref="A106:I106"/>
    <mergeCell ref="J106:K106"/>
    <mergeCell ref="L106:M106"/>
    <mergeCell ref="N106:O106"/>
    <mergeCell ref="P106:X106"/>
    <mergeCell ref="A107:X107"/>
    <mergeCell ref="A109:X109"/>
    <mergeCell ref="A110:B110"/>
    <mergeCell ref="C110:D110"/>
    <mergeCell ref="S84:X84"/>
    <mergeCell ref="A81:E81"/>
    <mergeCell ref="A82:E82"/>
    <mergeCell ref="A83:E83"/>
    <mergeCell ref="E104:I104"/>
    <mergeCell ref="J104:K104"/>
    <mergeCell ref="L104:M104"/>
    <mergeCell ref="N104:O104"/>
    <mergeCell ref="P104:Q104"/>
    <mergeCell ref="K83:N83"/>
    <mergeCell ref="A95:E95"/>
    <mergeCell ref="F95:J95"/>
    <mergeCell ref="K95:N95"/>
    <mergeCell ref="O95:R95"/>
    <mergeCell ref="A86:E86"/>
    <mergeCell ref="F86:J86"/>
    <mergeCell ref="A84:E84"/>
    <mergeCell ref="A85:E85"/>
    <mergeCell ref="O84:R84"/>
    <mergeCell ref="O88:R88"/>
    <mergeCell ref="S88:X88"/>
    <mergeCell ref="W111:X111"/>
    <mergeCell ref="W113:X113"/>
    <mergeCell ref="O114:P114"/>
    <mergeCell ref="Q114:R114"/>
    <mergeCell ref="S114:T114"/>
    <mergeCell ref="U114:V114"/>
    <mergeCell ref="W114:X114"/>
    <mergeCell ref="O113:P113"/>
    <mergeCell ref="Q113:R113"/>
    <mergeCell ref="S113:T113"/>
    <mergeCell ref="U113:V113"/>
    <mergeCell ref="A111:B111"/>
    <mergeCell ref="A112:B112"/>
    <mergeCell ref="A113:B113"/>
    <mergeCell ref="A114:B114"/>
    <mergeCell ref="W112:X112"/>
    <mergeCell ref="O111:P111"/>
    <mergeCell ref="Q111:R111"/>
    <mergeCell ref="S111:T111"/>
    <mergeCell ref="U111:V111"/>
    <mergeCell ref="O112:P112"/>
    <mergeCell ref="Q112:R112"/>
    <mergeCell ref="S112:T112"/>
    <mergeCell ref="U112:V112"/>
    <mergeCell ref="A176:B176"/>
    <mergeCell ref="A171:N171"/>
    <mergeCell ref="O171:X171"/>
    <mergeCell ref="A172:X172"/>
    <mergeCell ref="Q173:R173"/>
    <mergeCell ref="C179:D179"/>
    <mergeCell ref="S179:T179"/>
    <mergeCell ref="Q115:R115"/>
    <mergeCell ref="S115:T115"/>
    <mergeCell ref="U115:V115"/>
    <mergeCell ref="W117:X117"/>
    <mergeCell ref="O118:P118"/>
    <mergeCell ref="Q118:R118"/>
    <mergeCell ref="S118:T118"/>
    <mergeCell ref="U118:V118"/>
    <mergeCell ref="W118:X118"/>
    <mergeCell ref="O117:P117"/>
    <mergeCell ref="Q117:R117"/>
    <mergeCell ref="S117:T117"/>
    <mergeCell ref="U117:V117"/>
    <mergeCell ref="O179:P179"/>
    <mergeCell ref="Q179:R179"/>
    <mergeCell ref="W119:X119"/>
    <mergeCell ref="O120:P120"/>
    <mergeCell ref="Q120:R120"/>
    <mergeCell ref="S120:T120"/>
    <mergeCell ref="U120:V120"/>
    <mergeCell ref="W120:X120"/>
    <mergeCell ref="O119:P119"/>
    <mergeCell ref="Q119:R119"/>
    <mergeCell ref="S119:T119"/>
    <mergeCell ref="U119:V119"/>
    <mergeCell ref="W121:X121"/>
    <mergeCell ref="O121:P121"/>
    <mergeCell ref="Q121:R121"/>
    <mergeCell ref="S121:T121"/>
    <mergeCell ref="U121:V121"/>
    <mergeCell ref="U186:X187"/>
    <mergeCell ref="U173:V173"/>
    <mergeCell ref="W173:X173"/>
    <mergeCell ref="A173:B173"/>
    <mergeCell ref="W174:X174"/>
    <mergeCell ref="O175:P175"/>
    <mergeCell ref="W175:X175"/>
    <mergeCell ref="O174:P174"/>
    <mergeCell ref="W181:X181"/>
    <mergeCell ref="O182:P182"/>
    <mergeCell ref="Q182:R182"/>
    <mergeCell ref="S182:T182"/>
    <mergeCell ref="U182:V182"/>
    <mergeCell ref="W182:X182"/>
    <mergeCell ref="O181:P181"/>
    <mergeCell ref="Q181:R181"/>
    <mergeCell ref="S181:T181"/>
    <mergeCell ref="U181:V181"/>
    <mergeCell ref="A181:B181"/>
    <mergeCell ref="A182:B182"/>
    <mergeCell ref="W179:X179"/>
    <mergeCell ref="Q180:R180"/>
    <mergeCell ref="S180:T180"/>
    <mergeCell ref="U180:V180"/>
    <mergeCell ref="O173:P173"/>
    <mergeCell ref="C176:D176"/>
    <mergeCell ref="W176:X176"/>
    <mergeCell ref="A177:N177"/>
    <mergeCell ref="S173:T173"/>
    <mergeCell ref="O177:X177"/>
    <mergeCell ref="A178:X178"/>
    <mergeCell ref="A212:X212"/>
    <mergeCell ref="A213:X213"/>
    <mergeCell ref="A214:X214"/>
    <mergeCell ref="W215:X216"/>
    <mergeCell ref="U215:V216"/>
    <mergeCell ref="S215:T216"/>
    <mergeCell ref="Q215:R216"/>
    <mergeCell ref="N215:P216"/>
    <mergeCell ref="A215:M215"/>
    <mergeCell ref="F216:M216"/>
    <mergeCell ref="O186:Q186"/>
    <mergeCell ref="R186:T186"/>
    <mergeCell ref="L187:N187"/>
    <mergeCell ref="F200:K200"/>
    <mergeCell ref="F201:K201"/>
    <mergeCell ref="F202:K202"/>
    <mergeCell ref="F203:K203"/>
    <mergeCell ref="F204:K204"/>
    <mergeCell ref="L198:N198"/>
    <mergeCell ref="L199:N199"/>
    <mergeCell ref="L195:N195"/>
    <mergeCell ref="L205:N205"/>
    <mergeCell ref="L206:N206"/>
    <mergeCell ref="R207:T207"/>
    <mergeCell ref="R208:T208"/>
    <mergeCell ref="O196:Q196"/>
    <mergeCell ref="O197:Q197"/>
    <mergeCell ref="O198:Q198"/>
    <mergeCell ref="A367:X367"/>
    <mergeCell ref="A315:S315"/>
    <mergeCell ref="T313:X313"/>
    <mergeCell ref="T314:X314"/>
    <mergeCell ref="N615:R615"/>
    <mergeCell ref="U615:V615"/>
    <mergeCell ref="W615:X615"/>
    <mergeCell ref="O376:P376"/>
    <mergeCell ref="I314:S314"/>
    <mergeCell ref="A318:H318"/>
    <mergeCell ref="I318:S318"/>
    <mergeCell ref="T317:X318"/>
    <mergeCell ref="A343:H343"/>
    <mergeCell ref="Q227:R227"/>
    <mergeCell ref="Q228:R228"/>
    <mergeCell ref="R204:T204"/>
    <mergeCell ref="R205:T205"/>
    <mergeCell ref="R206:T206"/>
    <mergeCell ref="N227:P227"/>
    <mergeCell ref="N228:P228"/>
    <mergeCell ref="N229:P229"/>
    <mergeCell ref="N230:P230"/>
    <mergeCell ref="N231:P231"/>
    <mergeCell ref="N232:P232"/>
    <mergeCell ref="S217:T217"/>
    <mergeCell ref="N233:P233"/>
    <mergeCell ref="S614:T614"/>
    <mergeCell ref="U614:V614"/>
    <mergeCell ref="W614:X614"/>
    <mergeCell ref="K615:M615"/>
    <mergeCell ref="W612:X612"/>
    <mergeCell ref="K613:M613"/>
    <mergeCell ref="U191:X191"/>
    <mergeCell ref="O192:Q192"/>
    <mergeCell ref="R192:T192"/>
    <mergeCell ref="U192:X192"/>
    <mergeCell ref="F217:M217"/>
    <mergeCell ref="F218:M218"/>
    <mergeCell ref="F219:M219"/>
    <mergeCell ref="F220:M220"/>
    <mergeCell ref="F221:M221"/>
    <mergeCell ref="Q224:R224"/>
    <mergeCell ref="Q225:R225"/>
    <mergeCell ref="Q226:R226"/>
    <mergeCell ref="R200:T200"/>
    <mergeCell ref="U198:X198"/>
    <mergeCell ref="U199:X199"/>
    <mergeCell ref="U200:X200"/>
    <mergeCell ref="U201:X201"/>
    <mergeCell ref="U202:X202"/>
    <mergeCell ref="U203:X203"/>
    <mergeCell ref="U204:X204"/>
    <mergeCell ref="U205:X205"/>
    <mergeCell ref="U206:X206"/>
    <mergeCell ref="U207:X207"/>
    <mergeCell ref="U208:X208"/>
    <mergeCell ref="R201:T201"/>
    <mergeCell ref="R202:T202"/>
    <mergeCell ref="R203:T203"/>
    <mergeCell ref="L202:N202"/>
    <mergeCell ref="L203:N203"/>
    <mergeCell ref="L204:N204"/>
    <mergeCell ref="S218:T218"/>
    <mergeCell ref="S219:T219"/>
    <mergeCell ref="N613:R613"/>
    <mergeCell ref="S613:T613"/>
    <mergeCell ref="U613:V613"/>
    <mergeCell ref="W613:X613"/>
    <mergeCell ref="K614:M614"/>
    <mergeCell ref="N614:R614"/>
    <mergeCell ref="K612:M612"/>
    <mergeCell ref="N612:R612"/>
    <mergeCell ref="O375:P375"/>
    <mergeCell ref="O378:P378"/>
    <mergeCell ref="U612:V612"/>
    <mergeCell ref="O204:Q204"/>
    <mergeCell ref="O205:Q205"/>
    <mergeCell ref="O206:Q206"/>
    <mergeCell ref="O207:Q207"/>
    <mergeCell ref="O208:Q208"/>
    <mergeCell ref="I312:S312"/>
    <mergeCell ref="S240:T241"/>
    <mergeCell ref="U240:V241"/>
    <mergeCell ref="W240:X241"/>
    <mergeCell ref="I308:S308"/>
    <mergeCell ref="I309:S309"/>
    <mergeCell ref="I310:S310"/>
    <mergeCell ref="I311:S311"/>
    <mergeCell ref="A290:X290"/>
    <mergeCell ref="A294:H301"/>
    <mergeCell ref="A302:H308"/>
    <mergeCell ref="A309:H314"/>
    <mergeCell ref="A293:H293"/>
    <mergeCell ref="I293:S293"/>
    <mergeCell ref="I294:S294"/>
    <mergeCell ref="I295:S295"/>
    <mergeCell ref="S621:T621"/>
    <mergeCell ref="U621:V621"/>
    <mergeCell ref="W621:X621"/>
    <mergeCell ref="K624:M624"/>
    <mergeCell ref="N624:R624"/>
    <mergeCell ref="S624:T624"/>
    <mergeCell ref="U624:V624"/>
    <mergeCell ref="W624:X624"/>
    <mergeCell ref="K625:M625"/>
    <mergeCell ref="N625:R625"/>
    <mergeCell ref="S625:T625"/>
    <mergeCell ref="W625:X625"/>
    <mergeCell ref="W618:X618"/>
    <mergeCell ref="W616:X616"/>
    <mergeCell ref="K617:M617"/>
    <mergeCell ref="N617:R617"/>
    <mergeCell ref="S617:T617"/>
    <mergeCell ref="U617:V617"/>
    <mergeCell ref="W617:X617"/>
    <mergeCell ref="K616:M616"/>
    <mergeCell ref="N616:R616"/>
    <mergeCell ref="S616:T616"/>
    <mergeCell ref="U616:V616"/>
    <mergeCell ref="K618:M618"/>
    <mergeCell ref="N618:R618"/>
    <mergeCell ref="S618:T618"/>
    <mergeCell ref="N622:R622"/>
    <mergeCell ref="S622:T622"/>
    <mergeCell ref="U622:V622"/>
    <mergeCell ref="U618:V618"/>
    <mergeCell ref="U623:V623"/>
    <mergeCell ref="W623:X623"/>
    <mergeCell ref="J806:S806"/>
    <mergeCell ref="A19:X19"/>
    <mergeCell ref="A23:X23"/>
    <mergeCell ref="A26:X26"/>
    <mergeCell ref="A29:X29"/>
    <mergeCell ref="A36:X36"/>
    <mergeCell ref="S644:T644"/>
    <mergeCell ref="U644:V644"/>
    <mergeCell ref="W644:X644"/>
    <mergeCell ref="K645:M645"/>
    <mergeCell ref="N645:R645"/>
    <mergeCell ref="S645:T645"/>
    <mergeCell ref="U645:V645"/>
    <mergeCell ref="W645:X645"/>
    <mergeCell ref="W642:X642"/>
    <mergeCell ref="K643:M643"/>
    <mergeCell ref="N643:R643"/>
    <mergeCell ref="S643:T643"/>
    <mergeCell ref="U643:V643"/>
    <mergeCell ref="W643:X643"/>
    <mergeCell ref="K644:M644"/>
    <mergeCell ref="K634:M634"/>
    <mergeCell ref="N634:R634"/>
    <mergeCell ref="S634:T634"/>
    <mergeCell ref="U634:V634"/>
    <mergeCell ref="K636:M636"/>
    <mergeCell ref="N636:R636"/>
    <mergeCell ref="S636:T636"/>
    <mergeCell ref="S628:T628"/>
    <mergeCell ref="U628:V628"/>
    <mergeCell ref="K630:M630"/>
    <mergeCell ref="N630:R630"/>
    <mergeCell ref="W71:X71"/>
    <mergeCell ref="A73:X73"/>
    <mergeCell ref="A75:X75"/>
    <mergeCell ref="A76:E76"/>
    <mergeCell ref="F76:J76"/>
    <mergeCell ref="K76:N76"/>
    <mergeCell ref="O76:R76"/>
    <mergeCell ref="S76:X76"/>
    <mergeCell ref="I71:J71"/>
    <mergeCell ref="K69:L69"/>
    <mergeCell ref="K71:L71"/>
    <mergeCell ref="O69:P69"/>
    <mergeCell ref="O71:P71"/>
    <mergeCell ref="J805:S805"/>
    <mergeCell ref="U636:V636"/>
    <mergeCell ref="N637:R637"/>
    <mergeCell ref="S637:T637"/>
    <mergeCell ref="U637:V637"/>
    <mergeCell ref="W637:X637"/>
    <mergeCell ref="K638:M638"/>
    <mergeCell ref="N638:R638"/>
    <mergeCell ref="W634:X634"/>
    <mergeCell ref="K635:M635"/>
    <mergeCell ref="N635:R635"/>
    <mergeCell ref="S635:T635"/>
    <mergeCell ref="U635:V635"/>
    <mergeCell ref="W635:X635"/>
    <mergeCell ref="S630:T630"/>
    <mergeCell ref="U630:V630"/>
    <mergeCell ref="W640:X640"/>
    <mergeCell ref="K641:M641"/>
    <mergeCell ref="N641:R641"/>
    <mergeCell ref="S641:T641"/>
    <mergeCell ref="U641:V641"/>
    <mergeCell ref="W641:X641"/>
    <mergeCell ref="K631:M631"/>
    <mergeCell ref="N631:R631"/>
    <mergeCell ref="S631:T631"/>
    <mergeCell ref="U631:V631"/>
    <mergeCell ref="W631:X631"/>
    <mergeCell ref="K632:M632"/>
    <mergeCell ref="N632:R632"/>
    <mergeCell ref="S632:T632"/>
    <mergeCell ref="U632:V632"/>
    <mergeCell ref="O79:R79"/>
    <mergeCell ref="S626:T626"/>
    <mergeCell ref="U626:V626"/>
    <mergeCell ref="W626:X626"/>
    <mergeCell ref="K627:M627"/>
    <mergeCell ref="N627:R627"/>
    <mergeCell ref="S627:T627"/>
    <mergeCell ref="U627:V627"/>
    <mergeCell ref="W627:X627"/>
    <mergeCell ref="K619:M619"/>
    <mergeCell ref="N619:R619"/>
    <mergeCell ref="S619:T619"/>
    <mergeCell ref="U619:V619"/>
    <mergeCell ref="W619:X619"/>
    <mergeCell ref="K620:M620"/>
    <mergeCell ref="N620:R620"/>
    <mergeCell ref="W620:X620"/>
    <mergeCell ref="K84:N84"/>
    <mergeCell ref="K85:N85"/>
    <mergeCell ref="O85:R85"/>
    <mergeCell ref="A55:X55"/>
    <mergeCell ref="A60:X60"/>
    <mergeCell ref="A63:X63"/>
    <mergeCell ref="A66:X66"/>
    <mergeCell ref="D69:F69"/>
    <mergeCell ref="I69:J69"/>
    <mergeCell ref="A56:X56"/>
    <mergeCell ref="A57:X57"/>
    <mergeCell ref="A58:X58"/>
    <mergeCell ref="A59:X59"/>
    <mergeCell ref="O78:R78"/>
    <mergeCell ref="F84:J84"/>
    <mergeCell ref="F85:J85"/>
    <mergeCell ref="K77:N77"/>
    <mergeCell ref="K78:N78"/>
    <mergeCell ref="S85:X85"/>
    <mergeCell ref="O81:R81"/>
    <mergeCell ref="O80:R80"/>
    <mergeCell ref="K79:N79"/>
    <mergeCell ref="A80:E80"/>
    <mergeCell ref="S83:X83"/>
    <mergeCell ref="O77:R77"/>
    <mergeCell ref="O83:R83"/>
    <mergeCell ref="O82:R82"/>
    <mergeCell ref="F83:J83"/>
    <mergeCell ref="A62:X62"/>
    <mergeCell ref="A64:X64"/>
    <mergeCell ref="A65:X65"/>
    <mergeCell ref="A67:X67"/>
    <mergeCell ref="B69:C69"/>
    <mergeCell ref="A74:X74"/>
    <mergeCell ref="U69:V69"/>
    <mergeCell ref="S86:X86"/>
    <mergeCell ref="A87:X87"/>
    <mergeCell ref="A88:E88"/>
    <mergeCell ref="F88:J88"/>
    <mergeCell ref="K88:N88"/>
    <mergeCell ref="S89:X89"/>
    <mergeCell ref="A90:E90"/>
    <mergeCell ref="F90:J90"/>
    <mergeCell ref="K90:N90"/>
    <mergeCell ref="O90:R90"/>
    <mergeCell ref="S90:X90"/>
    <mergeCell ref="K86:N86"/>
    <mergeCell ref="O86:R86"/>
    <mergeCell ref="A89:E89"/>
    <mergeCell ref="F89:J89"/>
    <mergeCell ref="K89:N89"/>
    <mergeCell ref="O89:R89"/>
    <mergeCell ref="K92:N92"/>
    <mergeCell ref="O92:R92"/>
    <mergeCell ref="S92:X92"/>
    <mergeCell ref="A93:E93"/>
    <mergeCell ref="F93:J93"/>
    <mergeCell ref="K93:N93"/>
    <mergeCell ref="O93:R93"/>
    <mergeCell ref="S93:X93"/>
    <mergeCell ref="A94:E94"/>
    <mergeCell ref="F94:J94"/>
    <mergeCell ref="K94:N94"/>
    <mergeCell ref="O94:R94"/>
    <mergeCell ref="S94:X94"/>
    <mergeCell ref="V103:X103"/>
    <mergeCell ref="R102:S102"/>
    <mergeCell ref="T102:U102"/>
    <mergeCell ref="J102:K102"/>
    <mergeCell ref="L102:M102"/>
    <mergeCell ref="S95:X95"/>
    <mergeCell ref="A96:E96"/>
    <mergeCell ref="F96:J96"/>
    <mergeCell ref="T103:U103"/>
    <mergeCell ref="J98:K98"/>
    <mergeCell ref="L98:M98"/>
    <mergeCell ref="N100:O100"/>
    <mergeCell ref="A103:B103"/>
    <mergeCell ref="C103:D103"/>
    <mergeCell ref="E103:I103"/>
    <mergeCell ref="J103:K103"/>
    <mergeCell ref="L103:M103"/>
    <mergeCell ref="A101:B101"/>
    <mergeCell ref="C101:D101"/>
    <mergeCell ref="T105:U105"/>
    <mergeCell ref="V105:X105"/>
    <mergeCell ref="A99:B99"/>
    <mergeCell ref="C99:D99"/>
    <mergeCell ref="E99:I99"/>
    <mergeCell ref="J99:K99"/>
    <mergeCell ref="L99:M99"/>
    <mergeCell ref="R104:S104"/>
    <mergeCell ref="A105:B105"/>
    <mergeCell ref="C105:D105"/>
    <mergeCell ref="E105:I105"/>
    <mergeCell ref="J105:K105"/>
    <mergeCell ref="L105:M105"/>
    <mergeCell ref="N105:O105"/>
    <mergeCell ref="P105:Q105"/>
    <mergeCell ref="R105:S105"/>
    <mergeCell ref="P99:Q99"/>
    <mergeCell ref="R99:S99"/>
    <mergeCell ref="T99:U99"/>
    <mergeCell ref="V99:X99"/>
    <mergeCell ref="P100:Q100"/>
    <mergeCell ref="R100:S100"/>
    <mergeCell ref="T100:U100"/>
    <mergeCell ref="R101:S101"/>
    <mergeCell ref="A102:B102"/>
    <mergeCell ref="C102:D102"/>
    <mergeCell ref="E102:I102"/>
    <mergeCell ref="L100:M100"/>
    <mergeCell ref="T104:U104"/>
    <mergeCell ref="V104:X104"/>
    <mergeCell ref="N102:O102"/>
    <mergeCell ref="P102:Q102"/>
    <mergeCell ref="E101:I101"/>
    <mergeCell ref="J101:K101"/>
    <mergeCell ref="L101:M101"/>
    <mergeCell ref="N101:O101"/>
    <mergeCell ref="P101:Q101"/>
    <mergeCell ref="K96:N96"/>
    <mergeCell ref="O96:R96"/>
    <mergeCell ref="S96:X96"/>
    <mergeCell ref="T101:U101"/>
    <mergeCell ref="V101:X101"/>
    <mergeCell ref="V102:X102"/>
    <mergeCell ref="V100:X100"/>
    <mergeCell ref="J100:K100"/>
    <mergeCell ref="A98:B98"/>
    <mergeCell ref="C98:D98"/>
    <mergeCell ref="E98:I98"/>
    <mergeCell ref="A100:B100"/>
    <mergeCell ref="C100:D100"/>
    <mergeCell ref="E100:I100"/>
    <mergeCell ref="K622:M622"/>
    <mergeCell ref="W632:X632"/>
    <mergeCell ref="W622:X622"/>
    <mergeCell ref="U625:V625"/>
    <mergeCell ref="K637:M637"/>
    <mergeCell ref="O373:P373"/>
    <mergeCell ref="A91:E91"/>
    <mergeCell ref="F91:J91"/>
    <mergeCell ref="K91:N91"/>
    <mergeCell ref="O91:R91"/>
    <mergeCell ref="S91:X91"/>
    <mergeCell ref="A92:E92"/>
    <mergeCell ref="F92:J92"/>
    <mergeCell ref="A97:X97"/>
    <mergeCell ref="T98:U98"/>
    <mergeCell ref="V98:X98"/>
    <mergeCell ref="N98:O98"/>
    <mergeCell ref="P98:Q98"/>
    <mergeCell ref="R98:S98"/>
    <mergeCell ref="N103:O103"/>
    <mergeCell ref="P103:Q103"/>
    <mergeCell ref="R103:S103"/>
    <mergeCell ref="R195:T195"/>
    <mergeCell ref="U195:X195"/>
    <mergeCell ref="L193:N193"/>
    <mergeCell ref="O193:Q193"/>
    <mergeCell ref="R193:T193"/>
    <mergeCell ref="U193:X193"/>
    <mergeCell ref="L194:N194"/>
    <mergeCell ref="N99:O99"/>
    <mergeCell ref="W628:X628"/>
    <mergeCell ref="K629:M629"/>
    <mergeCell ref="S642:T642"/>
    <mergeCell ref="U642:V642"/>
    <mergeCell ref="S638:T638"/>
    <mergeCell ref="U638:V638"/>
    <mergeCell ref="O372:P372"/>
    <mergeCell ref="O371:P371"/>
    <mergeCell ref="N629:R629"/>
    <mergeCell ref="S629:T629"/>
    <mergeCell ref="U629:V629"/>
    <mergeCell ref="W629:X629"/>
    <mergeCell ref="K628:M628"/>
    <mergeCell ref="U639:V639"/>
    <mergeCell ref="A803:X803"/>
    <mergeCell ref="A611:X611"/>
    <mergeCell ref="A370:C370"/>
    <mergeCell ref="H370:K370"/>
    <mergeCell ref="A341:X341"/>
    <mergeCell ref="A342:S342"/>
    <mergeCell ref="T344:X344"/>
    <mergeCell ref="A793:U793"/>
    <mergeCell ref="V793:X793"/>
    <mergeCell ref="K640:M640"/>
    <mergeCell ref="N640:R640"/>
    <mergeCell ref="S640:T640"/>
    <mergeCell ref="W638:X638"/>
    <mergeCell ref="K639:M639"/>
    <mergeCell ref="K633:M633"/>
    <mergeCell ref="N633:R633"/>
    <mergeCell ref="S633:T633"/>
    <mergeCell ref="U633:V633"/>
    <mergeCell ref="W633:X633"/>
    <mergeCell ref="W630:X630"/>
    <mergeCell ref="W639:X639"/>
    <mergeCell ref="W636:X636"/>
    <mergeCell ref="A115:B115"/>
    <mergeCell ref="A116:B116"/>
    <mergeCell ref="A117:B117"/>
    <mergeCell ref="A118:B118"/>
    <mergeCell ref="A119:B119"/>
    <mergeCell ref="C111:D111"/>
    <mergeCell ref="C112:D112"/>
    <mergeCell ref="C113:D113"/>
    <mergeCell ref="O370:P370"/>
    <mergeCell ref="A316:X316"/>
    <mergeCell ref="T315:X315"/>
    <mergeCell ref="A317:S317"/>
    <mergeCell ref="C114:D114"/>
    <mergeCell ref="C115:D115"/>
    <mergeCell ref="C116:D116"/>
    <mergeCell ref="A366:X366"/>
    <mergeCell ref="A368:X368"/>
    <mergeCell ref="A369:X369"/>
    <mergeCell ref="A291:X291"/>
    <mergeCell ref="A292:S292"/>
    <mergeCell ref="Q217:R217"/>
    <mergeCell ref="C117:D117"/>
    <mergeCell ref="C118:D118"/>
    <mergeCell ref="S620:T620"/>
    <mergeCell ref="U620:V620"/>
    <mergeCell ref="K623:M623"/>
    <mergeCell ref="N623:R623"/>
    <mergeCell ref="S623:T623"/>
    <mergeCell ref="C119:D119"/>
    <mergeCell ref="C120:D120"/>
    <mergeCell ref="L200:N200"/>
    <mergeCell ref="L201:N201"/>
    <mergeCell ref="C121:D121"/>
    <mergeCell ref="A120:B120"/>
    <mergeCell ref="A121:B121"/>
    <mergeCell ref="A174:B174"/>
    <mergeCell ref="A175:B175"/>
    <mergeCell ref="E175:N175"/>
    <mergeCell ref="E176:N176"/>
    <mergeCell ref="U174:V174"/>
    <mergeCell ref="S174:T174"/>
    <mergeCell ref="Q174:R174"/>
    <mergeCell ref="Q175:R175"/>
    <mergeCell ref="Q176:R176"/>
    <mergeCell ref="S176:T176"/>
    <mergeCell ref="S175:T175"/>
    <mergeCell ref="U175:V175"/>
    <mergeCell ref="U176:V176"/>
    <mergeCell ref="C173:D173"/>
    <mergeCell ref="C174:D174"/>
    <mergeCell ref="C175:D175"/>
    <mergeCell ref="E173:N173"/>
    <mergeCell ref="E174:N174"/>
    <mergeCell ref="C180:D180"/>
    <mergeCell ref="C181:D181"/>
    <mergeCell ref="C182:D182"/>
    <mergeCell ref="E179:N179"/>
    <mergeCell ref="E180:N180"/>
    <mergeCell ref="E181:N181"/>
    <mergeCell ref="E182:N182"/>
    <mergeCell ref="R196:T196"/>
    <mergeCell ref="R197:T197"/>
    <mergeCell ref="L196:N196"/>
    <mergeCell ref="L197:N197"/>
    <mergeCell ref="O190:Q190"/>
    <mergeCell ref="R190:T190"/>
    <mergeCell ref="A183:N183"/>
    <mergeCell ref="O183:X183"/>
    <mergeCell ref="A185:X185"/>
    <mergeCell ref="A186:K186"/>
    <mergeCell ref="L186:N186"/>
    <mergeCell ref="U179:V179"/>
    <mergeCell ref="O188:Q188"/>
    <mergeCell ref="R188:T188"/>
    <mergeCell ref="U188:X188"/>
    <mergeCell ref="O189:Q189"/>
    <mergeCell ref="R189:T189"/>
    <mergeCell ref="U189:X189"/>
    <mergeCell ref="W180:X180"/>
    <mergeCell ref="U190:X190"/>
    <mergeCell ref="A184:X184"/>
    <mergeCell ref="A180:B180"/>
    <mergeCell ref="A179:B179"/>
    <mergeCell ref="O187:Q187"/>
    <mergeCell ref="R187:T187"/>
    <mergeCell ref="U196:X196"/>
    <mergeCell ref="U197:X197"/>
    <mergeCell ref="O194:Q194"/>
    <mergeCell ref="R194:T194"/>
    <mergeCell ref="U194:X194"/>
    <mergeCell ref="O195:Q195"/>
    <mergeCell ref="O180:P180"/>
    <mergeCell ref="O191:Q191"/>
    <mergeCell ref="R191:T191"/>
    <mergeCell ref="O176:P176"/>
    <mergeCell ref="W115:X115"/>
    <mergeCell ref="O116:P116"/>
    <mergeCell ref="Q116:R116"/>
    <mergeCell ref="S116:T116"/>
    <mergeCell ref="U116:V116"/>
    <mergeCell ref="W116:X116"/>
    <mergeCell ref="O115:P115"/>
    <mergeCell ref="L207:N207"/>
    <mergeCell ref="L208:N208"/>
    <mergeCell ref="A187:E187"/>
    <mergeCell ref="F187:K187"/>
    <mergeCell ref="A188:E195"/>
    <mergeCell ref="A196:E202"/>
    <mergeCell ref="A203:E208"/>
    <mergeCell ref="F188:K188"/>
    <mergeCell ref="F189:K189"/>
    <mergeCell ref="F190:K190"/>
    <mergeCell ref="F191:K191"/>
    <mergeCell ref="F192:K192"/>
    <mergeCell ref="F193:K193"/>
    <mergeCell ref="F194:K194"/>
    <mergeCell ref="F195:K195"/>
    <mergeCell ref="F196:K196"/>
    <mergeCell ref="F197:K197"/>
    <mergeCell ref="F198:K198"/>
    <mergeCell ref="F199:K199"/>
    <mergeCell ref="O199:Q199"/>
    <mergeCell ref="O200:Q200"/>
    <mergeCell ref="O201:Q201"/>
    <mergeCell ref="O202:Q202"/>
    <mergeCell ref="O203:Q203"/>
    <mergeCell ref="R198:T198"/>
    <mergeCell ref="R199:T199"/>
    <mergeCell ref="A211:X211"/>
    <mergeCell ref="F222:M222"/>
    <mergeCell ref="F237:M237"/>
    <mergeCell ref="Q218:R218"/>
    <mergeCell ref="Q219:R219"/>
    <mergeCell ref="Q220:R220"/>
    <mergeCell ref="Q221:R221"/>
    <mergeCell ref="Q222:R222"/>
    <mergeCell ref="Q223:R223"/>
    <mergeCell ref="A216:E216"/>
    <mergeCell ref="A225:E231"/>
    <mergeCell ref="A232:E237"/>
    <mergeCell ref="A217:E224"/>
    <mergeCell ref="F223:M223"/>
    <mergeCell ref="F224:M224"/>
    <mergeCell ref="F225:M225"/>
    <mergeCell ref="F226:M226"/>
    <mergeCell ref="F227:M227"/>
    <mergeCell ref="F228:M228"/>
    <mergeCell ref="F229:M229"/>
    <mergeCell ref="F230:M230"/>
    <mergeCell ref="F231:M231"/>
    <mergeCell ref="F232:M232"/>
    <mergeCell ref="F233:M233"/>
    <mergeCell ref="F235:M235"/>
    <mergeCell ref="F205:K205"/>
    <mergeCell ref="F206:K206"/>
    <mergeCell ref="F207:K207"/>
    <mergeCell ref="F208:K208"/>
    <mergeCell ref="A209:K209"/>
    <mergeCell ref="I296:S296"/>
    <mergeCell ref="I297:S297"/>
    <mergeCell ref="N242:P242"/>
    <mergeCell ref="Q242:R242"/>
    <mergeCell ref="S242:T242"/>
    <mergeCell ref="F249:M249"/>
    <mergeCell ref="N249:P249"/>
    <mergeCell ref="Q249:R249"/>
    <mergeCell ref="S249:T249"/>
    <mergeCell ref="F262:M262"/>
    <mergeCell ref="F260:M260"/>
    <mergeCell ref="N260:P260"/>
    <mergeCell ref="T292:X293"/>
    <mergeCell ref="T294:X294"/>
    <mergeCell ref="T295:X295"/>
    <mergeCell ref="T296:X296"/>
    <mergeCell ref="T297:X297"/>
    <mergeCell ref="Q250:R250"/>
    <mergeCell ref="S250:T250"/>
    <mergeCell ref="U250:V250"/>
    <mergeCell ref="W250:X250"/>
    <mergeCell ref="F251:M251"/>
    <mergeCell ref="N251:P251"/>
    <mergeCell ref="Q251:R251"/>
    <mergeCell ref="S251:T251"/>
    <mergeCell ref="U251:V251"/>
    <mergeCell ref="W251:X251"/>
    <mergeCell ref="F252:M252"/>
    <mergeCell ref="N252:P252"/>
    <mergeCell ref="Q252:R252"/>
    <mergeCell ref="S252:T252"/>
    <mergeCell ref="U252:V252"/>
    <mergeCell ref="I300:S300"/>
    <mergeCell ref="I301:S301"/>
    <mergeCell ref="I302:S302"/>
    <mergeCell ref="I303:S303"/>
    <mergeCell ref="I304:S304"/>
    <mergeCell ref="I305:S305"/>
    <mergeCell ref="I306:S306"/>
    <mergeCell ref="I307:S307"/>
    <mergeCell ref="A241:E241"/>
    <mergeCell ref="F241:M241"/>
    <mergeCell ref="A242:E249"/>
    <mergeCell ref="F242:M242"/>
    <mergeCell ref="Q244:R244"/>
    <mergeCell ref="S244:T244"/>
    <mergeCell ref="U244:V244"/>
    <mergeCell ref="W244:X244"/>
    <mergeCell ref="F245:M245"/>
    <mergeCell ref="T300:X300"/>
    <mergeCell ref="T301:X301"/>
    <mergeCell ref="T302:X302"/>
    <mergeCell ref="T303:X303"/>
    <mergeCell ref="T304:X304"/>
    <mergeCell ref="T305:X305"/>
    <mergeCell ref="T306:X306"/>
    <mergeCell ref="T307:X307"/>
    <mergeCell ref="N245:P245"/>
    <mergeCell ref="Q245:R245"/>
    <mergeCell ref="U249:V249"/>
    <mergeCell ref="W249:X249"/>
    <mergeCell ref="A250:E256"/>
    <mergeCell ref="F250:M250"/>
    <mergeCell ref="N250:P250"/>
    <mergeCell ref="N234:P234"/>
    <mergeCell ref="N235:P235"/>
    <mergeCell ref="Q237:R237"/>
    <mergeCell ref="N238:P238"/>
    <mergeCell ref="Q238:R238"/>
    <mergeCell ref="S234:T234"/>
    <mergeCell ref="S235:T235"/>
    <mergeCell ref="S236:T236"/>
    <mergeCell ref="S237:T237"/>
    <mergeCell ref="S238:T238"/>
    <mergeCell ref="N236:P236"/>
    <mergeCell ref="N237:P237"/>
    <mergeCell ref="Q235:R235"/>
    <mergeCell ref="N244:P244"/>
    <mergeCell ref="A264:X264"/>
    <mergeCell ref="A238:M238"/>
    <mergeCell ref="N217:P217"/>
    <mergeCell ref="N218:P218"/>
    <mergeCell ref="N219:P219"/>
    <mergeCell ref="N220:P220"/>
    <mergeCell ref="W252:X252"/>
    <mergeCell ref="F253:M253"/>
    <mergeCell ref="N253:P253"/>
    <mergeCell ref="Q253:R253"/>
    <mergeCell ref="S253:T253"/>
    <mergeCell ref="U253:V253"/>
    <mergeCell ref="W253:X253"/>
    <mergeCell ref="F254:M254"/>
    <mergeCell ref="N254:P254"/>
    <mergeCell ref="Q254:R254"/>
    <mergeCell ref="S254:T254"/>
    <mergeCell ref="U254:V254"/>
    <mergeCell ref="L209:N209"/>
    <mergeCell ref="O209:Q209"/>
    <mergeCell ref="R209:T209"/>
    <mergeCell ref="U209:X209"/>
    <mergeCell ref="A240:M240"/>
    <mergeCell ref="N240:P241"/>
    <mergeCell ref="Q240:R241"/>
    <mergeCell ref="S639:T639"/>
    <mergeCell ref="S615:T615"/>
    <mergeCell ref="A612:B612"/>
    <mergeCell ref="C612:D612"/>
    <mergeCell ref="S612:T612"/>
    <mergeCell ref="K626:M626"/>
    <mergeCell ref="N626:R626"/>
    <mergeCell ref="A383:C386"/>
    <mergeCell ref="O383:P383"/>
    <mergeCell ref="O384:P384"/>
    <mergeCell ref="O374:P374"/>
    <mergeCell ref="O377:P377"/>
    <mergeCell ref="A375:C378"/>
    <mergeCell ref="O382:P382"/>
    <mergeCell ref="T298:X298"/>
    <mergeCell ref="T299:X299"/>
    <mergeCell ref="F234:M234"/>
    <mergeCell ref="F236:M236"/>
    <mergeCell ref="T308:X308"/>
    <mergeCell ref="T309:X309"/>
    <mergeCell ref="T310:X310"/>
    <mergeCell ref="T311:X311"/>
    <mergeCell ref="T312:X312"/>
    <mergeCell ref="I313:S313"/>
    <mergeCell ref="I298:S298"/>
    <mergeCell ref="I299:S299"/>
    <mergeCell ref="A631:B633"/>
    <mergeCell ref="A634:B636"/>
    <mergeCell ref="A637:B639"/>
    <mergeCell ref="A640:B642"/>
    <mergeCell ref="U640:V640"/>
    <mergeCell ref="O397:P397"/>
    <mergeCell ref="O398:P398"/>
    <mergeCell ref="A391:C394"/>
    <mergeCell ref="O391:P391"/>
    <mergeCell ref="O392:P392"/>
    <mergeCell ref="O393:P393"/>
    <mergeCell ref="O394:P394"/>
    <mergeCell ref="W391:X391"/>
    <mergeCell ref="W392:X392"/>
    <mergeCell ref="W393:X393"/>
    <mergeCell ref="W394:X394"/>
    <mergeCell ref="S394:T394"/>
    <mergeCell ref="O388:P388"/>
    <mergeCell ref="O389:P389"/>
    <mergeCell ref="O385:P385"/>
    <mergeCell ref="O386:P386"/>
    <mergeCell ref="O411:P411"/>
    <mergeCell ref="O412:P412"/>
    <mergeCell ref="O413:P413"/>
    <mergeCell ref="O414:P414"/>
    <mergeCell ref="W370:X370"/>
    <mergeCell ref="W371:X371"/>
    <mergeCell ref="W372:X372"/>
    <mergeCell ref="W373:X373"/>
    <mergeCell ref="O407:P407"/>
    <mergeCell ref="O408:P408"/>
    <mergeCell ref="A643:B645"/>
    <mergeCell ref="C616:D618"/>
    <mergeCell ref="C619:D621"/>
    <mergeCell ref="C622:D624"/>
    <mergeCell ref="C625:D627"/>
    <mergeCell ref="C628:D630"/>
    <mergeCell ref="C631:D633"/>
    <mergeCell ref="C634:D636"/>
    <mergeCell ref="C637:D639"/>
    <mergeCell ref="C640:D642"/>
    <mergeCell ref="C643:D645"/>
    <mergeCell ref="N628:R628"/>
    <mergeCell ref="N639:R639"/>
    <mergeCell ref="N644:R644"/>
    <mergeCell ref="K621:M621"/>
    <mergeCell ref="N621:R621"/>
    <mergeCell ref="O379:P379"/>
    <mergeCell ref="O380:P380"/>
    <mergeCell ref="O381:P381"/>
    <mergeCell ref="O387:P387"/>
    <mergeCell ref="O390:P390"/>
    <mergeCell ref="K642:M642"/>
    <mergeCell ref="N642:R642"/>
    <mergeCell ref="A613:B615"/>
    <mergeCell ref="C613:D615"/>
    <mergeCell ref="A616:B618"/>
    <mergeCell ref="A619:B621"/>
    <mergeCell ref="A622:B624"/>
    <mergeCell ref="A625:B627"/>
    <mergeCell ref="A628:B630"/>
    <mergeCell ref="O395:P395"/>
    <mergeCell ref="O396:P396"/>
    <mergeCell ref="A790:B792"/>
    <mergeCell ref="C790:D792"/>
    <mergeCell ref="K790:M790"/>
    <mergeCell ref="N790:R790"/>
    <mergeCell ref="S790:T790"/>
    <mergeCell ref="U790:V790"/>
    <mergeCell ref="W790:X790"/>
    <mergeCell ref="K791:M791"/>
    <mergeCell ref="N791:R791"/>
    <mergeCell ref="S791:T791"/>
    <mergeCell ref="U791:V791"/>
    <mergeCell ref="W791:X791"/>
    <mergeCell ref="K792:M792"/>
    <mergeCell ref="N792:R792"/>
    <mergeCell ref="S792:T792"/>
    <mergeCell ref="U792:V792"/>
    <mergeCell ref="W792:X792"/>
    <mergeCell ref="O409:P409"/>
    <mergeCell ref="O410:P410"/>
    <mergeCell ref="O403:P403"/>
    <mergeCell ref="O404:P404"/>
    <mergeCell ref="O405:P405"/>
    <mergeCell ref="O406:P406"/>
    <mergeCell ref="O399:P399"/>
    <mergeCell ref="O400:P400"/>
    <mergeCell ref="O401:P401"/>
    <mergeCell ref="O402:P402"/>
    <mergeCell ref="W374:X374"/>
    <mergeCell ref="W375:X375"/>
    <mergeCell ref="W376:X376"/>
    <mergeCell ref="W377:X377"/>
    <mergeCell ref="W378:X378"/>
    <mergeCell ref="W379:X379"/>
    <mergeCell ref="W380:X380"/>
    <mergeCell ref="W381:X381"/>
    <mergeCell ref="W382:X382"/>
    <mergeCell ref="W383:X383"/>
    <mergeCell ref="W384:X384"/>
    <mergeCell ref="W385:X385"/>
    <mergeCell ref="W386:X386"/>
    <mergeCell ref="W387:X387"/>
    <mergeCell ref="W388:X388"/>
    <mergeCell ref="W389:X389"/>
    <mergeCell ref="W390:X390"/>
    <mergeCell ref="W395:X395"/>
    <mergeCell ref="W396:X396"/>
    <mergeCell ref="W397:X397"/>
    <mergeCell ref="W398:X398"/>
    <mergeCell ref="W399:X399"/>
    <mergeCell ref="A210:X210"/>
    <mergeCell ref="S245:T245"/>
    <mergeCell ref="U245:V245"/>
    <mergeCell ref="W245:X245"/>
    <mergeCell ref="F246:M246"/>
    <mergeCell ref="N246:P246"/>
    <mergeCell ref="Q246:R246"/>
    <mergeCell ref="S246:T246"/>
    <mergeCell ref="U246:V246"/>
    <mergeCell ref="W246:X246"/>
    <mergeCell ref="F247:M247"/>
    <mergeCell ref="N247:P247"/>
    <mergeCell ref="Q247:R247"/>
    <mergeCell ref="S247:T247"/>
    <mergeCell ref="U247:V247"/>
    <mergeCell ref="W247:X247"/>
    <mergeCell ref="F248:M248"/>
    <mergeCell ref="N248:P248"/>
    <mergeCell ref="Q248:R248"/>
    <mergeCell ref="S248:T248"/>
    <mergeCell ref="U248:V248"/>
    <mergeCell ref="W248:X248"/>
    <mergeCell ref="U242:V242"/>
    <mergeCell ref="W242:X242"/>
    <mergeCell ref="F243:M243"/>
    <mergeCell ref="N243:P243"/>
    <mergeCell ref="Q243:R243"/>
    <mergeCell ref="S243:T243"/>
    <mergeCell ref="U243:V243"/>
    <mergeCell ref="W243:X243"/>
    <mergeCell ref="A239:X239"/>
    <mergeCell ref="F244:M244"/>
    <mergeCell ref="Q262:R262"/>
    <mergeCell ref="S262:T262"/>
    <mergeCell ref="U262:V262"/>
    <mergeCell ref="W262:X262"/>
    <mergeCell ref="A263:M263"/>
    <mergeCell ref="N263:P263"/>
    <mergeCell ref="Q263:R263"/>
    <mergeCell ref="S263:T263"/>
    <mergeCell ref="U263:V263"/>
    <mergeCell ref="W263:X263"/>
    <mergeCell ref="W254:X254"/>
    <mergeCell ref="F255:M255"/>
    <mergeCell ref="N255:P255"/>
    <mergeCell ref="Q255:R255"/>
    <mergeCell ref="S255:T255"/>
    <mergeCell ref="U255:V255"/>
    <mergeCell ref="W255:X255"/>
    <mergeCell ref="F256:M256"/>
    <mergeCell ref="N256:P256"/>
    <mergeCell ref="Q256:R256"/>
    <mergeCell ref="S256:T256"/>
    <mergeCell ref="U256:V256"/>
    <mergeCell ref="W256:X256"/>
    <mergeCell ref="F259:M259"/>
    <mergeCell ref="N259:P259"/>
    <mergeCell ref="Q259:R259"/>
    <mergeCell ref="S259:T259"/>
    <mergeCell ref="U259:V259"/>
    <mergeCell ref="W259:X259"/>
    <mergeCell ref="A265:M265"/>
    <mergeCell ref="N265:P266"/>
    <mergeCell ref="Q265:R266"/>
    <mergeCell ref="S265:T266"/>
    <mergeCell ref="U265:V266"/>
    <mergeCell ref="W265:X266"/>
    <mergeCell ref="A266:E266"/>
    <mergeCell ref="F266:M266"/>
    <mergeCell ref="A257:E262"/>
    <mergeCell ref="F257:M257"/>
    <mergeCell ref="N257:P257"/>
    <mergeCell ref="Q257:R257"/>
    <mergeCell ref="S257:T257"/>
    <mergeCell ref="U257:V257"/>
    <mergeCell ref="W257:X257"/>
    <mergeCell ref="F258:M258"/>
    <mergeCell ref="N258:P258"/>
    <mergeCell ref="Q258:R258"/>
    <mergeCell ref="S258:T258"/>
    <mergeCell ref="U258:V258"/>
    <mergeCell ref="W258:X258"/>
    <mergeCell ref="Q260:R260"/>
    <mergeCell ref="S260:T260"/>
    <mergeCell ref="U260:V260"/>
    <mergeCell ref="W260:X260"/>
    <mergeCell ref="F261:M261"/>
    <mergeCell ref="N261:P261"/>
    <mergeCell ref="Q261:R261"/>
    <mergeCell ref="S261:T261"/>
    <mergeCell ref="U261:V261"/>
    <mergeCell ref="W261:X261"/>
    <mergeCell ref="N262:P262"/>
    <mergeCell ref="A267:E274"/>
    <mergeCell ref="F267:M267"/>
    <mergeCell ref="N267:P267"/>
    <mergeCell ref="Q267:R267"/>
    <mergeCell ref="S267:T267"/>
    <mergeCell ref="U267:V267"/>
    <mergeCell ref="W267:X267"/>
    <mergeCell ref="F268:M268"/>
    <mergeCell ref="N268:P268"/>
    <mergeCell ref="Q268:R268"/>
    <mergeCell ref="S268:T268"/>
    <mergeCell ref="U268:V268"/>
    <mergeCell ref="W268:X268"/>
    <mergeCell ref="F269:M269"/>
    <mergeCell ref="N269:P269"/>
    <mergeCell ref="Q269:R269"/>
    <mergeCell ref="S269:T269"/>
    <mergeCell ref="U269:V269"/>
    <mergeCell ref="W269:X269"/>
    <mergeCell ref="F270:M270"/>
    <mergeCell ref="N270:P270"/>
    <mergeCell ref="Q270:R270"/>
    <mergeCell ref="S270:T270"/>
    <mergeCell ref="U270:V270"/>
    <mergeCell ref="W270:X270"/>
    <mergeCell ref="F271:M271"/>
    <mergeCell ref="N271:P271"/>
    <mergeCell ref="Q271:R271"/>
    <mergeCell ref="S271:T271"/>
    <mergeCell ref="U271:V271"/>
    <mergeCell ref="W271:X271"/>
    <mergeCell ref="F272:M272"/>
    <mergeCell ref="N272:P272"/>
    <mergeCell ref="Q272:R272"/>
    <mergeCell ref="S272:T272"/>
    <mergeCell ref="U272:V272"/>
    <mergeCell ref="W272:X272"/>
    <mergeCell ref="F273:M273"/>
    <mergeCell ref="N273:P273"/>
    <mergeCell ref="Q273:R273"/>
    <mergeCell ref="S273:T273"/>
    <mergeCell ref="U273:V273"/>
    <mergeCell ref="W273:X273"/>
    <mergeCell ref="F274:M274"/>
    <mergeCell ref="N274:P274"/>
    <mergeCell ref="Q274:R274"/>
    <mergeCell ref="S274:T274"/>
    <mergeCell ref="U274:V274"/>
    <mergeCell ref="W274:X274"/>
    <mergeCell ref="A275:E281"/>
    <mergeCell ref="F275:M275"/>
    <mergeCell ref="N275:P275"/>
    <mergeCell ref="Q275:R275"/>
    <mergeCell ref="S275:T275"/>
    <mergeCell ref="U275:V275"/>
    <mergeCell ref="W275:X275"/>
    <mergeCell ref="F276:M276"/>
    <mergeCell ref="N276:P276"/>
    <mergeCell ref="Q276:R276"/>
    <mergeCell ref="S276:T276"/>
    <mergeCell ref="U276:V276"/>
    <mergeCell ref="W276:X276"/>
    <mergeCell ref="F277:M277"/>
    <mergeCell ref="N277:P277"/>
    <mergeCell ref="Q277:R277"/>
    <mergeCell ref="S277:T277"/>
    <mergeCell ref="U277:V277"/>
    <mergeCell ref="W277:X277"/>
    <mergeCell ref="F278:M278"/>
    <mergeCell ref="N278:P278"/>
    <mergeCell ref="Q278:R278"/>
    <mergeCell ref="S278:T278"/>
    <mergeCell ref="U278:V278"/>
    <mergeCell ref="W278:X278"/>
    <mergeCell ref="F279:M279"/>
    <mergeCell ref="U286:V286"/>
    <mergeCell ref="W286:X286"/>
    <mergeCell ref="F287:M287"/>
    <mergeCell ref="N279:P279"/>
    <mergeCell ref="Q279:R279"/>
    <mergeCell ref="S279:T279"/>
    <mergeCell ref="U279:V279"/>
    <mergeCell ref="W279:X279"/>
    <mergeCell ref="F280:M280"/>
    <mergeCell ref="N280:P280"/>
    <mergeCell ref="Q280:R280"/>
    <mergeCell ref="S280:T280"/>
    <mergeCell ref="U280:V280"/>
    <mergeCell ref="W280:X280"/>
    <mergeCell ref="F281:M281"/>
    <mergeCell ref="N281:P281"/>
    <mergeCell ref="Q281:R281"/>
    <mergeCell ref="S281:T281"/>
    <mergeCell ref="U281:V281"/>
    <mergeCell ref="W281:X281"/>
    <mergeCell ref="S282:T282"/>
    <mergeCell ref="U282:V282"/>
    <mergeCell ref="W282:X282"/>
    <mergeCell ref="F283:M283"/>
    <mergeCell ref="N283:P283"/>
    <mergeCell ref="Q283:R283"/>
    <mergeCell ref="S283:T283"/>
    <mergeCell ref="U283:V283"/>
    <mergeCell ref="I322:S322"/>
    <mergeCell ref="T322:X322"/>
    <mergeCell ref="I323:S323"/>
    <mergeCell ref="T323:X323"/>
    <mergeCell ref="I324:S324"/>
    <mergeCell ref="T324:X324"/>
    <mergeCell ref="I325:S325"/>
    <mergeCell ref="T325:X325"/>
    <mergeCell ref="I326:S326"/>
    <mergeCell ref="T326:X326"/>
    <mergeCell ref="W283:X283"/>
    <mergeCell ref="F284:M284"/>
    <mergeCell ref="N284:P284"/>
    <mergeCell ref="Q284:R284"/>
    <mergeCell ref="S284:T284"/>
    <mergeCell ref="U284:V284"/>
    <mergeCell ref="W284:X284"/>
    <mergeCell ref="F285:M285"/>
    <mergeCell ref="N285:P285"/>
    <mergeCell ref="Q285:R285"/>
    <mergeCell ref="S285:T285"/>
    <mergeCell ref="U285:V285"/>
    <mergeCell ref="W285:X285"/>
    <mergeCell ref="N287:P287"/>
    <mergeCell ref="Q287:R287"/>
    <mergeCell ref="S287:T287"/>
    <mergeCell ref="U287:V287"/>
    <mergeCell ref="W287:X287"/>
    <mergeCell ref="F286:M286"/>
    <mergeCell ref="N286:P286"/>
    <mergeCell ref="Q286:R286"/>
    <mergeCell ref="S286:T286"/>
    <mergeCell ref="A282:E287"/>
    <mergeCell ref="F282:M282"/>
    <mergeCell ref="N282:P282"/>
    <mergeCell ref="Q282:R282"/>
    <mergeCell ref="A327:H333"/>
    <mergeCell ref="I327:S327"/>
    <mergeCell ref="T327:X327"/>
    <mergeCell ref="I328:S328"/>
    <mergeCell ref="T328:X328"/>
    <mergeCell ref="I329:S329"/>
    <mergeCell ref="T329:X329"/>
    <mergeCell ref="I330:S330"/>
    <mergeCell ref="T330:X330"/>
    <mergeCell ref="I331:S331"/>
    <mergeCell ref="T331:X331"/>
    <mergeCell ref="I332:S332"/>
    <mergeCell ref="T332:X332"/>
    <mergeCell ref="I333:S333"/>
    <mergeCell ref="T333:X333"/>
    <mergeCell ref="A288:M288"/>
    <mergeCell ref="N288:P288"/>
    <mergeCell ref="Q288:R288"/>
    <mergeCell ref="S288:T288"/>
    <mergeCell ref="U288:V288"/>
    <mergeCell ref="W288:X288"/>
    <mergeCell ref="A319:H326"/>
    <mergeCell ref="I319:S319"/>
    <mergeCell ref="T319:X319"/>
    <mergeCell ref="I320:S320"/>
    <mergeCell ref="T320:X320"/>
    <mergeCell ref="I321:S321"/>
    <mergeCell ref="T321:X321"/>
    <mergeCell ref="A334:H339"/>
    <mergeCell ref="I334:S334"/>
    <mergeCell ref="T334:X334"/>
    <mergeCell ref="I335:S335"/>
    <mergeCell ref="T335:X335"/>
    <mergeCell ref="I336:S336"/>
    <mergeCell ref="T336:X336"/>
    <mergeCell ref="I337:S337"/>
    <mergeCell ref="T337:X337"/>
    <mergeCell ref="I338:S338"/>
    <mergeCell ref="T338:X338"/>
    <mergeCell ref="I339:S339"/>
    <mergeCell ref="T339:X339"/>
    <mergeCell ref="A340:S340"/>
    <mergeCell ref="T340:X340"/>
    <mergeCell ref="A344:H351"/>
    <mergeCell ref="I344:S344"/>
    <mergeCell ref="I345:S345"/>
    <mergeCell ref="T345:X345"/>
    <mergeCell ref="I346:S346"/>
    <mergeCell ref="T346:X346"/>
    <mergeCell ref="I347:S347"/>
    <mergeCell ref="T347:X347"/>
    <mergeCell ref="I348:S348"/>
    <mergeCell ref="T348:X348"/>
    <mergeCell ref="I349:S349"/>
    <mergeCell ref="T349:X349"/>
    <mergeCell ref="I350:S350"/>
    <mergeCell ref="T350:X350"/>
    <mergeCell ref="I351:S351"/>
    <mergeCell ref="T351:X351"/>
    <mergeCell ref="I343:S343"/>
    <mergeCell ref="T342:X343"/>
    <mergeCell ref="A365:S365"/>
    <mergeCell ref="T365:X365"/>
    <mergeCell ref="A352:H358"/>
    <mergeCell ref="I352:S352"/>
    <mergeCell ref="T352:X352"/>
    <mergeCell ref="I353:S353"/>
    <mergeCell ref="T353:X353"/>
    <mergeCell ref="I354:S354"/>
    <mergeCell ref="T354:X354"/>
    <mergeCell ref="I355:S355"/>
    <mergeCell ref="T355:X355"/>
    <mergeCell ref="I356:S356"/>
    <mergeCell ref="T356:X356"/>
    <mergeCell ref="I357:S357"/>
    <mergeCell ref="T357:X357"/>
    <mergeCell ref="I358:S358"/>
    <mergeCell ref="T358:X358"/>
    <mergeCell ref="A359:H364"/>
    <mergeCell ref="I359:S359"/>
    <mergeCell ref="T359:X359"/>
    <mergeCell ref="I360:S360"/>
    <mergeCell ref="T360:X360"/>
    <mergeCell ref="I361:S361"/>
    <mergeCell ref="T361:X361"/>
    <mergeCell ref="I362:S362"/>
    <mergeCell ref="T362:X362"/>
    <mergeCell ref="I363:S363"/>
    <mergeCell ref="T363:X363"/>
    <mergeCell ref="I364:S364"/>
    <mergeCell ref="T364:X364"/>
    <mergeCell ref="E116:F116"/>
    <mergeCell ref="E117:F117"/>
    <mergeCell ref="E118:F118"/>
    <mergeCell ref="E119:F119"/>
    <mergeCell ref="E120:F120"/>
    <mergeCell ref="E121:F121"/>
    <mergeCell ref="E110:F110"/>
    <mergeCell ref="G110:N110"/>
    <mergeCell ref="E111:F111"/>
    <mergeCell ref="G111:N111"/>
    <mergeCell ref="G112:N112"/>
    <mergeCell ref="G113:N113"/>
    <mergeCell ref="G114:N114"/>
    <mergeCell ref="G115:N115"/>
    <mergeCell ref="G116:N116"/>
    <mergeCell ref="G117:N117"/>
    <mergeCell ref="G118:N118"/>
    <mergeCell ref="G119:N119"/>
    <mergeCell ref="G120:N120"/>
    <mergeCell ref="G121:N121"/>
    <mergeCell ref="E112:F112"/>
    <mergeCell ref="E113:F113"/>
    <mergeCell ref="E114:F114"/>
    <mergeCell ref="E115:F115"/>
    <mergeCell ref="W405:X405"/>
    <mergeCell ref="W406:X406"/>
    <mergeCell ref="W407:X407"/>
    <mergeCell ref="W408:X408"/>
    <mergeCell ref="W409:X409"/>
    <mergeCell ref="W410:X410"/>
    <mergeCell ref="W411:X411"/>
    <mergeCell ref="W412:X412"/>
    <mergeCell ref="W413:X413"/>
    <mergeCell ref="W414:X414"/>
    <mergeCell ref="U370:V370"/>
    <mergeCell ref="U371:V371"/>
    <mergeCell ref="U372:V372"/>
    <mergeCell ref="U373:V373"/>
    <mergeCell ref="U374:V374"/>
    <mergeCell ref="U375:V375"/>
    <mergeCell ref="U376:V376"/>
    <mergeCell ref="U377:V377"/>
    <mergeCell ref="U378:V378"/>
    <mergeCell ref="U379:V379"/>
    <mergeCell ref="U380:V380"/>
    <mergeCell ref="U381:V381"/>
    <mergeCell ref="U382:V382"/>
    <mergeCell ref="U383:V383"/>
    <mergeCell ref="U384:V384"/>
    <mergeCell ref="U385:V385"/>
    <mergeCell ref="U386:V386"/>
    <mergeCell ref="U392:V392"/>
    <mergeCell ref="U393:V393"/>
    <mergeCell ref="U394:V394"/>
    <mergeCell ref="U395:V395"/>
    <mergeCell ref="U396:V396"/>
    <mergeCell ref="U397:V397"/>
    <mergeCell ref="U398:V398"/>
    <mergeCell ref="U399:V399"/>
    <mergeCell ref="U400:V400"/>
    <mergeCell ref="U401:V401"/>
    <mergeCell ref="U402:V402"/>
    <mergeCell ref="U403:V403"/>
    <mergeCell ref="W400:X400"/>
    <mergeCell ref="W401:X401"/>
    <mergeCell ref="W402:X402"/>
    <mergeCell ref="W403:X403"/>
    <mergeCell ref="W404:X404"/>
    <mergeCell ref="U409:V409"/>
    <mergeCell ref="U410:V410"/>
    <mergeCell ref="U411:V411"/>
    <mergeCell ref="U412:V412"/>
    <mergeCell ref="U413:V413"/>
    <mergeCell ref="U414:V414"/>
    <mergeCell ref="S370:T370"/>
    <mergeCell ref="Q370:R370"/>
    <mergeCell ref="S371:T371"/>
    <mergeCell ref="S372:T372"/>
    <mergeCell ref="S373:T373"/>
    <mergeCell ref="S374:T374"/>
    <mergeCell ref="S375:T375"/>
    <mergeCell ref="S376:T376"/>
    <mergeCell ref="S377:T377"/>
    <mergeCell ref="S378:T378"/>
    <mergeCell ref="S379:T379"/>
    <mergeCell ref="S380:T380"/>
    <mergeCell ref="S381:T381"/>
    <mergeCell ref="S382:T382"/>
    <mergeCell ref="S383:T383"/>
    <mergeCell ref="S384:T384"/>
    <mergeCell ref="S385:T385"/>
    <mergeCell ref="S386:T386"/>
    <mergeCell ref="S387:T387"/>
    <mergeCell ref="S388:T388"/>
    <mergeCell ref="S389:T389"/>
    <mergeCell ref="U387:V387"/>
    <mergeCell ref="U388:V388"/>
    <mergeCell ref="U389:V389"/>
    <mergeCell ref="U390:V390"/>
    <mergeCell ref="U391:V391"/>
    <mergeCell ref="S396:T396"/>
    <mergeCell ref="S397:T397"/>
    <mergeCell ref="S398:T398"/>
    <mergeCell ref="S399:T399"/>
    <mergeCell ref="S400:T400"/>
    <mergeCell ref="S401:T401"/>
    <mergeCell ref="S402:T402"/>
    <mergeCell ref="S403:T403"/>
    <mergeCell ref="S404:T404"/>
    <mergeCell ref="S405:T405"/>
    <mergeCell ref="S406:T406"/>
    <mergeCell ref="S407:T407"/>
    <mergeCell ref="U404:V404"/>
    <mergeCell ref="U405:V405"/>
    <mergeCell ref="U406:V406"/>
    <mergeCell ref="U407:V407"/>
    <mergeCell ref="U408:V408"/>
    <mergeCell ref="S413:T413"/>
    <mergeCell ref="S414:T414"/>
    <mergeCell ref="Q371:R371"/>
    <mergeCell ref="Q372:R372"/>
    <mergeCell ref="Q373:R373"/>
    <mergeCell ref="Q374:R374"/>
    <mergeCell ref="Q375:R375"/>
    <mergeCell ref="Q376:R376"/>
    <mergeCell ref="Q377:R377"/>
    <mergeCell ref="Q378:R378"/>
    <mergeCell ref="Q379:R379"/>
    <mergeCell ref="Q380:R380"/>
    <mergeCell ref="Q381:R381"/>
    <mergeCell ref="Q382:R382"/>
    <mergeCell ref="Q383:R383"/>
    <mergeCell ref="Q384:R384"/>
    <mergeCell ref="Q385:R385"/>
    <mergeCell ref="Q386:R386"/>
    <mergeCell ref="Q387:R387"/>
    <mergeCell ref="Q388:R388"/>
    <mergeCell ref="Q389:R389"/>
    <mergeCell ref="Q390:R390"/>
    <mergeCell ref="Q391:R391"/>
    <mergeCell ref="Q392:R392"/>
    <mergeCell ref="Q393:R393"/>
    <mergeCell ref="Q394:R394"/>
    <mergeCell ref="Q395:R395"/>
    <mergeCell ref="S390:T390"/>
    <mergeCell ref="S391:T391"/>
    <mergeCell ref="S392:T392"/>
    <mergeCell ref="S393:T393"/>
    <mergeCell ref="S395:T395"/>
    <mergeCell ref="Q400:R400"/>
    <mergeCell ref="Q401:R401"/>
    <mergeCell ref="Q402:R402"/>
    <mergeCell ref="Q403:R403"/>
    <mergeCell ref="Q404:R404"/>
    <mergeCell ref="Q405:R405"/>
    <mergeCell ref="Q406:R406"/>
    <mergeCell ref="Q407:R407"/>
    <mergeCell ref="Q408:R408"/>
    <mergeCell ref="Q409:R409"/>
    <mergeCell ref="Q410:R410"/>
    <mergeCell ref="Q411:R411"/>
    <mergeCell ref="Q412:R412"/>
    <mergeCell ref="S408:T408"/>
    <mergeCell ref="S409:T409"/>
    <mergeCell ref="S410:T410"/>
    <mergeCell ref="S411:T411"/>
    <mergeCell ref="S412:T412"/>
    <mergeCell ref="Q413:R413"/>
    <mergeCell ref="Q414:R414"/>
    <mergeCell ref="L370:N370"/>
    <mergeCell ref="L371:N371"/>
    <mergeCell ref="L372:N372"/>
    <mergeCell ref="L373:N373"/>
    <mergeCell ref="L374:N374"/>
    <mergeCell ref="L375:N375"/>
    <mergeCell ref="L376:N376"/>
    <mergeCell ref="L377:N377"/>
    <mergeCell ref="L378:N378"/>
    <mergeCell ref="L379:N379"/>
    <mergeCell ref="L380:N380"/>
    <mergeCell ref="L381:N381"/>
    <mergeCell ref="L382:N382"/>
    <mergeCell ref="L383:N383"/>
    <mergeCell ref="L384:N384"/>
    <mergeCell ref="L385:N385"/>
    <mergeCell ref="L386:N386"/>
    <mergeCell ref="L387:N387"/>
    <mergeCell ref="L388:N388"/>
    <mergeCell ref="L389:N389"/>
    <mergeCell ref="L390:N390"/>
    <mergeCell ref="L391:N391"/>
    <mergeCell ref="L392:N392"/>
    <mergeCell ref="L393:N393"/>
    <mergeCell ref="L394:N394"/>
    <mergeCell ref="L395:N395"/>
    <mergeCell ref="Q396:R396"/>
    <mergeCell ref="Q397:R397"/>
    <mergeCell ref="Q398:R398"/>
    <mergeCell ref="Q399:R399"/>
    <mergeCell ref="D370:E370"/>
    <mergeCell ref="L413:N413"/>
    <mergeCell ref="L414:N414"/>
    <mergeCell ref="F370:G370"/>
    <mergeCell ref="L396:N396"/>
    <mergeCell ref="L397:N397"/>
    <mergeCell ref="L398:N398"/>
    <mergeCell ref="L399:N399"/>
    <mergeCell ref="L400:N400"/>
    <mergeCell ref="L401:N401"/>
    <mergeCell ref="L402:N402"/>
    <mergeCell ref="L403:N403"/>
    <mergeCell ref="L404:N404"/>
    <mergeCell ref="L405:N405"/>
    <mergeCell ref="L406:N406"/>
    <mergeCell ref="L407:N407"/>
    <mergeCell ref="L408:N408"/>
    <mergeCell ref="L409:N409"/>
    <mergeCell ref="L410:N410"/>
    <mergeCell ref="L411:N411"/>
    <mergeCell ref="L412:N412"/>
    <mergeCell ref="A371:C374"/>
    <mergeCell ref="D371:E374"/>
    <mergeCell ref="D375:E378"/>
    <mergeCell ref="D379:E382"/>
    <mergeCell ref="D383:E386"/>
    <mergeCell ref="D387:E390"/>
    <mergeCell ref="D391:E394"/>
    <mergeCell ref="A395:C398"/>
    <mergeCell ref="D395:E398"/>
    <mergeCell ref="A399:C402"/>
    <mergeCell ref="D399:E402"/>
    <mergeCell ref="A403:C406"/>
    <mergeCell ref="D403:E406"/>
    <mergeCell ref="A407:C410"/>
    <mergeCell ref="A411:C414"/>
    <mergeCell ref="D407:E410"/>
    <mergeCell ref="D411:E414"/>
    <mergeCell ref="A387:C390"/>
    <mergeCell ref="A379:C382"/>
    <mergeCell ref="E612:F612"/>
    <mergeCell ref="G612:J612"/>
    <mergeCell ref="F371:G374"/>
    <mergeCell ref="F375:G378"/>
    <mergeCell ref="F379:G382"/>
    <mergeCell ref="F383:G386"/>
    <mergeCell ref="F387:G390"/>
    <mergeCell ref="F391:G394"/>
    <mergeCell ref="F395:G398"/>
    <mergeCell ref="F399:G402"/>
    <mergeCell ref="F403:G406"/>
    <mergeCell ref="F407:G410"/>
    <mergeCell ref="F411:G414"/>
    <mergeCell ref="F535:G538"/>
    <mergeCell ref="H371:K374"/>
    <mergeCell ref="H375:K378"/>
    <mergeCell ref="H379:K382"/>
    <mergeCell ref="H383:K386"/>
    <mergeCell ref="H387:K390"/>
    <mergeCell ref="H391:K394"/>
    <mergeCell ref="H395:K398"/>
    <mergeCell ref="H399:K402"/>
    <mergeCell ref="H403:K406"/>
    <mergeCell ref="H407:K410"/>
    <mergeCell ref="H411:K414"/>
    <mergeCell ref="H535:K538"/>
    <mergeCell ref="D535:E538"/>
    <mergeCell ref="H475:K478"/>
    <mergeCell ref="F511:G514"/>
    <mergeCell ref="H511:K514"/>
    <mergeCell ref="E613:F615"/>
    <mergeCell ref="G613:J615"/>
    <mergeCell ref="E616:F618"/>
    <mergeCell ref="E619:F621"/>
    <mergeCell ref="E622:F624"/>
    <mergeCell ref="E625:F627"/>
    <mergeCell ref="E628:F630"/>
    <mergeCell ref="E631:F633"/>
    <mergeCell ref="E634:F636"/>
    <mergeCell ref="E637:F639"/>
    <mergeCell ref="E640:F642"/>
    <mergeCell ref="E643:F645"/>
    <mergeCell ref="E790:F792"/>
    <mergeCell ref="G616:J618"/>
    <mergeCell ref="G619:J621"/>
    <mergeCell ref="G622:J624"/>
    <mergeCell ref="G625:J627"/>
    <mergeCell ref="G628:J630"/>
    <mergeCell ref="G631:J633"/>
    <mergeCell ref="G634:J636"/>
    <mergeCell ref="G637:J639"/>
    <mergeCell ref="G640:J642"/>
    <mergeCell ref="G643:J645"/>
    <mergeCell ref="G790:J792"/>
  </mergeCells>
  <phoneticPr fontId="25" type="noConversion"/>
  <dataValidations count="6">
    <dataValidation type="list" allowBlank="1" showInputMessage="1" showErrorMessage="1" sqref="O180:P182 O174:P176 O111:P170">
      <formula1>"Diária, Unidade, Mensal, M.Linear, Escolher unidade"</formula1>
    </dataValidation>
    <dataValidation type="list" allowBlank="1" showInputMessage="1" showErrorMessage="1" sqref="W180:X182 W174:X176 W111:X170">
      <formula1>"Janeiro, Fevereiro, Março, Abril, Maio, Junho, Julho, Agosto, Setembro, Outubro, Novembro, Dezembro, 12 meses, 11 meses, 10 meses, 9 meses, 8 meses, 7 meses, 6 meses, 5 meses, 4 meses, 3 meses, 2 meses, 1 mês, Escolher Mês"</formula1>
    </dataValidation>
    <dataValidation type="list" allowBlank="1" showInputMessage="1" showErrorMessage="1" sqref="T317 T292 T342">
      <formula1>"Janeiro, Fevereiro, Março, Abril, Maio, Junho, Julho, Agosto, Setembro, Outubro, Novembro, Dezembro, Escolher Mês"</formula1>
    </dataValidation>
    <dataValidation type="list" allowBlank="1" showInputMessage="1" showErrorMessage="1" sqref="A180:B182 A174:A176 A111:A170">
      <formula1>"Direto, Indireto, Divulgação, Escolher Ação"</formula1>
    </dataValidation>
    <dataValidation allowBlank="1" showInputMessage="1" showErrorMessage="1" sqref="Z116 T294:X314 T344:X364 T319:X339"/>
    <dataValidation type="list" allowBlank="1" showInputMessage="1" showErrorMessage="1" sqref="O371:P610">
      <formula1>"Sim, Não, Escolher"</formula1>
    </dataValidation>
  </dataValidations>
  <pageMargins left="0.7" right="0.7" top="0.75" bottom="0.75" header="0.3" footer="0.3"/>
  <extLst xmlns:xr="http://schemas.microsoft.com/office/spreadsheetml/2014/revision" xmlns:x14="http://schemas.microsoft.com/office/spreadsheetml/2009/9/main">
    <ext uri="{CCE6A557-97BC-4b89-ADB6-D9C93CAAB3DF}">
      <x14:dataValidations xmlns:xm="http://schemas.microsoft.com/office/excel/2006/main" count="1">
        <x14:dataValidation type="list" allowBlank="1" showInputMessage="1" showErrorMessage="1" xr:uid="{3C854679-6414-4F66-8CB7-193F36C5A7A3}">
          <x14:formula1>
            <xm:f>Planilha2!$B$2:$B$11</xm:f>
          </x14:formula1>
          <xm:sqref>C174:C176 C180:C182 C111:C170</xm:sqref>
        </x14:dataValidation>
      </x14:dataValidations>
    </ext>
  </extLst>
</worksheet>
</file>

<file path=xl/worksheets/sheet2.xml><?xml version="1.0" encoding="utf-8"?>
<worksheet xmlns="http://schemas.openxmlformats.org/spreadsheetml/2006/main" xmlns:r="http://schemas.openxmlformats.org/officeDocument/2006/relationships">
  <dimension ref="A1:C24"/>
  <sheetViews>
    <sheetView workbookViewId="0">
      <selection activeCell="A4" sqref="A4:C15"/>
    </sheetView>
  </sheetViews>
  <sheetFormatPr defaultRowHeight="15"/>
  <cols>
    <col min="1" max="1" width="45.85546875" customWidth="1"/>
    <col min="2" max="2" width="46.42578125" bestFit="1" customWidth="1"/>
    <col min="3" max="3" width="43.7109375" bestFit="1" customWidth="1"/>
  </cols>
  <sheetData>
    <row r="1" spans="1:3">
      <c r="A1" s="46" t="s">
        <v>172</v>
      </c>
      <c r="B1" s="43" t="s">
        <v>172</v>
      </c>
      <c r="C1" s="49"/>
    </row>
    <row r="2" spans="1:3" ht="44.25" customHeight="1">
      <c r="A2" s="47" t="s">
        <v>173</v>
      </c>
      <c r="B2" s="44" t="s">
        <v>126</v>
      </c>
    </row>
    <row r="3" spans="1:3">
      <c r="A3" s="47" t="s">
        <v>174</v>
      </c>
      <c r="B3" s="44" t="s">
        <v>128</v>
      </c>
    </row>
    <row r="4" spans="1:3">
      <c r="A4" s="47" t="s">
        <v>175</v>
      </c>
      <c r="B4" s="44" t="s">
        <v>123</v>
      </c>
    </row>
    <row r="5" spans="1:3">
      <c r="A5" s="48" t="s">
        <v>176</v>
      </c>
      <c r="B5" s="44" t="s">
        <v>103</v>
      </c>
    </row>
    <row r="6" spans="1:3">
      <c r="A6" s="47" t="s">
        <v>177</v>
      </c>
      <c r="B6" s="44" t="s">
        <v>121</v>
      </c>
    </row>
    <row r="7" spans="1:3">
      <c r="A7" s="47" t="s">
        <v>178</v>
      </c>
      <c r="B7" s="45" t="s">
        <v>124</v>
      </c>
    </row>
    <row r="8" spans="1:3">
      <c r="A8" s="47" t="s">
        <v>179</v>
      </c>
      <c r="B8" s="44" t="s">
        <v>129</v>
      </c>
    </row>
    <row r="9" spans="1:3">
      <c r="A9" s="47" t="s">
        <v>180</v>
      </c>
      <c r="B9" s="44" t="s">
        <v>117</v>
      </c>
    </row>
    <row r="10" spans="1:3">
      <c r="A10" s="48" t="s">
        <v>181</v>
      </c>
      <c r="B10" s="44" t="s">
        <v>120</v>
      </c>
    </row>
    <row r="11" spans="1:3">
      <c r="A11" s="47" t="s">
        <v>182</v>
      </c>
      <c r="B11" s="44" t="s">
        <v>119</v>
      </c>
    </row>
    <row r="12" spans="1:3">
      <c r="A12" s="36" t="s">
        <v>103</v>
      </c>
    </row>
    <row r="13" spans="1:3">
      <c r="A13" s="36" t="s">
        <v>183</v>
      </c>
    </row>
    <row r="14" spans="1:3">
      <c r="A14" s="36" t="s">
        <v>184</v>
      </c>
    </row>
    <row r="15" spans="1:3">
      <c r="A15" s="39" t="s">
        <v>185</v>
      </c>
    </row>
    <row r="16" spans="1:3">
      <c r="A16" s="36" t="s">
        <v>186</v>
      </c>
    </row>
    <row r="17" spans="1:2">
      <c r="A17" s="36" t="s">
        <v>187</v>
      </c>
    </row>
    <row r="18" spans="1:2">
      <c r="A18" s="39" t="s">
        <v>188</v>
      </c>
    </row>
    <row r="19" spans="1:2">
      <c r="A19" s="36" t="s">
        <v>189</v>
      </c>
    </row>
    <row r="20" spans="1:2">
      <c r="A20" s="36" t="s">
        <v>190</v>
      </c>
    </row>
    <row r="21" spans="1:2">
      <c r="A21" s="40" t="s">
        <v>191</v>
      </c>
      <c r="B21" s="37"/>
    </row>
    <row r="22" spans="1:2">
      <c r="A22" s="41" t="s">
        <v>192</v>
      </c>
      <c r="B22" s="38"/>
    </row>
    <row r="23" spans="1:2">
      <c r="A23" s="41" t="s">
        <v>193</v>
      </c>
    </row>
    <row r="24" spans="1:2">
      <c r="A24" s="41" t="s">
        <v>194</v>
      </c>
    </row>
  </sheetData>
  <sortState ref="A2:B24">
    <sortCondition ref="B2:B24"/>
  </sortState>
  <dataValidations count="2">
    <dataValidation type="textLength" allowBlank="1" showInputMessage="1" showErrorMessage="1" sqref="A2 A4:A20 A25:A1048576">
      <formula1>$A$2</formula1>
      <formula2>$A$20</formula2>
    </dataValidation>
    <dataValidation allowBlank="1" showInputMessage="1" showErrorMessage="1" sqref="A3 A1:C1"/>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11"/>
  <sheetViews>
    <sheetView workbookViewId="0">
      <selection activeCell="I10" sqref="A1:I10"/>
    </sheetView>
  </sheetViews>
  <sheetFormatPr defaultRowHeight="15"/>
  <cols>
    <col min="1" max="3" width="34.7109375" customWidth="1"/>
  </cols>
  <sheetData>
    <row r="1" spans="1:5">
      <c r="A1" t="s">
        <v>195</v>
      </c>
      <c r="B1" t="s">
        <v>196</v>
      </c>
      <c r="C1" t="s">
        <v>197</v>
      </c>
    </row>
    <row r="2" spans="1:5">
      <c r="A2" t="s">
        <v>198</v>
      </c>
      <c r="B2" s="35" t="s">
        <v>199</v>
      </c>
      <c r="E2" t="s">
        <v>200</v>
      </c>
    </row>
    <row r="3" spans="1:5">
      <c r="A3" t="s">
        <v>201</v>
      </c>
      <c r="B3" t="s">
        <v>201</v>
      </c>
      <c r="C3" t="s">
        <v>201</v>
      </c>
      <c r="E3" t="s">
        <v>201</v>
      </c>
    </row>
    <row r="4" spans="1:5">
      <c r="A4" t="s">
        <v>202</v>
      </c>
      <c r="B4" t="s">
        <v>198</v>
      </c>
      <c r="C4" t="s">
        <v>198</v>
      </c>
      <c r="E4" t="s">
        <v>203</v>
      </c>
    </row>
    <row r="5" spans="1:5">
      <c r="A5" t="s">
        <v>204</v>
      </c>
      <c r="B5" t="s">
        <v>122</v>
      </c>
      <c r="C5" t="s">
        <v>204</v>
      </c>
      <c r="E5" t="s">
        <v>205</v>
      </c>
    </row>
    <row r="6" spans="1:5">
      <c r="A6" t="s">
        <v>200</v>
      </c>
      <c r="B6" t="s">
        <v>200</v>
      </c>
      <c r="C6" t="s">
        <v>200</v>
      </c>
      <c r="E6" t="s">
        <v>122</v>
      </c>
    </row>
    <row r="7" spans="1:5">
      <c r="A7" t="s">
        <v>203</v>
      </c>
      <c r="B7" t="s">
        <v>203</v>
      </c>
      <c r="C7" t="s">
        <v>203</v>
      </c>
      <c r="E7" t="s">
        <v>198</v>
      </c>
    </row>
    <row r="8" spans="1:5">
      <c r="A8" t="s">
        <v>205</v>
      </c>
      <c r="B8" t="s">
        <v>205</v>
      </c>
      <c r="C8" t="s">
        <v>205</v>
      </c>
      <c r="E8" t="s">
        <v>202</v>
      </c>
    </row>
    <row r="9" spans="1:5">
      <c r="A9" t="s">
        <v>206</v>
      </c>
      <c r="E9" t="s">
        <v>199</v>
      </c>
    </row>
    <row r="10" spans="1:5">
      <c r="E10" s="42" t="s">
        <v>206</v>
      </c>
    </row>
    <row r="11" spans="1:5">
      <c r="E11" t="s">
        <v>103</v>
      </c>
    </row>
  </sheetData>
  <autoFilter ref="A1:C9">
    <sortState ref="A2:C9">
      <sortCondition ref="B1:B9"/>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Planilha1</vt:lpstr>
      <vt:lpstr>Planilha2</vt:lpstr>
      <vt:lpstr>Plan 3</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 Rapp de Eston Pinto Coelho</dc:creator>
  <cp:lastModifiedBy>d611525</cp:lastModifiedBy>
  <cp:revision/>
  <dcterms:created xsi:type="dcterms:W3CDTF">2023-05-10T17:05:04Z</dcterms:created>
  <dcterms:modified xsi:type="dcterms:W3CDTF">2026-08-06T13:01:41Z</dcterms:modified>
</cp:coreProperties>
</file>