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F_FS_Cluster.sf.prefeitura.sp.gov.br\SF\SUTEM\DECON\DIGIR\DIRF\Comunicados\"/>
    </mc:Choice>
  </mc:AlternateContent>
  <xr:revisionPtr revIDLastSave="0" documentId="13_ncr:1_{189EB49A-B4EE-49AB-BB5F-1D3F8C45959E}" xr6:coauthVersionLast="47" xr6:coauthVersionMax="47" xr10:uidLastSave="{00000000-0000-0000-0000-000000000000}"/>
  <bookViews>
    <workbookView xWindow="-110" yWindow="-110" windowWidth="19420" windowHeight="11500" tabRatio="749" xr2:uid="{00000000-000D-0000-FFFF-FFFF00000000}"/>
  </bookViews>
  <sheets>
    <sheet name="Cálculo IRRF -Jan.2026" sheetId="11" r:id="rId1"/>
    <sheet name="IR Deduções Legais-Maio.2025" sheetId="12" state="hidden" r:id="rId2"/>
    <sheet name="IR Desc. Simplificado-Maio.2025" sheetId="13" state="hidden" r:id="rId3"/>
  </sheets>
  <definedNames>
    <definedName name="_xlnm.Print_Area" localSheetId="0">'Cálculo IRRF -Jan.2026'!$B$1:$G$60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1" l="1"/>
  <c r="B3" i="12" s="1"/>
  <c r="F10" i="13" l="1"/>
  <c r="I18" i="12"/>
  <c r="I17" i="12"/>
  <c r="F10" i="12"/>
  <c r="E14" i="12"/>
  <c r="D25" i="11" l="1"/>
  <c r="I15" i="12" l="1"/>
  <c r="B3" i="13"/>
  <c r="E16" i="13"/>
  <c r="F20" i="13" s="1"/>
  <c r="C34" i="12"/>
  <c r="C39" i="12" s="1"/>
  <c r="C39" i="13" l="1"/>
  <c r="E39" i="13" s="1"/>
  <c r="C43" i="13" s="1"/>
  <c r="C34" i="13"/>
  <c r="E39" i="12"/>
  <c r="E14" i="13"/>
  <c r="E16" i="12"/>
  <c r="F20" i="12" s="1"/>
  <c r="F21" i="13"/>
  <c r="F22" i="13"/>
  <c r="F23" i="13"/>
  <c r="C43" i="12" l="1"/>
  <c r="F21" i="12"/>
  <c r="F23" i="12"/>
  <c r="F22" i="12"/>
  <c r="F24" i="13"/>
  <c r="F26" i="13" l="1"/>
  <c r="F28" i="13" s="1"/>
  <c r="C42" i="13"/>
  <c r="C44" i="13" s="1"/>
  <c r="F24" i="12"/>
  <c r="F30" i="13" l="1"/>
  <c r="F32" i="11" s="1"/>
  <c r="F33" i="11" s="1"/>
  <c r="F26" i="12"/>
  <c r="F28" i="12" s="1"/>
  <c r="C42" i="12"/>
  <c r="C44" i="12" s="1"/>
  <c r="F30" i="12" l="1"/>
  <c r="D32" i="11" s="1"/>
  <c r="D33" i="11" s="1"/>
  <c r="D36" i="11" l="1"/>
  <c r="D37" i="11"/>
  <c r="C3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I15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 xml:space="preserve">Vantagem para o Empregado:
</t>
        </r>
        <r>
          <rPr>
            <sz val="9"/>
            <color indexed="81"/>
            <rFont val="Segoe UI"/>
            <family val="2"/>
          </rPr>
          <t>Somente quando as deduções forem superior a R$528,00 (dedução fixa do modo simpificado)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E15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 xml:space="preserve">Dica: </t>
        </r>
        <r>
          <rPr>
            <sz val="9"/>
            <color indexed="81"/>
            <rFont val="Segoe UI"/>
            <family val="2"/>
          </rPr>
          <t xml:space="preserve">Quando as deduções legais forem superiores a R$528,00, a forma antiga é mais viável)
</t>
        </r>
      </text>
    </comment>
  </commentList>
</comments>
</file>

<file path=xl/sharedStrings.xml><?xml version="1.0" encoding="utf-8"?>
<sst xmlns="http://schemas.openxmlformats.org/spreadsheetml/2006/main" count="119" uniqueCount="77">
  <si>
    <t>Inicial</t>
  </si>
  <si>
    <t>Final</t>
  </si>
  <si>
    <t>Alíquota</t>
  </si>
  <si>
    <t>Valor</t>
  </si>
  <si>
    <t>Total de Contribuição</t>
  </si>
  <si>
    <t>Base Contribuição Previdenciária:</t>
  </si>
  <si>
    <t>Dedução</t>
  </si>
  <si>
    <t>Dedução por dependente</t>
  </si>
  <si>
    <t>Base Imposto de Renda</t>
  </si>
  <si>
    <t>Quantidade de Dependentes</t>
  </si>
  <si>
    <t>Valor da Base</t>
  </si>
  <si>
    <t>Total Desconto de IR</t>
  </si>
  <si>
    <t>Base Imposto de Renda (MODO SIMPLIFICADO)</t>
  </si>
  <si>
    <t>Remuneração</t>
  </si>
  <si>
    <t>Dedução 25% s/ 1ª Faixa</t>
  </si>
  <si>
    <t>Total das Deduções:</t>
  </si>
  <si>
    <t>Por Deduções Legais</t>
  </si>
  <si>
    <t xml:space="preserve"> Previdência oficial</t>
  </si>
  <si>
    <t>Pensão alimentícia</t>
  </si>
  <si>
    <t>Outras Deduções Previdência Privada, Funpresp, FAPI e Parcela isenta de aposentadoria, reserva remunerada, reforma e pensão para declarante com 65 anos ou mais, caso não tenha sido deduzida dos rendimentos tributáveis. Carne-Leão: Livro Caixa.</t>
  </si>
  <si>
    <t>Dependentes (quantidade)</t>
  </si>
  <si>
    <t>Rendimentos tributáveis Acumulado¹</t>
  </si>
  <si>
    <t>Retenção anterior</t>
  </si>
  <si>
    <t>Pagamento da NLP atual</t>
  </si>
  <si>
    <t xml:space="preserve">Rendimentos tributáveis </t>
  </si>
  <si>
    <t>Pagamentos anteriores</t>
  </si>
  <si>
    <t>Melhor opção para o IRRF</t>
  </si>
  <si>
    <t>Informações para simulação do cálculo do IRRF</t>
  </si>
  <si>
    <t>Pensão</t>
  </si>
  <si>
    <t>Outras Deduções</t>
  </si>
  <si>
    <t xml:space="preserve">PLANILHA PARA SIMULAÇÃO DE CÁLCULO DO IRRF </t>
  </si>
  <si>
    <t>Valor(es) retido(s) em NLP(s) anterior(es)</t>
  </si>
  <si>
    <t>Valor a reter na NLP atual</t>
  </si>
  <si>
    <t>São editáveis apenas os campos destacados em cinza</t>
  </si>
  <si>
    <t>Valor da retencão acumulada</t>
  </si>
  <si>
    <t>Por Desconto Simplificado ²</t>
  </si>
  <si>
    <t>Valor da reduçao</t>
  </si>
  <si>
    <t>Valor do IR aplicando a tabela progressiva</t>
  </si>
  <si>
    <t>Valor da reduçao do IR</t>
  </si>
  <si>
    <t>Rendimento tributavel acumulado</t>
  </si>
  <si>
    <r>
      <t xml:space="preserve">rendimentos tributáveis sujeitos à incidência mensal </t>
    </r>
    <r>
      <rPr>
        <b/>
        <sz val="11"/>
        <color rgb="FFEE0000"/>
        <rFont val="Calibri"/>
        <family val="2"/>
        <scheme val="minor"/>
      </rPr>
      <t>(bruto)</t>
    </r>
  </si>
  <si>
    <t>RENDIMENTOS TRIBUTÁVEIS SUJEITOS AO AJUSTE MENSAL</t>
  </si>
  <si>
    <t>REDUÇÃO DO IMPOSTO DE RENDA</t>
  </si>
  <si>
    <t> LEI Nº 15.270, DE 26 DE NOVEMBRO DE 2025</t>
  </si>
  <si>
    <t>até R$ 312,89 (de modo que o imposto devido seja zero)</t>
  </si>
  <si>
    <t>R$ 978,62 - (0,133145 x rendimentos tributáveis sujeitos à incidência mensal)
(de modo que a redução do imposto seja decrescente linearmente até zerar para rendimentos a partir de R$ 7.350,00)</t>
  </si>
  <si>
    <t>Valor Fixo de redução</t>
  </si>
  <si>
    <t>Até</t>
  </si>
  <si>
    <t>De</t>
  </si>
  <si>
    <t>Regra</t>
  </si>
  <si>
    <t>Calculo do imposto considerando a redução sobre rendimentos tributaveis entre R$ 5.000,01 e R$ 7.350,00</t>
  </si>
  <si>
    <t>Calculo considerando a regra de Isenção até R$ 5.000,00</t>
  </si>
  <si>
    <t xml:space="preserve">Fator Multiplicador do Rendimento Tributável </t>
  </si>
  <si>
    <t xml:space="preserve">Fator Multiplicador </t>
  </si>
  <si>
    <t>Valor da retençao do IR acumulada Faixa de redução R$ 5.000,01 a R$ 7.350,00</t>
  </si>
  <si>
    <t>CÁLCULO REDUÇÃO DE IR</t>
  </si>
  <si>
    <t>Valor do IR apurado a ser retido considerando isenção e redução</t>
  </si>
  <si>
    <t>Desconto simplicado (Dedução 25% s/ 1ª Faixa)</t>
  </si>
  <si>
    <t>Observações:</t>
  </si>
  <si>
    <t xml:space="preserve">¹ O fato gerador do IR é o pagamento. O cálculo deve considerar os valores com base na previsão de pagamento dentro de um mesmo mês. </t>
  </si>
  <si>
    <t xml:space="preserve">VIGÊNCIA A PARTIR DE 1º DE JANEIRO/2026 </t>
  </si>
  <si>
    <t>Deduções Legais</t>
  </si>
  <si>
    <t>• A apuração do imposto é realizada com base na opção entre as deduções legais ou o desconto simplificado, adotando-se a alternativa mais vantajosa ao contribuinte.</t>
  </si>
  <si>
    <t>• O cálculo já contempla a isenção e a redução do Imposto de Renda estabelecidas na Lei nº 15.270, de 26 de novembro de 2025.</t>
  </si>
  <si>
    <t>Base de Cálculo (R$)</t>
  </si>
  <si>
    <t>Alíquota (%)</t>
  </si>
  <si>
    <t>Parcela a Deduzir do IR (R$)</t>
  </si>
  <si>
    <t>Até 2.428,80</t>
  </si>
  <si>
    <t>De 2.428,81 até 2.826,65</t>
  </si>
  <si>
    <t>De 2.826,66 até 3.751,05</t>
  </si>
  <si>
    <t>De 3.751,06 até 4.664,68</t>
  </si>
  <si>
    <t>Acima de 4.664,68</t>
  </si>
  <si>
    <t>Tabela Progressiva</t>
  </si>
  <si>
    <t>Vigente a partir do mês de maio do ano-calendário de 2025 (Lei nº 11.482, de 31 de maio de 2007)</t>
  </si>
  <si>
    <t>Vigente a partir do mês de janeiro do ano-calendário de 2026. Lei nº 15.270, de 26 de novembro de 2025</t>
  </si>
  <si>
    <t xml:space="preserve">Acima de R$ 7.350,00 não haverá redução no imposto devido. </t>
  </si>
  <si>
    <t>SUBSECRETARIA DO TESOURO MUNICIPAL
DEPARTAMENTO DE CONTADORIA
DIVISAO DE CONTABILIDADE DE RECEITAS E DE IMPOSTO DE RENDA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</si>
</sst>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.000%"/>
    <numFmt numFmtId="166" formatCode="#,##0_ ;\-#,##0\ "/>
    <numFmt numFmtId="167" formatCode="_-&quot;R$&quot;\ * #,##0.000_-;\-&quot;R$&quot;\ * #,##0.000_-;_-&quot;R$&quot;\ * &quot;-&quot;??_-;_-@_-"/>
    <numFmt numFmtId="168" formatCode="_-&quot;R$&quot;\ * #,##0.00000_-;\-&quot;R$&quot;\ * #,##0.00000_-;_-&quot;R$&quot;\ * &quot;-&quot;??_-;_-@_-"/>
    <numFmt numFmtId="169" formatCode="_-[$R$-416]\ * #,##0.000_-;\-[$R$-416]\ * #,##0.000_-;_-[$R$-416]\ * &quot;-&quot;??_-;_-@_-"/>
    <numFmt numFmtId="170" formatCode="_-[$R$-416]\ * #,##0.0000_-;\-[$R$-416]\ * #,##0.0000_-;_-[$R$-416]\ * &quot;-&quot;??_-;_-@_-"/>
    <numFmt numFmtId="171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7"/>
      <color theme="1"/>
      <name val="Roboto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EE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6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008A3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7"/>
      </patternFill>
    </fill>
    <fill>
      <patternFill patternType="solid">
        <fgColor rgb="FFE3F6FD"/>
        <bgColor theme="7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71">
    <xf numFmtId="0" fontId="0" fillId="0" borderId="0" xfId="0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0" fontId="0" fillId="0" borderId="1" xfId="2" applyNumberFormat="1" applyFont="1" applyBorder="1"/>
    <xf numFmtId="0" fontId="2" fillId="2" borderId="1" xfId="0" applyFont="1" applyFill="1" applyBorder="1"/>
    <xf numFmtId="164" fontId="0" fillId="3" borderId="1" xfId="0" applyNumberFormat="1" applyFill="1" applyBorder="1"/>
    <xf numFmtId="44" fontId="0" fillId="0" borderId="1" xfId="1" applyFont="1" applyBorder="1"/>
    <xf numFmtId="164" fontId="0" fillId="0" borderId="0" xfId="0" applyNumberFormat="1"/>
    <xf numFmtId="9" fontId="0" fillId="0" borderId="0" xfId="0" applyNumberFormat="1"/>
    <xf numFmtId="165" fontId="0" fillId="3" borderId="1" xfId="2" applyNumberFormat="1" applyFont="1" applyFill="1" applyBorder="1"/>
    <xf numFmtId="0" fontId="2" fillId="0" borderId="0" xfId="0" applyFont="1"/>
    <xf numFmtId="0" fontId="0" fillId="0" borderId="0" xfId="0" applyAlignment="1">
      <alignment horizontal="left"/>
    </xf>
    <xf numFmtId="164" fontId="3" fillId="0" borderId="0" xfId="0" applyNumberFormat="1" applyFont="1"/>
    <xf numFmtId="0" fontId="0" fillId="2" borderId="1" xfId="0" applyFill="1" applyBorder="1"/>
    <xf numFmtId="44" fontId="0" fillId="0" borderId="0" xfId="0" applyNumberFormat="1"/>
    <xf numFmtId="44" fontId="0" fillId="2" borderId="12" xfId="1" applyFont="1" applyFill="1" applyBorder="1" applyAlignment="1" applyProtection="1">
      <alignment vertical="center"/>
      <protection locked="0"/>
    </xf>
    <xf numFmtId="44" fontId="0" fillId="2" borderId="13" xfId="1" applyFont="1" applyFill="1" applyBorder="1" applyAlignment="1" applyProtection="1">
      <alignment vertical="center"/>
      <protection locked="0"/>
    </xf>
    <xf numFmtId="44" fontId="0" fillId="0" borderId="0" xfId="1" applyFont="1" applyProtection="1"/>
    <xf numFmtId="0" fontId="0" fillId="0" borderId="4" xfId="0" applyBorder="1"/>
    <xf numFmtId="44" fontId="0" fillId="0" borderId="5" xfId="1" applyFont="1" applyBorder="1" applyProtection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2" fillId="0" borderId="0" xfId="3" applyBorder="1" applyProtection="1"/>
    <xf numFmtId="44" fontId="0" fillId="0" borderId="0" xfId="1" applyFont="1" applyBorder="1" applyProtection="1"/>
    <xf numFmtId="44" fontId="0" fillId="0" borderId="0" xfId="1" applyFont="1" applyFill="1" applyBorder="1" applyAlignment="1" applyProtection="1">
      <alignment vertical="center"/>
    </xf>
    <xf numFmtId="0" fontId="2" fillId="0" borderId="8" xfId="0" applyFont="1" applyBorder="1"/>
    <xf numFmtId="0" fontId="6" fillId="0" borderId="8" xfId="0" applyFont="1" applyBorder="1" applyAlignment="1">
      <alignment vertical="center" wrapText="1"/>
    </xf>
    <xf numFmtId="44" fontId="6" fillId="0" borderId="0" xfId="1" applyFont="1" applyBorder="1" applyAlignment="1" applyProtection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11" xfId="0" applyBorder="1"/>
    <xf numFmtId="0" fontId="0" fillId="0" borderId="9" xfId="0" applyBorder="1"/>
    <xf numFmtId="44" fontId="0" fillId="0" borderId="9" xfId="1" applyFont="1" applyBorder="1" applyProtection="1"/>
    <xf numFmtId="0" fontId="0" fillId="0" borderId="10" xfId="0" applyBorder="1"/>
    <xf numFmtId="0" fontId="0" fillId="0" borderId="5" xfId="0" applyBorder="1"/>
    <xf numFmtId="0" fontId="8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44" fontId="0" fillId="0" borderId="17" xfId="1" applyFont="1" applyBorder="1" applyAlignment="1" applyProtection="1">
      <alignment vertical="center"/>
    </xf>
    <xf numFmtId="44" fontId="0" fillId="2" borderId="18" xfId="1" applyFont="1" applyFill="1" applyBorder="1" applyAlignment="1" applyProtection="1">
      <alignment vertical="center"/>
      <protection locked="0"/>
    </xf>
    <xf numFmtId="0" fontId="9" fillId="0" borderId="11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7" borderId="15" xfId="0" applyFont="1" applyFill="1" applyBorder="1" applyAlignment="1">
      <alignment vertical="center"/>
    </xf>
    <xf numFmtId="44" fontId="2" fillId="8" borderId="22" xfId="1" applyFont="1" applyFill="1" applyBorder="1" applyAlignment="1" applyProtection="1">
      <alignment vertical="center"/>
    </xf>
    <xf numFmtId="44" fontId="2" fillId="0" borderId="16" xfId="1" applyFont="1" applyBorder="1" applyAlignment="1" applyProtection="1">
      <alignment vertical="center"/>
    </xf>
    <xf numFmtId="170" fontId="0" fillId="0" borderId="1" xfId="0" applyNumberFormat="1" applyBorder="1" applyAlignment="1">
      <alignment horizontal="center"/>
    </xf>
    <xf numFmtId="168" fontId="0" fillId="0" borderId="0" xfId="0" applyNumberFormat="1"/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4" fontId="0" fillId="0" borderId="1" xfId="0" applyNumberFormat="1" applyBorder="1"/>
    <xf numFmtId="44" fontId="0" fillId="7" borderId="1" xfId="0" applyNumberFormat="1" applyFill="1" applyBorder="1"/>
    <xf numFmtId="0" fontId="12" fillId="0" borderId="0" xfId="3"/>
    <xf numFmtId="0" fontId="2" fillId="0" borderId="0" xfId="0" applyFont="1" applyAlignment="1">
      <alignment horizontal="center"/>
    </xf>
    <xf numFmtId="44" fontId="2" fillId="0" borderId="14" xfId="1" applyFont="1" applyBorder="1" applyAlignment="1" applyProtection="1">
      <alignment vertical="center"/>
    </xf>
    <xf numFmtId="44" fontId="0" fillId="0" borderId="0" xfId="1" applyFont="1" applyBorder="1" applyAlignment="1" applyProtection="1">
      <alignment vertical="center"/>
    </xf>
    <xf numFmtId="171" fontId="0" fillId="0" borderId="0" xfId="2" applyNumberFormat="1" applyFont="1" applyFill="1" applyBorder="1"/>
    <xf numFmtId="169" fontId="0" fillId="0" borderId="23" xfId="0" applyNumberForma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44" fontId="16" fillId="0" borderId="1" xfId="1" applyFont="1" applyBorder="1" applyAlignment="1">
      <alignment vertical="center" wrapText="1"/>
    </xf>
    <xf numFmtId="44" fontId="0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164" fontId="14" fillId="10" borderId="12" xfId="0" applyNumberFormat="1" applyFont="1" applyFill="1" applyBorder="1"/>
    <xf numFmtId="44" fontId="2" fillId="10" borderId="27" xfId="1" applyFont="1" applyFill="1" applyBorder="1"/>
    <xf numFmtId="0" fontId="2" fillId="0" borderId="1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44" fontId="0" fillId="0" borderId="23" xfId="0" applyNumberFormat="1" applyBorder="1"/>
    <xf numFmtId="44" fontId="2" fillId="10" borderId="24" xfId="1" applyFont="1" applyFill="1" applyBorder="1" applyAlignment="1">
      <alignment horizontal="center"/>
    </xf>
    <xf numFmtId="44" fontId="2" fillId="10" borderId="24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0" fillId="3" borderId="1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64" fontId="14" fillId="10" borderId="1" xfId="0" applyNumberFormat="1" applyFont="1" applyFill="1" applyBorder="1"/>
    <xf numFmtId="44" fontId="2" fillId="7" borderId="1" xfId="0" applyNumberFormat="1" applyFont="1" applyFill="1" applyBorder="1"/>
    <xf numFmtId="164" fontId="2" fillId="11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8" fillId="0" borderId="5" xfId="0" applyFont="1" applyBorder="1" applyAlignment="1">
      <alignment vertical="center"/>
    </xf>
    <xf numFmtId="0" fontId="9" fillId="0" borderId="9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7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8" xfId="0" applyBorder="1" applyAlignment="1">
      <alignment wrapText="1"/>
    </xf>
    <xf numFmtId="44" fontId="0" fillId="0" borderId="1" xfId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12" borderId="15" xfId="0" applyFont="1" applyFill="1" applyBorder="1" applyAlignment="1">
      <alignment vertical="center"/>
    </xf>
    <xf numFmtId="0" fontId="2" fillId="12" borderId="14" xfId="0" applyFont="1" applyFill="1" applyBorder="1" applyAlignment="1">
      <alignment horizontal="left" vertical="center"/>
    </xf>
    <xf numFmtId="44" fontId="0" fillId="0" borderId="0" xfId="1" applyFont="1" applyFill="1" applyBorder="1" applyAlignment="1" applyProtection="1">
      <alignment vertical="center"/>
      <protection locked="0"/>
    </xf>
    <xf numFmtId="0" fontId="13" fillId="0" borderId="4" xfId="0" applyFont="1" applyBorder="1" applyAlignment="1">
      <alignment horizontal="left" vertical="center" wrapText="1"/>
    </xf>
    <xf numFmtId="44" fontId="0" fillId="0" borderId="14" xfId="1" applyFont="1" applyBorder="1" applyAlignment="1" applyProtection="1">
      <alignment vertical="center"/>
    </xf>
    <xf numFmtId="44" fontId="0" fillId="2" borderId="14" xfId="1" applyFont="1" applyFill="1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left" vertical="center" wrapText="1"/>
    </xf>
    <xf numFmtId="166" fontId="0" fillId="2" borderId="14" xfId="1" applyNumberFormat="1" applyFont="1" applyFill="1" applyBorder="1" applyAlignment="1" applyProtection="1">
      <alignment vertical="center"/>
      <protection locked="0"/>
    </xf>
    <xf numFmtId="0" fontId="22" fillId="13" borderId="28" xfId="0" applyFont="1" applyFill="1" applyBorder="1" applyAlignment="1">
      <alignment horizontal="center" vertical="center" wrapText="1"/>
    </xf>
    <xf numFmtId="0" fontId="23" fillId="14" borderId="28" xfId="0" applyFont="1" applyFill="1" applyBorder="1" applyAlignment="1">
      <alignment vertical="center" wrapText="1"/>
    </xf>
    <xf numFmtId="0" fontId="23" fillId="14" borderId="28" xfId="0" applyFont="1" applyFill="1" applyBorder="1" applyAlignment="1">
      <alignment horizontal="center" vertical="center" wrapText="1"/>
    </xf>
    <xf numFmtId="0" fontId="23" fillId="0" borderId="28" xfId="0" applyFont="1" applyBorder="1" applyAlignment="1">
      <alignment vertical="center" wrapText="1"/>
    </xf>
    <xf numFmtId="0" fontId="23" fillId="0" borderId="28" xfId="0" applyFont="1" applyBorder="1" applyAlignment="1">
      <alignment horizontal="center" vertical="center" wrapText="1"/>
    </xf>
    <xf numFmtId="44" fontId="0" fillId="0" borderId="0" xfId="1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44" fontId="24" fillId="0" borderId="0" xfId="1" applyFont="1" applyBorder="1" applyAlignment="1">
      <alignment horizontal="left" vertical="center"/>
    </xf>
    <xf numFmtId="44" fontId="0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4" fontId="0" fillId="0" borderId="9" xfId="1" applyFont="1" applyBorder="1" applyAlignment="1">
      <alignment horizontal="right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4" fontId="0" fillId="0" borderId="29" xfId="1" applyFont="1" applyBorder="1" applyAlignment="1">
      <alignment horizontal="left" vertical="center"/>
    </xf>
    <xf numFmtId="44" fontId="0" fillId="0" borderId="30" xfId="1" applyFont="1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7" fillId="5" borderId="1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9" borderId="0" xfId="0" applyFont="1" applyFill="1" applyAlignment="1">
      <alignment horizontal="center"/>
    </xf>
    <xf numFmtId="0" fontId="11" fillId="9" borderId="0" xfId="0" applyFont="1" applyFill="1" applyAlignment="1">
      <alignment horizontal="center"/>
    </xf>
    <xf numFmtId="0" fontId="7" fillId="9" borderId="14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44" fontId="14" fillId="2" borderId="0" xfId="1" applyFont="1" applyFill="1" applyBorder="1" applyAlignment="1" applyProtection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left" wrapText="1"/>
    </xf>
    <xf numFmtId="0" fontId="21" fillId="0" borderId="20" xfId="0" applyFont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7" fillId="0" borderId="25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/>
    </xf>
    <xf numFmtId="1" fontId="1" fillId="0" borderId="2" xfId="1" applyNumberFormat="1" applyFont="1" applyBorder="1" applyAlignment="1">
      <alignment horizontal="right"/>
    </xf>
    <xf numFmtId="1" fontId="1" fillId="0" borderId="3" xfId="1" applyNumberFormat="1" applyFont="1" applyBorder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7" borderId="1" xfId="0" applyFill="1" applyBorder="1" applyAlignment="1">
      <alignment horizontal="center"/>
    </xf>
    <xf numFmtId="44" fontId="1" fillId="0" borderId="1" xfId="1" applyFont="1" applyBorder="1" applyAlignment="1">
      <alignment horizontal="center"/>
    </xf>
    <xf numFmtId="167" fontId="1" fillId="0" borderId="2" xfId="1" applyNumberFormat="1" applyFont="1" applyBorder="1" applyAlignment="1">
      <alignment horizontal="center"/>
    </xf>
    <xf numFmtId="167" fontId="1" fillId="0" borderId="3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9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1" fillId="0" borderId="2" xfId="1" applyNumberFormat="1" applyFont="1" applyBorder="1" applyAlignment="1">
      <alignment horizontal="right"/>
    </xf>
    <xf numFmtId="164" fontId="1" fillId="0" borderId="3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center"/>
    </xf>
    <xf numFmtId="44" fontId="1" fillId="0" borderId="2" xfId="1" applyFont="1" applyBorder="1" applyAlignment="1">
      <alignment horizontal="center"/>
    </xf>
    <xf numFmtId="44" fontId="1" fillId="0" borderId="3" xfId="1" applyFont="1" applyBorder="1" applyAlignment="1">
      <alignment horizontal="center"/>
    </xf>
    <xf numFmtId="0" fontId="0" fillId="0" borderId="7" xfId="0" applyFill="1" applyBorder="1"/>
    <xf numFmtId="44" fontId="0" fillId="0" borderId="0" xfId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vertical="center" wrapText="1"/>
    </xf>
    <xf numFmtId="44" fontId="0" fillId="0" borderId="0" xfId="1" applyFont="1" applyFill="1" applyBorder="1" applyProtection="1"/>
    <xf numFmtId="0" fontId="0" fillId="0" borderId="0" xfId="0" applyFill="1"/>
    <xf numFmtId="44" fontId="14" fillId="0" borderId="2" xfId="1" applyFont="1" applyFill="1" applyBorder="1" applyAlignment="1">
      <alignment horizontal="left" vertical="center"/>
    </xf>
    <xf numFmtId="44" fontId="14" fillId="0" borderId="25" xfId="1" applyFont="1" applyFill="1" applyBorder="1" applyAlignment="1">
      <alignment horizontal="left" vertical="center"/>
    </xf>
    <xf numFmtId="44" fontId="14" fillId="0" borderId="3" xfId="1" applyFont="1" applyFill="1" applyBorder="1" applyAlignment="1">
      <alignment horizontal="left" vertical="center"/>
    </xf>
    <xf numFmtId="44" fontId="2" fillId="0" borderId="0" xfId="1" applyFont="1" applyAlignment="1" applyProtection="1">
      <alignment horizontal="center" wrapText="1"/>
    </xf>
    <xf numFmtId="164" fontId="0" fillId="0" borderId="1" xfId="0" applyNumberFormat="1" applyFill="1" applyBorder="1"/>
    <xf numFmtId="10" fontId="0" fillId="0" borderId="1" xfId="2" applyNumberFormat="1" applyFont="1" applyFill="1" applyBorder="1"/>
    <xf numFmtId="44" fontId="0" fillId="0" borderId="1" xfId="1" applyFont="1" applyFill="1" applyBorder="1"/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6">
    <dxf>
      <font>
        <color rgb="FF006100"/>
      </font>
      <fill>
        <patternFill>
          <bgColor rgb="FFC6EFCE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00FF00"/>
      <color rgb="FF008A3E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151699</xdr:colOff>
      <xdr:row>1</xdr:row>
      <xdr:rowOff>77610</xdr:rowOff>
    </xdr:from>
    <xdr:to>
      <xdr:col>4</xdr:col>
      <xdr:colOff>1186914</xdr:colOff>
      <xdr:row>1</xdr:row>
      <xdr:rowOff>878416</xdr:rowOff>
    </xdr:to>
    <xdr:pic>
      <xdr:nvPicPr>
        <xdr:cNvPr id="2" name="Imagem 1" descr="Forma&#10;&#10;O conteúdo gerado por IA pode estar incorreto.">
          <a:extLst>
            <a:ext uri="{FF2B5EF4-FFF2-40B4-BE49-F238E27FC236}">
              <a16:creationId xmlns:a16="http://schemas.microsoft.com/office/drawing/2014/main" id="{029B0890-9397-1632-2849-649E85932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6824" y="252235"/>
          <a:ext cx="2575090" cy="80080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legislacao.planalto.gov.br/legisla/legislacao.nsf/Viw_Identificacao/lei%2015.270-2025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://legislacao.planalto.gov.br/legisla/legislacao.nsf/Viw_Identificacao/lei%2015.270-2025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H60"/>
  <sheetViews>
    <sheetView showGridLines="0" tabSelected="1" topLeftCell="A49" zoomScale="80" zoomScaleNormal="80" workbookViewId="0">
      <selection activeCell="D23" sqref="D23"/>
    </sheetView>
  </sheetViews>
  <sheetFormatPr defaultRowHeight="14.5" x14ac:dyDescent="0.35"/>
  <cols>
    <col min="1" max="1" width="3.26953125" customWidth="1"/>
    <col min="2" max="2" width="2.54296875" customWidth="1"/>
    <col min="3" max="3" width="35.81640625" customWidth="1"/>
    <col min="4" max="4" width="22.08984375" style="17" customWidth="1"/>
    <col min="5" max="5" width="34.26953125" style="17" customWidth="1"/>
    <col min="6" max="6" width="23.08984375" customWidth="1"/>
    <col min="7" max="7" width="3" customWidth="1"/>
    <col min="8" max="8" width="29.453125" style="17" customWidth="1"/>
    <col min="9" max="9" width="55.54296875" customWidth="1"/>
  </cols>
  <sheetData>
    <row r="1" spans="2:7" ht="13.5" customHeight="1" x14ac:dyDescent="0.35"/>
    <row r="2" spans="2:7" ht="106" customHeight="1" x14ac:dyDescent="0.35">
      <c r="B2" s="167" t="s">
        <v>76</v>
      </c>
      <c r="C2" s="167"/>
      <c r="D2" s="167"/>
      <c r="E2" s="167"/>
      <c r="F2" s="167"/>
      <c r="G2" s="167"/>
    </row>
    <row r="3" spans="2:7" ht="11" customHeight="1" thickBot="1" x14ac:dyDescent="0.4"/>
    <row r="4" spans="2:7" x14ac:dyDescent="0.35">
      <c r="B4" s="18"/>
      <c r="C4" s="34"/>
      <c r="D4" s="19"/>
      <c r="E4" s="19"/>
      <c r="F4" s="34"/>
      <c r="G4" s="20"/>
    </row>
    <row r="5" spans="2:7" ht="18.649999999999999" customHeight="1" x14ac:dyDescent="0.45">
      <c r="B5" s="21"/>
      <c r="C5" s="128" t="s">
        <v>30</v>
      </c>
      <c r="D5" s="128"/>
      <c r="E5" s="128"/>
      <c r="F5" s="128"/>
      <c r="G5" s="22"/>
    </row>
    <row r="6" spans="2:7" x14ac:dyDescent="0.35">
      <c r="B6" s="21"/>
      <c r="C6" s="129" t="s">
        <v>60</v>
      </c>
      <c r="D6" s="129"/>
      <c r="E6" s="129"/>
      <c r="F6" s="129"/>
      <c r="G6" s="22"/>
    </row>
    <row r="7" spans="2:7" ht="14.5" customHeight="1" x14ac:dyDescent="0.35">
      <c r="B7" s="21"/>
      <c r="C7" s="23"/>
      <c r="D7" s="24"/>
      <c r="E7" s="24"/>
      <c r="G7" s="22"/>
    </row>
    <row r="8" spans="2:7" ht="22" customHeight="1" x14ac:dyDescent="0.35">
      <c r="B8" s="21"/>
      <c r="C8" s="132" t="s">
        <v>33</v>
      </c>
      <c r="D8" s="132"/>
      <c r="E8" s="24"/>
      <c r="G8" s="22"/>
    </row>
    <row r="9" spans="2:7" ht="9.5" customHeight="1" thickBot="1" x14ac:dyDescent="0.4">
      <c r="B9" s="21"/>
      <c r="C9" s="24"/>
      <c r="D9" s="24"/>
      <c r="E9" s="24"/>
      <c r="G9" s="22"/>
    </row>
    <row r="10" spans="2:7" ht="25" customHeight="1" thickBot="1" x14ac:dyDescent="0.4">
      <c r="B10" s="21"/>
      <c r="C10" s="130" t="s">
        <v>24</v>
      </c>
      <c r="D10" s="131"/>
      <c r="E10" s="24"/>
      <c r="G10" s="22"/>
    </row>
    <row r="11" spans="2:7" ht="25" customHeight="1" thickBot="1" x14ac:dyDescent="0.4">
      <c r="B11" s="21"/>
      <c r="C11" s="39" t="s">
        <v>25</v>
      </c>
      <c r="D11" s="16"/>
      <c r="E11" s="25"/>
      <c r="F11" s="25"/>
      <c r="G11" s="22"/>
    </row>
    <row r="12" spans="2:7" ht="25" customHeight="1" thickTop="1" thickBot="1" x14ac:dyDescent="0.4">
      <c r="B12" s="21"/>
      <c r="C12" s="36" t="s">
        <v>23</v>
      </c>
      <c r="D12" s="15"/>
      <c r="E12" s="25"/>
      <c r="F12" s="25"/>
      <c r="G12" s="22"/>
    </row>
    <row r="13" spans="2:7" ht="25" customHeight="1" thickBot="1" x14ac:dyDescent="0.4">
      <c r="B13" s="21"/>
      <c r="C13" s="35" t="s">
        <v>21</v>
      </c>
      <c r="D13" s="37">
        <f>SUM(D11:D12)</f>
        <v>0</v>
      </c>
      <c r="E13" s="25"/>
      <c r="F13" s="25"/>
      <c r="G13" s="22"/>
    </row>
    <row r="14" spans="2:7" ht="10.5" customHeight="1" thickBot="1" x14ac:dyDescent="0.4">
      <c r="B14" s="21"/>
      <c r="C14" s="79"/>
      <c r="D14" s="56"/>
      <c r="E14" s="25"/>
      <c r="F14" s="25"/>
      <c r="G14" s="22"/>
    </row>
    <row r="15" spans="2:7" ht="25" customHeight="1" thickBot="1" x14ac:dyDescent="0.4">
      <c r="B15" s="21"/>
      <c r="C15" s="135" t="s">
        <v>59</v>
      </c>
      <c r="D15" s="136"/>
      <c r="E15" s="25"/>
      <c r="F15" s="25"/>
      <c r="G15" s="22"/>
    </row>
    <row r="16" spans="2:7" ht="15" customHeight="1" thickBot="1" x14ac:dyDescent="0.4">
      <c r="B16" s="21"/>
      <c r="C16" s="80"/>
      <c r="D16" s="80"/>
      <c r="E16" s="25"/>
      <c r="F16" s="25"/>
      <c r="G16" s="22"/>
    </row>
    <row r="17" spans="2:8" ht="25" customHeight="1" thickBot="1" x14ac:dyDescent="0.4">
      <c r="B17" s="21"/>
      <c r="C17" s="133" t="s">
        <v>22</v>
      </c>
      <c r="D17" s="134"/>
      <c r="E17" s="25"/>
      <c r="F17" s="25"/>
      <c r="G17" s="22"/>
    </row>
    <row r="18" spans="2:8" ht="25" customHeight="1" thickBot="1" x14ac:dyDescent="0.4">
      <c r="B18" s="21"/>
      <c r="C18" s="36" t="s">
        <v>31</v>
      </c>
      <c r="D18" s="38"/>
      <c r="E18" s="25"/>
      <c r="F18" s="25"/>
      <c r="G18" s="22"/>
    </row>
    <row r="19" spans="2:8" ht="15" customHeight="1" thickBot="1" x14ac:dyDescent="0.4">
      <c r="B19" s="21"/>
      <c r="D19" s="24"/>
      <c r="E19" s="24"/>
      <c r="G19" s="22"/>
    </row>
    <row r="20" spans="2:8" ht="25" customHeight="1" thickBot="1" x14ac:dyDescent="0.4">
      <c r="B20" s="21"/>
      <c r="C20" s="130" t="s">
        <v>27</v>
      </c>
      <c r="D20" s="131"/>
      <c r="E20" s="10"/>
      <c r="G20" s="26"/>
      <c r="H20" s="10"/>
    </row>
    <row r="21" spans="2:8" ht="15" customHeight="1" thickBot="1" x14ac:dyDescent="0.4">
      <c r="B21" s="21"/>
      <c r="C21" s="91"/>
      <c r="D21" s="92"/>
      <c r="E21" s="10"/>
      <c r="G21" s="26"/>
      <c r="H21" s="10"/>
    </row>
    <row r="22" spans="2:8" ht="25" customHeight="1" thickBot="1" x14ac:dyDescent="0.4">
      <c r="B22" s="21"/>
      <c r="C22" s="94" t="s">
        <v>61</v>
      </c>
      <c r="D22" s="92"/>
      <c r="E22" s="10"/>
      <c r="G22" s="26"/>
      <c r="H22" s="10"/>
    </row>
    <row r="23" spans="2:8" ht="25" customHeight="1" thickBot="1" x14ac:dyDescent="0.4">
      <c r="B23" s="21"/>
      <c r="C23" s="39" t="s">
        <v>17</v>
      </c>
      <c r="D23" s="98"/>
      <c r="E23" s="24"/>
      <c r="G23" s="22"/>
    </row>
    <row r="24" spans="2:8" ht="25" customHeight="1" thickBot="1" x14ac:dyDescent="0.4">
      <c r="B24" s="21"/>
      <c r="C24" s="39" t="s">
        <v>20</v>
      </c>
      <c r="D24" s="100">
        <v>0</v>
      </c>
      <c r="E24" s="24"/>
      <c r="G24" s="27"/>
    </row>
    <row r="25" spans="2:8" ht="25" customHeight="1" thickBot="1" x14ac:dyDescent="0.4">
      <c r="B25" s="21"/>
      <c r="C25" s="39"/>
      <c r="D25" s="97">
        <f>D24*189.59</f>
        <v>0</v>
      </c>
      <c r="E25" s="24"/>
      <c r="G25" s="27"/>
    </row>
    <row r="26" spans="2:8" ht="25" customHeight="1" thickBot="1" x14ac:dyDescent="0.4">
      <c r="B26" s="21"/>
      <c r="C26" s="36" t="s">
        <v>18</v>
      </c>
      <c r="D26" s="98">
        <v>0</v>
      </c>
      <c r="E26" s="24"/>
      <c r="G26" s="27"/>
    </row>
    <row r="27" spans="2:8" ht="44" customHeight="1" thickBot="1" x14ac:dyDescent="0.4">
      <c r="B27" s="21"/>
      <c r="C27" s="99" t="s">
        <v>19</v>
      </c>
      <c r="D27" s="98">
        <v>0</v>
      </c>
      <c r="E27" s="28"/>
      <c r="F27" s="110"/>
      <c r="G27" s="29"/>
    </row>
    <row r="28" spans="2:8" ht="15" customHeight="1" thickBot="1" x14ac:dyDescent="0.4">
      <c r="B28" s="21"/>
      <c r="C28" s="96"/>
      <c r="D28" s="95"/>
      <c r="E28" s="28"/>
      <c r="F28" s="110"/>
      <c r="G28" s="29"/>
    </row>
    <row r="29" spans="2:8" ht="25" customHeight="1" thickBot="1" x14ac:dyDescent="0.4">
      <c r="B29" s="21"/>
      <c r="C29" s="93" t="s">
        <v>57</v>
      </c>
      <c r="D29" s="97">
        <v>607.20000000000005</v>
      </c>
      <c r="E29" s="24"/>
      <c r="F29" s="110"/>
      <c r="G29" s="29"/>
    </row>
    <row r="30" spans="2:8" ht="15" customHeight="1" thickBot="1" x14ac:dyDescent="0.4">
      <c r="B30" s="21"/>
      <c r="D30" s="24"/>
      <c r="E30" s="24"/>
      <c r="G30" s="22"/>
    </row>
    <row r="31" spans="2:8" ht="25" customHeight="1" thickBot="1" x14ac:dyDescent="0.4">
      <c r="B31" s="21"/>
      <c r="C31" s="120" t="s">
        <v>16</v>
      </c>
      <c r="D31" s="120"/>
      <c r="E31" s="121" t="s">
        <v>35</v>
      </c>
      <c r="F31" s="121"/>
      <c r="G31" s="22"/>
    </row>
    <row r="32" spans="2:8" ht="25" customHeight="1" thickBot="1" x14ac:dyDescent="0.4">
      <c r="B32" s="21"/>
      <c r="C32" s="40" t="s">
        <v>34</v>
      </c>
      <c r="D32" s="55">
        <f>'IR Deduções Legais-Maio.2025'!F30</f>
        <v>0</v>
      </c>
      <c r="E32" s="40" t="s">
        <v>34</v>
      </c>
      <c r="F32" s="55">
        <f>'IR Desc. Simplificado-Maio.2025'!F30</f>
        <v>0</v>
      </c>
      <c r="G32" s="22"/>
    </row>
    <row r="33" spans="2:8" ht="25" customHeight="1" thickBot="1" x14ac:dyDescent="0.4">
      <c r="B33" s="21"/>
      <c r="C33" s="40" t="s">
        <v>32</v>
      </c>
      <c r="D33" s="55">
        <f>D32-D18</f>
        <v>0</v>
      </c>
      <c r="E33" s="40" t="s">
        <v>32</v>
      </c>
      <c r="F33" s="55">
        <f>F32-D18</f>
        <v>0</v>
      </c>
      <c r="G33" s="22"/>
    </row>
    <row r="34" spans="2:8" ht="15" customHeight="1" thickBot="1" x14ac:dyDescent="0.4">
      <c r="B34" s="21"/>
      <c r="D34" s="24"/>
      <c r="E34" s="24"/>
      <c r="G34" s="22"/>
    </row>
    <row r="35" spans="2:8" ht="25" customHeight="1" thickBot="1" x14ac:dyDescent="0.4">
      <c r="B35" s="21"/>
      <c r="C35" s="122" t="s">
        <v>26</v>
      </c>
      <c r="D35" s="123"/>
      <c r="E35" s="24"/>
      <c r="G35" s="22"/>
    </row>
    <row r="36" spans="2:8" ht="25" customHeight="1" thickBot="1" x14ac:dyDescent="0.4">
      <c r="B36" s="21"/>
      <c r="C36" s="41" t="str">
        <f>IF(D32&lt;F32,"Deduções Legais","Desconto Simplificado")</f>
        <v>Desconto Simplificado</v>
      </c>
      <c r="D36" s="44">
        <f>TRUNC(SMALL(D32:F32,1),2)</f>
        <v>0</v>
      </c>
      <c r="E36" s="24"/>
      <c r="G36" s="22"/>
    </row>
    <row r="37" spans="2:8" ht="25" customHeight="1" thickTop="1" thickBot="1" x14ac:dyDescent="0.4">
      <c r="B37" s="21"/>
      <c r="C37" s="42" t="s">
        <v>32</v>
      </c>
      <c r="D37" s="43">
        <f>TRUNC(IF(F32&lt;=D32,F33,D33),2)</f>
        <v>0</v>
      </c>
      <c r="E37" s="24"/>
      <c r="F37" s="14"/>
      <c r="G37" s="22"/>
    </row>
    <row r="38" spans="2:8" ht="19.5" customHeight="1" thickBot="1" x14ac:dyDescent="0.4">
      <c r="B38" s="30"/>
      <c r="C38" s="31"/>
      <c r="D38" s="32"/>
      <c r="E38" s="32"/>
      <c r="F38" s="31"/>
      <c r="G38" s="33"/>
    </row>
    <row r="39" spans="2:8" ht="25" customHeight="1" x14ac:dyDescent="0.35">
      <c r="B39" s="18"/>
      <c r="C39" s="88" t="s">
        <v>58</v>
      </c>
      <c r="D39" s="86"/>
      <c r="E39" s="86"/>
      <c r="F39" s="86"/>
      <c r="G39" s="87"/>
    </row>
    <row r="40" spans="2:8" ht="10" customHeight="1" x14ac:dyDescent="0.35">
      <c r="B40" s="21"/>
      <c r="C40" s="111"/>
      <c r="D40" s="112"/>
      <c r="E40" s="112"/>
      <c r="F40" s="112"/>
      <c r="G40" s="89"/>
    </row>
    <row r="41" spans="2:8" ht="31" customHeight="1" x14ac:dyDescent="0.35">
      <c r="B41" s="21"/>
      <c r="C41" s="119" t="s">
        <v>62</v>
      </c>
      <c r="D41" s="119"/>
      <c r="E41" s="119"/>
      <c r="F41" s="119"/>
      <c r="G41" s="85"/>
    </row>
    <row r="42" spans="2:8" ht="28" customHeight="1" x14ac:dyDescent="0.35">
      <c r="B42" s="81"/>
      <c r="C42" s="119" t="s">
        <v>63</v>
      </c>
      <c r="D42" s="119"/>
      <c r="E42" s="119"/>
      <c r="F42" s="119"/>
      <c r="G42" s="82"/>
    </row>
    <row r="43" spans="2:8" ht="15" customHeight="1" x14ac:dyDescent="0.35">
      <c r="B43" s="81"/>
      <c r="C43" s="47"/>
      <c r="D43" s="47"/>
      <c r="E43" s="47"/>
      <c r="F43" s="47"/>
      <c r="G43" s="82"/>
    </row>
    <row r="44" spans="2:8" ht="30.5" customHeight="1" x14ac:dyDescent="0.35">
      <c r="B44" s="21"/>
      <c r="C44" s="126" t="s">
        <v>41</v>
      </c>
      <c r="D44" s="127"/>
      <c r="E44" s="124" t="s">
        <v>42</v>
      </c>
      <c r="F44" s="124"/>
      <c r="G44" s="83"/>
      <c r="H44" s="24"/>
    </row>
    <row r="45" spans="2:8" ht="25.5" customHeight="1" x14ac:dyDescent="0.35">
      <c r="B45" s="21"/>
      <c r="C45" s="59" t="s">
        <v>48</v>
      </c>
      <c r="D45" s="116" t="s">
        <v>47</v>
      </c>
      <c r="E45" s="124" t="s">
        <v>49</v>
      </c>
      <c r="F45" s="124"/>
      <c r="G45" s="83"/>
      <c r="H45" s="24"/>
    </row>
    <row r="46" spans="2:8" ht="35" customHeight="1" x14ac:dyDescent="0.35">
      <c r="B46" s="21"/>
      <c r="C46" s="90">
        <v>0</v>
      </c>
      <c r="D46" s="90">
        <v>5000</v>
      </c>
      <c r="E46" s="125" t="s">
        <v>44</v>
      </c>
      <c r="F46" s="125"/>
      <c r="G46" s="84"/>
      <c r="H46" s="24"/>
    </row>
    <row r="47" spans="2:8" ht="54" customHeight="1" x14ac:dyDescent="0.35">
      <c r="B47" s="21"/>
      <c r="C47" s="90">
        <v>5000.01</v>
      </c>
      <c r="D47" s="90">
        <v>7350</v>
      </c>
      <c r="E47" s="125" t="s">
        <v>45</v>
      </c>
      <c r="F47" s="125"/>
      <c r="G47" s="84"/>
      <c r="H47" s="24"/>
    </row>
    <row r="48" spans="2:8" x14ac:dyDescent="0.35">
      <c r="B48" s="21"/>
      <c r="C48" s="118" t="s">
        <v>74</v>
      </c>
      <c r="D48" s="118"/>
      <c r="E48" s="118"/>
      <c r="F48" s="118"/>
      <c r="G48" s="84"/>
      <c r="H48" s="24"/>
    </row>
    <row r="49" spans="2:8" x14ac:dyDescent="0.35">
      <c r="B49" s="21"/>
      <c r="C49" s="109"/>
      <c r="D49" s="109"/>
      <c r="E49" s="109"/>
      <c r="F49" s="109"/>
      <c r="G49" s="84"/>
      <c r="H49" s="24"/>
    </row>
    <row r="50" spans="2:8" x14ac:dyDescent="0.35">
      <c r="B50" s="21"/>
      <c r="C50" s="164" t="s">
        <v>75</v>
      </c>
      <c r="D50" s="165"/>
      <c r="E50" s="165"/>
      <c r="F50" s="166"/>
      <c r="G50" s="84"/>
      <c r="H50" s="24"/>
    </row>
    <row r="51" spans="2:8" s="163" customFormat="1" x14ac:dyDescent="0.35">
      <c r="B51" s="159"/>
      <c r="C51" s="160"/>
      <c r="D51" s="160"/>
      <c r="E51" s="160"/>
      <c r="F51" s="160"/>
      <c r="G51" s="161"/>
      <c r="H51" s="162"/>
    </row>
    <row r="52" spans="2:8" ht="16" thickBot="1" x14ac:dyDescent="0.4">
      <c r="B52" s="21"/>
      <c r="C52" s="108" t="s">
        <v>72</v>
      </c>
      <c r="D52" s="106"/>
      <c r="E52" s="107"/>
      <c r="F52" s="107"/>
      <c r="G52" s="84"/>
      <c r="H52" s="24"/>
    </row>
    <row r="53" spans="2:8" ht="16" thickBot="1" x14ac:dyDescent="0.4">
      <c r="B53" s="21"/>
      <c r="C53" s="101" t="s">
        <v>64</v>
      </c>
      <c r="D53" s="101" t="s">
        <v>65</v>
      </c>
      <c r="E53" s="101" t="s">
        <v>66</v>
      </c>
      <c r="F53" s="107"/>
      <c r="G53" s="84"/>
      <c r="H53" s="24"/>
    </row>
    <row r="54" spans="2:8" ht="16" thickBot="1" x14ac:dyDescent="0.4">
      <c r="B54" s="21"/>
      <c r="C54" s="102" t="s">
        <v>67</v>
      </c>
      <c r="D54" s="103">
        <v>0</v>
      </c>
      <c r="E54" s="103">
        <v>0</v>
      </c>
      <c r="F54" s="107"/>
      <c r="G54" s="84"/>
      <c r="H54" s="24"/>
    </row>
    <row r="55" spans="2:8" ht="16" thickBot="1" x14ac:dyDescent="0.4">
      <c r="B55" s="21"/>
      <c r="C55" s="104" t="s">
        <v>68</v>
      </c>
      <c r="D55" s="105">
        <v>7.5</v>
      </c>
      <c r="E55" s="105">
        <v>182.16</v>
      </c>
      <c r="F55" s="107"/>
      <c r="G55" s="84"/>
      <c r="H55" s="24"/>
    </row>
    <row r="56" spans="2:8" ht="16" thickBot="1" x14ac:dyDescent="0.4">
      <c r="B56" s="21"/>
      <c r="C56" s="102" t="s">
        <v>69</v>
      </c>
      <c r="D56" s="103">
        <v>15</v>
      </c>
      <c r="E56" s="103">
        <v>394.16</v>
      </c>
      <c r="F56" s="107"/>
      <c r="G56" s="84"/>
      <c r="H56" s="24"/>
    </row>
    <row r="57" spans="2:8" ht="16" thickBot="1" x14ac:dyDescent="0.4">
      <c r="B57" s="21"/>
      <c r="C57" s="104" t="s">
        <v>70</v>
      </c>
      <c r="D57" s="105">
        <v>22.5</v>
      </c>
      <c r="E57" s="105">
        <v>675.49</v>
      </c>
      <c r="F57" s="107"/>
      <c r="G57" s="84"/>
      <c r="H57" s="24"/>
    </row>
    <row r="58" spans="2:8" ht="16" thickBot="1" x14ac:dyDescent="0.4">
      <c r="B58" s="21"/>
      <c r="C58" s="102" t="s">
        <v>71</v>
      </c>
      <c r="D58" s="103">
        <v>27.5</v>
      </c>
      <c r="E58" s="103">
        <v>908.73</v>
      </c>
      <c r="F58" s="107"/>
      <c r="G58" s="84"/>
      <c r="H58" s="24"/>
    </row>
    <row r="59" spans="2:8" x14ac:dyDescent="0.35">
      <c r="B59" s="21"/>
      <c r="C59" s="117" t="s">
        <v>73</v>
      </c>
      <c r="D59" s="117"/>
      <c r="E59" s="117"/>
      <c r="F59" s="107"/>
      <c r="G59" s="84"/>
      <c r="H59" s="24"/>
    </row>
    <row r="60" spans="2:8" ht="15" thickBot="1" x14ac:dyDescent="0.4">
      <c r="B60" s="30"/>
      <c r="C60" s="113"/>
      <c r="D60" s="113"/>
      <c r="E60" s="114"/>
      <c r="F60" s="114"/>
      <c r="G60" s="115"/>
      <c r="H60" s="24"/>
    </row>
  </sheetData>
  <sheetProtection sheet="1" selectLockedCells="1"/>
  <mergeCells count="21">
    <mergeCell ref="B2:G2"/>
    <mergeCell ref="C5:F5"/>
    <mergeCell ref="C6:F6"/>
    <mergeCell ref="C10:D10"/>
    <mergeCell ref="C8:D8"/>
    <mergeCell ref="C20:D20"/>
    <mergeCell ref="C17:D17"/>
    <mergeCell ref="C15:D15"/>
    <mergeCell ref="C59:E59"/>
    <mergeCell ref="C48:F48"/>
    <mergeCell ref="C41:F41"/>
    <mergeCell ref="C42:F42"/>
    <mergeCell ref="C31:D31"/>
    <mergeCell ref="E31:F31"/>
    <mergeCell ref="C35:D35"/>
    <mergeCell ref="E44:F44"/>
    <mergeCell ref="E45:F45"/>
    <mergeCell ref="E46:F46"/>
    <mergeCell ref="E47:F47"/>
    <mergeCell ref="C44:D44"/>
    <mergeCell ref="C50:F50"/>
  </mergeCells>
  <conditionalFormatting sqref="C32:C33">
    <cfRule type="cellIs" dxfId="5" priority="12" operator="lessThan">
      <formula>$F$32</formula>
    </cfRule>
  </conditionalFormatting>
  <conditionalFormatting sqref="C37">
    <cfRule type="cellIs" dxfId="4" priority="2" operator="lessThan">
      <formula>$F$32</formula>
    </cfRule>
  </conditionalFormatting>
  <conditionalFormatting sqref="D32:D33">
    <cfRule type="cellIs" dxfId="3" priority="10" operator="lessThan">
      <formula>$F$32</formula>
    </cfRule>
  </conditionalFormatting>
  <conditionalFormatting sqref="E32:E33">
    <cfRule type="cellIs" dxfId="2" priority="6" operator="lessThan">
      <formula>$F$32</formula>
    </cfRule>
  </conditionalFormatting>
  <conditionalFormatting sqref="F32:F33">
    <cfRule type="cellIs" dxfId="1" priority="11" operator="lessThan">
      <formula>$D$32</formula>
    </cfRule>
  </conditionalFormatting>
  <conditionalFormatting sqref="F33">
    <cfRule type="cellIs" dxfId="0" priority="3" operator="lessThan">
      <formula>$D$33</formula>
    </cfRule>
    <cfRule type="cellIs" priority="4" operator="lessThan">
      <formula>"d28"</formula>
    </cfRule>
    <cfRule type="cellIs" priority="5" operator="lessThan">
      <formula>$D$33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1" orientation="portrait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51"/>
  <sheetViews>
    <sheetView topLeftCell="A45" workbookViewId="0">
      <selection activeCell="C21" sqref="C21"/>
    </sheetView>
  </sheetViews>
  <sheetFormatPr defaultRowHeight="14.5" x14ac:dyDescent="0.35"/>
  <cols>
    <col min="2" max="2" width="24.453125" customWidth="1"/>
    <col min="3" max="3" width="17.6328125" customWidth="1"/>
    <col min="4" max="4" width="14.08984375" customWidth="1"/>
    <col min="5" max="5" width="12.1796875" bestFit="1" customWidth="1"/>
    <col min="6" max="6" width="15.54296875" customWidth="1"/>
    <col min="7" max="7" width="14.7265625" bestFit="1" customWidth="1"/>
    <col min="8" max="8" width="17.7265625" bestFit="1" customWidth="1"/>
    <col min="9" max="9" width="13" customWidth="1"/>
  </cols>
  <sheetData>
    <row r="2" spans="2:9" x14ac:dyDescent="0.35">
      <c r="B2" s="138" t="s">
        <v>5</v>
      </c>
      <c r="C2" s="138"/>
      <c r="D2" s="138"/>
      <c r="E2" s="138"/>
      <c r="F2" s="138"/>
    </row>
    <row r="3" spans="2:9" x14ac:dyDescent="0.35">
      <c r="B3" s="139">
        <f>'Cálculo IRRF -Jan.2026'!D13</f>
        <v>0</v>
      </c>
      <c r="C3" s="139"/>
      <c r="D3" s="139"/>
      <c r="E3" s="139"/>
      <c r="F3" s="139"/>
      <c r="G3" s="7"/>
      <c r="H3" s="8"/>
    </row>
    <row r="4" spans="2:9" x14ac:dyDescent="0.35">
      <c r="G4" s="7"/>
    </row>
    <row r="5" spans="2:9" x14ac:dyDescent="0.35">
      <c r="B5" s="4"/>
      <c r="C5" s="4"/>
      <c r="D5" s="4"/>
      <c r="E5" s="4"/>
      <c r="F5" s="4"/>
    </row>
    <row r="6" spans="2:9" x14ac:dyDescent="0.35">
      <c r="B6" s="2"/>
      <c r="C6" s="2"/>
      <c r="D6" s="3"/>
      <c r="E6" s="2"/>
      <c r="F6" s="2"/>
    </row>
    <row r="7" spans="2:9" x14ac:dyDescent="0.35">
      <c r="B7" s="2"/>
      <c r="C7" s="2"/>
      <c r="D7" s="3"/>
      <c r="E7" s="2"/>
      <c r="F7" s="2"/>
      <c r="H7" s="140"/>
      <c r="I7" s="140"/>
    </row>
    <row r="8" spans="2:9" x14ac:dyDescent="0.35">
      <c r="B8" s="2"/>
      <c r="C8" s="2"/>
      <c r="D8" s="3"/>
      <c r="E8" s="2"/>
      <c r="F8" s="2"/>
    </row>
    <row r="9" spans="2:9" x14ac:dyDescent="0.35">
      <c r="B9" s="2"/>
      <c r="C9" s="2"/>
      <c r="D9" s="3"/>
      <c r="E9" s="2"/>
      <c r="F9" s="2"/>
    </row>
    <row r="10" spans="2:9" x14ac:dyDescent="0.35">
      <c r="B10" s="137" t="s">
        <v>4</v>
      </c>
      <c r="C10" s="137"/>
      <c r="D10" s="137"/>
      <c r="E10" s="137"/>
      <c r="F10" s="5">
        <f>'Cálculo IRRF -Jan.2026'!D23</f>
        <v>0</v>
      </c>
      <c r="G10" s="7"/>
      <c r="I10" s="10"/>
    </row>
    <row r="11" spans="2:9" x14ac:dyDescent="0.35">
      <c r="B11" s="137"/>
      <c r="C11" s="137"/>
      <c r="D11" s="137"/>
      <c r="E11" s="137"/>
      <c r="F11" s="9"/>
      <c r="G11" s="7"/>
      <c r="I11" s="11"/>
    </row>
    <row r="12" spans="2:9" x14ac:dyDescent="0.35">
      <c r="I12" s="11"/>
    </row>
    <row r="13" spans="2:9" x14ac:dyDescent="0.35">
      <c r="B13" s="138" t="s">
        <v>8</v>
      </c>
      <c r="C13" s="138"/>
      <c r="D13" s="138"/>
      <c r="E13" s="138"/>
      <c r="F13" s="138"/>
      <c r="I13" s="11"/>
    </row>
    <row r="14" spans="2:9" x14ac:dyDescent="0.35">
      <c r="B14" s="142" t="s">
        <v>9</v>
      </c>
      <c r="C14" s="142"/>
      <c r="D14" s="142"/>
      <c r="E14" s="143">
        <f>'Cálculo IRRF -Jan.2026'!D24</f>
        <v>0</v>
      </c>
      <c r="F14" s="144"/>
    </row>
    <row r="15" spans="2:9" x14ac:dyDescent="0.35">
      <c r="B15" s="142" t="s">
        <v>7</v>
      </c>
      <c r="C15" s="142"/>
      <c r="D15" s="142"/>
      <c r="E15" s="148">
        <v>189.59</v>
      </c>
      <c r="F15" s="148"/>
      <c r="H15" s="13" t="s">
        <v>15</v>
      </c>
      <c r="I15" s="2">
        <f>F10+I17+I18+(E14*E15)</f>
        <v>0</v>
      </c>
    </row>
    <row r="16" spans="2:9" x14ac:dyDescent="0.35">
      <c r="B16" s="142" t="s">
        <v>10</v>
      </c>
      <c r="C16" s="142"/>
      <c r="D16" s="142"/>
      <c r="E16" s="149">
        <f>B3-I17-I18-F10-(E14*E15)</f>
        <v>0</v>
      </c>
      <c r="F16" s="150"/>
      <c r="H16" s="48"/>
      <c r="I16" s="48"/>
    </row>
    <row r="17" spans="2:9" x14ac:dyDescent="0.35">
      <c r="H17" s="13" t="s">
        <v>28</v>
      </c>
      <c r="I17" s="51">
        <f>'Cálculo IRRF -Jan.2026'!D26</f>
        <v>0</v>
      </c>
    </row>
    <row r="18" spans="2:9" x14ac:dyDescent="0.35">
      <c r="B18" s="4" t="s">
        <v>0</v>
      </c>
      <c r="C18" s="4" t="s">
        <v>1</v>
      </c>
      <c r="D18" s="4" t="s">
        <v>2</v>
      </c>
      <c r="E18" s="4" t="s">
        <v>6</v>
      </c>
      <c r="F18" s="4" t="s">
        <v>3</v>
      </c>
      <c r="H18" s="13" t="s">
        <v>29</v>
      </c>
      <c r="I18" s="51">
        <f>'Cálculo IRRF -Jan.2026'!D27</f>
        <v>0</v>
      </c>
    </row>
    <row r="19" spans="2:9" x14ac:dyDescent="0.35">
      <c r="B19" s="168">
        <v>0</v>
      </c>
      <c r="C19" s="168">
        <v>2428.8000000000002</v>
      </c>
      <c r="D19" s="169">
        <v>0</v>
      </c>
      <c r="E19" s="170">
        <v>0</v>
      </c>
      <c r="F19" s="1">
        <v>0</v>
      </c>
    </row>
    <row r="20" spans="2:9" x14ac:dyDescent="0.35">
      <c r="B20" s="168">
        <v>2428.81</v>
      </c>
      <c r="C20" s="168">
        <v>2826.65</v>
      </c>
      <c r="D20" s="169">
        <v>7.4999999999999997E-2</v>
      </c>
      <c r="E20" s="170">
        <v>182.16</v>
      </c>
      <c r="F20" s="1">
        <f>TRUNC(IF(AND($E$16&gt;B20,$E$16&lt;C20),$E$16*D20-E20,0),2)</f>
        <v>0</v>
      </c>
    </row>
    <row r="21" spans="2:9" x14ac:dyDescent="0.35">
      <c r="B21" s="168">
        <v>2826.66</v>
      </c>
      <c r="C21" s="168">
        <v>3751.05</v>
      </c>
      <c r="D21" s="169">
        <v>0.15</v>
      </c>
      <c r="E21" s="170">
        <v>394.16</v>
      </c>
      <c r="F21" s="1">
        <f t="shared" ref="F21:F23" si="0">TRUNC(IF(AND($E$16&gt;B21,$E$16&lt;C21),$E$16*D21-E21,0),2)</f>
        <v>0</v>
      </c>
    </row>
    <row r="22" spans="2:9" x14ac:dyDescent="0.35">
      <c r="B22" s="168">
        <v>3751.06</v>
      </c>
      <c r="C22" s="168">
        <v>4664.68</v>
      </c>
      <c r="D22" s="169">
        <v>0.22500000000000001</v>
      </c>
      <c r="E22" s="170">
        <v>675.49</v>
      </c>
      <c r="F22" s="1">
        <f t="shared" si="0"/>
        <v>0</v>
      </c>
      <c r="H22" s="46"/>
      <c r="I22" s="14"/>
    </row>
    <row r="23" spans="2:9" ht="15" thickBot="1" x14ac:dyDescent="0.4">
      <c r="B23" s="168">
        <v>4664.6899999999996</v>
      </c>
      <c r="C23" s="168">
        <v>9999999</v>
      </c>
      <c r="D23" s="169">
        <v>0.27500000000000002</v>
      </c>
      <c r="E23" s="170">
        <v>908.73</v>
      </c>
      <c r="F23" s="58">
        <f t="shared" si="0"/>
        <v>0</v>
      </c>
      <c r="I23" s="14"/>
    </row>
    <row r="24" spans="2:9" ht="15.5" thickTop="1" thickBot="1" x14ac:dyDescent="0.4">
      <c r="B24" s="137" t="s">
        <v>11</v>
      </c>
      <c r="C24" s="137"/>
      <c r="D24" s="137"/>
      <c r="E24" s="145"/>
      <c r="F24" s="63">
        <f>SUM(F19:F23)</f>
        <v>0</v>
      </c>
    </row>
    <row r="25" spans="2:9" ht="15.5" thickTop="1" thickBot="1" x14ac:dyDescent="0.4">
      <c r="F25" s="10"/>
    </row>
    <row r="26" spans="2:9" ht="15.5" thickTop="1" thickBot="1" x14ac:dyDescent="0.4">
      <c r="B26" s="147" t="s">
        <v>51</v>
      </c>
      <c r="C26" s="147"/>
      <c r="D26" s="147"/>
      <c r="E26" s="147"/>
      <c r="F26" s="64">
        <f>IF(B3&lt;=C50,0,F24)</f>
        <v>0</v>
      </c>
    </row>
    <row r="27" spans="2:9" ht="15.5" thickTop="1" thickBot="1" x14ac:dyDescent="0.4">
      <c r="B27" s="146"/>
      <c r="C27" s="146"/>
      <c r="D27" s="146"/>
      <c r="E27" s="146"/>
      <c r="F27" s="146"/>
    </row>
    <row r="28" spans="2:9" ht="28" customHeight="1" thickBot="1" x14ac:dyDescent="0.4">
      <c r="B28" s="151" t="s">
        <v>50</v>
      </c>
      <c r="C28" s="151"/>
      <c r="D28" s="151"/>
      <c r="E28" s="151"/>
      <c r="F28" s="69">
        <f>IF(AND($B$3&gt;C50,$B$3&lt;=C51),F24-E39,IF($B$3&lt;=C50,F26,F24))</f>
        <v>0</v>
      </c>
    </row>
    <row r="29" spans="2:9" x14ac:dyDescent="0.35">
      <c r="B29" s="54"/>
      <c r="C29" s="54"/>
      <c r="D29" s="54"/>
      <c r="E29" s="54"/>
      <c r="F29" s="54"/>
    </row>
    <row r="30" spans="2:9" x14ac:dyDescent="0.35">
      <c r="B30" s="153" t="s">
        <v>56</v>
      </c>
      <c r="C30" s="153"/>
      <c r="D30" s="153"/>
      <c r="E30" s="153"/>
      <c r="F30" s="77">
        <f>MIN(F24,F26,F28)</f>
        <v>0</v>
      </c>
    </row>
    <row r="31" spans="2:9" x14ac:dyDescent="0.35">
      <c r="B31" s="54"/>
      <c r="C31" s="54"/>
      <c r="D31" s="54"/>
      <c r="E31" s="54"/>
      <c r="F31" s="54"/>
    </row>
    <row r="32" spans="2:9" ht="33.5" customHeight="1" x14ac:dyDescent="0.35">
      <c r="B32" s="152" t="s">
        <v>55</v>
      </c>
      <c r="C32" s="152"/>
    </row>
    <row r="33" spans="2:6" ht="23.5" customHeight="1" x14ac:dyDescent="0.35">
      <c r="B33" s="74"/>
      <c r="C33" s="74"/>
    </row>
    <row r="34" spans="2:6" ht="29" x14ac:dyDescent="0.35">
      <c r="B34" s="50" t="s">
        <v>39</v>
      </c>
      <c r="C34" s="61">
        <f>IF(B3&gt;7350,7350,B3)</f>
        <v>0</v>
      </c>
    </row>
    <row r="35" spans="2:6" ht="29" x14ac:dyDescent="0.35">
      <c r="B35" s="50" t="s">
        <v>52</v>
      </c>
      <c r="C35" s="70">
        <v>0.13314500000000001</v>
      </c>
    </row>
    <row r="36" spans="2:6" ht="28.5" customHeight="1" x14ac:dyDescent="0.35">
      <c r="B36" s="71" t="s">
        <v>46</v>
      </c>
      <c r="C36" s="61">
        <v>978.62</v>
      </c>
    </row>
    <row r="38" spans="2:6" ht="58" x14ac:dyDescent="0.35">
      <c r="B38" s="49" t="s">
        <v>46</v>
      </c>
      <c r="C38" s="50" t="s">
        <v>40</v>
      </c>
      <c r="D38" s="72" t="s">
        <v>53</v>
      </c>
      <c r="E38" s="72" t="s">
        <v>36</v>
      </c>
    </row>
    <row r="39" spans="2:6" x14ac:dyDescent="0.35">
      <c r="B39" s="51">
        <v>978.62</v>
      </c>
      <c r="C39" s="51">
        <f>C34</f>
        <v>0</v>
      </c>
      <c r="D39" s="48">
        <v>0.13314500000000001</v>
      </c>
      <c r="E39" s="76">
        <f>TRUNC(B39-(C39*D39),2)</f>
        <v>978.62</v>
      </c>
    </row>
    <row r="42" spans="2:6" ht="29" x14ac:dyDescent="0.35">
      <c r="B42" s="65" t="s">
        <v>37</v>
      </c>
      <c r="C42" s="6">
        <f>F24</f>
        <v>0</v>
      </c>
    </row>
    <row r="43" spans="2:6" x14ac:dyDescent="0.35">
      <c r="B43" s="65" t="s">
        <v>38</v>
      </c>
      <c r="C43" s="67">
        <f>E39</f>
        <v>978.62</v>
      </c>
    </row>
    <row r="44" spans="2:6" ht="51.5" customHeight="1" x14ac:dyDescent="0.35">
      <c r="B44" s="66" t="s">
        <v>54</v>
      </c>
      <c r="C44" s="73">
        <f>C42-C43</f>
        <v>-978.62</v>
      </c>
    </row>
    <row r="46" spans="2:6" x14ac:dyDescent="0.35">
      <c r="F46" s="57"/>
    </row>
    <row r="47" spans="2:6" x14ac:dyDescent="0.35">
      <c r="B47" s="53" t="s">
        <v>43</v>
      </c>
      <c r="D47" s="47"/>
      <c r="E47" s="47"/>
    </row>
    <row r="48" spans="2:6" ht="28" customHeight="1" x14ac:dyDescent="0.35">
      <c r="B48" s="124" t="s">
        <v>41</v>
      </c>
      <c r="C48" s="124"/>
      <c r="D48" s="124" t="s">
        <v>42</v>
      </c>
      <c r="E48" s="124"/>
      <c r="F48" s="124"/>
    </row>
    <row r="49" spans="2:6" x14ac:dyDescent="0.35">
      <c r="B49" s="59" t="s">
        <v>48</v>
      </c>
      <c r="C49" s="62" t="s">
        <v>47</v>
      </c>
      <c r="D49" s="126" t="s">
        <v>49</v>
      </c>
      <c r="E49" s="141"/>
      <c r="F49" s="127"/>
    </row>
    <row r="50" spans="2:6" ht="29.5" customHeight="1" x14ac:dyDescent="0.35">
      <c r="B50" s="60">
        <v>0</v>
      </c>
      <c r="C50" s="61">
        <v>5000</v>
      </c>
      <c r="D50" s="125" t="s">
        <v>44</v>
      </c>
      <c r="E50" s="125"/>
      <c r="F50" s="125"/>
    </row>
    <row r="51" spans="2:6" ht="67.5" customHeight="1" x14ac:dyDescent="0.35">
      <c r="B51" s="60">
        <v>5000.01</v>
      </c>
      <c r="C51" s="61">
        <v>7350</v>
      </c>
      <c r="D51" s="125" t="s">
        <v>45</v>
      </c>
      <c r="E51" s="125"/>
      <c r="F51" s="125"/>
    </row>
  </sheetData>
  <sheetProtection sheet="1" objects="1" scenarios="1" selectLockedCells="1" selectUnlockedCells="1"/>
  <mergeCells count="23">
    <mergeCell ref="D48:F48"/>
    <mergeCell ref="D50:F50"/>
    <mergeCell ref="D51:F51"/>
    <mergeCell ref="B48:C48"/>
    <mergeCell ref="D49:F49"/>
    <mergeCell ref="B13:F13"/>
    <mergeCell ref="B14:D14"/>
    <mergeCell ref="E14:F14"/>
    <mergeCell ref="B24:E24"/>
    <mergeCell ref="B27:F27"/>
    <mergeCell ref="B26:E26"/>
    <mergeCell ref="B15:D15"/>
    <mergeCell ref="E15:F15"/>
    <mergeCell ref="B16:D16"/>
    <mergeCell ref="E16:F16"/>
    <mergeCell ref="B28:E28"/>
    <mergeCell ref="B32:C32"/>
    <mergeCell ref="B30:E30"/>
    <mergeCell ref="B10:E10"/>
    <mergeCell ref="B2:F2"/>
    <mergeCell ref="B3:F3"/>
    <mergeCell ref="H7:I7"/>
    <mergeCell ref="B11:E11"/>
  </mergeCells>
  <hyperlinks>
    <hyperlink ref="B47" r:id="rId1" display="http://legislacao.planalto.gov.br/legisla/legislacao.nsf/Viw_Identificacao/lei 15.270-2025?OpenDocument" xr:uid="{1087CA87-3F59-48FD-B6CB-BF3EBE7FBF4D}"/>
  </hyperlinks>
  <pageMargins left="0.511811024" right="0.511811024" top="0.78740157499999996" bottom="0.78740157499999996" header="0.31496062000000002" footer="0.31496062000000002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51"/>
  <sheetViews>
    <sheetView topLeftCell="A3" workbookViewId="0">
      <selection activeCell="B3" sqref="B3:F3"/>
    </sheetView>
  </sheetViews>
  <sheetFormatPr defaultRowHeight="14.5" x14ac:dyDescent="0.35"/>
  <cols>
    <col min="2" max="2" width="20.08984375" customWidth="1"/>
    <col min="3" max="3" width="16" bestFit="1" customWidth="1"/>
    <col min="4" max="4" width="8.54296875" bestFit="1" customWidth="1"/>
    <col min="5" max="5" width="12.1796875" bestFit="1" customWidth="1"/>
    <col min="6" max="6" width="20.81640625" customWidth="1"/>
    <col min="7" max="7" width="12.1796875" bestFit="1" customWidth="1"/>
    <col min="8" max="8" width="9.54296875" customWidth="1"/>
    <col min="9" max="9" width="13" customWidth="1"/>
    <col min="10" max="10" width="11.54296875" bestFit="1" customWidth="1"/>
  </cols>
  <sheetData>
    <row r="2" spans="2:10" x14ac:dyDescent="0.35">
      <c r="B2" s="138" t="s">
        <v>5</v>
      </c>
      <c r="C2" s="138"/>
      <c r="D2" s="138"/>
      <c r="E2" s="138"/>
      <c r="F2" s="138"/>
    </row>
    <row r="3" spans="2:10" x14ac:dyDescent="0.35">
      <c r="B3" s="139">
        <f>'Cálculo IRRF -Jan.2026'!D13</f>
        <v>0</v>
      </c>
      <c r="C3" s="139"/>
      <c r="D3" s="139"/>
      <c r="E3" s="139"/>
      <c r="F3" s="139"/>
      <c r="G3" s="7"/>
      <c r="H3" s="8"/>
    </row>
    <row r="4" spans="2:10" x14ac:dyDescent="0.35">
      <c r="G4" s="7"/>
    </row>
    <row r="5" spans="2:10" x14ac:dyDescent="0.35">
      <c r="B5" s="4"/>
      <c r="C5" s="4"/>
      <c r="D5" s="4"/>
      <c r="E5" s="4"/>
      <c r="F5" s="4"/>
    </row>
    <row r="6" spans="2:10" x14ac:dyDescent="0.35">
      <c r="B6" s="2"/>
      <c r="C6" s="2"/>
      <c r="D6" s="3"/>
      <c r="E6" s="2"/>
      <c r="F6" s="2"/>
    </row>
    <row r="7" spans="2:10" x14ac:dyDescent="0.35">
      <c r="B7" s="2"/>
      <c r="C7" s="2"/>
      <c r="D7" s="3"/>
      <c r="E7" s="2"/>
      <c r="F7" s="2"/>
      <c r="H7" s="140"/>
      <c r="I7" s="140"/>
    </row>
    <row r="8" spans="2:10" x14ac:dyDescent="0.35">
      <c r="B8" s="2"/>
      <c r="C8" s="2"/>
      <c r="D8" s="3"/>
      <c r="E8" s="2"/>
      <c r="F8" s="2"/>
    </row>
    <row r="9" spans="2:10" x14ac:dyDescent="0.35">
      <c r="B9" s="2"/>
      <c r="C9" s="2"/>
      <c r="D9" s="3"/>
      <c r="E9" s="2"/>
      <c r="F9" s="2"/>
    </row>
    <row r="10" spans="2:10" x14ac:dyDescent="0.35">
      <c r="B10" s="137" t="s">
        <v>4</v>
      </c>
      <c r="C10" s="137"/>
      <c r="D10" s="137"/>
      <c r="E10" s="137"/>
      <c r="F10" s="5">
        <f>'Cálculo IRRF -Jan.2026'!D23</f>
        <v>0</v>
      </c>
      <c r="G10" s="7"/>
      <c r="J10" s="7"/>
    </row>
    <row r="11" spans="2:10" x14ac:dyDescent="0.35">
      <c r="B11" s="137"/>
      <c r="C11" s="137"/>
      <c r="D11" s="137"/>
      <c r="E11" s="137"/>
      <c r="F11" s="9"/>
      <c r="G11" s="7"/>
      <c r="I11" s="10"/>
      <c r="J11" s="7"/>
    </row>
    <row r="12" spans="2:10" x14ac:dyDescent="0.35">
      <c r="I12" s="11"/>
      <c r="J12" s="12"/>
    </row>
    <row r="13" spans="2:10" x14ac:dyDescent="0.35">
      <c r="B13" s="138" t="s">
        <v>12</v>
      </c>
      <c r="C13" s="138"/>
      <c r="D13" s="138"/>
      <c r="E13" s="138"/>
      <c r="F13" s="138"/>
      <c r="I13" s="11"/>
      <c r="J13" s="7"/>
    </row>
    <row r="14" spans="2:10" x14ac:dyDescent="0.35">
      <c r="B14" s="142" t="s">
        <v>13</v>
      </c>
      <c r="C14" s="142"/>
      <c r="D14" s="142"/>
      <c r="E14" s="154">
        <f>B3</f>
        <v>0</v>
      </c>
      <c r="F14" s="155"/>
      <c r="I14" s="11"/>
    </row>
    <row r="15" spans="2:10" x14ac:dyDescent="0.35">
      <c r="B15" s="142" t="s">
        <v>14</v>
      </c>
      <c r="C15" s="142"/>
      <c r="D15" s="142"/>
      <c r="E15" s="156">
        <v>607.20000000000005</v>
      </c>
      <c r="F15" s="156"/>
    </row>
    <row r="16" spans="2:10" x14ac:dyDescent="0.35">
      <c r="B16" s="142" t="s">
        <v>10</v>
      </c>
      <c r="C16" s="142"/>
      <c r="D16" s="142"/>
      <c r="E16" s="157">
        <f>'Cálculo IRRF -Jan.2026'!D13-'Cálculo IRRF -Jan.2026'!D29</f>
        <v>-607.20000000000005</v>
      </c>
      <c r="F16" s="158"/>
    </row>
    <row r="18" spans="2:6" x14ac:dyDescent="0.35">
      <c r="B18" s="4" t="s">
        <v>0</v>
      </c>
      <c r="C18" s="4" t="s">
        <v>1</v>
      </c>
      <c r="D18" s="4" t="s">
        <v>2</v>
      </c>
      <c r="E18" s="4" t="s">
        <v>6</v>
      </c>
      <c r="F18" s="4" t="s">
        <v>3</v>
      </c>
    </row>
    <row r="19" spans="2:6" x14ac:dyDescent="0.35">
      <c r="B19" s="168">
        <v>0</v>
      </c>
      <c r="C19" s="168">
        <v>2428.8000000000002</v>
      </c>
      <c r="D19" s="169">
        <v>0</v>
      </c>
      <c r="E19" s="170">
        <v>0</v>
      </c>
      <c r="F19" s="1">
        <v>0</v>
      </c>
    </row>
    <row r="20" spans="2:6" x14ac:dyDescent="0.35">
      <c r="B20" s="168">
        <v>2428.81</v>
      </c>
      <c r="C20" s="168">
        <v>2826.65</v>
      </c>
      <c r="D20" s="169">
        <v>7.4999999999999997E-2</v>
      </c>
      <c r="E20" s="170">
        <v>182.16</v>
      </c>
      <c r="F20" s="1">
        <f>IF(AND($E$16&gt;B20,$E$16&lt;C20),TRUNC($E$16*D20,2)-E20,0)</f>
        <v>0</v>
      </c>
    </row>
    <row r="21" spans="2:6" x14ac:dyDescent="0.35">
      <c r="B21" s="168">
        <v>2826.66</v>
      </c>
      <c r="C21" s="168">
        <v>3751.05</v>
      </c>
      <c r="D21" s="169">
        <v>0.15</v>
      </c>
      <c r="E21" s="170">
        <v>394.16</v>
      </c>
      <c r="F21" s="1">
        <f>IF(AND($E$16&gt;B21,$E$16&lt;C21),TRUNC($E$16*D21,2)-E21,0)</f>
        <v>0</v>
      </c>
    </row>
    <row r="22" spans="2:6" x14ac:dyDescent="0.35">
      <c r="B22" s="168">
        <v>3751.06</v>
      </c>
      <c r="C22" s="168">
        <v>4664.68</v>
      </c>
      <c r="D22" s="169">
        <v>0.22500000000000001</v>
      </c>
      <c r="E22" s="170">
        <v>675.49</v>
      </c>
      <c r="F22" s="45">
        <f>IF(AND($E$16&gt;B22,$E$16&lt;C22),TRUNC($E$16*D22,2)-E22,0)</f>
        <v>0</v>
      </c>
    </row>
    <row r="23" spans="2:6" x14ac:dyDescent="0.35">
      <c r="B23" s="168">
        <v>4664.6899999999996</v>
      </c>
      <c r="C23" s="168">
        <v>9999999</v>
      </c>
      <c r="D23" s="169">
        <v>0.27500000000000002</v>
      </c>
      <c r="E23" s="170">
        <v>908.73</v>
      </c>
      <c r="F23" s="1">
        <f>IF(AND($E$16&gt;B23,$E$16&lt;C23),TRUNC($E$16*D23,2)-E23,0)</f>
        <v>0</v>
      </c>
    </row>
    <row r="24" spans="2:6" x14ac:dyDescent="0.35">
      <c r="B24" s="137" t="s">
        <v>11</v>
      </c>
      <c r="C24" s="137"/>
      <c r="D24" s="137"/>
      <c r="E24" s="137"/>
      <c r="F24" s="75">
        <f>SUM(F19:F23)</f>
        <v>0</v>
      </c>
    </row>
    <row r="25" spans="2:6" ht="15" thickBot="1" x14ac:dyDescent="0.4"/>
    <row r="26" spans="2:6" ht="15.5" thickTop="1" thickBot="1" x14ac:dyDescent="0.4">
      <c r="B26" s="147" t="s">
        <v>51</v>
      </c>
      <c r="C26" s="147"/>
      <c r="D26" s="147"/>
      <c r="E26" s="147"/>
      <c r="F26" s="64">
        <f>IF($B$3&lt;=$C$50,0,$F$24)</f>
        <v>0</v>
      </c>
    </row>
    <row r="27" spans="2:6" ht="15.5" thickTop="1" thickBot="1" x14ac:dyDescent="0.4">
      <c r="B27" s="146"/>
      <c r="C27" s="146"/>
      <c r="D27" s="146"/>
      <c r="E27" s="146"/>
      <c r="F27" s="146"/>
    </row>
    <row r="28" spans="2:6" ht="15" thickBot="1" x14ac:dyDescent="0.4">
      <c r="B28" s="151" t="s">
        <v>50</v>
      </c>
      <c r="C28" s="151"/>
      <c r="D28" s="151"/>
      <c r="E28" s="151"/>
      <c r="F28" s="68">
        <f>IF(AND($B$3&gt;C50,$B$3&lt;=C51),F24-E39,IF($B$3&lt;=C50,F26,F24))</f>
        <v>0</v>
      </c>
    </row>
    <row r="29" spans="2:6" x14ac:dyDescent="0.35">
      <c r="B29" s="78"/>
      <c r="C29" s="78"/>
      <c r="D29" s="78"/>
      <c r="E29" s="78"/>
      <c r="F29" s="54"/>
    </row>
    <row r="30" spans="2:6" x14ac:dyDescent="0.35">
      <c r="B30" s="153" t="s">
        <v>56</v>
      </c>
      <c r="C30" s="153"/>
      <c r="D30" s="153"/>
      <c r="E30" s="153"/>
      <c r="F30" s="77">
        <f>MIN(F24,F26,F28)</f>
        <v>0</v>
      </c>
    </row>
    <row r="32" spans="2:6" ht="29" customHeight="1" x14ac:dyDescent="0.35">
      <c r="B32" s="152" t="s">
        <v>55</v>
      </c>
      <c r="C32" s="152"/>
    </row>
    <row r="33" spans="2:6" x14ac:dyDescent="0.35">
      <c r="B33" s="74"/>
      <c r="C33" s="74"/>
    </row>
    <row r="34" spans="2:6" ht="29" x14ac:dyDescent="0.35">
      <c r="B34" s="50" t="s">
        <v>39</v>
      </c>
      <c r="C34" s="61">
        <f>IF($B$3&gt;7350,7350,$B$3)</f>
        <v>0</v>
      </c>
    </row>
    <row r="35" spans="2:6" ht="43.5" x14ac:dyDescent="0.35">
      <c r="B35" s="50" t="s">
        <v>52</v>
      </c>
      <c r="C35" s="70">
        <v>0.13314500000000001</v>
      </c>
    </row>
    <row r="36" spans="2:6" x14ac:dyDescent="0.35">
      <c r="B36" s="71" t="s">
        <v>46</v>
      </c>
      <c r="C36" s="61">
        <v>978.62</v>
      </c>
    </row>
    <row r="38" spans="2:6" ht="72.5" x14ac:dyDescent="0.35">
      <c r="B38" s="49" t="s">
        <v>46</v>
      </c>
      <c r="C38" s="50" t="s">
        <v>40</v>
      </c>
      <c r="D38" s="72" t="s">
        <v>53</v>
      </c>
      <c r="E38" s="72" t="s">
        <v>36</v>
      </c>
    </row>
    <row r="39" spans="2:6" ht="20" customHeight="1" x14ac:dyDescent="0.35">
      <c r="B39" s="51">
        <v>978.62</v>
      </c>
      <c r="C39" s="51">
        <f>$B$3</f>
        <v>0</v>
      </c>
      <c r="D39" s="48">
        <v>0.13314500000000001</v>
      </c>
      <c r="E39" s="52">
        <f>TRUNC($B$39-($C$39*$D$39),2)</f>
        <v>978.62</v>
      </c>
    </row>
    <row r="42" spans="2:6" ht="29" x14ac:dyDescent="0.35">
      <c r="B42" s="65" t="s">
        <v>37</v>
      </c>
      <c r="C42" s="6">
        <f>$F$24</f>
        <v>0</v>
      </c>
    </row>
    <row r="43" spans="2:6" x14ac:dyDescent="0.35">
      <c r="B43" s="65" t="s">
        <v>38</v>
      </c>
      <c r="C43" s="67">
        <f>$E$39</f>
        <v>978.62</v>
      </c>
    </row>
    <row r="44" spans="2:6" ht="58" x14ac:dyDescent="0.35">
      <c r="B44" s="66" t="s">
        <v>54</v>
      </c>
      <c r="C44" s="73">
        <f>$C$42-$C$43</f>
        <v>-978.62</v>
      </c>
    </row>
    <row r="46" spans="2:6" x14ac:dyDescent="0.35">
      <c r="F46" s="57"/>
    </row>
    <row r="47" spans="2:6" x14ac:dyDescent="0.35">
      <c r="B47" s="53" t="s">
        <v>43</v>
      </c>
      <c r="D47" s="47"/>
      <c r="E47" s="47"/>
    </row>
    <row r="48" spans="2:6" ht="29" customHeight="1" x14ac:dyDescent="0.35">
      <c r="B48" s="124" t="s">
        <v>41</v>
      </c>
      <c r="C48" s="124"/>
      <c r="D48" s="124" t="s">
        <v>42</v>
      </c>
      <c r="E48" s="124"/>
      <c r="F48" s="124"/>
    </row>
    <row r="49" spans="2:6" x14ac:dyDescent="0.35">
      <c r="B49" s="59" t="s">
        <v>48</v>
      </c>
      <c r="C49" s="62" t="s">
        <v>47</v>
      </c>
      <c r="D49" s="126" t="s">
        <v>49</v>
      </c>
      <c r="E49" s="141"/>
      <c r="F49" s="127"/>
    </row>
    <row r="50" spans="2:6" ht="35.5" customHeight="1" x14ac:dyDescent="0.35">
      <c r="B50" s="60">
        <v>0</v>
      </c>
      <c r="C50" s="61">
        <v>5000</v>
      </c>
      <c r="D50" s="125" t="s">
        <v>44</v>
      </c>
      <c r="E50" s="125"/>
      <c r="F50" s="125"/>
    </row>
    <row r="51" spans="2:6" ht="37.5" customHeight="1" x14ac:dyDescent="0.35">
      <c r="B51" s="60">
        <v>5000.01</v>
      </c>
      <c r="C51" s="61">
        <v>7350</v>
      </c>
      <c r="D51" s="125" t="s">
        <v>45</v>
      </c>
      <c r="E51" s="125"/>
      <c r="F51" s="125"/>
    </row>
  </sheetData>
  <sheetProtection sheet="1" objects="1" scenarios="1" selectLockedCells="1" selectUnlockedCells="1"/>
  <mergeCells count="23">
    <mergeCell ref="H7:I7"/>
    <mergeCell ref="B10:E10"/>
    <mergeCell ref="B11:E11"/>
    <mergeCell ref="B24:E24"/>
    <mergeCell ref="B14:D14"/>
    <mergeCell ref="E14:F14"/>
    <mergeCell ref="B15:D15"/>
    <mergeCell ref="E15:F15"/>
    <mergeCell ref="B16:D16"/>
    <mergeCell ref="E16:F16"/>
    <mergeCell ref="B26:E26"/>
    <mergeCell ref="B27:F27"/>
    <mergeCell ref="B28:E28"/>
    <mergeCell ref="B13:F13"/>
    <mergeCell ref="B2:F2"/>
    <mergeCell ref="B3:F3"/>
    <mergeCell ref="D49:F49"/>
    <mergeCell ref="D50:F50"/>
    <mergeCell ref="D51:F51"/>
    <mergeCell ref="B30:E30"/>
    <mergeCell ref="B32:C32"/>
    <mergeCell ref="B48:C48"/>
    <mergeCell ref="D48:F48"/>
  </mergeCells>
  <hyperlinks>
    <hyperlink ref="B47" r:id="rId1" display="http://legislacao.planalto.gov.br/legisla/legislacao.nsf/Viw_Identificacao/lei 15.270-2025?OpenDocument" xr:uid="{81CB40C5-6ECE-4CB7-8EB8-F5047F5BAAC7}"/>
  </hyperlinks>
  <pageMargins left="0.511811024" right="0.511811024" top="0.78740157499999996" bottom="0.78740157499999996" header="0.31496062000000002" footer="0.31496062000000002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Cálculo IRRF -Jan.2026</vt:lpstr>
      <vt:lpstr>IR Deduções Legais-Maio.2025</vt:lpstr>
      <vt:lpstr>IR Desc. Simplificado-Maio.2025</vt:lpstr>
      <vt:lpstr>'Cálculo IRRF -Jan.2026'!Area_de_impressao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Ana Paula Vieira Da Silva</cp:lastModifiedBy>
  <cp:lastPrinted>2026-01-12T14:29:40Z</cp:lastPrinted>
  <dcterms:created xsi:type="dcterms:W3CDTF">2020-02-14T15:11:16Z</dcterms:created>
  <dcterms:modified xsi:type="dcterms:W3CDTF">2026-01-12T15:04:11Z</dcterms:modified>
</cp:coreProperties>
</file>