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vs1\Downloads\"/>
    </mc:Choice>
  </mc:AlternateContent>
  <xr:revisionPtr revIDLastSave="0" documentId="13_ncr:1_{D195A8EC-FCF5-453E-AC11-23D64DFCDBFE}" xr6:coauthVersionLast="47" xr6:coauthVersionMax="47" xr10:uidLastSave="{00000000-0000-0000-0000-000000000000}"/>
  <bookViews>
    <workbookView xWindow="-110" yWindow="-110" windowWidth="19420" windowHeight="11500" tabRatio="968" xr2:uid="{00000000-000D-0000-FFFF-FFFF00000000}"/>
  </bookViews>
  <sheets>
    <sheet name="Cálculo IRRF -Maio.2025" sheetId="11" r:id="rId1"/>
    <sheet name="IR TRADICIONAL-Maio.2025" sheetId="12" state="hidden" r:id="rId2"/>
    <sheet name="IR SIMPLIFICADO-Maio.2025" sheetId="13" state="hidden" r:id="rId3"/>
  </sheets>
  <definedNames>
    <definedName name="_xlnm.Print_Area" localSheetId="0">'Cálculo IRRF -Maio.2025'!$B$2:$G$38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3" l="1"/>
  <c r="H10" i="12"/>
  <c r="I18" i="12"/>
  <c r="I17" i="12"/>
  <c r="F10" i="12"/>
  <c r="E14" i="12"/>
  <c r="D23" i="11" l="1"/>
  <c r="D15" i="11"/>
  <c r="B3" i="13" l="1"/>
  <c r="E14" i="13" s="1"/>
  <c r="B3" i="12"/>
  <c r="E16" i="12" s="1"/>
  <c r="F23" i="12" s="1"/>
  <c r="E16" i="13"/>
  <c r="I15" i="12"/>
  <c r="F21" i="13" l="1"/>
  <c r="F20" i="13"/>
  <c r="F22" i="13"/>
  <c r="F23" i="13"/>
  <c r="F20" i="12"/>
  <c r="F21" i="12"/>
  <c r="F22" i="12"/>
  <c r="F24" i="13" l="1"/>
  <c r="F29" i="11" s="1"/>
  <c r="F30" i="11" s="1"/>
  <c r="F24" i="12"/>
  <c r="D29" i="11" s="1"/>
  <c r="D30" i="11" l="1"/>
  <c r="D34" i="11" s="1"/>
  <c r="C33" i="11"/>
  <c r="D3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I15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 xml:space="preserve">Vantagem para o Empregado:
</t>
        </r>
        <r>
          <rPr>
            <sz val="9"/>
            <color indexed="81"/>
            <rFont val="Segoe UI"/>
            <family val="2"/>
          </rPr>
          <t>Somente quando as deduções forem superior a R$528,00 (dedução fixa do modo simpificado)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E15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 xml:space="preserve">Dica: </t>
        </r>
        <r>
          <rPr>
            <sz val="9"/>
            <color indexed="81"/>
            <rFont val="Segoe UI"/>
            <family val="2"/>
          </rPr>
          <t xml:space="preserve">Quando as deduções legais forem superiores a R$528,00, a forma antiga é mais viável)
</t>
        </r>
      </text>
    </comment>
  </commentList>
</comments>
</file>

<file path=xl/sharedStrings.xml><?xml version="1.0" encoding="utf-8"?>
<sst xmlns="http://schemas.openxmlformats.org/spreadsheetml/2006/main" count="56" uniqueCount="44">
  <si>
    <t>Inicial</t>
  </si>
  <si>
    <t>Final</t>
  </si>
  <si>
    <t>Alíquota</t>
  </si>
  <si>
    <t>Valor</t>
  </si>
  <si>
    <t>Total de Contribuição</t>
  </si>
  <si>
    <t>Base Contribuição Previdenciária:</t>
  </si>
  <si>
    <t>Dedução</t>
  </si>
  <si>
    <t>Dedução por dependente</t>
  </si>
  <si>
    <t>Base Imposto de Renda</t>
  </si>
  <si>
    <t>Quantidade de Dependentes</t>
  </si>
  <si>
    <t>Valor da Base</t>
  </si>
  <si>
    <t>Total Desconto de IR</t>
  </si>
  <si>
    <t>Base Imposto de Renda (MODO SIMPLIFICADO)</t>
  </si>
  <si>
    <t>Remuneração</t>
  </si>
  <si>
    <t>Dedução 25% s/ 1ª Faixa</t>
  </si>
  <si>
    <t>Total das Deduções:</t>
  </si>
  <si>
    <t>Por Deduções Legais</t>
  </si>
  <si>
    <t>Desconto simplicado</t>
  </si>
  <si>
    <t xml:space="preserve"> Previdência oficial</t>
  </si>
  <si>
    <t>Pensão alimentícia</t>
  </si>
  <si>
    <t>Outras Deduções Previdência Privada, Funpresp, FAPI e Parcela isenta de aposentadoria, reserva remunerada, reforma e pensão para declarante com 65 anos ou mais, caso não tenha sido deduzida dos rendimentos tributáveis. Carne-Leão: Livro Caixa.</t>
  </si>
  <si>
    <t>Dependentes (quantidade)</t>
  </si>
  <si>
    <t>Rendimentos tributáveis Acumulado¹</t>
  </si>
  <si>
    <t>Retenção anterior</t>
  </si>
  <si>
    <t>Pagamento da NLP atual</t>
  </si>
  <si>
    <t>,</t>
  </si>
  <si>
    <t xml:space="preserve">Rendimentos tributáveis </t>
  </si>
  <si>
    <t>Pagamentos anteriores</t>
  </si>
  <si>
    <t>Melhor opção para o IRRF</t>
  </si>
  <si>
    <t>Informações para simulação do cálculo do IRRF</t>
  </si>
  <si>
    <t>Pensão</t>
  </si>
  <si>
    <t>Outras Deduções</t>
  </si>
  <si>
    <t>Lei 14.663 de 2023</t>
  </si>
  <si>
    <r>
      <rPr>
        <b/>
        <sz val="13"/>
        <color rgb="FFFF0000"/>
        <rFont val="Calibri"/>
        <family val="2"/>
        <scheme val="minor"/>
      </rPr>
      <t>ATENÇÃO UNIDADES ORÇAMENTÁRIAS</t>
    </r>
    <r>
      <rPr>
        <sz val="13"/>
        <color theme="1"/>
        <rFont val="Calibri"/>
        <family val="2"/>
        <scheme val="minor"/>
      </rPr>
      <t xml:space="preserve"> 
</t>
    </r>
    <r>
      <rPr>
        <b/>
        <sz val="13"/>
        <color rgb="FFFF0000"/>
        <rFont val="Calibri"/>
        <family val="2"/>
        <scheme val="minor"/>
      </rPr>
      <t>Opção Desconto Simplificado/IRRF – Pessoa Física na emissão da NLP</t>
    </r>
    <r>
      <rPr>
        <sz val="13"/>
        <color theme="1"/>
        <rFont val="Calibri"/>
        <family val="2"/>
        <scheme val="minor"/>
      </rPr>
      <t xml:space="preserve">  
</t>
    </r>
  </si>
  <si>
    <t xml:space="preserve">TABELA PROGRESSIVA COM VIGÊNCIA A PARTIR DE 1º DE MAIO/2025 </t>
  </si>
  <si>
    <t xml:space="preserve">PLANILHA PARA SIMULAÇÃO DE CÁLCULO DO IRRF </t>
  </si>
  <si>
    <t>Valor(es) retido(s) em NLP(s) anterior(es)</t>
  </si>
  <si>
    <t>Valor a reter na NLP atual</t>
  </si>
  <si>
    <t>São editáveis apenas os campos destacados em cinza</t>
  </si>
  <si>
    <r>
      <t xml:space="preserve">  Considerando a Lei 14.663 de 2023, que alterou o art. 4º da Lei nº 9.250 de 26 de dezembro de 1995, instituindo o desconto simplificado mensal, correspondente a 25% (vinte e cinco por cento) do valor máximo da faixa com alíquota zero da tabela progressiva mensal, caso seja mais benéfico ao contribuinte, dispensadas a comprovação da despesa e a indicação de sua espécie;
      Considerando ainda que o SOF está em processo de parametrização para acomodar a possibilidade de aplicação dessa opção, alternativamente, orientamos que a aplicação da opção do desconto simplificado de 25%, então realizada manualmente, uma vez escolhida, seja sinalizada por meio do código nº 46 – “Desconto simplificado de 25%, art. 6º Lei 14.663/2023” (campo motivo da tela de retenções para considerar a dedução do IR para obtenção de sua base de cálculo), em justificativa à alteração do valor apontado como dedução do IRRF, se for o caso, ressaltando ainda, a necessidade da U.O. atentar para eventual valor acumulado de IRRF ocorrido pela somatória de pagamentos realizados e previstos para serem realizados no mesmo mês para o mesmo credor, e que pode ser observado nas informações de retenção na tela de liquidação no momento da emissão da NLP.
      Como ferramenta auxiliar para a comparação dos resultados obtidos entre uma forma e outra de cálculo das deduções, com o intuito de obter o valor da base de cálculo do IRRF, disponibilizamos a planilha abaixo que simulará e demonstrará o resultado obtido entre ambas as formas de cálculo.
       Lembramos ainda, que, independentemente de ter ou não sido aplicado, eventualmente, o desconto simplificado, supostamente mais benéfico no momento da emissão da NLP, para posterior pagamento ao credor, a dinâmica de cálculo da DAA – Declaração de Ajuste Anual propiciará a compensação, promovendo a restituição de valores, quando for o caso.   
      Para orientações pertinentes, caso necessário, entrar em contato pelo e-mail: </t>
    </r>
    <r>
      <rPr>
        <u/>
        <sz val="11"/>
        <color rgb="FF0070C0"/>
        <rFont val="Calibri"/>
        <family val="2"/>
        <scheme val="minor"/>
      </rPr>
      <t xml:space="preserve">digirequipe@SF.PREFEITURA.SP.GOV.BR  </t>
    </r>
  </si>
  <si>
    <t>Valor da retencão acumulada</t>
  </si>
  <si>
    <t>Por Desconto Simplificado ²</t>
  </si>
  <si>
    <r>
      <t xml:space="preserve">² Caso a melhor opção seja o desconto simplificado, a unidade devera alterar manualmente o valor do IR e considerar o </t>
    </r>
    <r>
      <rPr>
        <u/>
        <sz val="11"/>
        <color theme="1"/>
        <rFont val="Calibri"/>
        <family val="2"/>
        <scheme val="minor"/>
      </rPr>
      <t>motivo de alteração = Desconto simplificado de 25%, art. 6º Lei 14.663/2023</t>
    </r>
  </si>
  <si>
    <r>
      <t xml:space="preserve">¹ O fato gerador do IR é o pagamento e não a realização dos serviços. O SOF está parametrizado para acumular os valores com base na </t>
    </r>
    <r>
      <rPr>
        <u/>
        <sz val="11"/>
        <color theme="1"/>
        <rFont val="Calibri"/>
        <family val="2"/>
        <scheme val="minor"/>
      </rPr>
      <t>previsão</t>
    </r>
    <r>
      <rPr>
        <sz val="11"/>
        <color theme="1"/>
        <rFont val="Calibri"/>
        <family val="2"/>
        <scheme val="minor"/>
      </rPr>
      <t xml:space="preserve"> de pagamento dentro de um mesmo mês. O acúmulo é realizado considerando todas as unidades orçamenárias da prefeitura. O acúmulo pode ser observado nas informações de retenção na tela de liquidação no momento da emissão da NLP.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</si>
</sst>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.000%"/>
    <numFmt numFmtId="166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color theme="1"/>
      <name val="Roboto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8A3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0" fontId="0" fillId="0" borderId="1" xfId="2" applyNumberFormat="1" applyFont="1" applyBorder="1"/>
    <xf numFmtId="0" fontId="2" fillId="2" borderId="1" xfId="0" applyFont="1" applyFill="1" applyBorder="1"/>
    <xf numFmtId="164" fontId="0" fillId="3" borderId="1" xfId="0" applyNumberFormat="1" applyFill="1" applyBorder="1"/>
    <xf numFmtId="44" fontId="0" fillId="0" borderId="1" xfId="1" applyFont="1" applyBorder="1"/>
    <xf numFmtId="164" fontId="0" fillId="0" borderId="0" xfId="0" applyNumberFormat="1"/>
    <xf numFmtId="9" fontId="0" fillId="0" borderId="0" xfId="0" applyNumberFormat="1"/>
    <xf numFmtId="165" fontId="0" fillId="3" borderId="1" xfId="2" applyNumberFormat="1" applyFont="1" applyFill="1" applyBorder="1"/>
    <xf numFmtId="164" fontId="0" fillId="4" borderId="1" xfId="0" applyNumberFormat="1" applyFill="1" applyBorder="1"/>
    <xf numFmtId="44" fontId="0" fillId="4" borderId="1" xfId="1" applyFont="1" applyFill="1" applyBorder="1"/>
    <xf numFmtId="0" fontId="2" fillId="0" borderId="0" xfId="0" applyFont="1"/>
    <xf numFmtId="0" fontId="0" fillId="0" borderId="0" xfId="0" applyAlignment="1">
      <alignment horizontal="left"/>
    </xf>
    <xf numFmtId="164" fontId="3" fillId="0" borderId="0" xfId="0" applyNumberFormat="1" applyFont="1"/>
    <xf numFmtId="0" fontId="0" fillId="2" borderId="1" xfId="0" applyFill="1" applyBorder="1"/>
    <xf numFmtId="164" fontId="3" fillId="3" borderId="1" xfId="0" applyNumberFormat="1" applyFont="1" applyFill="1" applyBorder="1"/>
    <xf numFmtId="44" fontId="0" fillId="0" borderId="0" xfId="0" applyNumberFormat="1"/>
    <xf numFmtId="164" fontId="0" fillId="0" borderId="0" xfId="0" applyNumberFormat="1" applyAlignment="1">
      <alignment horizontal="center"/>
    </xf>
    <xf numFmtId="44" fontId="0" fillId="2" borderId="12" xfId="1" applyFont="1" applyFill="1" applyBorder="1" applyAlignment="1" applyProtection="1">
      <alignment vertical="center"/>
      <protection locked="0"/>
    </xf>
    <xf numFmtId="44" fontId="0" fillId="2" borderId="13" xfId="1" applyFont="1" applyFill="1" applyBorder="1" applyAlignment="1" applyProtection="1">
      <alignment vertical="center"/>
      <protection locked="0"/>
    </xf>
    <xf numFmtId="44" fontId="0" fillId="0" borderId="0" xfId="1" applyFont="1" applyProtection="1"/>
    <xf numFmtId="0" fontId="0" fillId="0" borderId="4" xfId="0" applyBorder="1"/>
    <xf numFmtId="44" fontId="0" fillId="0" borderId="5" xfId="1" applyFont="1" applyBorder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0" xfId="3" applyBorder="1" applyProtection="1"/>
    <xf numFmtId="44" fontId="0" fillId="0" borderId="0" xfId="1" applyFont="1" applyBorder="1" applyProtection="1"/>
    <xf numFmtId="44" fontId="0" fillId="0" borderId="0" xfId="1" applyFont="1" applyFill="1" applyBorder="1" applyAlignment="1" applyProtection="1">
      <alignment vertical="center"/>
    </xf>
    <xf numFmtId="0" fontId="8" fillId="0" borderId="0" xfId="0" applyFont="1"/>
    <xf numFmtId="0" fontId="2" fillId="0" borderId="8" xfId="0" applyFont="1" applyBorder="1"/>
    <xf numFmtId="0" fontId="6" fillId="0" borderId="8" xfId="0" applyFont="1" applyBorder="1" applyAlignment="1">
      <alignment vertical="center" wrapText="1"/>
    </xf>
    <xf numFmtId="44" fontId="6" fillId="0" borderId="0" xfId="1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11" xfId="0" applyBorder="1"/>
    <xf numFmtId="0" fontId="0" fillId="0" borderId="9" xfId="0" applyBorder="1"/>
    <xf numFmtId="44" fontId="0" fillId="0" borderId="9" xfId="1" applyFont="1" applyBorder="1" applyProtection="1"/>
    <xf numFmtId="0" fontId="0" fillId="0" borderId="10" xfId="0" applyBorder="1"/>
    <xf numFmtId="0" fontId="6" fillId="0" borderId="0" xfId="0" applyFont="1" applyAlignment="1">
      <alignment vertical="center" wrapText="1"/>
    </xf>
    <xf numFmtId="44" fontId="2" fillId="0" borderId="0" xfId="1" applyFont="1" applyProtection="1"/>
    <xf numFmtId="0" fontId="6" fillId="0" borderId="0" xfId="0" applyFont="1" applyAlignment="1">
      <alignment vertical="center"/>
    </xf>
    <xf numFmtId="44" fontId="6" fillId="0" borderId="0" xfId="1" applyFont="1" applyAlignment="1" applyProtection="1">
      <alignment vertical="center"/>
    </xf>
    <xf numFmtId="44" fontId="6" fillId="0" borderId="0" xfId="1" applyFont="1" applyAlignment="1" applyProtection="1">
      <alignment vertical="center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center"/>
    </xf>
    <xf numFmtId="44" fontId="1" fillId="0" borderId="0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right"/>
    </xf>
    <xf numFmtId="1" fontId="1" fillId="0" borderId="2" xfId="1" applyNumberFormat="1" applyFont="1" applyBorder="1" applyAlignment="1">
      <alignment horizontal="right"/>
    </xf>
    <xf numFmtId="1" fontId="1" fillId="0" borderId="3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3" xfId="1" applyFont="1" applyBorder="1" applyAlignment="1">
      <alignment horizontal="center"/>
    </xf>
    <xf numFmtId="164" fontId="1" fillId="0" borderId="2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center"/>
    </xf>
    <xf numFmtId="44" fontId="0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Border="1" applyProtection="1"/>
    <xf numFmtId="0" fontId="10" fillId="5" borderId="0" xfId="0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0" fillId="0" borderId="0" xfId="0" applyProtection="1"/>
    <xf numFmtId="44" fontId="17" fillId="2" borderId="0" xfId="1" applyFont="1" applyFill="1" applyBorder="1" applyAlignment="1" applyProtection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4" fontId="0" fillId="0" borderId="17" xfId="1" applyFont="1" applyBorder="1" applyAlignment="1" applyProtection="1">
      <alignment vertical="center"/>
    </xf>
    <xf numFmtId="44" fontId="0" fillId="2" borderId="18" xfId="1" applyFont="1" applyFill="1" applyBorder="1" applyAlignment="1" applyProtection="1">
      <alignment vertical="center"/>
      <protection locked="0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7" fillId="5" borderId="21" xfId="0" applyFont="1" applyFill="1" applyBorder="1" applyAlignment="1">
      <alignment horizontal="center" vertical="center"/>
    </xf>
    <xf numFmtId="166" fontId="0" fillId="2" borderId="12" xfId="1" applyNumberFormat="1" applyFont="1" applyFill="1" applyBorder="1" applyAlignment="1" applyProtection="1">
      <alignment vertical="center"/>
      <protection locked="0"/>
    </xf>
    <xf numFmtId="0" fontId="16" fillId="0" borderId="15" xfId="0" applyFont="1" applyBorder="1" applyAlignment="1">
      <alignment horizontal="left" vertical="center" wrapText="1"/>
    </xf>
    <xf numFmtId="44" fontId="0" fillId="0" borderId="22" xfId="1" applyFont="1" applyBorder="1" applyAlignment="1" applyProtection="1">
      <alignment vertical="center"/>
    </xf>
    <xf numFmtId="0" fontId="7" fillId="7" borderId="14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7" fillId="8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9" borderId="15" xfId="0" applyFont="1" applyFill="1" applyBorder="1" applyAlignment="1">
      <alignment vertical="center"/>
    </xf>
    <xf numFmtId="44" fontId="2" fillId="10" borderId="23" xfId="1" applyFont="1" applyFill="1" applyBorder="1" applyAlignment="1" applyProtection="1">
      <alignment vertical="center"/>
    </xf>
    <xf numFmtId="44" fontId="2" fillId="0" borderId="14" xfId="1" applyFont="1" applyBorder="1" applyAlignment="1" applyProtection="1">
      <alignment vertical="center"/>
    </xf>
    <xf numFmtId="44" fontId="2" fillId="0" borderId="16" xfId="1" applyFont="1" applyBorder="1" applyAlignment="1" applyProtection="1">
      <alignment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6"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008A3E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alto.gov.br/ccivil_03/_ato2023-2026/2023/lei/L14663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H49"/>
  <sheetViews>
    <sheetView showGridLines="0" tabSelected="1" topLeftCell="A27" zoomScale="90" zoomScaleNormal="90" workbookViewId="0">
      <selection activeCell="D21" sqref="D21"/>
    </sheetView>
  </sheetViews>
  <sheetFormatPr defaultRowHeight="14.5" x14ac:dyDescent="0.35"/>
  <cols>
    <col min="1" max="1" width="3.26953125" customWidth="1"/>
    <col min="2" max="2" width="2.54296875" customWidth="1"/>
    <col min="3" max="3" width="41.08984375" customWidth="1"/>
    <col min="4" max="4" width="17.54296875" style="21" customWidth="1"/>
    <col min="5" max="5" width="36.36328125" style="21" customWidth="1"/>
    <col min="6" max="6" width="16.453125" customWidth="1"/>
    <col min="7" max="7" width="7.453125" customWidth="1"/>
    <col min="8" max="8" width="14.26953125" style="21" customWidth="1"/>
  </cols>
  <sheetData>
    <row r="1" spans="2:7" ht="28.5" customHeight="1" x14ac:dyDescent="0.35"/>
    <row r="2" spans="2:7" ht="35.25" customHeight="1" x14ac:dyDescent="0.35">
      <c r="B2" s="45" t="s">
        <v>33</v>
      </c>
      <c r="C2" s="45"/>
      <c r="D2" s="45"/>
      <c r="E2" s="45"/>
      <c r="F2" s="45"/>
      <c r="G2" s="45"/>
    </row>
    <row r="3" spans="2:7" ht="229.5" customHeight="1" x14ac:dyDescent="0.35">
      <c r="B3" s="46" t="s">
        <v>39</v>
      </c>
      <c r="C3" s="46"/>
      <c r="D3" s="46"/>
      <c r="E3" s="46"/>
      <c r="F3" s="46"/>
      <c r="G3" s="46"/>
    </row>
    <row r="4" spans="2:7" ht="2.5" customHeight="1" thickBot="1" x14ac:dyDescent="0.4"/>
    <row r="5" spans="2:7" x14ac:dyDescent="0.35">
      <c r="B5" s="22"/>
      <c r="C5" s="72"/>
      <c r="D5" s="23"/>
      <c r="E5" s="23"/>
      <c r="F5" s="72"/>
      <c r="G5" s="24"/>
    </row>
    <row r="6" spans="2:7" ht="18.649999999999999" customHeight="1" x14ac:dyDescent="0.45">
      <c r="B6" s="25"/>
      <c r="C6" s="73" t="s">
        <v>35</v>
      </c>
      <c r="D6" s="73"/>
      <c r="E6" s="73"/>
      <c r="F6" s="73"/>
      <c r="G6" s="26"/>
    </row>
    <row r="7" spans="2:7" x14ac:dyDescent="0.35">
      <c r="B7" s="25"/>
      <c r="C7" s="74" t="s">
        <v>34</v>
      </c>
      <c r="D7" s="74"/>
      <c r="E7" s="74"/>
      <c r="F7" s="74"/>
      <c r="G7" s="26"/>
    </row>
    <row r="8" spans="2:7" x14ac:dyDescent="0.35">
      <c r="B8" s="25"/>
      <c r="C8" s="27" t="s">
        <v>32</v>
      </c>
      <c r="D8" s="28"/>
      <c r="E8" s="28"/>
      <c r="F8" s="75"/>
      <c r="G8" s="26"/>
    </row>
    <row r="9" spans="2:7" ht="10" customHeight="1" x14ac:dyDescent="0.35">
      <c r="B9" s="25"/>
      <c r="C9" s="27"/>
      <c r="D9" s="28"/>
      <c r="E9" s="28"/>
      <c r="F9" s="75"/>
      <c r="G9" s="26"/>
    </row>
    <row r="10" spans="2:7" x14ac:dyDescent="0.35">
      <c r="B10" s="25"/>
      <c r="C10" s="76" t="s">
        <v>38</v>
      </c>
      <c r="D10" s="76"/>
      <c r="E10" s="28"/>
      <c r="F10" s="75"/>
      <c r="G10" s="26"/>
    </row>
    <row r="11" spans="2:7" ht="9.5" customHeight="1" thickBot="1" x14ac:dyDescent="0.4">
      <c r="B11" s="25"/>
      <c r="C11" s="28"/>
      <c r="D11" s="28"/>
      <c r="E11" s="28"/>
      <c r="F11" s="75"/>
      <c r="G11" s="26"/>
    </row>
    <row r="12" spans="2:7" ht="15" thickBot="1" x14ac:dyDescent="0.4">
      <c r="B12" s="25"/>
      <c r="C12" s="77" t="s">
        <v>26</v>
      </c>
      <c r="D12" s="85"/>
      <c r="G12" s="26"/>
    </row>
    <row r="13" spans="2:7" ht="24" customHeight="1" thickBot="1" x14ac:dyDescent="0.4">
      <c r="B13" s="25"/>
      <c r="C13" s="84" t="s">
        <v>27</v>
      </c>
      <c r="D13" s="20">
        <v>0</v>
      </c>
      <c r="E13" s="29"/>
      <c r="F13" s="29"/>
      <c r="G13" s="26"/>
    </row>
    <row r="14" spans="2:7" ht="24" customHeight="1" thickTop="1" thickBot="1" x14ac:dyDescent="0.4">
      <c r="B14" s="25"/>
      <c r="C14" s="79" t="s">
        <v>24</v>
      </c>
      <c r="D14" s="19">
        <v>0</v>
      </c>
      <c r="E14" s="29"/>
      <c r="F14" s="29"/>
      <c r="G14" s="26"/>
    </row>
    <row r="15" spans="2:7" ht="24" customHeight="1" thickBot="1" x14ac:dyDescent="0.4">
      <c r="B15" s="25"/>
      <c r="C15" s="78" t="s">
        <v>22</v>
      </c>
      <c r="D15" s="80">
        <f>SUM(D13:D14)</f>
        <v>0</v>
      </c>
      <c r="E15" s="29"/>
      <c r="F15" s="29"/>
      <c r="G15" s="26"/>
    </row>
    <row r="16" spans="2:7" ht="20" customHeight="1" thickBot="1" x14ac:dyDescent="0.4">
      <c r="B16" s="25"/>
      <c r="C16" s="30"/>
      <c r="D16" s="28"/>
      <c r="E16" s="29"/>
      <c r="F16" s="29"/>
      <c r="G16" s="26"/>
    </row>
    <row r="17" spans="2:8" ht="24" customHeight="1" thickBot="1" x14ac:dyDescent="0.4">
      <c r="B17" s="25"/>
      <c r="C17" s="82" t="s">
        <v>23</v>
      </c>
      <c r="D17" s="83"/>
      <c r="E17" s="29"/>
      <c r="F17" s="29"/>
      <c r="G17" s="26"/>
    </row>
    <row r="18" spans="2:8" ht="24" customHeight="1" thickBot="1" x14ac:dyDescent="0.4">
      <c r="B18" s="25"/>
      <c r="C18" s="79" t="s">
        <v>36</v>
      </c>
      <c r="D18" s="81">
        <v>0</v>
      </c>
      <c r="E18" s="29"/>
      <c r="F18" s="29"/>
      <c r="G18" s="26"/>
    </row>
    <row r="19" spans="2:8" ht="17.5" customHeight="1" thickBot="1" x14ac:dyDescent="0.4">
      <c r="B19" s="25"/>
      <c r="D19" s="28"/>
      <c r="E19" s="28"/>
      <c r="G19" s="26"/>
    </row>
    <row r="20" spans="2:8" ht="24" customHeight="1" thickBot="1" x14ac:dyDescent="0.4">
      <c r="B20" s="25"/>
      <c r="C20" s="77" t="s">
        <v>29</v>
      </c>
      <c r="D20" s="85"/>
      <c r="E20" s="12"/>
      <c r="G20" s="31"/>
      <c r="H20" s="12"/>
    </row>
    <row r="21" spans="2:8" ht="24" customHeight="1" thickBot="1" x14ac:dyDescent="0.4">
      <c r="B21" s="25"/>
      <c r="C21" s="84" t="s">
        <v>18</v>
      </c>
      <c r="D21" s="20">
        <v>0</v>
      </c>
      <c r="E21" s="28"/>
      <c r="G21" s="26"/>
    </row>
    <row r="22" spans="2:8" ht="24" customHeight="1" thickTop="1" thickBot="1" x14ac:dyDescent="0.4">
      <c r="B22" s="25"/>
      <c r="C22" s="84" t="s">
        <v>21</v>
      </c>
      <c r="D22" s="86">
        <v>0</v>
      </c>
      <c r="E22" s="28"/>
      <c r="G22" s="32"/>
    </row>
    <row r="23" spans="2:8" ht="24" customHeight="1" thickBot="1" x14ac:dyDescent="0.4">
      <c r="B23" s="25"/>
      <c r="C23" s="84"/>
      <c r="D23" s="88">
        <f>D22*189.59</f>
        <v>0</v>
      </c>
      <c r="E23" s="28"/>
      <c r="G23" s="32"/>
    </row>
    <row r="24" spans="2:8" ht="24" customHeight="1" thickTop="1" thickBot="1" x14ac:dyDescent="0.4">
      <c r="B24" s="25"/>
      <c r="C24" s="79" t="s">
        <v>19</v>
      </c>
      <c r="D24" s="19">
        <v>0</v>
      </c>
      <c r="E24" s="28"/>
      <c r="G24" s="32"/>
    </row>
    <row r="25" spans="2:8" ht="38.25" customHeight="1" thickTop="1" thickBot="1" x14ac:dyDescent="0.4">
      <c r="B25" s="25"/>
      <c r="C25" s="87" t="s">
        <v>20</v>
      </c>
      <c r="D25" s="19">
        <v>0</v>
      </c>
      <c r="E25" s="33"/>
      <c r="F25" s="34"/>
      <c r="G25" s="35"/>
    </row>
    <row r="26" spans="2:8" ht="24" customHeight="1" thickBot="1" x14ac:dyDescent="0.4">
      <c r="B26" s="25"/>
      <c r="C26" s="79" t="s">
        <v>17</v>
      </c>
      <c r="D26" s="80">
        <v>607.20000000000005</v>
      </c>
      <c r="E26" s="28"/>
      <c r="F26" s="34"/>
      <c r="G26" s="35"/>
    </row>
    <row r="27" spans="2:8" ht="19.5" customHeight="1" thickBot="1" x14ac:dyDescent="0.4">
      <c r="B27" s="25"/>
      <c r="D27" s="28"/>
      <c r="E27" s="28"/>
      <c r="G27" s="26"/>
    </row>
    <row r="28" spans="2:8" ht="24" customHeight="1" thickBot="1" x14ac:dyDescent="0.4">
      <c r="B28" s="25"/>
      <c r="C28" s="89" t="s">
        <v>16</v>
      </c>
      <c r="D28" s="89"/>
      <c r="E28" s="90" t="s">
        <v>41</v>
      </c>
      <c r="F28" s="90"/>
      <c r="G28" s="26"/>
    </row>
    <row r="29" spans="2:8" ht="24" customHeight="1" thickBot="1" x14ac:dyDescent="0.4">
      <c r="B29" s="25"/>
      <c r="C29" s="91" t="s">
        <v>40</v>
      </c>
      <c r="D29" s="96">
        <f>'IR TRADICIONAL-Maio.2025'!F24</f>
        <v>0</v>
      </c>
      <c r="E29" s="91" t="s">
        <v>40</v>
      </c>
      <c r="F29" s="96">
        <f>'IR SIMPLIFICADO-Maio.2025'!F24</f>
        <v>0</v>
      </c>
      <c r="G29" s="26"/>
    </row>
    <row r="30" spans="2:8" ht="24" customHeight="1" thickBot="1" x14ac:dyDescent="0.4">
      <c r="B30" s="25"/>
      <c r="C30" s="91" t="s">
        <v>37</v>
      </c>
      <c r="D30" s="96">
        <f>D29-D18</f>
        <v>0</v>
      </c>
      <c r="E30" s="91" t="s">
        <v>37</v>
      </c>
      <c r="F30" s="96">
        <f>F29-D18</f>
        <v>0</v>
      </c>
      <c r="G30" s="26"/>
    </row>
    <row r="31" spans="2:8" ht="20" customHeight="1" thickBot="1" x14ac:dyDescent="0.4">
      <c r="B31" s="25"/>
      <c r="D31" s="28"/>
      <c r="E31" s="28"/>
      <c r="G31" s="26"/>
    </row>
    <row r="32" spans="2:8" ht="24" customHeight="1" thickBot="1" x14ac:dyDescent="0.4">
      <c r="B32" s="25"/>
      <c r="C32" s="92" t="s">
        <v>28</v>
      </c>
      <c r="D32" s="92"/>
      <c r="E32" s="28"/>
      <c r="G32" s="26"/>
    </row>
    <row r="33" spans="2:8" ht="24" customHeight="1" thickBot="1" x14ac:dyDescent="0.4">
      <c r="B33" s="25"/>
      <c r="C33" s="93" t="str">
        <f>IF(D29&lt;F29,"Deduções Legais","Desconto Simplificado")</f>
        <v>Desconto Simplificado</v>
      </c>
      <c r="D33" s="97">
        <f>SMALL(D29:F29,1)</f>
        <v>0</v>
      </c>
      <c r="E33" s="28"/>
      <c r="G33" s="26"/>
    </row>
    <row r="34" spans="2:8" ht="24" customHeight="1" thickTop="1" thickBot="1" x14ac:dyDescent="0.4">
      <c r="B34" s="25"/>
      <c r="C34" s="94" t="s">
        <v>37</v>
      </c>
      <c r="D34" s="95">
        <f>IF(F29&lt;=D29,F30,D30)</f>
        <v>0</v>
      </c>
      <c r="E34" s="28"/>
      <c r="G34" s="26"/>
    </row>
    <row r="35" spans="2:8" ht="10" customHeight="1" thickBot="1" x14ac:dyDescent="0.4">
      <c r="B35" s="36"/>
      <c r="C35" s="37"/>
      <c r="D35" s="38"/>
      <c r="E35" s="38"/>
      <c r="F35" s="37"/>
      <c r="G35" s="39"/>
    </row>
    <row r="36" spans="2:8" ht="15" thickBot="1" x14ac:dyDescent="0.4"/>
    <row r="37" spans="2:8" s="65" customFormat="1" ht="40" customHeight="1" x14ac:dyDescent="0.35">
      <c r="B37" s="66" t="s">
        <v>43</v>
      </c>
      <c r="C37" s="67"/>
      <c r="D37" s="67"/>
      <c r="E37" s="67"/>
      <c r="F37" s="67"/>
      <c r="G37" s="68"/>
      <c r="H37" s="64"/>
    </row>
    <row r="38" spans="2:8" s="65" customFormat="1" ht="40" customHeight="1" thickBot="1" x14ac:dyDescent="0.4">
      <c r="B38" s="69" t="s">
        <v>42</v>
      </c>
      <c r="C38" s="70"/>
      <c r="D38" s="70"/>
      <c r="E38" s="70"/>
      <c r="F38" s="70"/>
      <c r="G38" s="71"/>
      <c r="H38" s="64"/>
    </row>
    <row r="39" spans="2:8" ht="45.75" customHeight="1" x14ac:dyDescent="0.35">
      <c r="B39" s="47"/>
      <c r="C39" s="47"/>
      <c r="D39" s="47"/>
      <c r="E39" s="47"/>
      <c r="F39" s="47"/>
      <c r="G39" s="47"/>
    </row>
    <row r="40" spans="2:8" ht="38.15" customHeight="1" x14ac:dyDescent="0.35">
      <c r="G40" s="40"/>
    </row>
    <row r="43" spans="2:8" x14ac:dyDescent="0.35">
      <c r="C43" t="s">
        <v>25</v>
      </c>
    </row>
    <row r="45" spans="2:8" x14ac:dyDescent="0.35">
      <c r="C45" s="12"/>
      <c r="D45" s="41"/>
      <c r="G45" s="12"/>
    </row>
    <row r="47" spans="2:8" x14ac:dyDescent="0.35">
      <c r="C47" s="42"/>
      <c r="D47" s="43"/>
      <c r="G47" s="42"/>
    </row>
    <row r="48" spans="2:8" x14ac:dyDescent="0.35">
      <c r="C48" s="40"/>
      <c r="D48" s="44"/>
      <c r="G48" s="40"/>
    </row>
    <row r="49" spans="3:7" x14ac:dyDescent="0.35">
      <c r="C49" s="40"/>
      <c r="D49" s="44"/>
      <c r="G49" s="40"/>
    </row>
  </sheetData>
  <sheetProtection algorithmName="SHA-512" hashValue="ooOPcnRQdgRfuzqF8wKjLHYdsHacXeSfO7yXnX/VRuOp9Pf2xv4rCK3EsIzzl/5lnXplp+j1OGGjgM3L9F8jVw==" saltValue="/ubD8imKbee+NEn/aQFe2w==" spinCount="100000" sheet="1" selectLockedCells="1"/>
  <mergeCells count="14">
    <mergeCell ref="B37:G37"/>
    <mergeCell ref="B38:G38"/>
    <mergeCell ref="B39:G39"/>
    <mergeCell ref="C20:D20"/>
    <mergeCell ref="C28:D28"/>
    <mergeCell ref="E28:F28"/>
    <mergeCell ref="C32:D32"/>
    <mergeCell ref="C17:D17"/>
    <mergeCell ref="B2:G2"/>
    <mergeCell ref="B3:G3"/>
    <mergeCell ref="C6:F6"/>
    <mergeCell ref="C7:F7"/>
    <mergeCell ref="C12:D12"/>
    <mergeCell ref="C10:D10"/>
  </mergeCells>
  <conditionalFormatting sqref="C29:C30">
    <cfRule type="cellIs" dxfId="5" priority="11" operator="lessThan">
      <formula>$F$29</formula>
    </cfRule>
  </conditionalFormatting>
  <conditionalFormatting sqref="C34">
    <cfRule type="cellIs" dxfId="4" priority="1" operator="lessThan">
      <formula>$F$29</formula>
    </cfRule>
  </conditionalFormatting>
  <conditionalFormatting sqref="D29:D30">
    <cfRule type="cellIs" dxfId="3" priority="9" operator="lessThan">
      <formula>$F$29</formula>
    </cfRule>
  </conditionalFormatting>
  <conditionalFormatting sqref="E29:E30">
    <cfRule type="cellIs" dxfId="2" priority="5" operator="lessThan">
      <formula>$F$29</formula>
    </cfRule>
  </conditionalFormatting>
  <conditionalFormatting sqref="F29:F30">
    <cfRule type="cellIs" dxfId="1" priority="10" operator="lessThan">
      <formula>$D$29</formula>
    </cfRule>
  </conditionalFormatting>
  <conditionalFormatting sqref="F30">
    <cfRule type="cellIs" dxfId="0" priority="2" operator="lessThan">
      <formula>$D$30</formula>
    </cfRule>
    <cfRule type="cellIs" priority="3" operator="lessThan">
      <formula>"d28"</formula>
    </cfRule>
    <cfRule type="cellIs" priority="4" operator="lessThan">
      <formula>$D$30</formula>
    </cfRule>
  </conditionalFormatting>
  <hyperlinks>
    <hyperlink ref="C8" r:id="rId1" xr:uid="{00000000-0004-0000-0000-000000000000}"/>
  </hyperlinks>
  <printOptions horizontalCentered="1" verticalCentered="1"/>
  <pageMargins left="0.39370078740157483" right="0.39370078740157483" top="0.39370078740157483" bottom="0.39370078740157483" header="0" footer="0"/>
  <pageSetup paperSize="9" scale="77" orientation="portrait" horizontalDpi="4294967292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2"/>
  <sheetViews>
    <sheetView topLeftCell="A10" workbookViewId="0">
      <selection activeCell="F21" sqref="F21"/>
    </sheetView>
  </sheetViews>
  <sheetFormatPr defaultRowHeight="14.5" x14ac:dyDescent="0.35"/>
  <cols>
    <col min="2" max="2" width="12.1796875" bestFit="1" customWidth="1"/>
    <col min="3" max="3" width="16" bestFit="1" customWidth="1"/>
    <col min="4" max="4" width="8.54296875" bestFit="1" customWidth="1"/>
    <col min="5" max="5" width="12.1796875" bestFit="1" customWidth="1"/>
    <col min="6" max="6" width="15.54296875" customWidth="1"/>
    <col min="7" max="7" width="12.1796875" bestFit="1" customWidth="1"/>
    <col min="8" max="8" width="17.7265625" bestFit="1" customWidth="1"/>
    <col min="9" max="9" width="13" customWidth="1"/>
  </cols>
  <sheetData>
    <row r="2" spans="2:9" x14ac:dyDescent="0.35">
      <c r="B2" s="50" t="s">
        <v>5</v>
      </c>
      <c r="C2" s="50"/>
      <c r="D2" s="50"/>
      <c r="E2" s="50"/>
      <c r="F2" s="50"/>
    </row>
    <row r="3" spans="2:9" x14ac:dyDescent="0.35">
      <c r="B3" s="51">
        <f>'Cálculo IRRF -Maio.2025'!D15</f>
        <v>0</v>
      </c>
      <c r="C3" s="51"/>
      <c r="D3" s="51"/>
      <c r="E3" s="51"/>
      <c r="F3" s="51"/>
      <c r="G3" s="7"/>
      <c r="H3" s="8"/>
    </row>
    <row r="4" spans="2:9" x14ac:dyDescent="0.35">
      <c r="G4" s="7"/>
    </row>
    <row r="5" spans="2:9" x14ac:dyDescent="0.35">
      <c r="B5" s="4"/>
      <c r="C5" s="4"/>
      <c r="D5" s="4"/>
      <c r="E5" s="4"/>
      <c r="F5" s="4"/>
    </row>
    <row r="6" spans="2:9" x14ac:dyDescent="0.35">
      <c r="B6" s="2"/>
      <c r="C6" s="2"/>
      <c r="D6" s="3"/>
      <c r="E6" s="2"/>
      <c r="F6" s="2"/>
    </row>
    <row r="7" spans="2:9" x14ac:dyDescent="0.35">
      <c r="B7" s="2"/>
      <c r="C7" s="2"/>
      <c r="D7" s="3"/>
      <c r="E7" s="2"/>
      <c r="F7" s="2"/>
      <c r="H7" s="52"/>
      <c r="I7" s="52"/>
    </row>
    <row r="8" spans="2:9" x14ac:dyDescent="0.35">
      <c r="B8" s="2"/>
      <c r="C8" s="2"/>
      <c r="D8" s="3"/>
      <c r="E8" s="2"/>
      <c r="F8" s="2"/>
    </row>
    <row r="9" spans="2:9" x14ac:dyDescent="0.35">
      <c r="B9" s="2"/>
      <c r="C9" s="2"/>
      <c r="D9" s="3"/>
      <c r="E9" s="2"/>
      <c r="F9" s="2"/>
    </row>
    <row r="10" spans="2:9" x14ac:dyDescent="0.35">
      <c r="B10" s="48" t="s">
        <v>4</v>
      </c>
      <c r="C10" s="48"/>
      <c r="D10" s="48"/>
      <c r="E10" s="48"/>
      <c r="F10" s="5">
        <f>'Cálculo IRRF -Maio.2025'!D21</f>
        <v>0</v>
      </c>
      <c r="G10" s="7"/>
      <c r="H10">
        <f>12000*0.14</f>
        <v>1680.0000000000002</v>
      </c>
      <c r="I10" s="12"/>
    </row>
    <row r="11" spans="2:9" x14ac:dyDescent="0.35">
      <c r="B11" s="48"/>
      <c r="C11" s="48"/>
      <c r="D11" s="48"/>
      <c r="E11" s="48"/>
      <c r="F11" s="9"/>
      <c r="G11" s="7"/>
      <c r="I11" s="13"/>
    </row>
    <row r="12" spans="2:9" x14ac:dyDescent="0.35">
      <c r="I12" s="13"/>
    </row>
    <row r="13" spans="2:9" x14ac:dyDescent="0.35">
      <c r="B13" s="50" t="s">
        <v>8</v>
      </c>
      <c r="C13" s="50"/>
      <c r="D13" s="50"/>
      <c r="E13" s="50"/>
      <c r="F13" s="50"/>
      <c r="I13" s="13"/>
    </row>
    <row r="14" spans="2:9" x14ac:dyDescent="0.35">
      <c r="B14" s="53" t="s">
        <v>9</v>
      </c>
      <c r="C14" s="53"/>
      <c r="D14" s="53"/>
      <c r="E14" s="54">
        <f>'Cálculo IRRF -Maio.2025'!D22</f>
        <v>0</v>
      </c>
      <c r="F14" s="55"/>
    </row>
    <row r="15" spans="2:9" x14ac:dyDescent="0.35">
      <c r="B15" s="53" t="s">
        <v>7</v>
      </c>
      <c r="C15" s="53"/>
      <c r="D15" s="53"/>
      <c r="E15" s="58">
        <v>189.59</v>
      </c>
      <c r="F15" s="58"/>
      <c r="H15" s="15" t="s">
        <v>15</v>
      </c>
      <c r="I15" s="2">
        <f>F10+I17+I18+(E14*E15)</f>
        <v>0</v>
      </c>
    </row>
    <row r="16" spans="2:9" x14ac:dyDescent="0.35">
      <c r="B16" s="53" t="s">
        <v>10</v>
      </c>
      <c r="C16" s="53"/>
      <c r="D16" s="53"/>
      <c r="E16" s="59">
        <f>B3-I17-I18-F10-(E14*E15)</f>
        <v>0</v>
      </c>
      <c r="F16" s="60"/>
    </row>
    <row r="17" spans="2:9" x14ac:dyDescent="0.35">
      <c r="H17" s="15" t="s">
        <v>30</v>
      </c>
      <c r="I17" s="17">
        <f>'Cálculo IRRF -Maio.2025'!D24</f>
        <v>0</v>
      </c>
    </row>
    <row r="18" spans="2:9" x14ac:dyDescent="0.35">
      <c r="B18" s="4" t="s">
        <v>0</v>
      </c>
      <c r="C18" s="4" t="s">
        <v>1</v>
      </c>
      <c r="D18" s="4" t="s">
        <v>2</v>
      </c>
      <c r="E18" s="4" t="s">
        <v>6</v>
      </c>
      <c r="F18" s="4" t="s">
        <v>3</v>
      </c>
      <c r="H18" s="15" t="s">
        <v>31</v>
      </c>
      <c r="I18" s="17">
        <f>'Cálculo IRRF -Maio.2025'!D25</f>
        <v>0</v>
      </c>
    </row>
    <row r="19" spans="2:9" x14ac:dyDescent="0.35">
      <c r="B19" s="2">
        <v>0</v>
      </c>
      <c r="C19" s="10">
        <v>2428.8000000000002</v>
      </c>
      <c r="D19" s="3">
        <v>0</v>
      </c>
      <c r="E19" s="6">
        <v>0</v>
      </c>
      <c r="F19" s="1">
        <v>0</v>
      </c>
    </row>
    <row r="20" spans="2:9" x14ac:dyDescent="0.35">
      <c r="B20" s="10">
        <v>2428.81</v>
      </c>
      <c r="C20" s="2">
        <v>2826.65</v>
      </c>
      <c r="D20" s="3">
        <v>7.4999999999999997E-2</v>
      </c>
      <c r="E20" s="11">
        <v>182.16</v>
      </c>
      <c r="F20" s="1">
        <f>IF(AND($E$16&gt;B20,$E$16&lt;C20),($E$16*D20)-E20,0)</f>
        <v>0</v>
      </c>
    </row>
    <row r="21" spans="2:9" x14ac:dyDescent="0.35">
      <c r="B21" s="2">
        <v>2826.66</v>
      </c>
      <c r="C21" s="2">
        <v>3751.05</v>
      </c>
      <c r="D21" s="3">
        <v>0.15</v>
      </c>
      <c r="E21" s="11">
        <v>394.16</v>
      </c>
      <c r="F21" s="1">
        <f>IF(AND($E$16&gt;B21,$E$16&lt;C21),($E$16*D21)-E21,0)</f>
        <v>0</v>
      </c>
    </row>
    <row r="22" spans="2:9" x14ac:dyDescent="0.35">
      <c r="B22" s="2">
        <v>3751.06</v>
      </c>
      <c r="C22" s="2">
        <v>4664.68</v>
      </c>
      <c r="D22" s="3">
        <v>0.22500000000000001</v>
      </c>
      <c r="E22" s="11">
        <v>675.49</v>
      </c>
      <c r="F22" s="1">
        <f>IF(AND($E$16&gt;B22,$E$16&lt;C22),($E$16*D22)-E22,0)</f>
        <v>0</v>
      </c>
    </row>
    <row r="23" spans="2:9" x14ac:dyDescent="0.35">
      <c r="B23" s="2">
        <v>4664.6899999999996</v>
      </c>
      <c r="C23" s="2">
        <v>9999999</v>
      </c>
      <c r="D23" s="3">
        <v>0.27500000000000002</v>
      </c>
      <c r="E23" s="11">
        <v>908.73</v>
      </c>
      <c r="F23" s="1">
        <f>IF(AND($E$16&gt;B23,$E$16&lt;C23),($E$16*D23)-E23,0)</f>
        <v>0</v>
      </c>
    </row>
    <row r="24" spans="2:9" x14ac:dyDescent="0.35">
      <c r="B24" s="48" t="s">
        <v>11</v>
      </c>
      <c r="C24" s="48"/>
      <c r="D24" s="48"/>
      <c r="E24" s="48"/>
      <c r="F24" s="16">
        <f>SUM(F19:F23)</f>
        <v>0</v>
      </c>
    </row>
    <row r="26" spans="2:9" x14ac:dyDescent="0.35">
      <c r="B26" s="56"/>
      <c r="C26" s="56"/>
      <c r="D26" s="56"/>
      <c r="E26" s="56"/>
      <c r="F26" s="56"/>
    </row>
    <row r="27" spans="2:9" x14ac:dyDescent="0.35">
      <c r="B27" s="57"/>
      <c r="C27" s="57"/>
      <c r="D27" s="57"/>
      <c r="E27" s="57"/>
      <c r="F27" s="57"/>
    </row>
    <row r="28" spans="2:9" x14ac:dyDescent="0.35">
      <c r="F28" s="18"/>
    </row>
    <row r="32" spans="2:9" x14ac:dyDescent="0.35">
      <c r="F32" s="49"/>
      <c r="G32" s="49"/>
    </row>
  </sheetData>
  <mergeCells count="16">
    <mergeCell ref="B10:E10"/>
    <mergeCell ref="F32:G32"/>
    <mergeCell ref="B2:F2"/>
    <mergeCell ref="B3:F3"/>
    <mergeCell ref="H7:I7"/>
    <mergeCell ref="B11:E11"/>
    <mergeCell ref="B13:F13"/>
    <mergeCell ref="B14:D14"/>
    <mergeCell ref="E14:F14"/>
    <mergeCell ref="B24:E24"/>
    <mergeCell ref="B26:F26"/>
    <mergeCell ref="B27:F27"/>
    <mergeCell ref="B15:D15"/>
    <mergeCell ref="E15:F15"/>
    <mergeCell ref="B16:D16"/>
    <mergeCell ref="E16:F16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7"/>
  <sheetViews>
    <sheetView topLeftCell="A10" workbookViewId="0">
      <selection activeCell="F24" sqref="F24"/>
    </sheetView>
  </sheetViews>
  <sheetFormatPr defaultRowHeight="14.5" x14ac:dyDescent="0.35"/>
  <cols>
    <col min="2" max="2" width="12.1796875" bestFit="1" customWidth="1"/>
    <col min="3" max="3" width="16" bestFit="1" customWidth="1"/>
    <col min="4" max="4" width="8.54296875" bestFit="1" customWidth="1"/>
    <col min="5" max="5" width="12.1796875" bestFit="1" customWidth="1"/>
    <col min="6" max="6" width="20.81640625" customWidth="1"/>
    <col min="7" max="7" width="12.1796875" bestFit="1" customWidth="1"/>
    <col min="8" max="8" width="9.54296875" customWidth="1"/>
    <col min="9" max="9" width="13" customWidth="1"/>
    <col min="10" max="10" width="11.54296875" bestFit="1" customWidth="1"/>
  </cols>
  <sheetData>
    <row r="2" spans="2:10" x14ac:dyDescent="0.35">
      <c r="B2" s="50" t="s">
        <v>5</v>
      </c>
      <c r="C2" s="50"/>
      <c r="D2" s="50"/>
      <c r="E2" s="50"/>
      <c r="F2" s="50"/>
    </row>
    <row r="3" spans="2:10" x14ac:dyDescent="0.35">
      <c r="B3" s="51">
        <f>'Cálculo IRRF -Maio.2025'!D15</f>
        <v>0</v>
      </c>
      <c r="C3" s="51"/>
      <c r="D3" s="51"/>
      <c r="E3" s="51"/>
      <c r="F3" s="51"/>
      <c r="G3" s="7"/>
      <c r="H3" s="8"/>
    </row>
    <row r="4" spans="2:10" x14ac:dyDescent="0.35">
      <c r="G4" s="7"/>
    </row>
    <row r="5" spans="2:10" x14ac:dyDescent="0.35">
      <c r="B5" s="4"/>
      <c r="C5" s="4"/>
      <c r="D5" s="4"/>
      <c r="E5" s="4"/>
      <c r="F5" s="4"/>
    </row>
    <row r="6" spans="2:10" x14ac:dyDescent="0.35">
      <c r="B6" s="2"/>
      <c r="C6" s="2"/>
      <c r="D6" s="3"/>
      <c r="E6" s="2"/>
      <c r="F6" s="2"/>
    </row>
    <row r="7" spans="2:10" x14ac:dyDescent="0.35">
      <c r="B7" s="2"/>
      <c r="C7" s="2"/>
      <c r="D7" s="3"/>
      <c r="E7" s="2"/>
      <c r="F7" s="2"/>
      <c r="H7" s="52"/>
      <c r="I7" s="52"/>
    </row>
    <row r="8" spans="2:10" x14ac:dyDescent="0.35">
      <c r="B8" s="2"/>
      <c r="C8" s="2"/>
      <c r="D8" s="3"/>
      <c r="E8" s="2"/>
      <c r="F8" s="2"/>
    </row>
    <row r="9" spans="2:10" x14ac:dyDescent="0.35">
      <c r="B9" s="2"/>
      <c r="C9" s="2"/>
      <c r="D9" s="3"/>
      <c r="E9" s="2"/>
      <c r="F9" s="2"/>
    </row>
    <row r="10" spans="2:10" x14ac:dyDescent="0.35">
      <c r="B10" s="48" t="s">
        <v>4</v>
      </c>
      <c r="C10" s="48"/>
      <c r="D10" s="48"/>
      <c r="E10" s="48"/>
      <c r="F10" s="5">
        <f>'Cálculo IRRF -Maio.2025'!D21</f>
        <v>0</v>
      </c>
      <c r="G10" s="7"/>
      <c r="J10" s="7"/>
    </row>
    <row r="11" spans="2:10" x14ac:dyDescent="0.35">
      <c r="B11" s="48"/>
      <c r="C11" s="48"/>
      <c r="D11" s="48"/>
      <c r="E11" s="48"/>
      <c r="F11" s="9"/>
      <c r="G11" s="7"/>
      <c r="I11" s="12"/>
      <c r="J11" s="7"/>
    </row>
    <row r="12" spans="2:10" x14ac:dyDescent="0.35">
      <c r="I12" s="13"/>
      <c r="J12" s="14"/>
    </row>
    <row r="13" spans="2:10" x14ac:dyDescent="0.35">
      <c r="B13" s="50" t="s">
        <v>12</v>
      </c>
      <c r="C13" s="50"/>
      <c r="D13" s="50"/>
      <c r="E13" s="50"/>
      <c r="F13" s="50"/>
      <c r="I13" s="13"/>
      <c r="J13" s="7"/>
    </row>
    <row r="14" spans="2:10" x14ac:dyDescent="0.35">
      <c r="B14" s="53" t="s">
        <v>13</v>
      </c>
      <c r="C14" s="53"/>
      <c r="D14" s="53"/>
      <c r="E14" s="61">
        <f>B3</f>
        <v>0</v>
      </c>
      <c r="F14" s="62"/>
      <c r="I14" s="13"/>
    </row>
    <row r="15" spans="2:10" x14ac:dyDescent="0.35">
      <c r="B15" s="53" t="s">
        <v>14</v>
      </c>
      <c r="C15" s="53"/>
      <c r="D15" s="53"/>
      <c r="E15" s="63">
        <v>607.20000000000005</v>
      </c>
      <c r="F15" s="63"/>
    </row>
    <row r="16" spans="2:10" x14ac:dyDescent="0.35">
      <c r="B16" s="53" t="s">
        <v>10</v>
      </c>
      <c r="C16" s="53"/>
      <c r="D16" s="53"/>
      <c r="E16" s="59">
        <f>'Cálculo IRRF -Maio.2025'!D15-'Cálculo IRRF -Maio.2025'!D26</f>
        <v>-607.20000000000005</v>
      </c>
      <c r="F16" s="60"/>
    </row>
    <row r="18" spans="2:6" x14ac:dyDescent="0.35">
      <c r="B18" s="4" t="s">
        <v>0</v>
      </c>
      <c r="C18" s="4" t="s">
        <v>1</v>
      </c>
      <c r="D18" s="4" t="s">
        <v>2</v>
      </c>
      <c r="E18" s="4" t="s">
        <v>6</v>
      </c>
      <c r="F18" s="4" t="s">
        <v>3</v>
      </c>
    </row>
    <row r="19" spans="2:6" x14ac:dyDescent="0.35">
      <c r="B19" s="2">
        <v>0</v>
      </c>
      <c r="C19" s="10">
        <v>2428.8000000000002</v>
      </c>
      <c r="D19" s="3">
        <v>0</v>
      </c>
      <c r="E19" s="6">
        <v>0</v>
      </c>
      <c r="F19" s="1">
        <v>0</v>
      </c>
    </row>
    <row r="20" spans="2:6" x14ac:dyDescent="0.35">
      <c r="B20" s="10">
        <v>2428.81</v>
      </c>
      <c r="C20" s="2">
        <v>2826.65</v>
      </c>
      <c r="D20" s="3">
        <v>7.4999999999999997E-2</v>
      </c>
      <c r="E20" s="11">
        <v>182.16</v>
      </c>
      <c r="F20" s="1">
        <f>IF(AND($E$16&gt;B20,$E$16&lt;C20),($E$16*D20)-E20,0)</f>
        <v>0</v>
      </c>
    </row>
    <row r="21" spans="2:6" x14ac:dyDescent="0.35">
      <c r="B21" s="2">
        <v>2826.66</v>
      </c>
      <c r="C21" s="2">
        <v>3751.05</v>
      </c>
      <c r="D21" s="3">
        <v>0.15</v>
      </c>
      <c r="E21" s="11">
        <v>394.16</v>
      </c>
      <c r="F21" s="1">
        <f t="shared" ref="F21:F23" si="0">IF(AND($E$16&gt;B21,$E$16&lt;C21),($E$16*D21)-E21,0)</f>
        <v>0</v>
      </c>
    </row>
    <row r="22" spans="2:6" x14ac:dyDescent="0.35">
      <c r="B22" s="2">
        <v>3751.06</v>
      </c>
      <c r="C22" s="2">
        <v>4664.68</v>
      </c>
      <c r="D22" s="3">
        <v>0.22500000000000001</v>
      </c>
      <c r="E22" s="11">
        <v>675.49</v>
      </c>
      <c r="F22" s="1">
        <f t="shared" si="0"/>
        <v>0</v>
      </c>
    </row>
    <row r="23" spans="2:6" x14ac:dyDescent="0.35">
      <c r="B23" s="2">
        <v>4664.6899999999996</v>
      </c>
      <c r="C23" s="2">
        <v>9999999</v>
      </c>
      <c r="D23" s="3">
        <v>0.27500000000000002</v>
      </c>
      <c r="E23" s="11">
        <v>908.73</v>
      </c>
      <c r="F23" s="1">
        <f t="shared" si="0"/>
        <v>0</v>
      </c>
    </row>
    <row r="24" spans="2:6" x14ac:dyDescent="0.35">
      <c r="B24" s="48" t="s">
        <v>11</v>
      </c>
      <c r="C24" s="48"/>
      <c r="D24" s="48"/>
      <c r="E24" s="48"/>
      <c r="F24" s="16">
        <f>SUM(F19:F23)</f>
        <v>0</v>
      </c>
    </row>
    <row r="26" spans="2:6" x14ac:dyDescent="0.35">
      <c r="B26" s="56"/>
      <c r="C26" s="56"/>
      <c r="D26" s="56"/>
      <c r="E26" s="56"/>
      <c r="F26" s="56"/>
    </row>
    <row r="27" spans="2:6" x14ac:dyDescent="0.35">
      <c r="B27" s="57"/>
      <c r="C27" s="57"/>
      <c r="D27" s="57"/>
      <c r="E27" s="57"/>
      <c r="F27" s="57"/>
    </row>
  </sheetData>
  <mergeCells count="15">
    <mergeCell ref="B24:E24"/>
    <mergeCell ref="B26:F26"/>
    <mergeCell ref="B27:F27"/>
    <mergeCell ref="B14:D14"/>
    <mergeCell ref="E14:F14"/>
    <mergeCell ref="B15:D15"/>
    <mergeCell ref="E15:F15"/>
    <mergeCell ref="B16:D16"/>
    <mergeCell ref="E16:F16"/>
    <mergeCell ref="B13:F13"/>
    <mergeCell ref="B2:F2"/>
    <mergeCell ref="B3:F3"/>
    <mergeCell ref="H7:I7"/>
    <mergeCell ref="B10:E10"/>
    <mergeCell ref="B11:E11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Cálculo IRRF -Maio.2025</vt:lpstr>
      <vt:lpstr>IR TRADICIONAL-Maio.2025</vt:lpstr>
      <vt:lpstr>IR SIMPLIFICADO-Maio.2025</vt:lpstr>
      <vt:lpstr>'Cálculo IRRF -Maio.2025'!Area_de_impressao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Ana Paula Vieira Da Silva</cp:lastModifiedBy>
  <cp:lastPrinted>2025-06-12T02:47:19Z</cp:lastPrinted>
  <dcterms:created xsi:type="dcterms:W3CDTF">2020-02-14T15:11:16Z</dcterms:created>
  <dcterms:modified xsi:type="dcterms:W3CDTF">2025-06-12T02:54:00Z</dcterms:modified>
</cp:coreProperties>
</file>