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B:\Adriana\INDICADORES\Novo Contrato - Ciclos\DÉCIMO CICLO DE AVALIAÇÃO - Resultados\"/>
    </mc:Choice>
  </mc:AlternateContent>
  <xr:revisionPtr revIDLastSave="0" documentId="13_ncr:1_{8B594420-91FC-4B3D-8890-08AE4F485907}" xr6:coauthVersionLast="47" xr6:coauthVersionMax="47" xr10:uidLastSave="{00000000-0000-0000-0000-000000000000}"/>
  <bookViews>
    <workbookView xWindow="-120" yWindow="-120" windowWidth="24240" windowHeight="13020" tabRatio="483" firstSheet="2" activeTab="4" xr2:uid="{00000000-000D-0000-FFFF-FFFF00000000}"/>
  </bookViews>
  <sheets>
    <sheet name="IQT CONSORCIOS EEMPRESAS jan26" sheetId="17" r:id="rId1"/>
    <sheet name="IQT CONSORCIOS EEMPRESAS fev26" sheetId="18" r:id="rId2"/>
    <sheet name="IQT CONSORCIOS EEMPRESAS mar26" sheetId="19" r:id="rId3"/>
    <sheet name="IQT CONSORCIOS EEMPRESAS abr26" sheetId="20" state="hidden" r:id="rId4"/>
    <sheet name="IQT Médio ciclo10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20" l="1"/>
  <c r="E41" i="20"/>
  <c r="H40" i="20"/>
  <c r="E40" i="20"/>
  <c r="F40" i="20" s="1"/>
  <c r="H39" i="20"/>
  <c r="E39" i="20"/>
  <c r="H38" i="20"/>
  <c r="E38" i="20"/>
  <c r="H37" i="20"/>
  <c r="E37" i="20"/>
  <c r="I37" i="20" s="1"/>
  <c r="H36" i="20"/>
  <c r="E36" i="20"/>
  <c r="I36" i="20" s="1"/>
  <c r="H35" i="20"/>
  <c r="E35" i="20"/>
  <c r="H34" i="20"/>
  <c r="E34" i="20"/>
  <c r="H33" i="20"/>
  <c r="E33" i="20"/>
  <c r="H32" i="20"/>
  <c r="E32" i="20"/>
  <c r="H31" i="20"/>
  <c r="E31" i="20"/>
  <c r="I31" i="20" s="1"/>
  <c r="H30" i="20"/>
  <c r="I29" i="20" s="1"/>
  <c r="E30" i="20"/>
  <c r="H29" i="20"/>
  <c r="E29" i="20"/>
  <c r="H28" i="20"/>
  <c r="E28" i="20"/>
  <c r="G28" i="20" s="1"/>
  <c r="H27" i="20"/>
  <c r="E27" i="20"/>
  <c r="G27" i="20" s="1"/>
  <c r="H26" i="20"/>
  <c r="E26" i="20"/>
  <c r="H25" i="20"/>
  <c r="E25" i="20"/>
  <c r="I25" i="20" s="1"/>
  <c r="H24" i="20"/>
  <c r="E24" i="20"/>
  <c r="I24" i="20" s="1"/>
  <c r="H23" i="20"/>
  <c r="E23" i="20"/>
  <c r="H22" i="20"/>
  <c r="E22" i="20"/>
  <c r="I22" i="20" s="1"/>
  <c r="H21" i="20"/>
  <c r="E21" i="20"/>
  <c r="G21" i="20" s="1"/>
  <c r="H20" i="20"/>
  <c r="E20" i="20"/>
  <c r="H19" i="20"/>
  <c r="E19" i="20"/>
  <c r="G19" i="20" s="1"/>
  <c r="H18" i="20"/>
  <c r="E18" i="20"/>
  <c r="G18" i="20" s="1"/>
  <c r="H17" i="20"/>
  <c r="E17" i="20"/>
  <c r="H16" i="20"/>
  <c r="E16" i="20"/>
  <c r="G16" i="20" s="1"/>
  <c r="H15" i="20"/>
  <c r="E15" i="20"/>
  <c r="G15" i="20" s="1"/>
  <c r="H14" i="20"/>
  <c r="E14" i="20"/>
  <c r="H13" i="20"/>
  <c r="E13" i="20"/>
  <c r="I13" i="20" s="1"/>
  <c r="H12" i="20"/>
  <c r="I11" i="20" s="1"/>
  <c r="E12" i="20"/>
  <c r="H11" i="20"/>
  <c r="E11" i="20"/>
  <c r="H10" i="20"/>
  <c r="E10" i="20"/>
  <c r="H9" i="20"/>
  <c r="E9" i="20"/>
  <c r="I9" i="20" s="1"/>
  <c r="H8" i="20"/>
  <c r="E8" i="20"/>
  <c r="H7" i="20"/>
  <c r="E7" i="20"/>
  <c r="H6" i="20"/>
  <c r="E6" i="20"/>
  <c r="H5" i="20"/>
  <c r="E5" i="20"/>
  <c r="H4" i="20"/>
  <c r="E4" i="20"/>
  <c r="H3" i="20"/>
  <c r="E3" i="20"/>
  <c r="I41" i="20"/>
  <c r="I35" i="20"/>
  <c r="I34" i="20"/>
  <c r="G32" i="20"/>
  <c r="I20" i="20"/>
  <c r="I17" i="20"/>
  <c r="G14" i="20"/>
  <c r="I14" i="20"/>
  <c r="I10" i="20"/>
  <c r="G10" i="20"/>
  <c r="G8" i="20"/>
  <c r="I5" i="20"/>
  <c r="F23" i="20"/>
  <c r="E27" i="19"/>
  <c r="H41" i="19"/>
  <c r="E41" i="19"/>
  <c r="H40" i="19"/>
  <c r="E40" i="19"/>
  <c r="H39" i="19"/>
  <c r="E39" i="19"/>
  <c r="H38" i="19"/>
  <c r="E38" i="19"/>
  <c r="H37" i="19"/>
  <c r="E37" i="19"/>
  <c r="H36" i="19"/>
  <c r="E36" i="19"/>
  <c r="H35" i="19"/>
  <c r="E35" i="19"/>
  <c r="H34" i="19"/>
  <c r="E34" i="19"/>
  <c r="H33" i="19"/>
  <c r="E33" i="19"/>
  <c r="H32" i="19"/>
  <c r="E32" i="19"/>
  <c r="I32" i="19" s="1"/>
  <c r="H31" i="19"/>
  <c r="E31" i="19"/>
  <c r="H30" i="19"/>
  <c r="E30" i="19"/>
  <c r="H29" i="19"/>
  <c r="E29" i="19"/>
  <c r="H28" i="19"/>
  <c r="E28" i="19"/>
  <c r="H27" i="19"/>
  <c r="H26" i="19"/>
  <c r="E26" i="19"/>
  <c r="H25" i="19"/>
  <c r="E25" i="19"/>
  <c r="H24" i="19"/>
  <c r="E24" i="19"/>
  <c r="H23" i="19"/>
  <c r="E23" i="19"/>
  <c r="H22" i="19"/>
  <c r="E22" i="19"/>
  <c r="H21" i="19"/>
  <c r="E21" i="19"/>
  <c r="H20" i="19"/>
  <c r="E20" i="19"/>
  <c r="H19" i="19"/>
  <c r="E19" i="19"/>
  <c r="H18" i="19"/>
  <c r="E18" i="19"/>
  <c r="H17" i="19"/>
  <c r="E17" i="19"/>
  <c r="H16" i="19"/>
  <c r="E16" i="19"/>
  <c r="H15" i="19"/>
  <c r="E15" i="19"/>
  <c r="H14" i="19"/>
  <c r="E14" i="19"/>
  <c r="H13" i="19"/>
  <c r="E13" i="19"/>
  <c r="H12" i="19"/>
  <c r="E12" i="19"/>
  <c r="H11" i="19"/>
  <c r="E11" i="19"/>
  <c r="H10" i="19"/>
  <c r="E10" i="19"/>
  <c r="H9" i="19"/>
  <c r="E9" i="19"/>
  <c r="H8" i="19"/>
  <c r="E8" i="19"/>
  <c r="H7" i="19"/>
  <c r="E7" i="19"/>
  <c r="H6" i="19"/>
  <c r="E6" i="19"/>
  <c r="H5" i="19"/>
  <c r="E5" i="19"/>
  <c r="H4" i="19"/>
  <c r="E4" i="19"/>
  <c r="H3" i="19"/>
  <c r="E3" i="19"/>
  <c r="I8" i="19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F6" i="20" l="1"/>
  <c r="G33" i="20"/>
  <c r="G39" i="20"/>
  <c r="I25" i="19"/>
  <c r="F7" i="20"/>
  <c r="I27" i="20"/>
  <c r="I6" i="20"/>
  <c r="I21" i="20"/>
  <c r="G35" i="20"/>
  <c r="I40" i="20"/>
  <c r="G13" i="20"/>
  <c r="G41" i="20"/>
  <c r="G38" i="20"/>
  <c r="K10" i="20"/>
  <c r="K5" i="20"/>
  <c r="F3" i="20"/>
  <c r="L3" i="20"/>
  <c r="I7" i="20"/>
  <c r="G9" i="20"/>
  <c r="F10" i="20"/>
  <c r="F13" i="20"/>
  <c r="I15" i="20"/>
  <c r="K22" i="20" s="1"/>
  <c r="I18" i="20"/>
  <c r="G20" i="20"/>
  <c r="F21" i="20"/>
  <c r="I32" i="20"/>
  <c r="K37" i="20" s="1"/>
  <c r="G34" i="20"/>
  <c r="F35" i="20"/>
  <c r="I38" i="20"/>
  <c r="G40" i="20"/>
  <c r="F41" i="20"/>
  <c r="G3" i="20"/>
  <c r="M3" i="20"/>
  <c r="F5" i="20"/>
  <c r="I8" i="20"/>
  <c r="F11" i="20"/>
  <c r="F14" i="20"/>
  <c r="L14" i="20"/>
  <c r="I19" i="20"/>
  <c r="F22" i="20"/>
  <c r="F24" i="20"/>
  <c r="F27" i="20"/>
  <c r="L27" i="20"/>
  <c r="I33" i="20"/>
  <c r="J14" i="20" s="1"/>
  <c r="F36" i="20"/>
  <c r="I39" i="20"/>
  <c r="F17" i="20"/>
  <c r="G22" i="20"/>
  <c r="F29" i="20"/>
  <c r="F31" i="20"/>
  <c r="G36" i="20"/>
  <c r="F37" i="20"/>
  <c r="G24" i="20"/>
  <c r="F4" i="20"/>
  <c r="G12" i="20"/>
  <c r="F15" i="20"/>
  <c r="F18" i="20"/>
  <c r="G29" i="20"/>
  <c r="F30" i="20"/>
  <c r="F32" i="20"/>
  <c r="F38" i="20"/>
  <c r="F12" i="20"/>
  <c r="F25" i="20"/>
  <c r="I3" i="20"/>
  <c r="J25" i="20" s="1"/>
  <c r="G6" i="20"/>
  <c r="G17" i="20"/>
  <c r="G23" i="20"/>
  <c r="G25" i="20"/>
  <c r="F26" i="20"/>
  <c r="F28" i="20"/>
  <c r="G31" i="20"/>
  <c r="G37" i="20"/>
  <c r="G4" i="20"/>
  <c r="G7" i="20"/>
  <c r="F8" i="20"/>
  <c r="K9" i="20"/>
  <c r="J10" i="20"/>
  <c r="F16" i="20"/>
  <c r="F19" i="20"/>
  <c r="G26" i="20"/>
  <c r="G30" i="20"/>
  <c r="F33" i="20"/>
  <c r="J35" i="20"/>
  <c r="F39" i="20"/>
  <c r="G5" i="20"/>
  <c r="G11" i="20"/>
  <c r="F9" i="20"/>
  <c r="F20" i="20"/>
  <c r="F34" i="20"/>
  <c r="F22" i="19"/>
  <c r="F5" i="19"/>
  <c r="F8" i="19"/>
  <c r="F11" i="19"/>
  <c r="F14" i="19"/>
  <c r="F17" i="19"/>
  <c r="F20" i="19"/>
  <c r="F23" i="19"/>
  <c r="F3" i="19"/>
  <c r="I6" i="19"/>
  <c r="F6" i="19"/>
  <c r="I9" i="19"/>
  <c r="F9" i="19"/>
  <c r="F12" i="19"/>
  <c r="F15" i="19"/>
  <c r="I18" i="19"/>
  <c r="F18" i="19"/>
  <c r="I21" i="19"/>
  <c r="F21" i="19"/>
  <c r="F24" i="19"/>
  <c r="G28" i="19"/>
  <c r="F28" i="19"/>
  <c r="I31" i="19"/>
  <c r="F31" i="19"/>
  <c r="G31" i="19"/>
  <c r="G34" i="19"/>
  <c r="F34" i="19"/>
  <c r="I37" i="19"/>
  <c r="F37" i="19"/>
  <c r="G37" i="19"/>
  <c r="G40" i="19"/>
  <c r="F40" i="19"/>
  <c r="F16" i="19"/>
  <c r="F25" i="19"/>
  <c r="I17" i="19"/>
  <c r="G29" i="19"/>
  <c r="F29" i="19"/>
  <c r="F32" i="19"/>
  <c r="G32" i="19"/>
  <c r="I35" i="19"/>
  <c r="G35" i="19"/>
  <c r="F35" i="19"/>
  <c r="I38" i="19"/>
  <c r="G38" i="19"/>
  <c r="F38" i="19"/>
  <c r="I41" i="19"/>
  <c r="F41" i="19"/>
  <c r="G41" i="19"/>
  <c r="F4" i="19"/>
  <c r="I7" i="19"/>
  <c r="F7" i="19"/>
  <c r="I10" i="19"/>
  <c r="F10" i="19"/>
  <c r="I13" i="19"/>
  <c r="F13" i="19"/>
  <c r="I19" i="19"/>
  <c r="F19" i="19"/>
  <c r="F26" i="19"/>
  <c r="F30" i="19"/>
  <c r="G30" i="19"/>
  <c r="I33" i="19"/>
  <c r="G33" i="19"/>
  <c r="F33" i="19"/>
  <c r="F36" i="19"/>
  <c r="G36" i="19"/>
  <c r="I39" i="19"/>
  <c r="G39" i="19"/>
  <c r="F39" i="19"/>
  <c r="F27" i="19"/>
  <c r="G27" i="19"/>
  <c r="I29" i="19"/>
  <c r="I15" i="19"/>
  <c r="G12" i="19"/>
  <c r="G23" i="19"/>
  <c r="G7" i="19"/>
  <c r="I11" i="19"/>
  <c r="L3" i="19"/>
  <c r="G4" i="19"/>
  <c r="G19" i="19"/>
  <c r="G5" i="19"/>
  <c r="G11" i="19"/>
  <c r="G14" i="19"/>
  <c r="I20" i="19"/>
  <c r="G22" i="19"/>
  <c r="G24" i="19"/>
  <c r="I34" i="19"/>
  <c r="I40" i="19"/>
  <c r="M3" i="19"/>
  <c r="L27" i="19"/>
  <c r="I3" i="19"/>
  <c r="G6" i="19"/>
  <c r="G17" i="19"/>
  <c r="G25" i="19"/>
  <c r="G3" i="19"/>
  <c r="G10" i="19"/>
  <c r="G13" i="19"/>
  <c r="G21" i="19"/>
  <c r="I5" i="19"/>
  <c r="I14" i="19"/>
  <c r="G15" i="19"/>
  <c r="G18" i="19"/>
  <c r="I22" i="19"/>
  <c r="I24" i="19"/>
  <c r="G26" i="19"/>
  <c r="I27" i="19"/>
  <c r="I36" i="19"/>
  <c r="G9" i="19"/>
  <c r="G20" i="19"/>
  <c r="L14" i="19"/>
  <c r="G8" i="19"/>
  <c r="G16" i="19"/>
  <c r="H6" i="17"/>
  <c r="H36" i="17"/>
  <c r="H7" i="17"/>
  <c r="H13" i="17"/>
  <c r="H19" i="17"/>
  <c r="H25" i="17"/>
  <c r="H31" i="17"/>
  <c r="H37" i="17"/>
  <c r="H18" i="17"/>
  <c r="H30" i="17"/>
  <c r="H8" i="17"/>
  <c r="H14" i="17"/>
  <c r="H20" i="17"/>
  <c r="H26" i="17"/>
  <c r="H32" i="17"/>
  <c r="H38" i="17"/>
  <c r="H12" i="17"/>
  <c r="H24" i="17"/>
  <c r="H3" i="17"/>
  <c r="H9" i="17"/>
  <c r="H15" i="17"/>
  <c r="H21" i="17"/>
  <c r="H27" i="17"/>
  <c r="H33" i="17"/>
  <c r="H39" i="17"/>
  <c r="H4" i="17"/>
  <c r="H10" i="17"/>
  <c r="H16" i="17"/>
  <c r="H22" i="17"/>
  <c r="H28" i="17"/>
  <c r="H34" i="17"/>
  <c r="H40" i="17"/>
  <c r="H5" i="17"/>
  <c r="H11" i="17"/>
  <c r="H17" i="17"/>
  <c r="H23" i="17"/>
  <c r="H29" i="17"/>
  <c r="H35" i="17"/>
  <c r="H41" i="17"/>
  <c r="K27" i="20" l="1"/>
  <c r="K6" i="20"/>
  <c r="K13" i="20"/>
  <c r="K17" i="20"/>
  <c r="K31" i="20"/>
  <c r="K35" i="20"/>
  <c r="J34" i="20"/>
  <c r="J21" i="20"/>
  <c r="J23" i="20"/>
  <c r="K3" i="20"/>
  <c r="J3" i="20"/>
  <c r="J37" i="20"/>
  <c r="J31" i="20"/>
  <c r="J30" i="20"/>
  <c r="J28" i="20"/>
  <c r="J17" i="20"/>
  <c r="J6" i="20"/>
  <c r="K7" i="20"/>
  <c r="J7" i="20"/>
  <c r="J27" i="20"/>
  <c r="J29" i="20"/>
  <c r="K11" i="20"/>
  <c r="K25" i="20"/>
  <c r="K33" i="20"/>
  <c r="J33" i="20"/>
  <c r="K32" i="20"/>
  <c r="J32" i="20"/>
  <c r="K34" i="20"/>
  <c r="J36" i="20"/>
  <c r="J41" i="20"/>
  <c r="K8" i="20"/>
  <c r="J8" i="20"/>
  <c r="K38" i="20"/>
  <c r="J38" i="20"/>
  <c r="K18" i="20"/>
  <c r="J18" i="20"/>
  <c r="K24" i="20"/>
  <c r="K29" i="20"/>
  <c r="J11" i="20"/>
  <c r="K20" i="20"/>
  <c r="K39" i="20"/>
  <c r="J39" i="20"/>
  <c r="K15" i="20"/>
  <c r="J15" i="20"/>
  <c r="J24" i="20"/>
  <c r="J9" i="20"/>
  <c r="J22" i="20"/>
  <c r="J13" i="20"/>
  <c r="J20" i="20"/>
  <c r="J40" i="20"/>
  <c r="K19" i="20"/>
  <c r="J19" i="20"/>
  <c r="K41" i="20"/>
  <c r="K14" i="20"/>
  <c r="J5" i="20"/>
  <c r="K36" i="20"/>
  <c r="K40" i="20"/>
  <c r="K21" i="20"/>
  <c r="K29" i="19"/>
  <c r="K39" i="19"/>
  <c r="K6" i="19"/>
  <c r="K33" i="19"/>
  <c r="J22" i="19"/>
  <c r="K22" i="19"/>
  <c r="J5" i="19"/>
  <c r="K5" i="19"/>
  <c r="K20" i="19"/>
  <c r="J20" i="19"/>
  <c r="J38" i="19"/>
  <c r="J25" i="19"/>
  <c r="J11" i="19"/>
  <c r="J15" i="19"/>
  <c r="J19" i="19"/>
  <c r="K25" i="19"/>
  <c r="J21" i="19"/>
  <c r="J13" i="19"/>
  <c r="J29" i="19"/>
  <c r="K34" i="19"/>
  <c r="J34" i="19"/>
  <c r="K18" i="19"/>
  <c r="J8" i="19"/>
  <c r="J7" i="19"/>
  <c r="K19" i="19"/>
  <c r="J32" i="19"/>
  <c r="J17" i="19"/>
  <c r="K21" i="19"/>
  <c r="K13" i="19"/>
  <c r="J27" i="19"/>
  <c r="K27" i="19"/>
  <c r="K40" i="19"/>
  <c r="J40" i="19"/>
  <c r="J33" i="19"/>
  <c r="J9" i="19"/>
  <c r="K35" i="19"/>
  <c r="K17" i="19"/>
  <c r="J18" i="19"/>
  <c r="J10" i="19"/>
  <c r="J36" i="19"/>
  <c r="K36" i="19"/>
  <c r="J39" i="19"/>
  <c r="K32" i="19"/>
  <c r="K15" i="19"/>
  <c r="J41" i="19"/>
  <c r="K9" i="19"/>
  <c r="J31" i="19"/>
  <c r="K8" i="19"/>
  <c r="K37" i="19"/>
  <c r="K10" i="19"/>
  <c r="J24" i="19"/>
  <c r="K24" i="19"/>
  <c r="J14" i="19"/>
  <c r="K14" i="19"/>
  <c r="J23" i="19"/>
  <c r="K3" i="19"/>
  <c r="J30" i="19"/>
  <c r="J35" i="19"/>
  <c r="J3" i="19"/>
  <c r="J28" i="19"/>
  <c r="K38" i="19"/>
  <c r="K41" i="19"/>
  <c r="J6" i="19"/>
  <c r="K31" i="19"/>
  <c r="K11" i="19"/>
  <c r="J37" i="19"/>
  <c r="K7" i="19"/>
  <c r="E23" i="7"/>
  <c r="E23" i="17" l="1"/>
  <c r="E25" i="7" l="1"/>
  <c r="E11" i="7"/>
  <c r="E25" i="17" l="1"/>
  <c r="E11" i="17"/>
  <c r="E18" i="7" l="1"/>
  <c r="E14" i="7"/>
  <c r="E34" i="7"/>
  <c r="E38" i="7"/>
  <c r="E37" i="7"/>
  <c r="E10" i="7"/>
  <c r="E22" i="7"/>
  <c r="E31" i="7"/>
  <c r="E5" i="7"/>
  <c r="E35" i="7"/>
  <c r="E29" i="7"/>
  <c r="E20" i="7"/>
  <c r="E7" i="7"/>
  <c r="E27" i="7"/>
  <c r="E13" i="7"/>
  <c r="E21" i="7"/>
  <c r="E17" i="7"/>
  <c r="E15" i="7"/>
  <c r="E9" i="7"/>
  <c r="E41" i="7"/>
  <c r="E33" i="7"/>
  <c r="E19" i="7"/>
  <c r="E6" i="7"/>
  <c r="E24" i="7"/>
  <c r="E40" i="7"/>
  <c r="E28" i="7"/>
  <c r="E39" i="7"/>
  <c r="E26" i="7"/>
  <c r="E12" i="7"/>
  <c r="E30" i="7"/>
  <c r="E4" i="7"/>
  <c r="E8" i="7"/>
  <c r="E32" i="7"/>
  <c r="E36" i="7"/>
  <c r="E16" i="7"/>
  <c r="E10" i="17" l="1"/>
  <c r="E3" i="7"/>
  <c r="F8" i="7" s="1"/>
  <c r="E8" i="17"/>
  <c r="E14" i="17"/>
  <c r="E6" i="17"/>
  <c r="E13" i="17"/>
  <c r="E35" i="17"/>
  <c r="E38" i="17"/>
  <c r="E16" i="17"/>
  <c r="E4" i="17"/>
  <c r="E30" i="17"/>
  <c r="E19" i="17"/>
  <c r="E27" i="17"/>
  <c r="E5" i="17"/>
  <c r="G16" i="7"/>
  <c r="I8" i="7"/>
  <c r="G26" i="7"/>
  <c r="I25" i="7"/>
  <c r="I40" i="7"/>
  <c r="G40" i="7"/>
  <c r="G19" i="7"/>
  <c r="I19" i="7"/>
  <c r="G15" i="7"/>
  <c r="I15" i="7"/>
  <c r="I13" i="7"/>
  <c r="I20" i="7"/>
  <c r="G20" i="7"/>
  <c r="I5" i="7"/>
  <c r="I10" i="7"/>
  <c r="I34" i="7"/>
  <c r="G34" i="7"/>
  <c r="E36" i="17"/>
  <c r="E33" i="17"/>
  <c r="E18" i="17"/>
  <c r="E28" i="17"/>
  <c r="E7" i="17"/>
  <c r="G36" i="7"/>
  <c r="I36" i="7"/>
  <c r="G30" i="7"/>
  <c r="G39" i="7"/>
  <c r="I39" i="7"/>
  <c r="G24" i="7"/>
  <c r="I24" i="7"/>
  <c r="I33" i="7"/>
  <c r="G33" i="7"/>
  <c r="G17" i="7"/>
  <c r="I17" i="7"/>
  <c r="I27" i="7"/>
  <c r="G27" i="7"/>
  <c r="L27" i="7"/>
  <c r="G29" i="7"/>
  <c r="I29" i="7"/>
  <c r="I31" i="7"/>
  <c r="G31" i="7"/>
  <c r="G37" i="7"/>
  <c r="I37" i="7"/>
  <c r="G14" i="7"/>
  <c r="I14" i="7"/>
  <c r="L14" i="7"/>
  <c r="G23" i="7"/>
  <c r="G25" i="7"/>
  <c r="E26" i="17"/>
  <c r="E9" i="17"/>
  <c r="E17" i="17"/>
  <c r="E32" i="17"/>
  <c r="E39" i="17"/>
  <c r="E40" i="17"/>
  <c r="E15" i="17"/>
  <c r="E37" i="17"/>
  <c r="E20" i="17"/>
  <c r="E12" i="17"/>
  <c r="E31" i="17"/>
  <c r="E41" i="17"/>
  <c r="E22" i="17"/>
  <c r="E24" i="17"/>
  <c r="E21" i="17"/>
  <c r="E29" i="17"/>
  <c r="E34" i="17"/>
  <c r="G32" i="7"/>
  <c r="I32" i="7"/>
  <c r="I11" i="7"/>
  <c r="G28" i="7"/>
  <c r="I6" i="7"/>
  <c r="G41" i="7"/>
  <c r="I41" i="7"/>
  <c r="I9" i="7"/>
  <c r="I21" i="7"/>
  <c r="G21" i="7"/>
  <c r="I7" i="7"/>
  <c r="I35" i="7"/>
  <c r="G35" i="7"/>
  <c r="I22" i="7"/>
  <c r="G22" i="7"/>
  <c r="I38" i="7"/>
  <c r="G38" i="7"/>
  <c r="G18" i="7"/>
  <c r="I18" i="7"/>
  <c r="F7" i="7" l="1"/>
  <c r="F41" i="7"/>
  <c r="F22" i="7"/>
  <c r="F18" i="7"/>
  <c r="F32" i="7"/>
  <c r="G9" i="7"/>
  <c r="F9" i="7"/>
  <c r="F6" i="7"/>
  <c r="G6" i="7"/>
  <c r="F37" i="7"/>
  <c r="G7" i="7"/>
  <c r="F39" i="7"/>
  <c r="F24" i="7"/>
  <c r="G12" i="7"/>
  <c r="F29" i="7"/>
  <c r="F30" i="7"/>
  <c r="G8" i="7"/>
  <c r="F34" i="7"/>
  <c r="F31" i="7"/>
  <c r="F13" i="7"/>
  <c r="G5" i="7"/>
  <c r="L14" i="17"/>
  <c r="L27" i="17"/>
  <c r="F10" i="7"/>
  <c r="F12" i="7"/>
  <c r="F14" i="7"/>
  <c r="F36" i="7"/>
  <c r="G10" i="7"/>
  <c r="F20" i="7"/>
  <c r="F15" i="7"/>
  <c r="F16" i="7"/>
  <c r="F27" i="7"/>
  <c r="F33" i="7"/>
  <c r="F38" i="7"/>
  <c r="F35" i="7"/>
  <c r="F21" i="7"/>
  <c r="F28" i="7"/>
  <c r="F5" i="7"/>
  <c r="G13" i="7"/>
  <c r="F19" i="7"/>
  <c r="F4" i="7"/>
  <c r="F40" i="7"/>
  <c r="G4" i="7"/>
  <c r="I14" i="17"/>
  <c r="F26" i="7"/>
  <c r="K38" i="7"/>
  <c r="I29" i="17"/>
  <c r="G29" i="17"/>
  <c r="I22" i="17"/>
  <c r="G22" i="17"/>
  <c r="I31" i="17"/>
  <c r="G31" i="17"/>
  <c r="K31" i="7"/>
  <c r="K36" i="7"/>
  <c r="I18" i="17"/>
  <c r="G18" i="17"/>
  <c r="K34" i="7"/>
  <c r="K20" i="7"/>
  <c r="K15" i="7"/>
  <c r="I13" i="17"/>
  <c r="I8" i="17"/>
  <c r="K18" i="7"/>
  <c r="I20" i="17"/>
  <c r="G20" i="17"/>
  <c r="I40" i="17"/>
  <c r="G40" i="17"/>
  <c r="I17" i="17"/>
  <c r="G17" i="17"/>
  <c r="K37" i="7"/>
  <c r="K24" i="7"/>
  <c r="I36" i="17"/>
  <c r="G36" i="17"/>
  <c r="I5" i="17"/>
  <c r="G30" i="17"/>
  <c r="E3" i="17"/>
  <c r="K35" i="7"/>
  <c r="K32" i="7"/>
  <c r="I21" i="17"/>
  <c r="G21" i="17"/>
  <c r="I41" i="17"/>
  <c r="G41" i="17"/>
  <c r="I11" i="17"/>
  <c r="I7" i="17"/>
  <c r="I6" i="17"/>
  <c r="I37" i="17"/>
  <c r="G37" i="17"/>
  <c r="I9" i="17"/>
  <c r="K27" i="7"/>
  <c r="K40" i="7"/>
  <c r="I27" i="17"/>
  <c r="G27" i="17"/>
  <c r="I38" i="17"/>
  <c r="G38" i="17"/>
  <c r="F17" i="7"/>
  <c r="F3" i="7"/>
  <c r="I3" i="7"/>
  <c r="J17" i="7" s="1"/>
  <c r="G3" i="7"/>
  <c r="L3" i="7"/>
  <c r="M3" i="7"/>
  <c r="F23" i="7"/>
  <c r="F11" i="7"/>
  <c r="G11" i="7"/>
  <c r="F25" i="7"/>
  <c r="I39" i="17"/>
  <c r="G39" i="17"/>
  <c r="K29" i="7"/>
  <c r="K22" i="7"/>
  <c r="K21" i="7"/>
  <c r="K41" i="7"/>
  <c r="I34" i="17"/>
  <c r="G34" i="17"/>
  <c r="I24" i="17"/>
  <c r="G24" i="17"/>
  <c r="K33" i="7"/>
  <c r="K39" i="7"/>
  <c r="G28" i="17"/>
  <c r="K19" i="7"/>
  <c r="I35" i="17"/>
  <c r="G35" i="17"/>
  <c r="G14" i="17"/>
  <c r="G23" i="17"/>
  <c r="G25" i="17"/>
  <c r="I10" i="17"/>
  <c r="I15" i="17"/>
  <c r="G15" i="17"/>
  <c r="I32" i="17"/>
  <c r="G32" i="17"/>
  <c r="G26" i="17"/>
  <c r="I25" i="17"/>
  <c r="K17" i="7"/>
  <c r="I33" i="17"/>
  <c r="G33" i="17"/>
  <c r="K25" i="7"/>
  <c r="I19" i="17"/>
  <c r="G19" i="17"/>
  <c r="G16" i="17"/>
  <c r="F29" i="17" l="1"/>
  <c r="L3" i="17"/>
  <c r="M3" i="17"/>
  <c r="K14" i="17"/>
  <c r="J21" i="7"/>
  <c r="F27" i="17"/>
  <c r="G10" i="17"/>
  <c r="F15" i="17"/>
  <c r="F4" i="17"/>
  <c r="F34" i="17"/>
  <c r="G7" i="17"/>
  <c r="J10" i="7"/>
  <c r="F19" i="17"/>
  <c r="G4" i="17"/>
  <c r="F7" i="17"/>
  <c r="F12" i="17"/>
  <c r="F10" i="17"/>
  <c r="F16" i="17"/>
  <c r="G12" i="17"/>
  <c r="J25" i="7"/>
  <c r="J33" i="7"/>
  <c r="J41" i="7"/>
  <c r="F38" i="17"/>
  <c r="F37" i="17"/>
  <c r="F21" i="17"/>
  <c r="F33" i="17"/>
  <c r="F26" i="17"/>
  <c r="F14" i="17"/>
  <c r="F20" i="17"/>
  <c r="F32" i="17"/>
  <c r="G9" i="17"/>
  <c r="F6" i="17"/>
  <c r="F41" i="17"/>
  <c r="F35" i="17"/>
  <c r="F28" i="17"/>
  <c r="F24" i="17"/>
  <c r="F39" i="17"/>
  <c r="F9" i="17"/>
  <c r="G6" i="17"/>
  <c r="F30" i="17"/>
  <c r="F36" i="17"/>
  <c r="F13" i="17"/>
  <c r="F5" i="17"/>
  <c r="F40" i="17"/>
  <c r="K35" i="17"/>
  <c r="J20" i="7"/>
  <c r="J3" i="7"/>
  <c r="K3" i="7"/>
  <c r="J28" i="7"/>
  <c r="J30" i="7"/>
  <c r="K38" i="17"/>
  <c r="K21" i="17"/>
  <c r="J9" i="7"/>
  <c r="K17" i="17"/>
  <c r="J7" i="7"/>
  <c r="K19" i="17"/>
  <c r="K33" i="17"/>
  <c r="J19" i="7"/>
  <c r="J27" i="7"/>
  <c r="K5" i="7"/>
  <c r="J32" i="7"/>
  <c r="J35" i="7"/>
  <c r="J37" i="7"/>
  <c r="K18" i="17"/>
  <c r="F31" i="17"/>
  <c r="K22" i="17"/>
  <c r="K7" i="7"/>
  <c r="K27" i="17"/>
  <c r="J5" i="7"/>
  <c r="K41" i="17"/>
  <c r="K20" i="17"/>
  <c r="J34" i="7"/>
  <c r="J36" i="7"/>
  <c r="J38" i="7"/>
  <c r="K15" i="17"/>
  <c r="K8" i="7"/>
  <c r="J11" i="7"/>
  <c r="J18" i="7"/>
  <c r="G13" i="17"/>
  <c r="K31" i="17"/>
  <c r="K13" i="7"/>
  <c r="K34" i="17"/>
  <c r="K39" i="17"/>
  <c r="K25" i="17"/>
  <c r="J13" i="7"/>
  <c r="J39" i="7"/>
  <c r="K6" i="7"/>
  <c r="J22" i="7"/>
  <c r="J29" i="7"/>
  <c r="J8" i="7"/>
  <c r="K37" i="17"/>
  <c r="K11" i="7"/>
  <c r="G3" i="17"/>
  <c r="I3" i="17"/>
  <c r="F3" i="17"/>
  <c r="F23" i="17"/>
  <c r="F25" i="17"/>
  <c r="G11" i="17"/>
  <c r="F11" i="17"/>
  <c r="G5" i="17"/>
  <c r="K36" i="17"/>
  <c r="F17" i="17"/>
  <c r="K40" i="17"/>
  <c r="F8" i="17"/>
  <c r="J31" i="7"/>
  <c r="K32" i="17"/>
  <c r="K10" i="7"/>
  <c r="K24" i="17"/>
  <c r="J6" i="7"/>
  <c r="J40" i="7"/>
  <c r="K9" i="7"/>
  <c r="J24" i="7"/>
  <c r="G8" i="17"/>
  <c r="J15" i="7"/>
  <c r="F18" i="17"/>
  <c r="F22" i="17"/>
  <c r="K29" i="17"/>
  <c r="J14" i="17" l="1"/>
  <c r="J13" i="17"/>
  <c r="K9" i="17"/>
  <c r="K13" i="17"/>
  <c r="J40" i="17"/>
  <c r="J29" i="17"/>
  <c r="J32" i="17"/>
  <c r="J27" i="17"/>
  <c r="J18" i="17"/>
  <c r="K11" i="17"/>
  <c r="J10" i="17"/>
  <c r="K5" i="17"/>
  <c r="K6" i="17"/>
  <c r="J25" i="17"/>
  <c r="J20" i="17"/>
  <c r="K10" i="17"/>
  <c r="K8" i="17"/>
  <c r="J21" i="17"/>
  <c r="J3" i="17"/>
  <c r="J23" i="17"/>
  <c r="K3" i="17"/>
  <c r="J28" i="17"/>
  <c r="J30" i="17"/>
  <c r="J33" i="17"/>
  <c r="J8" i="17"/>
  <c r="J9" i="17"/>
  <c r="J31" i="17"/>
  <c r="J15" i="17"/>
  <c r="J24" i="17"/>
  <c r="J36" i="17"/>
  <c r="J39" i="17"/>
  <c r="J41" i="17"/>
  <c r="J22" i="17"/>
  <c r="J17" i="17"/>
  <c r="K7" i="17"/>
  <c r="J38" i="17"/>
  <c r="J19" i="17"/>
  <c r="J7" i="17"/>
  <c r="J35" i="17"/>
  <c r="J37" i="17"/>
  <c r="J34" i="17"/>
  <c r="J11" i="17"/>
  <c r="J5" i="17"/>
  <c r="J6" i="17"/>
  <c r="H41" i="18" l="1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E23" i="18" l="1"/>
  <c r="E11" i="18" l="1"/>
  <c r="E25" i="18"/>
  <c r="E34" i="18" l="1"/>
  <c r="E20" i="18"/>
  <c r="E7" i="18"/>
  <c r="E31" i="18"/>
  <c r="E5" i="18"/>
  <c r="E35" i="18"/>
  <c r="E29" i="18"/>
  <c r="E37" i="18"/>
  <c r="E17" i="18"/>
  <c r="E38" i="18"/>
  <c r="E27" i="18"/>
  <c r="E13" i="18"/>
  <c r="E21" i="18"/>
  <c r="E15" i="18"/>
  <c r="E9" i="18"/>
  <c r="E33" i="18"/>
  <c r="E19" i="18"/>
  <c r="E6" i="18"/>
  <c r="E24" i="18"/>
  <c r="E40" i="18"/>
  <c r="E28" i="18"/>
  <c r="E10" i="18"/>
  <c r="E30" i="18"/>
  <c r="E14" i="18"/>
  <c r="E22" i="18"/>
  <c r="E39" i="18"/>
  <c r="E26" i="18"/>
  <c r="E12" i="18"/>
  <c r="E4" i="18"/>
  <c r="E8" i="18"/>
  <c r="E41" i="18"/>
  <c r="E32" i="18"/>
  <c r="E18" i="18"/>
  <c r="E36" i="18"/>
  <c r="E16" i="18"/>
  <c r="I13" i="18" l="1"/>
  <c r="G19" i="18"/>
  <c r="I19" i="18"/>
  <c r="G27" i="18"/>
  <c r="L27" i="18"/>
  <c r="I27" i="18"/>
  <c r="I5" i="18"/>
  <c r="I6" i="18"/>
  <c r="I36" i="18"/>
  <c r="G36" i="18"/>
  <c r="I10" i="18"/>
  <c r="I33" i="18"/>
  <c r="G33" i="18"/>
  <c r="I38" i="18"/>
  <c r="G38" i="18"/>
  <c r="I31" i="18"/>
  <c r="G31" i="18"/>
  <c r="G14" i="18"/>
  <c r="I14" i="18"/>
  <c r="L14" i="18"/>
  <c r="G23" i="18"/>
  <c r="G25" i="18"/>
  <c r="G15" i="18"/>
  <c r="G16" i="18"/>
  <c r="I18" i="18"/>
  <c r="G18" i="18"/>
  <c r="G26" i="18"/>
  <c r="I25" i="18"/>
  <c r="G30" i="18"/>
  <c r="G28" i="18"/>
  <c r="I9" i="18"/>
  <c r="I17" i="18"/>
  <c r="G17" i="18"/>
  <c r="I7" i="18"/>
  <c r="I8" i="18"/>
  <c r="I35" i="18"/>
  <c r="G35" i="18"/>
  <c r="I39" i="18"/>
  <c r="G39" i="18"/>
  <c r="I40" i="18"/>
  <c r="G40" i="18"/>
  <c r="I15" i="18"/>
  <c r="I37" i="18"/>
  <c r="G37" i="18"/>
  <c r="I20" i="18"/>
  <c r="G20" i="18"/>
  <c r="I11" i="18"/>
  <c r="I32" i="18"/>
  <c r="G32" i="18"/>
  <c r="I41" i="18"/>
  <c r="G41" i="18"/>
  <c r="G22" i="18"/>
  <c r="I22" i="18"/>
  <c r="I24" i="18"/>
  <c r="G24" i="18"/>
  <c r="I21" i="18"/>
  <c r="G21" i="18"/>
  <c r="I29" i="18"/>
  <c r="G29" i="18"/>
  <c r="I34" i="18"/>
  <c r="G34" i="18"/>
  <c r="E3" i="18"/>
  <c r="F6" i="18" s="1"/>
  <c r="F37" i="18" l="1"/>
  <c r="G4" i="18"/>
  <c r="K36" i="18"/>
  <c r="F5" i="18"/>
  <c r="K19" i="18"/>
  <c r="F29" i="18"/>
  <c r="F24" i="18"/>
  <c r="F41" i="18"/>
  <c r="G12" i="18"/>
  <c r="K40" i="18"/>
  <c r="F35" i="18"/>
  <c r="F7" i="18"/>
  <c r="G9" i="18"/>
  <c r="K25" i="18"/>
  <c r="F16" i="18"/>
  <c r="F14" i="18"/>
  <c r="F38" i="18"/>
  <c r="F10" i="18"/>
  <c r="K27" i="18"/>
  <c r="F3" i="18"/>
  <c r="I3" i="18"/>
  <c r="J36" i="18" s="1"/>
  <c r="M3" i="18"/>
  <c r="L3" i="18"/>
  <c r="G3" i="18"/>
  <c r="F23" i="18"/>
  <c r="F25" i="18"/>
  <c r="F11" i="18"/>
  <c r="G11" i="18"/>
  <c r="K24" i="18"/>
  <c r="F12" i="18"/>
  <c r="F39" i="18"/>
  <c r="F9" i="18"/>
  <c r="F26" i="18"/>
  <c r="K14" i="18"/>
  <c r="G10" i="18"/>
  <c r="G6" i="18"/>
  <c r="F30" i="18"/>
  <c r="K17" i="18"/>
  <c r="K18" i="18"/>
  <c r="K33" i="18"/>
  <c r="K29" i="18"/>
  <c r="K41" i="18"/>
  <c r="K37" i="18"/>
  <c r="K22" i="18"/>
  <c r="F20" i="18"/>
  <c r="K15" i="18"/>
  <c r="K35" i="18"/>
  <c r="G7" i="18"/>
  <c r="K38" i="18"/>
  <c r="F13" i="18"/>
  <c r="K31" i="18"/>
  <c r="F34" i="18"/>
  <c r="F21" i="18"/>
  <c r="F32" i="18"/>
  <c r="F15" i="18"/>
  <c r="K39" i="18"/>
  <c r="F8" i="18"/>
  <c r="F28" i="18"/>
  <c r="F18" i="18"/>
  <c r="F31" i="18"/>
  <c r="G5" i="18"/>
  <c r="F27" i="18"/>
  <c r="K34" i="18"/>
  <c r="K21" i="18"/>
  <c r="F22" i="18"/>
  <c r="K32" i="18"/>
  <c r="K20" i="18"/>
  <c r="F40" i="18"/>
  <c r="F4" i="18"/>
  <c r="G8" i="18"/>
  <c r="F17" i="18"/>
  <c r="F33" i="18"/>
  <c r="F36" i="18"/>
  <c r="F19" i="18"/>
  <c r="G13" i="18"/>
  <c r="J5" i="18" l="1"/>
  <c r="J21" i="18"/>
  <c r="K5" i="18"/>
  <c r="K10" i="18"/>
  <c r="J13" i="18"/>
  <c r="J22" i="18"/>
  <c r="J39" i="18"/>
  <c r="J31" i="18"/>
  <c r="J35" i="18"/>
  <c r="J8" i="18"/>
  <c r="J10" i="18"/>
  <c r="J29" i="18"/>
  <c r="J37" i="18"/>
  <c r="K7" i="18"/>
  <c r="J20" i="18"/>
  <c r="J34" i="18"/>
  <c r="J38" i="18"/>
  <c r="J33" i="18"/>
  <c r="J32" i="18"/>
  <c r="J6" i="18"/>
  <c r="J9" i="18"/>
  <c r="K13" i="18"/>
  <c r="K6" i="18"/>
  <c r="K9" i="18"/>
  <c r="J41" i="18"/>
  <c r="J17" i="18"/>
  <c r="J15" i="18"/>
  <c r="J7" i="18"/>
  <c r="J18" i="18"/>
  <c r="J27" i="18"/>
  <c r="J25" i="18"/>
  <c r="J24" i="18"/>
  <c r="K8" i="18"/>
  <c r="J28" i="18"/>
  <c r="J30" i="18"/>
  <c r="J23" i="18"/>
  <c r="K3" i="18"/>
  <c r="J3" i="18"/>
  <c r="K11" i="18"/>
  <c r="J14" i="18"/>
  <c r="J40" i="18"/>
  <c r="J19" i="18"/>
  <c r="J11" i="18"/>
</calcChain>
</file>

<file path=xl/sharedStrings.xml><?xml version="1.0" encoding="utf-8"?>
<sst xmlns="http://schemas.openxmlformats.org/spreadsheetml/2006/main" count="618" uniqueCount="93">
  <si>
    <t>IQT Médio do
Sistema de Transporte</t>
  </si>
  <si>
    <t>Empresas</t>
  </si>
  <si>
    <t>Comitê do Sistema de Medição do Desempenho Organizacional - SMDO SPTrans</t>
  </si>
  <si>
    <t xml:space="preserve">Santa Brígida </t>
  </si>
  <si>
    <t xml:space="preserve">Gato Preto </t>
  </si>
  <si>
    <t>Sambaíba</t>
  </si>
  <si>
    <t xml:space="preserve">Sambaíba </t>
  </si>
  <si>
    <t xml:space="preserve">Ambiental  </t>
  </si>
  <si>
    <t>Express</t>
  </si>
  <si>
    <t xml:space="preserve">Express </t>
  </si>
  <si>
    <t xml:space="preserve">Mobibrasil </t>
  </si>
  <si>
    <t xml:space="preserve">Gatusa </t>
  </si>
  <si>
    <t>Transunião</t>
  </si>
  <si>
    <t>Alfa Rodobus</t>
  </si>
  <si>
    <t xml:space="preserve">Escala de Avaliação </t>
  </si>
  <si>
    <t>Ótimo - acima de 93</t>
  </si>
  <si>
    <t>Bom - entre 76 e 92,99</t>
  </si>
  <si>
    <t>Regular - entre 60 e 75,99</t>
  </si>
  <si>
    <t>Ruim - abaixo de 60</t>
  </si>
  <si>
    <t>Pêssego</t>
  </si>
  <si>
    <t>Transwolff</t>
  </si>
  <si>
    <t>A2</t>
  </si>
  <si>
    <t>Spencer</t>
  </si>
  <si>
    <t>Allibus</t>
  </si>
  <si>
    <t>Movebuss</t>
  </si>
  <si>
    <t>Consórcios/
Empresas</t>
  </si>
  <si>
    <t xml:space="preserve">Transppass </t>
  </si>
  <si>
    <t>Norte Buss</t>
  </si>
  <si>
    <t>Upbus</t>
  </si>
  <si>
    <t>KBPX</t>
  </si>
  <si>
    <t>Via Sudeste</t>
  </si>
  <si>
    <t>Grajaú</t>
  </si>
  <si>
    <t>Metrópole</t>
  </si>
  <si>
    <t>Campo Belo</t>
  </si>
  <si>
    <t>Passageiros Transportados - Mês</t>
  </si>
  <si>
    <t>IQT por Consórcio / Empresa</t>
  </si>
  <si>
    <t>Classificação no Sistema de Transporte (Empresa)</t>
  </si>
  <si>
    <t>Classificação no Sistema de Transporte (Consórcio)</t>
  </si>
  <si>
    <t>Consórcio Bandeirante</t>
  </si>
  <si>
    <t>Consórcio Transvida</t>
  </si>
  <si>
    <t>Consórcio KBPX</t>
  </si>
  <si>
    <t>Consórcio Transnoroeste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</si>
  <si>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</si>
  <si>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</si>
  <si>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</si>
  <si>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</si>
  <si>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</si>
  <si>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</si>
  <si>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</si>
  <si>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</si>
  <si>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</si>
  <si>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AR0</t>
  </si>
  <si>
    <t>AR1</t>
  </si>
  <si>
    <t>AR2</t>
  </si>
  <si>
    <t>AR3</t>
  </si>
  <si>
    <t>AR4</t>
  </si>
  <si>
    <t>AR5</t>
  </si>
  <si>
    <t>AR6</t>
  </si>
  <si>
    <t>AR7</t>
  </si>
  <si>
    <t>AR8</t>
  </si>
  <si>
    <t>AR9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</si>
  <si>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</si>
  <si>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</si>
  <si>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</si>
  <si>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</si>
  <si>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</si>
  <si>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</si>
  <si>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</si>
  <si>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</si>
  <si>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</si>
  <si>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</si>
  <si>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</si>
  <si>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</si>
  <si>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</si>
  <si>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ESTRUTURAL</t>
  </si>
  <si>
    <t>DISTRIBUIÇÃO</t>
  </si>
  <si>
    <t>Classificação no Regime de Contratação
(Consórcio)</t>
  </si>
  <si>
    <t>Classificação no Regime de Contratação
(Empresa)</t>
  </si>
  <si>
    <t>IQT Médio por Lote</t>
  </si>
  <si>
    <t>Lote</t>
  </si>
  <si>
    <t>IQT por Empresa</t>
  </si>
  <si>
    <t>Grupo</t>
  </si>
  <si>
    <t>IQT médio por Empresa</t>
  </si>
  <si>
    <t>ARTICULAÇÃO REGIONAL</t>
  </si>
  <si>
    <t>Passageiros Transportados - média ciclo7</t>
  </si>
  <si>
    <t>Nova Paineira</t>
  </si>
  <si>
    <t>Auto Bless</t>
  </si>
  <si>
    <t>Décimo Ciclo de Avaliação - JANEIRO/2026</t>
  </si>
  <si>
    <t>Décimo Ciclo de Avaliação - Janeiro a Junho/2026</t>
  </si>
  <si>
    <t>Décimo Ciclo de Avaliação - FEVEREIRO/2026</t>
  </si>
  <si>
    <t>Décimo Ciclo de Avaliação - MARÇO/2026</t>
  </si>
  <si>
    <t>SPTrans</t>
  </si>
  <si>
    <t>Décimo Ciclo de Avaliação -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</si>
</sst>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" fontId="2" fillId="0" borderId="0" xfId="0" applyNumberFormat="1" applyFont="1"/>
    <xf numFmtId="39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5" borderId="0" xfId="0" applyFont="1" applyFill="1"/>
    <xf numFmtId="0" fontId="2" fillId="7" borderId="0" xfId="0" applyFont="1" applyFill="1"/>
    <xf numFmtId="0" fontId="2" fillId="2" borderId="0" xfId="0" applyFont="1" applyFill="1"/>
    <xf numFmtId="0" fontId="2" fillId="3" borderId="0" xfId="0" applyFont="1" applyFill="1"/>
    <xf numFmtId="0" fontId="6" fillId="0" borderId="0" xfId="0" applyFont="1"/>
    <xf numFmtId="0" fontId="8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2" fontId="8" fillId="6" borderId="2" xfId="0" applyNumberFormat="1" applyFont="1" applyFill="1" applyBorder="1" applyAlignment="1">
      <alignment horizontal="center" vertical="center" wrapText="1"/>
    </xf>
    <xf numFmtId="3" fontId="8" fillId="8" borderId="2" xfId="0" applyNumberFormat="1" applyFont="1" applyFill="1" applyBorder="1" applyAlignment="1">
      <alignment horizontal="center" vertical="center" wrapText="1"/>
    </xf>
    <xf numFmtId="37" fontId="8" fillId="8" borderId="2" xfId="1" applyNumberFormat="1" applyFont="1" applyFill="1" applyBorder="1" applyAlignment="1">
      <alignment horizontal="center" vertical="center" wrapText="1"/>
    </xf>
    <xf numFmtId="37" fontId="8" fillId="8" borderId="2" xfId="0" applyNumberFormat="1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2" fontId="8" fillId="6" borderId="18" xfId="0" applyNumberFormat="1" applyFont="1" applyFill="1" applyBorder="1" applyAlignment="1">
      <alignment horizontal="center" vertical="center" wrapText="1"/>
    </xf>
    <xf numFmtId="3" fontId="8" fillId="8" borderId="18" xfId="0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1" fontId="8" fillId="6" borderId="18" xfId="0" applyNumberFormat="1" applyFont="1" applyFill="1" applyBorder="1" applyAlignment="1">
      <alignment horizontal="center" vertical="center" wrapText="1"/>
    </xf>
    <xf numFmtId="37" fontId="8" fillId="8" borderId="18" xfId="1" applyNumberFormat="1" applyFont="1" applyFill="1" applyBorder="1" applyAlignment="1">
      <alignment horizontal="center" vertical="center" wrapText="1"/>
    </xf>
    <xf numFmtId="37" fontId="8" fillId="8" borderId="18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1" fontId="8" fillId="6" borderId="4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2" fontId="8" fillId="6" borderId="4" xfId="0" applyNumberFormat="1" applyFont="1" applyFill="1" applyBorder="1" applyAlignment="1">
      <alignment horizontal="center" vertical="center" wrapText="1"/>
    </xf>
    <xf numFmtId="2" fontId="8" fillId="6" borderId="6" xfId="0" applyNumberFormat="1" applyFont="1" applyFill="1" applyBorder="1" applyAlignment="1">
      <alignment horizontal="center" vertical="center" wrapText="1"/>
    </xf>
    <xf numFmtId="1" fontId="8" fillId="6" borderId="4" xfId="0" applyNumberFormat="1" applyFont="1" applyFill="1" applyBorder="1" applyAlignment="1">
      <alignment horizontal="center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37" fontId="8" fillId="8" borderId="6" xfId="0" applyNumberFormat="1" applyFont="1" applyFill="1" applyBorder="1" applyAlignment="1">
      <alignment horizontal="center" vertical="center" wrapText="1"/>
    </xf>
    <xf numFmtId="39" fontId="7" fillId="4" borderId="4" xfId="1" applyNumberFormat="1" applyFont="1" applyFill="1" applyBorder="1" applyAlignment="1">
      <alignment horizontal="center" vertical="center" wrapText="1"/>
    </xf>
    <xf numFmtId="39" fontId="7" fillId="4" borderId="5" xfId="1" applyNumberFormat="1" applyFont="1" applyFill="1" applyBorder="1" applyAlignment="1">
      <alignment horizontal="center" vertical="center" wrapText="1"/>
    </xf>
    <xf numFmtId="39" fontId="7" fillId="4" borderId="9" xfId="1" applyNumberFormat="1" applyFont="1" applyFill="1" applyBorder="1" applyAlignment="1">
      <alignment horizontal="center" vertical="center" wrapText="1"/>
    </xf>
    <xf numFmtId="39" fontId="7" fillId="4" borderId="10" xfId="1" applyNumberFormat="1" applyFont="1" applyFill="1" applyBorder="1" applyAlignment="1">
      <alignment horizontal="center" vertical="center" wrapText="1"/>
    </xf>
    <xf numFmtId="39" fontId="7" fillId="4" borderId="11" xfId="1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 vertical="center" wrapText="1"/>
    </xf>
    <xf numFmtId="1" fontId="8" fillId="6" borderId="5" xfId="0" applyNumberFormat="1" applyFont="1" applyFill="1" applyBorder="1" applyAlignment="1">
      <alignment horizontal="center" vertical="center" wrapText="1"/>
    </xf>
    <xf numFmtId="37" fontId="8" fillId="8" borderId="5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255" wrapText="1"/>
    </xf>
    <xf numFmtId="37" fontId="8" fillId="8" borderId="4" xfId="1" applyNumberFormat="1" applyFont="1" applyFill="1" applyBorder="1" applyAlignment="1">
      <alignment horizontal="center" vertical="center" wrapText="1"/>
    </xf>
    <xf numFmtId="37" fontId="8" fillId="8" borderId="6" xfId="1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39" fontId="7" fillId="2" borderId="9" xfId="1" applyNumberFormat="1" applyFont="1" applyFill="1" applyBorder="1" applyAlignment="1">
      <alignment horizontal="center" vertical="center" wrapText="1"/>
    </xf>
    <xf numFmtId="39" fontId="7" fillId="2" borderId="10" xfId="1" applyNumberFormat="1" applyFont="1" applyFill="1" applyBorder="1" applyAlignment="1">
      <alignment horizontal="center" vertical="center" wrapText="1"/>
    </xf>
    <xf numFmtId="39" fontId="7" fillId="2" borderId="11" xfId="1" applyNumberFormat="1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 wrapText="1"/>
    </xf>
    <xf numFmtId="0" fontId="7" fillId="6" borderId="18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2" fontId="8" fillId="6" borderId="18" xfId="0" applyNumberFormat="1" applyFont="1" applyFill="1" applyBorder="1" applyAlignment="1">
      <alignment horizontal="center" vertical="center" wrapText="1"/>
    </xf>
    <xf numFmtId="1" fontId="8" fillId="6" borderId="18" xfId="0" applyNumberFormat="1" applyFont="1" applyFill="1" applyBorder="1" applyAlignment="1">
      <alignment horizontal="center" vertical="center" wrapText="1"/>
    </xf>
    <xf numFmtId="37" fontId="8" fillId="8" borderId="18" xfId="0" applyNumberFormat="1" applyFont="1" applyFill="1" applyBorder="1" applyAlignment="1">
      <alignment horizontal="center" vertical="center" wrapText="1"/>
    </xf>
    <xf numFmtId="39" fontId="7" fillId="6" borderId="18" xfId="1" applyNumberFormat="1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1" fontId="8" fillId="6" borderId="2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37" fontId="8" fillId="8" borderId="22" xfId="1" applyNumberFormat="1" applyFont="1" applyFill="1" applyBorder="1" applyAlignment="1">
      <alignment horizontal="center" vertical="center" wrapText="1"/>
    </xf>
    <xf numFmtId="37" fontId="8" fillId="8" borderId="23" xfId="1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2" fontId="7" fillId="6" borderId="1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56"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BF9F1"/>
      <color rgb="FFFEF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41</xdr:row>
      <xdr:rowOff>19051</xdr:rowOff>
    </xdr:from>
    <xdr:to>
      <xdr:col>12</xdr:col>
      <xdr:colOff>1356786</xdr:colOff>
      <xdr:row>45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065BDA8-B8A2-4F6B-AFD2-23DBB1640A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41</xdr:row>
      <xdr:rowOff>19051</xdr:rowOff>
    </xdr:from>
    <xdr:to>
      <xdr:col>12</xdr:col>
      <xdr:colOff>1356786</xdr:colOff>
      <xdr:row>45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42D62F-3367-4D7C-9A87-D755F19E72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85629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41</xdr:row>
      <xdr:rowOff>19051</xdr:rowOff>
    </xdr:from>
    <xdr:to>
      <xdr:col>12</xdr:col>
      <xdr:colOff>1356786</xdr:colOff>
      <xdr:row>45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D2DA35C-D944-4015-A71B-33D3E3C01C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85629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41</xdr:row>
      <xdr:rowOff>19051</xdr:rowOff>
    </xdr:from>
    <xdr:to>
      <xdr:col>12</xdr:col>
      <xdr:colOff>1356786</xdr:colOff>
      <xdr:row>45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4C4603-8F1E-46C6-842C-2A27BCC9F2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85629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Planilhas%20de%20c&#225;lculo\IQT_Sistema_Janeiro_26.xlsx" TargetMode="External"/><Relationship Id="rId1" Type="http://schemas.openxmlformats.org/officeDocument/2006/relationships/externalLinkPath" Target="/Adriana/INDICADORES/Novo%20Contrato%20-%20Ciclos/D&#201;CIMO%20CICLO%20DE%20AVALIA&#199;&#195;O%20-%20Planilhas%20de%20c&#225;lculo/IQT_Sistema_Janeiro_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Planilhas%20de%20c&#225;lculo\IQT_Sistema_Fevereiro_26.xlsx" TargetMode="External"/><Relationship Id="rId1" Type="http://schemas.openxmlformats.org/officeDocument/2006/relationships/externalLinkPath" Target="/Adriana/INDICADORES/Novo%20Contrato%20-%20Ciclos/D&#201;CIMO%20CICLO%20DE%20AVALIA&#199;&#195;O%20-%20Planilhas%20de%20c&#225;lculo/IQT_Sistema_Fevereiro_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Planilhas%20de%20c&#225;lculo\IQT_Sistema_Mar&#231;o_26.xlsx" TargetMode="External"/><Relationship Id="rId1" Type="http://schemas.openxmlformats.org/officeDocument/2006/relationships/externalLinkPath" Target="/Adriana/INDICADORES/Novo%20Contrato%20-%20Ciclos/D&#201;CIMO%20CICLO%20DE%20AVALIA&#199;&#195;O%20-%20Planilhas%20de%20c&#225;lculo/IQT_Sistema_Mar&#231;o_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riana/INDICADORES/Novo%20Contrato%20-%20Ciclos/D&#201;CIMO%20CICLO%20DE%20AVALIA&#199;&#195;O%20-%20Planilhas%20de%20c&#225;lculo/IQT_Sistema_Abril_2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Resultados\IQT_Resultados%20Categorias%20Sistema.xlsx" TargetMode="External"/><Relationship Id="rId1" Type="http://schemas.openxmlformats.org/officeDocument/2006/relationships/externalLinkPath" Target="IQT_Resultados%20Categorias%20Sistem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BANCO%20DE%20DADOS%20Indicadores_Novo%20Contrato.xlsx" TargetMode="External"/><Relationship Id="rId1" Type="http://schemas.openxmlformats.org/officeDocument/2006/relationships/externalLinkPath" Target="/Adriana/INDICADORES/Novo%20Contrato%20-%20Ciclos/BANCO%20DE%20DADOS%20Indicadores_Novo%20Contr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  <sheetName val="IQT_Sistema_Janeiro_26"/>
    </sheetNames>
    <sheetDataSet>
      <sheetData sheetId="0"/>
      <sheetData sheetId="1">
        <row r="6">
          <cell r="L6">
            <v>6369692</v>
          </cell>
        </row>
        <row r="7">
          <cell r="L7">
            <v>1064116</v>
          </cell>
        </row>
        <row r="8">
          <cell r="L8">
            <v>5581706</v>
          </cell>
        </row>
        <row r="9">
          <cell r="L9">
            <v>6963061</v>
          </cell>
        </row>
        <row r="10">
          <cell r="L10">
            <v>4211346</v>
          </cell>
        </row>
        <row r="11">
          <cell r="L11">
            <v>5855217</v>
          </cell>
        </row>
        <row r="12">
          <cell r="L12">
            <v>4892760</v>
          </cell>
        </row>
        <row r="13">
          <cell r="L13">
            <v>5724270</v>
          </cell>
        </row>
        <row r="14">
          <cell r="L14">
            <v>5408631</v>
          </cell>
        </row>
        <row r="16">
          <cell r="L16">
            <v>2755432</v>
          </cell>
        </row>
        <row r="18">
          <cell r="L18">
            <v>2617085</v>
          </cell>
        </row>
        <row r="33">
          <cell r="L33">
            <v>1842977</v>
          </cell>
        </row>
        <row r="36">
          <cell r="L36">
            <v>2047774</v>
          </cell>
        </row>
        <row r="37">
          <cell r="L37">
            <v>264461</v>
          </cell>
        </row>
        <row r="38">
          <cell r="L38">
            <v>6784421</v>
          </cell>
        </row>
        <row r="39">
          <cell r="L39">
            <v>5367182</v>
          </cell>
        </row>
        <row r="40">
          <cell r="L40">
            <v>5787362</v>
          </cell>
        </row>
        <row r="41">
          <cell r="L41">
            <v>3309353</v>
          </cell>
        </row>
        <row r="42">
          <cell r="L42">
            <v>2452911</v>
          </cell>
        </row>
        <row r="43">
          <cell r="L43">
            <v>1127655.8286353701</v>
          </cell>
        </row>
        <row r="44">
          <cell r="L44">
            <v>1629237.1713646299</v>
          </cell>
        </row>
        <row r="45">
          <cell r="L45">
            <v>2694165</v>
          </cell>
        </row>
        <row r="46">
          <cell r="L46">
            <v>2377623</v>
          </cell>
        </row>
        <row r="48">
          <cell r="L48">
            <v>2484337</v>
          </cell>
        </row>
        <row r="63">
          <cell r="L63">
            <v>7173378</v>
          </cell>
        </row>
        <row r="64">
          <cell r="L64">
            <v>1451864</v>
          </cell>
        </row>
        <row r="65">
          <cell r="L65">
            <v>4346548</v>
          </cell>
        </row>
        <row r="66">
          <cell r="L66">
            <v>1376671</v>
          </cell>
        </row>
        <row r="67">
          <cell r="L67">
            <v>4628940</v>
          </cell>
        </row>
        <row r="68">
          <cell r="L68">
            <v>1315113</v>
          </cell>
        </row>
        <row r="69">
          <cell r="L69">
            <v>5032432</v>
          </cell>
        </row>
        <row r="70">
          <cell r="L70">
            <v>8384891</v>
          </cell>
        </row>
        <row r="71">
          <cell r="L71">
            <v>1106043</v>
          </cell>
        </row>
        <row r="72">
          <cell r="L72">
            <v>6570371</v>
          </cell>
        </row>
        <row r="73">
          <cell r="L73">
            <v>4357660</v>
          </cell>
        </row>
        <row r="74">
          <cell r="L74">
            <v>6862670</v>
          </cell>
        </row>
        <row r="75">
          <cell r="L75">
            <v>5440532</v>
          </cell>
        </row>
        <row r="76">
          <cell r="L76">
            <v>3019536</v>
          </cell>
        </row>
        <row r="77">
          <cell r="L77">
            <v>1875734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86.71</v>
          </cell>
        </row>
        <row r="8">
          <cell r="P8">
            <v>93.42</v>
          </cell>
        </row>
        <row r="9">
          <cell r="P9">
            <v>76.709999999999994</v>
          </cell>
        </row>
        <row r="10">
          <cell r="P10">
            <v>78.180000000000007</v>
          </cell>
        </row>
        <row r="11">
          <cell r="P11">
            <v>80.98</v>
          </cell>
        </row>
        <row r="12">
          <cell r="P12">
            <v>78.760000000000005</v>
          </cell>
        </row>
        <row r="13">
          <cell r="P13">
            <v>75.680000000000007</v>
          </cell>
        </row>
        <row r="14">
          <cell r="P14">
            <v>76.73</v>
          </cell>
        </row>
        <row r="15">
          <cell r="P15">
            <v>87.93</v>
          </cell>
        </row>
        <row r="17">
          <cell r="P17">
            <v>80.73</v>
          </cell>
        </row>
        <row r="19">
          <cell r="P19">
            <v>87.05</v>
          </cell>
        </row>
        <row r="21">
          <cell r="P21">
            <v>81.47</v>
          </cell>
        </row>
        <row r="24">
          <cell r="P24">
            <v>96.67</v>
          </cell>
        </row>
        <row r="25">
          <cell r="P25">
            <v>87.89</v>
          </cell>
        </row>
        <row r="26">
          <cell r="P26">
            <v>73.33</v>
          </cell>
        </row>
        <row r="27">
          <cell r="P27">
            <v>78.47</v>
          </cell>
        </row>
        <row r="28">
          <cell r="P28">
            <v>82.04</v>
          </cell>
        </row>
        <row r="29">
          <cell r="P29">
            <v>82.85</v>
          </cell>
        </row>
        <row r="30">
          <cell r="P30">
            <v>83.87</v>
          </cell>
        </row>
        <row r="31">
          <cell r="P31">
            <v>79.08</v>
          </cell>
        </row>
        <row r="32">
          <cell r="P32">
            <v>91.21</v>
          </cell>
        </row>
        <row r="33">
          <cell r="P33">
            <v>87.49</v>
          </cell>
        </row>
        <row r="34">
          <cell r="P34">
            <v>86.76</v>
          </cell>
        </row>
        <row r="36">
          <cell r="P36">
            <v>80.33</v>
          </cell>
        </row>
        <row r="38">
          <cell r="P38">
            <v>81.63</v>
          </cell>
        </row>
        <row r="39">
          <cell r="P39">
            <v>77.22</v>
          </cell>
        </row>
        <row r="40">
          <cell r="P40">
            <v>70.040000000000006</v>
          </cell>
        </row>
        <row r="41">
          <cell r="P41">
            <v>67.34</v>
          </cell>
        </row>
        <row r="42">
          <cell r="P42">
            <v>69.47</v>
          </cell>
        </row>
        <row r="43">
          <cell r="P43">
            <v>71.03</v>
          </cell>
        </row>
        <row r="44">
          <cell r="P44">
            <v>75.680000000000007</v>
          </cell>
        </row>
        <row r="45">
          <cell r="P45">
            <v>89.98</v>
          </cell>
        </row>
        <row r="46">
          <cell r="P46">
            <v>73.430000000000007</v>
          </cell>
        </row>
        <row r="47">
          <cell r="P47">
            <v>80.39</v>
          </cell>
        </row>
        <row r="48">
          <cell r="P48">
            <v>57.54</v>
          </cell>
        </row>
        <row r="49">
          <cell r="P49">
            <v>73.52</v>
          </cell>
        </row>
        <row r="50">
          <cell r="P50">
            <v>79.83</v>
          </cell>
        </row>
        <row r="51">
          <cell r="P51">
            <v>86.35</v>
          </cell>
        </row>
        <row r="52">
          <cell r="P52">
            <v>85.96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6465471</v>
          </cell>
        </row>
        <row r="7">
          <cell r="L7">
            <v>1080436</v>
          </cell>
        </row>
        <row r="8">
          <cell r="L8">
            <v>5595188</v>
          </cell>
        </row>
        <row r="9">
          <cell r="L9">
            <v>6842592</v>
          </cell>
        </row>
        <row r="10">
          <cell r="L10">
            <v>4255627</v>
          </cell>
        </row>
        <row r="11">
          <cell r="L11">
            <v>5891775</v>
          </cell>
        </row>
        <row r="12">
          <cell r="L12">
            <v>4897748</v>
          </cell>
        </row>
        <row r="13">
          <cell r="L13">
            <v>5632841</v>
          </cell>
        </row>
        <row r="14">
          <cell r="L14">
            <v>5314774</v>
          </cell>
        </row>
        <row r="16">
          <cell r="L16">
            <v>2788155</v>
          </cell>
        </row>
        <row r="18">
          <cell r="L18">
            <v>2482203</v>
          </cell>
        </row>
        <row r="33">
          <cell r="L33">
            <v>1852756</v>
          </cell>
        </row>
        <row r="36">
          <cell r="L36">
            <v>2107951</v>
          </cell>
        </row>
        <row r="37">
          <cell r="L37">
            <v>266363</v>
          </cell>
        </row>
        <row r="38">
          <cell r="L38">
            <v>7001823</v>
          </cell>
        </row>
        <row r="39">
          <cell r="L39">
            <v>5478149</v>
          </cell>
        </row>
        <row r="40">
          <cell r="L40">
            <v>6062106</v>
          </cell>
        </row>
        <row r="41">
          <cell r="L41">
            <v>3432533</v>
          </cell>
        </row>
        <row r="42">
          <cell r="L42">
            <v>2584458</v>
          </cell>
        </row>
        <row r="43">
          <cell r="L43">
            <v>1117286.010295541</v>
          </cell>
        </row>
        <row r="44">
          <cell r="L44">
            <v>1681052.9897044587</v>
          </cell>
        </row>
        <row r="45">
          <cell r="L45">
            <v>2869466</v>
          </cell>
        </row>
        <row r="46">
          <cell r="L46">
            <v>2365126</v>
          </cell>
        </row>
        <row r="48">
          <cell r="L48">
            <v>2490530</v>
          </cell>
        </row>
        <row r="63">
          <cell r="L63">
            <v>7137435</v>
          </cell>
        </row>
        <row r="64">
          <cell r="L64">
            <v>1492088</v>
          </cell>
        </row>
        <row r="65">
          <cell r="L65">
            <v>4479640</v>
          </cell>
        </row>
        <row r="66">
          <cell r="L66">
            <v>1423055</v>
          </cell>
        </row>
        <row r="67">
          <cell r="L67">
            <v>4657053</v>
          </cell>
        </row>
        <row r="68">
          <cell r="L68">
            <v>1298330</v>
          </cell>
        </row>
        <row r="69">
          <cell r="L69">
            <v>5081064</v>
          </cell>
        </row>
        <row r="70">
          <cell r="L70">
            <v>8619125</v>
          </cell>
        </row>
        <row r="71">
          <cell r="L71">
            <v>1133612</v>
          </cell>
        </row>
        <row r="72">
          <cell r="L72">
            <v>6627511</v>
          </cell>
        </row>
        <row r="73">
          <cell r="L73">
            <v>4263328</v>
          </cell>
        </row>
        <row r="74">
          <cell r="L74">
            <v>6972099</v>
          </cell>
        </row>
        <row r="75">
          <cell r="L75">
            <v>5452586</v>
          </cell>
        </row>
        <row r="76">
          <cell r="L76">
            <v>3099223</v>
          </cell>
        </row>
        <row r="77">
          <cell r="L77">
            <v>1858829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89.32</v>
          </cell>
        </row>
        <row r="8">
          <cell r="P8">
            <v>81.790000000000006</v>
          </cell>
        </row>
        <row r="9">
          <cell r="P9">
            <v>73.41</v>
          </cell>
        </row>
        <row r="10">
          <cell r="P10">
            <v>75.8</v>
          </cell>
        </row>
        <row r="11">
          <cell r="P11">
            <v>82.58</v>
          </cell>
        </row>
        <row r="12">
          <cell r="P12">
            <v>76.34</v>
          </cell>
        </row>
        <row r="13">
          <cell r="P13">
            <v>82.24</v>
          </cell>
        </row>
        <row r="14">
          <cell r="P14">
            <v>73.069999999999993</v>
          </cell>
        </row>
        <row r="15">
          <cell r="P15">
            <v>81.040000000000006</v>
          </cell>
        </row>
        <row r="17">
          <cell r="P17">
            <v>72.09</v>
          </cell>
        </row>
        <row r="19">
          <cell r="P19">
            <v>83.83</v>
          </cell>
        </row>
        <row r="21">
          <cell r="P21">
            <v>86.58</v>
          </cell>
        </row>
        <row r="24">
          <cell r="P24">
            <v>92.45</v>
          </cell>
        </row>
        <row r="25">
          <cell r="P25">
            <v>70.83</v>
          </cell>
        </row>
        <row r="26">
          <cell r="P26">
            <v>70.44</v>
          </cell>
        </row>
        <row r="27">
          <cell r="P27">
            <v>76.22</v>
          </cell>
        </row>
        <row r="28">
          <cell r="P28">
            <v>79.78</v>
          </cell>
        </row>
        <row r="29">
          <cell r="P29">
            <v>80.150000000000006</v>
          </cell>
        </row>
        <row r="30">
          <cell r="P30">
            <v>86.55</v>
          </cell>
        </row>
        <row r="31">
          <cell r="P31">
            <v>79.19</v>
          </cell>
        </row>
        <row r="32">
          <cell r="P32">
            <v>88.17</v>
          </cell>
        </row>
        <row r="33">
          <cell r="P33">
            <v>83.51</v>
          </cell>
        </row>
        <row r="34">
          <cell r="P34">
            <v>80.959999999999994</v>
          </cell>
        </row>
        <row r="36">
          <cell r="P36">
            <v>72.3</v>
          </cell>
        </row>
        <row r="38">
          <cell r="P38">
            <v>82.48</v>
          </cell>
        </row>
        <row r="39">
          <cell r="P39">
            <v>74.7</v>
          </cell>
        </row>
        <row r="40">
          <cell r="P40">
            <v>68.36</v>
          </cell>
        </row>
        <row r="41">
          <cell r="P41">
            <v>66.349999999999994</v>
          </cell>
        </row>
        <row r="42">
          <cell r="P42">
            <v>69.69</v>
          </cell>
        </row>
        <row r="43">
          <cell r="P43">
            <v>71.86</v>
          </cell>
        </row>
        <row r="44">
          <cell r="P44">
            <v>78.540000000000006</v>
          </cell>
        </row>
        <row r="45">
          <cell r="P45">
            <v>88.5</v>
          </cell>
        </row>
        <row r="46">
          <cell r="P46">
            <v>68.739999999999995</v>
          </cell>
        </row>
        <row r="47">
          <cell r="P47">
            <v>75.95</v>
          </cell>
        </row>
        <row r="48">
          <cell r="P48">
            <v>58.92</v>
          </cell>
        </row>
        <row r="49">
          <cell r="P49">
            <v>72.95</v>
          </cell>
        </row>
        <row r="50">
          <cell r="P50">
            <v>72.900000000000006</v>
          </cell>
        </row>
        <row r="51">
          <cell r="P51">
            <v>80.900000000000006</v>
          </cell>
        </row>
        <row r="52">
          <cell r="P52">
            <v>89.28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7800956</v>
          </cell>
        </row>
        <row r="7">
          <cell r="L7">
            <v>1295592</v>
          </cell>
        </row>
        <row r="8">
          <cell r="L8">
            <v>6657812</v>
          </cell>
        </row>
        <row r="9">
          <cell r="L9">
            <v>8248996</v>
          </cell>
        </row>
        <row r="10">
          <cell r="L10">
            <v>5015832</v>
          </cell>
        </row>
        <row r="11">
          <cell r="L11">
            <v>7018502</v>
          </cell>
        </row>
        <row r="12">
          <cell r="L12">
            <v>5745031</v>
          </cell>
        </row>
        <row r="13">
          <cell r="L13">
            <v>6617876</v>
          </cell>
        </row>
        <row r="14">
          <cell r="L14">
            <v>6213599</v>
          </cell>
        </row>
        <row r="16">
          <cell r="L16">
            <v>3374535</v>
          </cell>
        </row>
        <row r="18">
          <cell r="L18">
            <v>2953417</v>
          </cell>
        </row>
        <row r="33">
          <cell r="L33">
            <v>2267505</v>
          </cell>
        </row>
        <row r="36">
          <cell r="L36">
            <v>2539924</v>
          </cell>
        </row>
        <row r="37">
          <cell r="L37">
            <v>318325</v>
          </cell>
        </row>
        <row r="38">
          <cell r="L38">
            <v>8436770</v>
          </cell>
        </row>
        <row r="39">
          <cell r="L39">
            <v>6540734</v>
          </cell>
        </row>
        <row r="40">
          <cell r="L40">
            <v>7205906</v>
          </cell>
        </row>
        <row r="41">
          <cell r="L41">
            <v>4194285</v>
          </cell>
        </row>
        <row r="42">
          <cell r="L42">
            <v>3156998</v>
          </cell>
        </row>
        <row r="43">
          <cell r="L43">
            <v>1426962.9375345896</v>
          </cell>
        </row>
        <row r="44">
          <cell r="L44">
            <v>1834301.0624654107</v>
          </cell>
        </row>
        <row r="45">
          <cell r="L45">
            <v>3905504</v>
          </cell>
        </row>
        <row r="46">
          <cell r="L46">
            <v>2804127</v>
          </cell>
        </row>
        <row r="48">
          <cell r="L48">
            <v>3017476</v>
          </cell>
        </row>
        <row r="63">
          <cell r="L63">
            <v>8752766</v>
          </cell>
        </row>
        <row r="64">
          <cell r="L64">
            <v>1771338</v>
          </cell>
        </row>
        <row r="65">
          <cell r="L65">
            <v>5297774</v>
          </cell>
        </row>
        <row r="66">
          <cell r="L66">
            <v>1632139</v>
          </cell>
        </row>
        <row r="67">
          <cell r="L67">
            <v>5561085</v>
          </cell>
        </row>
        <row r="68">
          <cell r="L68">
            <v>1398909</v>
          </cell>
        </row>
        <row r="69">
          <cell r="L69">
            <v>5355774</v>
          </cell>
        </row>
        <row r="70">
          <cell r="L70">
            <v>10268859</v>
          </cell>
        </row>
        <row r="71">
          <cell r="L71">
            <v>1411413</v>
          </cell>
        </row>
        <row r="72">
          <cell r="L72">
            <v>7835510</v>
          </cell>
        </row>
        <row r="73">
          <cell r="L73">
            <v>5290366</v>
          </cell>
        </row>
        <row r="74">
          <cell r="L74">
            <v>8152376</v>
          </cell>
        </row>
        <row r="75">
          <cell r="L75">
            <v>6379135</v>
          </cell>
        </row>
        <row r="76">
          <cell r="L76">
            <v>3705075</v>
          </cell>
        </row>
        <row r="77">
          <cell r="L77">
            <v>2180241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80.86</v>
          </cell>
        </row>
        <row r="8">
          <cell r="P8">
            <v>86.36</v>
          </cell>
        </row>
        <row r="9">
          <cell r="P9">
            <v>76.900000000000006</v>
          </cell>
        </row>
        <row r="10">
          <cell r="P10">
            <v>74.959999999999994</v>
          </cell>
        </row>
        <row r="11">
          <cell r="P11">
            <v>76.760000000000005</v>
          </cell>
        </row>
        <row r="12">
          <cell r="P12">
            <v>82.98</v>
          </cell>
        </row>
        <row r="13">
          <cell r="P13">
            <v>76.86</v>
          </cell>
        </row>
        <row r="14">
          <cell r="P14">
            <v>73.040000000000006</v>
          </cell>
        </row>
        <row r="15">
          <cell r="P15">
            <v>81.87</v>
          </cell>
        </row>
        <row r="17">
          <cell r="P17">
            <v>66.849999999999994</v>
          </cell>
        </row>
        <row r="19">
          <cell r="P19">
            <v>84.59</v>
          </cell>
        </row>
        <row r="21">
          <cell r="P21">
            <v>76.56</v>
          </cell>
        </row>
        <row r="24">
          <cell r="P24">
            <v>86.2</v>
          </cell>
        </row>
        <row r="25">
          <cell r="P25">
            <v>84.17</v>
          </cell>
        </row>
        <row r="26">
          <cell r="P26">
            <v>66.8</v>
          </cell>
        </row>
        <row r="27">
          <cell r="P27">
            <v>76.150000000000006</v>
          </cell>
        </row>
        <row r="28">
          <cell r="P28">
            <v>78.349999999999994</v>
          </cell>
        </row>
        <row r="29">
          <cell r="P29">
            <v>74.099999999999994</v>
          </cell>
        </row>
        <row r="30">
          <cell r="P30">
            <v>83.63</v>
          </cell>
        </row>
        <row r="31">
          <cell r="P31">
            <v>89.69</v>
          </cell>
        </row>
        <row r="32">
          <cell r="P32">
            <v>82.41</v>
          </cell>
        </row>
        <row r="33">
          <cell r="P33">
            <v>80.599999999999994</v>
          </cell>
        </row>
        <row r="34">
          <cell r="P34">
            <v>85.84</v>
          </cell>
        </row>
        <row r="36">
          <cell r="P36">
            <v>68.150000000000006</v>
          </cell>
        </row>
        <row r="38">
          <cell r="P38">
            <v>83.01</v>
          </cell>
        </row>
        <row r="39">
          <cell r="P39">
            <v>70.03</v>
          </cell>
        </row>
        <row r="40">
          <cell r="P40">
            <v>65.8</v>
          </cell>
        </row>
        <row r="41">
          <cell r="P41">
            <v>56.75</v>
          </cell>
        </row>
        <row r="42">
          <cell r="P42">
            <v>68.8</v>
          </cell>
        </row>
        <row r="43">
          <cell r="P43">
            <v>60.1</v>
          </cell>
        </row>
        <row r="44">
          <cell r="P44">
            <v>75.599999999999994</v>
          </cell>
        </row>
        <row r="45">
          <cell r="P45">
            <v>82.28</v>
          </cell>
        </row>
        <row r="46">
          <cell r="P46">
            <v>67.430000000000007</v>
          </cell>
        </row>
        <row r="47">
          <cell r="P47">
            <v>76.84</v>
          </cell>
        </row>
        <row r="48">
          <cell r="P48">
            <v>57.98</v>
          </cell>
        </row>
        <row r="49">
          <cell r="P49">
            <v>73.209999999999994</v>
          </cell>
        </row>
        <row r="50">
          <cell r="P50">
            <v>66.59</v>
          </cell>
        </row>
        <row r="51">
          <cell r="P51">
            <v>83.01</v>
          </cell>
        </row>
        <row r="52">
          <cell r="P52">
            <v>84.12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0</v>
          </cell>
        </row>
        <row r="7">
          <cell r="L7">
            <v>0</v>
          </cell>
        </row>
        <row r="8">
          <cell r="L8">
            <v>0</v>
          </cell>
        </row>
        <row r="9">
          <cell r="L9">
            <v>0</v>
          </cell>
        </row>
        <row r="10">
          <cell r="L10">
            <v>0</v>
          </cell>
        </row>
        <row r="11">
          <cell r="L11">
            <v>0</v>
          </cell>
        </row>
        <row r="12">
          <cell r="L12">
            <v>0</v>
          </cell>
        </row>
        <row r="13">
          <cell r="L13">
            <v>0</v>
          </cell>
        </row>
        <row r="14">
          <cell r="L14">
            <v>0</v>
          </cell>
        </row>
        <row r="16">
          <cell r="L16">
            <v>0</v>
          </cell>
        </row>
        <row r="18">
          <cell r="L18">
            <v>0</v>
          </cell>
        </row>
        <row r="33">
          <cell r="L33">
            <v>0</v>
          </cell>
        </row>
        <row r="36">
          <cell r="L36">
            <v>0</v>
          </cell>
        </row>
        <row r="37"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8">
          <cell r="L48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0</v>
          </cell>
        </row>
        <row r="72">
          <cell r="L72">
            <v>0</v>
          </cell>
        </row>
        <row r="73">
          <cell r="L73">
            <v>0</v>
          </cell>
        </row>
        <row r="74">
          <cell r="L74">
            <v>0</v>
          </cell>
        </row>
        <row r="75">
          <cell r="L75">
            <v>0</v>
          </cell>
        </row>
        <row r="76">
          <cell r="L76">
            <v>0</v>
          </cell>
        </row>
        <row r="77">
          <cell r="L7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 t="e">
            <v>#DIV/0!</v>
          </cell>
        </row>
        <row r="8">
          <cell r="P8" t="e">
            <v>#DIV/0!</v>
          </cell>
        </row>
        <row r="9">
          <cell r="P9" t="e">
            <v>#DIV/0!</v>
          </cell>
        </row>
        <row r="10">
          <cell r="P10" t="e">
            <v>#DIV/0!</v>
          </cell>
        </row>
        <row r="11">
          <cell r="P11" t="e">
            <v>#DIV/0!</v>
          </cell>
        </row>
        <row r="12">
          <cell r="P12" t="e">
            <v>#DIV/0!</v>
          </cell>
        </row>
        <row r="13">
          <cell r="P13" t="e">
            <v>#DIV/0!</v>
          </cell>
        </row>
        <row r="14">
          <cell r="P14" t="e">
            <v>#DIV/0!</v>
          </cell>
        </row>
        <row r="15">
          <cell r="P15" t="e">
            <v>#DIV/0!</v>
          </cell>
        </row>
        <row r="17">
          <cell r="P17" t="e">
            <v>#DIV/0!</v>
          </cell>
        </row>
        <row r="19">
          <cell r="P19" t="e">
            <v>#DIV/0!</v>
          </cell>
        </row>
        <row r="21">
          <cell r="P21" t="e">
            <v>#DIV/0!</v>
          </cell>
        </row>
        <row r="24">
          <cell r="P24" t="e">
            <v>#DIV/0!</v>
          </cell>
        </row>
        <row r="25">
          <cell r="P25" t="e">
            <v>#DIV/0!</v>
          </cell>
        </row>
        <row r="26">
          <cell r="P26" t="e">
            <v>#DIV/0!</v>
          </cell>
        </row>
        <row r="27">
          <cell r="P27" t="e">
            <v>#DIV/0!</v>
          </cell>
        </row>
        <row r="28">
          <cell r="P28" t="e">
            <v>#DIV/0!</v>
          </cell>
        </row>
        <row r="29">
          <cell r="P29" t="e">
            <v>#DIV/0!</v>
          </cell>
        </row>
        <row r="30">
          <cell r="P30" t="e">
            <v>#DIV/0!</v>
          </cell>
        </row>
        <row r="31">
          <cell r="P31" t="e">
            <v>#DIV/0!</v>
          </cell>
        </row>
        <row r="32">
          <cell r="P32" t="e">
            <v>#DIV/0!</v>
          </cell>
        </row>
        <row r="33">
          <cell r="P33" t="e">
            <v>#DIV/0!</v>
          </cell>
        </row>
        <row r="34">
          <cell r="P34" t="e">
            <v>#DIV/0!</v>
          </cell>
        </row>
        <row r="36">
          <cell r="P36" t="e">
            <v>#DIV/0!</v>
          </cell>
        </row>
        <row r="38">
          <cell r="P38" t="e">
            <v>#DIV/0!</v>
          </cell>
        </row>
        <row r="39">
          <cell r="P39" t="e">
            <v>#DIV/0!</v>
          </cell>
        </row>
        <row r="40">
          <cell r="P40" t="e">
            <v>#DIV/0!</v>
          </cell>
        </row>
        <row r="41">
          <cell r="P41" t="e">
            <v>#DIV/0!</v>
          </cell>
        </row>
        <row r="42">
          <cell r="P42" t="e">
            <v>#DIV/0!</v>
          </cell>
        </row>
        <row r="43">
          <cell r="P43" t="e">
            <v>#DIV/0!</v>
          </cell>
        </row>
        <row r="44">
          <cell r="P44" t="e">
            <v>#DIV/0!</v>
          </cell>
        </row>
        <row r="45">
          <cell r="P45" t="e">
            <v>#DIV/0!</v>
          </cell>
        </row>
        <row r="46">
          <cell r="P46" t="e">
            <v>#DIV/0!</v>
          </cell>
        </row>
        <row r="47">
          <cell r="P47" t="e">
            <v>#DIV/0!</v>
          </cell>
        </row>
        <row r="48">
          <cell r="P48" t="e">
            <v>#DIV/0!</v>
          </cell>
        </row>
        <row r="49">
          <cell r="P49" t="e">
            <v>#DIV/0!</v>
          </cell>
        </row>
        <row r="50">
          <cell r="P50" t="e">
            <v>#DIV/0!</v>
          </cell>
        </row>
        <row r="51">
          <cell r="P51" t="e">
            <v>#DIV/0!</v>
          </cell>
        </row>
        <row r="52">
          <cell r="P52" t="e">
            <v>#DIV/0!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ÉDIAS INDICADORES"/>
    </sheetNames>
    <sheetDataSet>
      <sheetData sheetId="0">
        <row r="5">
          <cell r="CS5">
            <v>85.62</v>
          </cell>
        </row>
        <row r="6">
          <cell r="CS6">
            <v>87.17</v>
          </cell>
        </row>
        <row r="7">
          <cell r="CS7">
            <v>75.680000000000007</v>
          </cell>
        </row>
        <row r="8">
          <cell r="CS8">
            <v>76.3</v>
          </cell>
        </row>
        <row r="9">
          <cell r="CS9">
            <v>80.12</v>
          </cell>
        </row>
        <row r="10">
          <cell r="CS10">
            <v>79.36</v>
          </cell>
        </row>
        <row r="11">
          <cell r="CS11">
            <v>78.25</v>
          </cell>
        </row>
        <row r="12">
          <cell r="CS12">
            <v>74.290000000000006</v>
          </cell>
        </row>
        <row r="13">
          <cell r="CS13">
            <v>83.62</v>
          </cell>
        </row>
        <row r="14">
          <cell r="CS14">
            <v>73.209999999999994</v>
          </cell>
        </row>
        <row r="15">
          <cell r="CS15">
            <v>85.15</v>
          </cell>
        </row>
        <row r="16">
          <cell r="CS16">
            <v>81.52</v>
          </cell>
        </row>
        <row r="17">
          <cell r="CS17">
            <v>91.76</v>
          </cell>
        </row>
        <row r="18">
          <cell r="CS18">
            <v>80.98</v>
          </cell>
        </row>
        <row r="19">
          <cell r="CS19">
            <v>70.180000000000007</v>
          </cell>
        </row>
        <row r="20">
          <cell r="CS20">
            <v>76.94</v>
          </cell>
        </row>
        <row r="21">
          <cell r="CS21">
            <v>80.05</v>
          </cell>
        </row>
        <row r="22">
          <cell r="CS22">
            <v>79.02</v>
          </cell>
        </row>
        <row r="23">
          <cell r="CS23">
            <v>84.68</v>
          </cell>
        </row>
        <row r="24">
          <cell r="CS24">
            <v>82.65</v>
          </cell>
        </row>
        <row r="25">
          <cell r="CS25">
            <v>87.28</v>
          </cell>
        </row>
        <row r="26">
          <cell r="CS26">
            <v>83.87</v>
          </cell>
        </row>
        <row r="27">
          <cell r="CS27">
            <v>84.51</v>
          </cell>
        </row>
        <row r="28">
          <cell r="CS28">
            <v>73.59</v>
          </cell>
        </row>
        <row r="29">
          <cell r="CS29">
            <v>82.36</v>
          </cell>
        </row>
        <row r="30">
          <cell r="CS30">
            <v>73.989999999999995</v>
          </cell>
        </row>
        <row r="31">
          <cell r="CS31">
            <v>68.06</v>
          </cell>
        </row>
        <row r="32">
          <cell r="CS32">
            <v>63.48</v>
          </cell>
        </row>
        <row r="33">
          <cell r="CS33">
            <v>69.31</v>
          </cell>
        </row>
        <row r="34">
          <cell r="CS34">
            <v>67.680000000000007</v>
          </cell>
        </row>
        <row r="35">
          <cell r="CS35">
            <v>76.61</v>
          </cell>
        </row>
        <row r="36">
          <cell r="CS36">
            <v>86.92</v>
          </cell>
        </row>
        <row r="37">
          <cell r="CS37">
            <v>69.86</v>
          </cell>
        </row>
        <row r="38">
          <cell r="CS38">
            <v>77.7</v>
          </cell>
        </row>
        <row r="39">
          <cell r="CS39">
            <v>58.15</v>
          </cell>
        </row>
        <row r="40">
          <cell r="CS40">
            <v>73.23</v>
          </cell>
        </row>
        <row r="41">
          <cell r="CS41">
            <v>73.12</v>
          </cell>
        </row>
        <row r="42">
          <cell r="CS42">
            <v>83.4</v>
          </cell>
        </row>
        <row r="43">
          <cell r="CS43">
            <v>86.46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S Reclamações Serviço"/>
      <sheetName val="IRO Reclamações Operador"/>
      <sheetName val="IRS IRO Passageiros Transportad"/>
      <sheetName val="IQA Acidentes Fatais"/>
      <sheetName val="IQA Acidentes Não Fatais"/>
      <sheetName val="IQA KM Operada + Ociosa"/>
      <sheetName val="IPP Partidas Programadas"/>
      <sheetName val="IPP Partidas Pontuais"/>
      <sheetName val="IOP Ocupação Passageiros"/>
      <sheetName val="IDTA Transmissão AVL"/>
      <sheetName val="ICF Cumprimento de Frota"/>
      <sheetName val="ICP Cumprimento de Partidas"/>
      <sheetName val="ICL Conservação e Limpeza"/>
      <sheetName val="IQF Falhas Ocorridas"/>
      <sheetName val="PSU Satisfação do Usuário"/>
      <sheetName val="IEP Emissão de Poluentes"/>
    </sheetNames>
    <sheetDataSet>
      <sheetData sheetId="0"/>
      <sheetData sheetId="1"/>
      <sheetData sheetId="2">
        <row r="2">
          <cell r="CQ2">
            <v>6878706.333333333</v>
          </cell>
        </row>
        <row r="3">
          <cell r="CQ3">
            <v>1146714.6666666667</v>
          </cell>
        </row>
        <row r="5">
          <cell r="CQ5">
            <v>5944902</v>
          </cell>
        </row>
        <row r="7">
          <cell r="CQ7">
            <v>7351549.666666667</v>
          </cell>
        </row>
        <row r="9">
          <cell r="CQ9">
            <v>4494268.333333333</v>
          </cell>
        </row>
        <row r="11">
          <cell r="CQ11">
            <v>6255164.666666667</v>
          </cell>
        </row>
        <row r="13">
          <cell r="CQ13">
            <v>5178513</v>
          </cell>
        </row>
        <row r="15">
          <cell r="CQ15">
            <v>5991662.333333333</v>
          </cell>
        </row>
        <row r="17">
          <cell r="CQ17">
            <v>5645668</v>
          </cell>
        </row>
        <row r="19">
          <cell r="CQ19">
            <v>2972707.3333333335</v>
          </cell>
        </row>
        <row r="22">
          <cell r="CQ22">
            <v>2684235</v>
          </cell>
        </row>
        <row r="25">
          <cell r="CQ25">
            <v>1987746</v>
          </cell>
        </row>
        <row r="29">
          <cell r="CQ29">
            <v>2231883</v>
          </cell>
        </row>
        <row r="30">
          <cell r="CQ30">
            <v>283049.66666666669</v>
          </cell>
        </row>
        <row r="32">
          <cell r="CQ32">
            <v>7407671.333333333</v>
          </cell>
        </row>
        <row r="34">
          <cell r="CQ34">
            <v>5795355</v>
          </cell>
        </row>
        <row r="36">
          <cell r="CQ36">
            <v>6351791.333333333</v>
          </cell>
        </row>
        <row r="38">
          <cell r="CQ38">
            <v>3645390.3333333335</v>
          </cell>
        </row>
        <row r="40">
          <cell r="CQ40">
            <v>2731455.6666666665</v>
          </cell>
        </row>
        <row r="42">
          <cell r="CQ42">
            <v>1223968.2588218336</v>
          </cell>
        </row>
        <row r="43">
          <cell r="CQ43">
            <v>1714863.7411781664</v>
          </cell>
        </row>
        <row r="45">
          <cell r="CQ45">
            <v>3156378.3333333335</v>
          </cell>
        </row>
        <row r="47">
          <cell r="CQ47">
            <v>2515625.3333333335</v>
          </cell>
        </row>
        <row r="49">
          <cell r="CQ49">
            <v>2664114.3333333335</v>
          </cell>
        </row>
        <row r="52">
          <cell r="CQ52">
            <v>7687859.666666667</v>
          </cell>
        </row>
        <row r="53">
          <cell r="CQ53">
            <v>1571763.3333333333</v>
          </cell>
        </row>
        <row r="55">
          <cell r="CQ55">
            <v>4707987.333333333</v>
          </cell>
        </row>
        <row r="56">
          <cell r="CQ56">
            <v>1477288.3333333333</v>
          </cell>
        </row>
        <row r="58">
          <cell r="CQ58">
            <v>4949026</v>
          </cell>
        </row>
        <row r="60">
          <cell r="CQ60">
            <v>1337450.6666666667</v>
          </cell>
        </row>
        <row r="62">
          <cell r="CQ62">
            <v>5156423.333333333</v>
          </cell>
        </row>
        <row r="64">
          <cell r="CQ64">
            <v>9090958.333333334</v>
          </cell>
        </row>
        <row r="66">
          <cell r="CQ66">
            <v>1217022.6666666667</v>
          </cell>
        </row>
        <row r="68">
          <cell r="CQ68">
            <v>7011130.666666667</v>
          </cell>
        </row>
        <row r="70">
          <cell r="CQ70">
            <v>4637118</v>
          </cell>
        </row>
        <row r="72">
          <cell r="CQ72">
            <v>7329048.333333333</v>
          </cell>
        </row>
        <row r="74">
          <cell r="CQ74">
            <v>5757417.666666667</v>
          </cell>
        </row>
        <row r="76">
          <cell r="CQ76">
            <v>3274611.3333333335</v>
          </cell>
        </row>
        <row r="78">
          <cell r="CQ78">
            <v>1971601.3333333333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E1F4-4188-49D3-B13F-73EF632E8CC3}">
  <dimension ref="A1:O53"/>
  <sheetViews>
    <sheetView topLeftCell="F1" zoomScale="80" zoomScaleNormal="80" workbookViewId="0">
      <selection activeCell="I56" sqref="I54:I56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38" t="s">
        <v>87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5" ht="75" x14ac:dyDescent="0.2">
      <c r="A2" s="14" t="s">
        <v>81</v>
      </c>
      <c r="B2" s="14" t="s">
        <v>79</v>
      </c>
      <c r="C2" s="14" t="s">
        <v>25</v>
      </c>
      <c r="D2" s="14" t="s">
        <v>1</v>
      </c>
      <c r="E2" s="14" t="s">
        <v>80</v>
      </c>
      <c r="F2" s="14" t="s">
        <v>36</v>
      </c>
      <c r="G2" s="14" t="s">
        <v>77</v>
      </c>
      <c r="H2" s="15" t="s">
        <v>34</v>
      </c>
      <c r="I2" s="14" t="s">
        <v>35</v>
      </c>
      <c r="J2" s="14" t="s">
        <v>37</v>
      </c>
      <c r="K2" s="14" t="s">
        <v>76</v>
      </c>
      <c r="L2" s="14" t="s">
        <v>78</v>
      </c>
      <c r="M2" s="16" t="s">
        <v>0</v>
      </c>
    </row>
    <row r="3" spans="1:15" ht="15" x14ac:dyDescent="0.2">
      <c r="A3" s="41" t="s">
        <v>74</v>
      </c>
      <c r="B3" s="44" t="s">
        <v>42</v>
      </c>
      <c r="C3" s="46" t="s">
        <v>38</v>
      </c>
      <c r="D3" s="13" t="s">
        <v>3</v>
      </c>
      <c r="E3" s="17">
        <f>[1]IQT!$P$7</f>
        <v>86.71</v>
      </c>
      <c r="F3" s="18">
        <f t="shared" ref="F3:F41" si="0">RANK(E3,$E$3:$E$41)</f>
        <v>10</v>
      </c>
      <c r="G3" s="18">
        <f t="shared" ref="G3:G13" si="1">RANK(E3,$E$3:$E$13)</f>
        <v>4</v>
      </c>
      <c r="H3" s="18">
        <f>'[1]IRS '!$L$6</f>
        <v>6369692</v>
      </c>
      <c r="I3" s="48">
        <f>SUMPRODUCT(E3:E4,H3:H4)/SUM(H3:H4)</f>
        <v>87.670506157813051</v>
      </c>
      <c r="J3" s="50">
        <f>RANK(I3,$I$3:$I$41)</f>
        <v>3</v>
      </c>
      <c r="K3" s="52">
        <f>RANK(I3,$I$3:$I$13)</f>
        <v>1</v>
      </c>
      <c r="L3" s="54">
        <f>SUMPRODUCT(E3:E13,H3:H13)/SUM(H3:H13)</f>
        <v>80.900960751052679</v>
      </c>
      <c r="M3" s="56">
        <f>SUMPRODUCT(E3:E41,H3:H41)/SUM(H3:H41)</f>
        <v>79.656285579728831</v>
      </c>
      <c r="O3" s="4"/>
    </row>
    <row r="4" spans="1:15" ht="15" x14ac:dyDescent="0.2">
      <c r="A4" s="42"/>
      <c r="B4" s="45"/>
      <c r="C4" s="47"/>
      <c r="D4" s="13" t="s">
        <v>4</v>
      </c>
      <c r="E4" s="17">
        <f>[1]IQT!$P$8</f>
        <v>93.42</v>
      </c>
      <c r="F4" s="18">
        <f t="shared" si="0"/>
        <v>2</v>
      </c>
      <c r="G4" s="18">
        <f t="shared" si="1"/>
        <v>1</v>
      </c>
      <c r="H4" s="18">
        <f>'[1]IRS '!$L$7</f>
        <v>1064116</v>
      </c>
      <c r="I4" s="49"/>
      <c r="J4" s="51"/>
      <c r="K4" s="53"/>
      <c r="L4" s="55"/>
      <c r="M4" s="57"/>
      <c r="O4" s="4"/>
    </row>
    <row r="5" spans="1:15" ht="15" x14ac:dyDescent="0.2">
      <c r="A5" s="42"/>
      <c r="B5" s="22" t="s">
        <v>43</v>
      </c>
      <c r="C5" s="13" t="s">
        <v>5</v>
      </c>
      <c r="D5" s="13" t="s">
        <v>6</v>
      </c>
      <c r="E5" s="17">
        <f>[1]IQT!$P$9</f>
        <v>76.709999999999994</v>
      </c>
      <c r="F5" s="18">
        <f t="shared" si="0"/>
        <v>29</v>
      </c>
      <c r="G5" s="18">
        <f t="shared" si="1"/>
        <v>10</v>
      </c>
      <c r="H5" s="18">
        <f>'[1]IRS '!$L$8</f>
        <v>5581706</v>
      </c>
      <c r="I5" s="17">
        <f t="shared" ref="I5:I10" si="2">+E5</f>
        <v>76.709999999999994</v>
      </c>
      <c r="J5" s="21">
        <f t="shared" ref="J5:J11" si="3">RANK(I5,$I$3:$I$41)</f>
        <v>23</v>
      </c>
      <c r="K5" s="19">
        <f t="shared" ref="K5:K11" si="4">RANK(I5,$I$3:$I$13)</f>
        <v>8</v>
      </c>
      <c r="L5" s="55"/>
      <c r="M5" s="57"/>
      <c r="O5" s="4"/>
    </row>
    <row r="6" spans="1:15" ht="15" x14ac:dyDescent="0.2">
      <c r="A6" s="42"/>
      <c r="B6" s="22" t="s">
        <v>44</v>
      </c>
      <c r="C6" s="25" t="s">
        <v>32</v>
      </c>
      <c r="D6" s="25" t="s">
        <v>32</v>
      </c>
      <c r="E6" s="17">
        <f>[1]IQT!$P$10</f>
        <v>78.180000000000007</v>
      </c>
      <c r="F6" s="18">
        <f t="shared" si="0"/>
        <v>26</v>
      </c>
      <c r="G6" s="18">
        <f t="shared" si="1"/>
        <v>8</v>
      </c>
      <c r="H6" s="18">
        <f>'[1]IRS '!$L$9</f>
        <v>6963061</v>
      </c>
      <c r="I6" s="17">
        <f t="shared" si="2"/>
        <v>78.180000000000007</v>
      </c>
      <c r="J6" s="21">
        <f t="shared" si="3"/>
        <v>21</v>
      </c>
      <c r="K6" s="19">
        <f t="shared" si="4"/>
        <v>6</v>
      </c>
      <c r="L6" s="55"/>
      <c r="M6" s="57"/>
      <c r="O6" s="4"/>
    </row>
    <row r="7" spans="1:15" ht="15" x14ac:dyDescent="0.2">
      <c r="A7" s="42"/>
      <c r="B7" s="22" t="s">
        <v>45</v>
      </c>
      <c r="C7" s="13" t="s">
        <v>30</v>
      </c>
      <c r="D7" s="13" t="s">
        <v>30</v>
      </c>
      <c r="E7" s="17">
        <f>[1]IQT!$P$11</f>
        <v>80.98</v>
      </c>
      <c r="F7" s="18">
        <f t="shared" si="0"/>
        <v>18</v>
      </c>
      <c r="G7" s="18">
        <f t="shared" si="1"/>
        <v>5</v>
      </c>
      <c r="H7" s="18">
        <f>'[1]IRS '!$L$10</f>
        <v>4211346</v>
      </c>
      <c r="I7" s="17">
        <f t="shared" si="2"/>
        <v>80.98</v>
      </c>
      <c r="J7" s="21">
        <f t="shared" si="3"/>
        <v>15</v>
      </c>
      <c r="K7" s="19">
        <f t="shared" si="4"/>
        <v>4</v>
      </c>
      <c r="L7" s="55"/>
      <c r="M7" s="57"/>
      <c r="O7" s="4"/>
    </row>
    <row r="8" spans="1:15" ht="15" x14ac:dyDescent="0.2">
      <c r="A8" s="42"/>
      <c r="B8" s="22" t="s">
        <v>46</v>
      </c>
      <c r="C8" s="13" t="s">
        <v>10</v>
      </c>
      <c r="D8" s="13" t="s">
        <v>10</v>
      </c>
      <c r="E8" s="17">
        <f>[1]IQT!$P$12</f>
        <v>78.760000000000005</v>
      </c>
      <c r="F8" s="18">
        <f t="shared" si="0"/>
        <v>24</v>
      </c>
      <c r="G8" s="18">
        <f t="shared" si="1"/>
        <v>7</v>
      </c>
      <c r="H8" s="18">
        <f>'[1]IRS '!$L$11</f>
        <v>5855217</v>
      </c>
      <c r="I8" s="17">
        <f t="shared" si="2"/>
        <v>78.760000000000005</v>
      </c>
      <c r="J8" s="21">
        <f t="shared" si="3"/>
        <v>19</v>
      </c>
      <c r="K8" s="19">
        <f t="shared" si="4"/>
        <v>5</v>
      </c>
      <c r="L8" s="55"/>
      <c r="M8" s="57"/>
      <c r="O8" s="4"/>
    </row>
    <row r="9" spans="1:15" ht="15" x14ac:dyDescent="0.2">
      <c r="A9" s="42"/>
      <c r="B9" s="22" t="s">
        <v>47</v>
      </c>
      <c r="C9" s="13" t="s">
        <v>31</v>
      </c>
      <c r="D9" s="13" t="s">
        <v>31</v>
      </c>
      <c r="E9" s="17">
        <f>[1]IQT!$P$13</f>
        <v>75.680000000000007</v>
      </c>
      <c r="F9" s="18">
        <f t="shared" si="0"/>
        <v>30</v>
      </c>
      <c r="G9" s="18">
        <f t="shared" si="1"/>
        <v>11</v>
      </c>
      <c r="H9" s="18">
        <f>'[1]IRS '!$L$12</f>
        <v>4892760</v>
      </c>
      <c r="I9" s="17">
        <f t="shared" si="2"/>
        <v>75.680000000000007</v>
      </c>
      <c r="J9" s="21">
        <f t="shared" si="3"/>
        <v>24</v>
      </c>
      <c r="K9" s="19">
        <f t="shared" si="4"/>
        <v>9</v>
      </c>
      <c r="L9" s="55"/>
      <c r="M9" s="57"/>
      <c r="N9" s="3"/>
      <c r="O9" s="4"/>
    </row>
    <row r="10" spans="1:15" ht="15" x14ac:dyDescent="0.2">
      <c r="A10" s="42"/>
      <c r="B10" s="22" t="s">
        <v>48</v>
      </c>
      <c r="C10" s="13" t="s">
        <v>32</v>
      </c>
      <c r="D10" s="13" t="s">
        <v>32</v>
      </c>
      <c r="E10" s="17">
        <f>[1]IQT!$P$14</f>
        <v>76.73</v>
      </c>
      <c r="F10" s="18">
        <f t="shared" si="0"/>
        <v>28</v>
      </c>
      <c r="G10" s="18">
        <f t="shared" si="1"/>
        <v>9</v>
      </c>
      <c r="H10" s="18">
        <f>'[1]IRS '!$L$13</f>
        <v>5724270</v>
      </c>
      <c r="I10" s="17">
        <f t="shared" si="2"/>
        <v>76.73</v>
      </c>
      <c r="J10" s="21">
        <f t="shared" si="3"/>
        <v>22</v>
      </c>
      <c r="K10" s="19">
        <f t="shared" si="4"/>
        <v>7</v>
      </c>
      <c r="L10" s="55"/>
      <c r="M10" s="57"/>
      <c r="O10" s="4"/>
    </row>
    <row r="11" spans="1:15" ht="15" x14ac:dyDescent="0.2">
      <c r="A11" s="42"/>
      <c r="B11" s="59" t="s">
        <v>49</v>
      </c>
      <c r="C11" s="46" t="s">
        <v>39</v>
      </c>
      <c r="D11" s="13" t="s">
        <v>33</v>
      </c>
      <c r="E11" s="17">
        <f>[1]IQT!$P$15</f>
        <v>87.93</v>
      </c>
      <c r="F11" s="18">
        <f t="shared" si="0"/>
        <v>5</v>
      </c>
      <c r="G11" s="18">
        <f t="shared" si="1"/>
        <v>2</v>
      </c>
      <c r="H11" s="18">
        <f>'[1]IRS '!$L$14</f>
        <v>5408631</v>
      </c>
      <c r="I11" s="48">
        <f>SUMPRODUCT(E11:E12,H11:H12)/SUM(H11:H12)</f>
        <v>85.499946434759266</v>
      </c>
      <c r="J11" s="50">
        <f t="shared" si="3"/>
        <v>9</v>
      </c>
      <c r="K11" s="52">
        <f t="shared" si="4"/>
        <v>3</v>
      </c>
      <c r="L11" s="55"/>
      <c r="M11" s="57"/>
      <c r="O11" s="4"/>
    </row>
    <row r="12" spans="1:15" ht="15" x14ac:dyDescent="0.2">
      <c r="A12" s="42"/>
      <c r="B12" s="60"/>
      <c r="C12" s="61"/>
      <c r="D12" s="13" t="s">
        <v>26</v>
      </c>
      <c r="E12" s="17">
        <f>[1]IQT!$P$17</f>
        <v>80.73</v>
      </c>
      <c r="F12" s="18">
        <f t="shared" si="0"/>
        <v>19</v>
      </c>
      <c r="G12" s="18">
        <f t="shared" si="1"/>
        <v>6</v>
      </c>
      <c r="H12" s="18">
        <f>'[1]IRS '!$L$16</f>
        <v>2755432</v>
      </c>
      <c r="I12" s="62"/>
      <c r="J12" s="63"/>
      <c r="K12" s="64"/>
      <c r="L12" s="55"/>
      <c r="M12" s="57"/>
      <c r="O12" s="4"/>
    </row>
    <row r="13" spans="1:15" ht="15" x14ac:dyDescent="0.2">
      <c r="A13" s="43"/>
      <c r="B13" s="22" t="s">
        <v>50</v>
      </c>
      <c r="C13" s="13" t="s">
        <v>11</v>
      </c>
      <c r="D13" s="13" t="s">
        <v>11</v>
      </c>
      <c r="E13" s="17">
        <f>[1]IQT!$P$19</f>
        <v>87.05</v>
      </c>
      <c r="F13" s="18">
        <f t="shared" si="0"/>
        <v>8</v>
      </c>
      <c r="G13" s="18">
        <f t="shared" si="1"/>
        <v>3</v>
      </c>
      <c r="H13" s="18">
        <f>'[1]IRS '!$L$18</f>
        <v>2617085</v>
      </c>
      <c r="I13" s="17">
        <f>+E13</f>
        <v>87.05</v>
      </c>
      <c r="J13" s="21">
        <f>RANK(I13,$I$3:$I$41)</f>
        <v>5</v>
      </c>
      <c r="K13" s="24">
        <f>RANK(I13,$I$3:$I$13)</f>
        <v>2</v>
      </c>
      <c r="L13" s="55"/>
      <c r="M13" s="57"/>
      <c r="O13" s="4"/>
    </row>
    <row r="14" spans="1:15" ht="15" x14ac:dyDescent="0.2">
      <c r="A14" s="65"/>
      <c r="B14" s="36"/>
      <c r="C14" s="35"/>
      <c r="D14" s="13" t="s">
        <v>7</v>
      </c>
      <c r="E14" s="17">
        <f>[1]IQT!$P$21</f>
        <v>81.47</v>
      </c>
      <c r="F14" s="18">
        <f t="shared" si="0"/>
        <v>17</v>
      </c>
      <c r="G14" s="18">
        <f t="shared" ref="G14:G26" si="5">RANK(E14,$E$14:$E$26)</f>
        <v>9</v>
      </c>
      <c r="H14" s="18">
        <f>'[1]IRS '!$L$33</f>
        <v>1842977</v>
      </c>
      <c r="I14" s="17">
        <f t="shared" ref="I14" si="6">+E14</f>
        <v>81.47</v>
      </c>
      <c r="J14" s="37">
        <f>RANK(_xlfn.SINGLE(I14),$I$3:$I$41)</f>
        <v>14</v>
      </c>
      <c r="K14" s="24">
        <f>RANK(I14,$I$14:$I$26)</f>
        <v>8</v>
      </c>
      <c r="L14" s="68">
        <f>SUMPRODUCT(E14:E26,H14:H26)/SUM(H14:H26)</f>
        <v>81.846950293391714</v>
      </c>
      <c r="M14" s="57"/>
      <c r="O14" s="4"/>
    </row>
    <row r="15" spans="1:15" ht="15" x14ac:dyDescent="0.2">
      <c r="A15" s="65"/>
      <c r="B15" s="44" t="s">
        <v>52</v>
      </c>
      <c r="C15" s="46" t="s">
        <v>38</v>
      </c>
      <c r="D15" s="13" t="s">
        <v>3</v>
      </c>
      <c r="E15" s="17">
        <f>[1]IQT!$P$24</f>
        <v>96.67</v>
      </c>
      <c r="F15" s="18">
        <f t="shared" si="0"/>
        <v>1</v>
      </c>
      <c r="G15" s="18">
        <f t="shared" si="5"/>
        <v>1</v>
      </c>
      <c r="H15" s="18">
        <f>'[1]IRS '!$L$36</f>
        <v>2047774</v>
      </c>
      <c r="I15" s="48">
        <f>SUMPRODUCT(E15:E16,H15:H16)/SUM(H15:H16)</f>
        <v>95.665790834409137</v>
      </c>
      <c r="J15" s="50">
        <f>RANK(I15,$I$3:$I$41)</f>
        <v>1</v>
      </c>
      <c r="K15" s="52">
        <f>RANK(I15,$I$14:$I$26)</f>
        <v>1</v>
      </c>
      <c r="L15" s="69"/>
      <c r="M15" s="57"/>
      <c r="O15" s="4"/>
    </row>
    <row r="16" spans="1:15" ht="15" x14ac:dyDescent="0.2">
      <c r="A16" s="65"/>
      <c r="B16" s="45"/>
      <c r="C16" s="47"/>
      <c r="D16" s="13" t="s">
        <v>4</v>
      </c>
      <c r="E16" s="17">
        <f>[1]IQT!$P$25</f>
        <v>87.89</v>
      </c>
      <c r="F16" s="18">
        <f t="shared" si="0"/>
        <v>6</v>
      </c>
      <c r="G16" s="18">
        <f t="shared" si="5"/>
        <v>3</v>
      </c>
      <c r="H16" s="18">
        <f>'[1]IRS '!$L$37</f>
        <v>264461</v>
      </c>
      <c r="I16" s="49"/>
      <c r="J16" s="51"/>
      <c r="K16" s="53"/>
      <c r="L16" s="69"/>
      <c r="M16" s="57"/>
      <c r="O16" s="4"/>
    </row>
    <row r="17" spans="1:15" ht="15" x14ac:dyDescent="0.2">
      <c r="A17" s="65"/>
      <c r="B17" s="22" t="s">
        <v>53</v>
      </c>
      <c r="C17" s="13" t="s">
        <v>5</v>
      </c>
      <c r="D17" s="13" t="s">
        <v>6</v>
      </c>
      <c r="E17" s="17">
        <f>[1]IQT!$P$26</f>
        <v>73.33</v>
      </c>
      <c r="F17" s="18">
        <f t="shared" si="0"/>
        <v>34</v>
      </c>
      <c r="G17" s="18">
        <f t="shared" si="5"/>
        <v>13</v>
      </c>
      <c r="H17" s="18">
        <f>'[1]IRS '!$L$38</f>
        <v>6784421</v>
      </c>
      <c r="I17" s="17">
        <f t="shared" ref="I17:I21" si="7">+E17</f>
        <v>73.33</v>
      </c>
      <c r="J17" s="21">
        <f t="shared" ref="J17:J25" si="8">RANK(I17,$I$3:$I$41)</f>
        <v>28</v>
      </c>
      <c r="K17" s="19">
        <f t="shared" ref="K17:K22" si="9">RANK(I17,$I$14:$I$26)</f>
        <v>10</v>
      </c>
      <c r="L17" s="69"/>
      <c r="M17" s="57"/>
      <c r="O17" s="4"/>
    </row>
    <row r="18" spans="1:15" ht="15" x14ac:dyDescent="0.2">
      <c r="A18" s="65"/>
      <c r="B18" s="22" t="s">
        <v>54</v>
      </c>
      <c r="C18" s="25" t="s">
        <v>32</v>
      </c>
      <c r="D18" s="25" t="s">
        <v>32</v>
      </c>
      <c r="E18" s="17">
        <f>[1]IQT!$P$27</f>
        <v>78.47</v>
      </c>
      <c r="F18" s="18">
        <f t="shared" si="0"/>
        <v>25</v>
      </c>
      <c r="G18" s="18">
        <f t="shared" si="5"/>
        <v>12</v>
      </c>
      <c r="H18" s="18">
        <f>'[1]IRS '!$L$39</f>
        <v>5367182</v>
      </c>
      <c r="I18" s="17">
        <f t="shared" si="7"/>
        <v>78.47</v>
      </c>
      <c r="J18" s="21">
        <f t="shared" si="8"/>
        <v>20</v>
      </c>
      <c r="K18" s="19">
        <f t="shared" si="9"/>
        <v>9</v>
      </c>
      <c r="L18" s="69"/>
      <c r="M18" s="57"/>
      <c r="O18" s="4"/>
    </row>
    <row r="19" spans="1:15" ht="15" x14ac:dyDescent="0.2">
      <c r="A19" s="65"/>
      <c r="B19" s="22" t="s">
        <v>55</v>
      </c>
      <c r="C19" s="13" t="s">
        <v>8</v>
      </c>
      <c r="D19" s="13" t="s">
        <v>9</v>
      </c>
      <c r="E19" s="17">
        <f>[1]IQT!$P$28</f>
        <v>82.04</v>
      </c>
      <c r="F19" s="18">
        <f t="shared" si="0"/>
        <v>15</v>
      </c>
      <c r="G19" s="18">
        <f t="shared" si="5"/>
        <v>8</v>
      </c>
      <c r="H19" s="18">
        <f>'[1]IRS '!$L$40</f>
        <v>5787362</v>
      </c>
      <c r="I19" s="17">
        <f t="shared" si="7"/>
        <v>82.04</v>
      </c>
      <c r="J19" s="21">
        <f t="shared" si="8"/>
        <v>13</v>
      </c>
      <c r="K19" s="19">
        <f t="shared" si="9"/>
        <v>7</v>
      </c>
      <c r="L19" s="69"/>
      <c r="M19" s="57"/>
      <c r="O19" s="4"/>
    </row>
    <row r="20" spans="1:15" ht="15" x14ac:dyDescent="0.2">
      <c r="A20" s="65"/>
      <c r="B20" s="22" t="s">
        <v>56</v>
      </c>
      <c r="C20" s="13" t="s">
        <v>30</v>
      </c>
      <c r="D20" s="13" t="s">
        <v>30</v>
      </c>
      <c r="E20" s="17">
        <f>[1]IQT!$P$29</f>
        <v>82.85</v>
      </c>
      <c r="F20" s="18">
        <f t="shared" si="0"/>
        <v>14</v>
      </c>
      <c r="G20" s="18">
        <f t="shared" si="5"/>
        <v>7</v>
      </c>
      <c r="H20" s="18">
        <f>'[1]IRS '!$L$41</f>
        <v>3309353</v>
      </c>
      <c r="I20" s="17">
        <f t="shared" si="7"/>
        <v>82.85</v>
      </c>
      <c r="J20" s="21">
        <f t="shared" si="8"/>
        <v>12</v>
      </c>
      <c r="K20" s="19">
        <f t="shared" si="9"/>
        <v>6</v>
      </c>
      <c r="L20" s="69"/>
      <c r="M20" s="57"/>
      <c r="O20" s="4"/>
    </row>
    <row r="21" spans="1:15" ht="15" x14ac:dyDescent="0.2">
      <c r="A21" s="65"/>
      <c r="B21" s="22" t="s">
        <v>57</v>
      </c>
      <c r="C21" s="13" t="s">
        <v>10</v>
      </c>
      <c r="D21" s="13" t="s">
        <v>10</v>
      </c>
      <c r="E21" s="17">
        <f>[1]IQT!$P$30</f>
        <v>83.87</v>
      </c>
      <c r="F21" s="18">
        <f t="shared" si="0"/>
        <v>13</v>
      </c>
      <c r="G21" s="18">
        <f t="shared" si="5"/>
        <v>6</v>
      </c>
      <c r="H21" s="18">
        <f>'[1]IRS '!$L$42</f>
        <v>2452911</v>
      </c>
      <c r="I21" s="17">
        <f t="shared" si="7"/>
        <v>83.87</v>
      </c>
      <c r="J21" s="21">
        <f t="shared" si="8"/>
        <v>10</v>
      </c>
      <c r="K21" s="19">
        <f t="shared" si="9"/>
        <v>4</v>
      </c>
      <c r="L21" s="69"/>
      <c r="M21" s="57"/>
      <c r="O21" s="4"/>
    </row>
    <row r="22" spans="1:15" ht="15" x14ac:dyDescent="0.2">
      <c r="A22" s="65"/>
      <c r="B22" s="44" t="s">
        <v>58</v>
      </c>
      <c r="C22" s="46" t="s">
        <v>40</v>
      </c>
      <c r="D22" s="13" t="s">
        <v>29</v>
      </c>
      <c r="E22" s="17">
        <f>[1]IQT!$P$31</f>
        <v>79.08</v>
      </c>
      <c r="F22" s="18">
        <f t="shared" si="0"/>
        <v>23</v>
      </c>
      <c r="G22" s="18">
        <f t="shared" si="5"/>
        <v>11</v>
      </c>
      <c r="H22" s="18">
        <f>'[1]IRS '!$L$43</f>
        <v>1127655.8286353701</v>
      </c>
      <c r="I22" s="48">
        <f>SUMPRODUCT(E22:E23,H22:H23)/SUM(H22:H23)</f>
        <v>86.248449007144259</v>
      </c>
      <c r="J22" s="50">
        <f t="shared" si="8"/>
        <v>7</v>
      </c>
      <c r="K22" s="66">
        <f t="shared" si="9"/>
        <v>3</v>
      </c>
      <c r="L22" s="69"/>
      <c r="M22" s="57"/>
      <c r="O22" s="4"/>
    </row>
    <row r="23" spans="1:15" ht="15" x14ac:dyDescent="0.2">
      <c r="A23" s="65"/>
      <c r="B23" s="45"/>
      <c r="C23" s="47"/>
      <c r="D23" s="13" t="s">
        <v>85</v>
      </c>
      <c r="E23" s="17">
        <f>[1]IQT!$P$32</f>
        <v>91.21</v>
      </c>
      <c r="F23" s="18">
        <f t="shared" si="0"/>
        <v>3</v>
      </c>
      <c r="G23" s="18">
        <f t="shared" si="5"/>
        <v>2</v>
      </c>
      <c r="H23" s="18">
        <f>'[1]IRS '!$L$44</f>
        <v>1629237.1713646299</v>
      </c>
      <c r="I23" s="49"/>
      <c r="J23" s="51" t="e">
        <f t="shared" si="8"/>
        <v>#N/A</v>
      </c>
      <c r="K23" s="67"/>
      <c r="L23" s="69"/>
      <c r="M23" s="57"/>
      <c r="O23" s="4"/>
    </row>
    <row r="24" spans="1:15" ht="15" x14ac:dyDescent="0.2">
      <c r="A24" s="65"/>
      <c r="B24" s="23" t="s">
        <v>59</v>
      </c>
      <c r="C24" s="13" t="s">
        <v>4</v>
      </c>
      <c r="D24" s="13" t="s">
        <v>4</v>
      </c>
      <c r="E24" s="17">
        <f>[1]IQT!$P$33</f>
        <v>87.49</v>
      </c>
      <c r="F24" s="18">
        <f t="shared" si="0"/>
        <v>7</v>
      </c>
      <c r="G24" s="18">
        <f t="shared" si="5"/>
        <v>4</v>
      </c>
      <c r="H24" s="18">
        <f>'[1]IRS '!$L$45</f>
        <v>2694165</v>
      </c>
      <c r="I24" s="17">
        <f>+E24</f>
        <v>87.49</v>
      </c>
      <c r="J24" s="21">
        <f t="shared" si="8"/>
        <v>4</v>
      </c>
      <c r="K24" s="19">
        <f>RANK(I24,$I$14:$I$26)</f>
        <v>2</v>
      </c>
      <c r="L24" s="69"/>
      <c r="M24" s="57"/>
      <c r="O24" s="4"/>
    </row>
    <row r="25" spans="1:15" ht="15" x14ac:dyDescent="0.2">
      <c r="A25" s="65"/>
      <c r="B25" s="59" t="s">
        <v>60</v>
      </c>
      <c r="C25" s="46" t="s">
        <v>39</v>
      </c>
      <c r="D25" s="13" t="s">
        <v>33</v>
      </c>
      <c r="E25" s="17">
        <f>[1]IQT!$P$34</f>
        <v>86.76</v>
      </c>
      <c r="F25" s="18">
        <f t="shared" si="0"/>
        <v>9</v>
      </c>
      <c r="G25" s="18">
        <f t="shared" si="5"/>
        <v>5</v>
      </c>
      <c r="H25" s="18">
        <f>'[1]IRS '!$L$46</f>
        <v>2377623</v>
      </c>
      <c r="I25" s="48">
        <f>SUMPRODUCT(E25:E26,H25:H26)/SUM(H25:H26)</f>
        <v>83.474434732083367</v>
      </c>
      <c r="J25" s="50">
        <f t="shared" si="8"/>
        <v>11</v>
      </c>
      <c r="K25" s="52">
        <f>RANK(I25,$I$14:$I$26)</f>
        <v>5</v>
      </c>
      <c r="L25" s="69"/>
      <c r="M25" s="57"/>
      <c r="O25" s="4"/>
    </row>
    <row r="26" spans="1:15" ht="15" x14ac:dyDescent="0.2">
      <c r="A26" s="65"/>
      <c r="B26" s="60"/>
      <c r="C26" s="61"/>
      <c r="D26" s="13" t="s">
        <v>26</v>
      </c>
      <c r="E26" s="17">
        <f>[1]IQT!$P$36</f>
        <v>80.33</v>
      </c>
      <c r="F26" s="18">
        <f t="shared" si="0"/>
        <v>21</v>
      </c>
      <c r="G26" s="18">
        <f t="shared" si="5"/>
        <v>10</v>
      </c>
      <c r="H26" s="18">
        <f>'[1]IRS '!$L$48</f>
        <v>2484337</v>
      </c>
      <c r="I26" s="62"/>
      <c r="J26" s="63"/>
      <c r="K26" s="64"/>
      <c r="L26" s="70"/>
      <c r="M26" s="57"/>
      <c r="O26" s="4"/>
    </row>
    <row r="27" spans="1:15" ht="15" x14ac:dyDescent="0.2">
      <c r="A27" s="41" t="s">
        <v>75</v>
      </c>
      <c r="B27" s="44" t="s">
        <v>61</v>
      </c>
      <c r="C27" s="46" t="s">
        <v>41</v>
      </c>
      <c r="D27" s="13" t="s">
        <v>27</v>
      </c>
      <c r="E27" s="17">
        <f>[1]IQT!$P$38</f>
        <v>81.63</v>
      </c>
      <c r="F27" s="18">
        <f t="shared" si="0"/>
        <v>16</v>
      </c>
      <c r="G27" s="18">
        <f>RANK(E27,$E$27:$E$41)</f>
        <v>4</v>
      </c>
      <c r="H27" s="18">
        <f>'[1]IRS '!$L$63</f>
        <v>7173378</v>
      </c>
      <c r="I27" s="48">
        <f>SUMPRODUCT(E27:E28,H27:H28)/SUM(H27:H28)</f>
        <v>80.887676452440417</v>
      </c>
      <c r="J27" s="50">
        <f t="shared" ref="J27:J41" si="10">RANK(I27,$I$3:$I$41)</f>
        <v>16</v>
      </c>
      <c r="K27" s="52">
        <f>RANK(I27,$I$27:$I$41)</f>
        <v>4</v>
      </c>
      <c r="L27" s="68">
        <f>SUMPRODUCT(E27:E41,H27:H41)/SUM(H27:H41)</f>
        <v>77.310541772624049</v>
      </c>
      <c r="M27" s="57"/>
      <c r="O27" s="4"/>
    </row>
    <row r="28" spans="1:15" ht="15" x14ac:dyDescent="0.2">
      <c r="A28" s="42"/>
      <c r="B28" s="45"/>
      <c r="C28" s="47"/>
      <c r="D28" s="13" t="s">
        <v>22</v>
      </c>
      <c r="E28" s="17">
        <f>[1]IQT!$P$39</f>
        <v>77.22</v>
      </c>
      <c r="F28" s="18">
        <f t="shared" si="0"/>
        <v>27</v>
      </c>
      <c r="G28" s="18">
        <f t="shared" ref="G28:G41" si="11">RANK(E28,$E$27:$E$41)</f>
        <v>7</v>
      </c>
      <c r="H28" s="18">
        <f>'[1]IRS '!$L$64</f>
        <v>1451864</v>
      </c>
      <c r="I28" s="49"/>
      <c r="J28" s="51" t="e">
        <f t="shared" si="10"/>
        <v>#N/A</v>
      </c>
      <c r="K28" s="53"/>
      <c r="L28" s="69"/>
      <c r="M28" s="57"/>
      <c r="O28" s="4"/>
    </row>
    <row r="29" spans="1:15" ht="15" x14ac:dyDescent="0.2">
      <c r="A29" s="42"/>
      <c r="B29" s="44" t="s">
        <v>62</v>
      </c>
      <c r="C29" s="46" t="s">
        <v>41</v>
      </c>
      <c r="D29" s="13" t="s">
        <v>27</v>
      </c>
      <c r="E29" s="17">
        <f>[1]IQT!$P$40</f>
        <v>70.040000000000006</v>
      </c>
      <c r="F29" s="18">
        <f t="shared" si="0"/>
        <v>36</v>
      </c>
      <c r="G29" s="18">
        <f t="shared" si="11"/>
        <v>12</v>
      </c>
      <c r="H29" s="18">
        <f>'[1]IRS '!$L$65</f>
        <v>4346548</v>
      </c>
      <c r="I29" s="48">
        <f>SUMPRODUCT(E29:E30,H29:H30)/SUM(H29:H30)</f>
        <v>69.390538272255526</v>
      </c>
      <c r="J29" s="50">
        <f t="shared" si="10"/>
        <v>31</v>
      </c>
      <c r="K29" s="52">
        <f>RANK(I29,$I$27:$I$41)</f>
        <v>12</v>
      </c>
      <c r="L29" s="69"/>
      <c r="M29" s="57"/>
      <c r="O29" s="4"/>
    </row>
    <row r="30" spans="1:15" ht="15" x14ac:dyDescent="0.2">
      <c r="A30" s="42"/>
      <c r="B30" s="45"/>
      <c r="C30" s="47"/>
      <c r="D30" s="13" t="s">
        <v>22</v>
      </c>
      <c r="E30" s="17">
        <f>[1]IQT!$P$41</f>
        <v>67.34</v>
      </c>
      <c r="F30" s="18">
        <f t="shared" si="0"/>
        <v>38</v>
      </c>
      <c r="G30" s="18">
        <f t="shared" si="11"/>
        <v>14</v>
      </c>
      <c r="H30" s="18">
        <f>'[1]IRS '!$L$66</f>
        <v>1376671</v>
      </c>
      <c r="I30" s="49"/>
      <c r="J30" s="51" t="e">
        <f t="shared" si="10"/>
        <v>#N/A</v>
      </c>
      <c r="K30" s="53"/>
      <c r="L30" s="69"/>
      <c r="M30" s="57"/>
      <c r="O30" s="4"/>
    </row>
    <row r="31" spans="1:15" ht="15" x14ac:dyDescent="0.2">
      <c r="A31" s="42"/>
      <c r="B31" s="22" t="s">
        <v>63</v>
      </c>
      <c r="C31" s="13" t="s">
        <v>12</v>
      </c>
      <c r="D31" s="13" t="s">
        <v>12</v>
      </c>
      <c r="E31" s="17">
        <f>[1]IQT!$P$42</f>
        <v>69.47</v>
      </c>
      <c r="F31" s="18">
        <f t="shared" si="0"/>
        <v>37</v>
      </c>
      <c r="G31" s="18">
        <f t="shared" si="11"/>
        <v>13</v>
      </c>
      <c r="H31" s="18">
        <f>'[1]IRS '!$L$67</f>
        <v>4628940</v>
      </c>
      <c r="I31" s="17">
        <f t="shared" ref="I31:I41" si="12">+E31</f>
        <v>69.47</v>
      </c>
      <c r="J31" s="21">
        <f t="shared" si="10"/>
        <v>30</v>
      </c>
      <c r="K31" s="20">
        <f>RANK(I31,$I$27:$I$41)</f>
        <v>11</v>
      </c>
      <c r="L31" s="69"/>
      <c r="M31" s="57"/>
      <c r="O31" s="4"/>
    </row>
    <row r="32" spans="1:15" ht="15" x14ac:dyDescent="0.2">
      <c r="A32" s="42"/>
      <c r="B32" s="22" t="s">
        <v>64</v>
      </c>
      <c r="C32" s="13" t="s">
        <v>28</v>
      </c>
      <c r="D32" s="13" t="s">
        <v>28</v>
      </c>
      <c r="E32" s="17">
        <f>[1]IQT!$P$43</f>
        <v>71.03</v>
      </c>
      <c r="F32" s="18">
        <f t="shared" si="0"/>
        <v>35</v>
      </c>
      <c r="G32" s="18">
        <f t="shared" si="11"/>
        <v>11</v>
      </c>
      <c r="H32" s="18">
        <f>'[1]IRS '!$L$68</f>
        <v>1315113</v>
      </c>
      <c r="I32" s="17">
        <f t="shared" si="12"/>
        <v>71.03</v>
      </c>
      <c r="J32" s="21">
        <f t="shared" si="10"/>
        <v>29</v>
      </c>
      <c r="K32" s="20">
        <f t="shared" ref="K32:K41" si="13">RANK(I32,$I$27:$I$41)</f>
        <v>10</v>
      </c>
      <c r="L32" s="69"/>
      <c r="M32" s="57"/>
      <c r="O32" s="4"/>
    </row>
    <row r="33" spans="1:15" ht="15" x14ac:dyDescent="0.2">
      <c r="A33" s="42"/>
      <c r="B33" s="22" t="s">
        <v>65</v>
      </c>
      <c r="C33" s="13" t="s">
        <v>19</v>
      </c>
      <c r="D33" s="13" t="s">
        <v>19</v>
      </c>
      <c r="E33" s="17">
        <f>[1]IQT!$P$44</f>
        <v>75.680000000000007</v>
      </c>
      <c r="F33" s="18">
        <f t="shared" si="0"/>
        <v>30</v>
      </c>
      <c r="G33" s="18">
        <f t="shared" si="11"/>
        <v>8</v>
      </c>
      <c r="H33" s="18">
        <f>'[1]IRS '!$L$69</f>
        <v>5032432</v>
      </c>
      <c r="I33" s="17">
        <f t="shared" si="12"/>
        <v>75.680000000000007</v>
      </c>
      <c r="J33" s="21">
        <f t="shared" si="10"/>
        <v>24</v>
      </c>
      <c r="K33" s="20">
        <f t="shared" si="13"/>
        <v>7</v>
      </c>
      <c r="L33" s="69"/>
      <c r="M33" s="57"/>
      <c r="O33" s="4"/>
    </row>
    <row r="34" spans="1:15" ht="15" x14ac:dyDescent="0.2">
      <c r="A34" s="42"/>
      <c r="B34" s="22" t="s">
        <v>66</v>
      </c>
      <c r="C34" s="13" t="s">
        <v>23</v>
      </c>
      <c r="D34" s="13" t="s">
        <v>23</v>
      </c>
      <c r="E34" s="17">
        <f>[1]IQT!$P$45</f>
        <v>89.98</v>
      </c>
      <c r="F34" s="18">
        <f t="shared" si="0"/>
        <v>4</v>
      </c>
      <c r="G34" s="18">
        <f t="shared" si="11"/>
        <v>1</v>
      </c>
      <c r="H34" s="18">
        <f>'[1]IRS '!$L$70</f>
        <v>8384891</v>
      </c>
      <c r="I34" s="17">
        <f t="shared" si="12"/>
        <v>89.98</v>
      </c>
      <c r="J34" s="21">
        <f t="shared" si="10"/>
        <v>2</v>
      </c>
      <c r="K34" s="20">
        <f t="shared" si="13"/>
        <v>1</v>
      </c>
      <c r="L34" s="69"/>
      <c r="M34" s="57"/>
      <c r="O34" s="4"/>
    </row>
    <row r="35" spans="1:15" ht="15" x14ac:dyDescent="0.2">
      <c r="A35" s="42"/>
      <c r="B35" s="22" t="s">
        <v>67</v>
      </c>
      <c r="C35" s="13" t="s">
        <v>12</v>
      </c>
      <c r="D35" s="13" t="s">
        <v>12</v>
      </c>
      <c r="E35" s="17">
        <f>[1]IQT!$P$46</f>
        <v>73.430000000000007</v>
      </c>
      <c r="F35" s="18">
        <f t="shared" si="0"/>
        <v>33</v>
      </c>
      <c r="G35" s="18">
        <f t="shared" si="11"/>
        <v>10</v>
      </c>
      <c r="H35" s="18">
        <f>'[1]IRS '!$L$71</f>
        <v>1106043</v>
      </c>
      <c r="I35" s="17">
        <f t="shared" si="12"/>
        <v>73.430000000000007</v>
      </c>
      <c r="J35" s="21">
        <f t="shared" si="10"/>
        <v>27</v>
      </c>
      <c r="K35" s="20">
        <f t="shared" si="13"/>
        <v>9</v>
      </c>
      <c r="L35" s="69"/>
      <c r="M35" s="57"/>
      <c r="O35" s="4"/>
    </row>
    <row r="36" spans="1:15" ht="15" x14ac:dyDescent="0.2">
      <c r="A36" s="42"/>
      <c r="B36" s="22" t="s">
        <v>68</v>
      </c>
      <c r="C36" s="13" t="s">
        <v>24</v>
      </c>
      <c r="D36" s="13" t="s">
        <v>24</v>
      </c>
      <c r="E36" s="17">
        <f>[1]IQT!$P$47</f>
        <v>80.39</v>
      </c>
      <c r="F36" s="18">
        <f t="shared" si="0"/>
        <v>20</v>
      </c>
      <c r="G36" s="18">
        <f t="shared" si="11"/>
        <v>5</v>
      </c>
      <c r="H36" s="18">
        <f>'[1]IRS '!$L$72</f>
        <v>6570371</v>
      </c>
      <c r="I36" s="17">
        <f t="shared" si="12"/>
        <v>80.39</v>
      </c>
      <c r="J36" s="21">
        <f t="shared" si="10"/>
        <v>17</v>
      </c>
      <c r="K36" s="20">
        <f t="shared" si="13"/>
        <v>5</v>
      </c>
      <c r="L36" s="69"/>
      <c r="M36" s="57"/>
      <c r="O36" s="4"/>
    </row>
    <row r="37" spans="1:15" ht="15" x14ac:dyDescent="0.2">
      <c r="A37" s="42"/>
      <c r="B37" s="22" t="s">
        <v>69</v>
      </c>
      <c r="C37" s="13" t="s">
        <v>21</v>
      </c>
      <c r="D37" s="13" t="s">
        <v>21</v>
      </c>
      <c r="E37" s="17">
        <f>[1]IQT!$P$48</f>
        <v>57.54</v>
      </c>
      <c r="F37" s="18">
        <f t="shared" si="0"/>
        <v>39</v>
      </c>
      <c r="G37" s="18">
        <f t="shared" si="11"/>
        <v>15</v>
      </c>
      <c r="H37" s="18">
        <f>'[1]IRS '!$L$73</f>
        <v>4357660</v>
      </c>
      <c r="I37" s="17">
        <f t="shared" si="12"/>
        <v>57.54</v>
      </c>
      <c r="J37" s="21">
        <f t="shared" si="10"/>
        <v>32</v>
      </c>
      <c r="K37" s="20">
        <f t="shared" si="13"/>
        <v>13</v>
      </c>
      <c r="L37" s="69"/>
      <c r="M37" s="57"/>
      <c r="O37" s="4"/>
    </row>
    <row r="38" spans="1:15" ht="15" x14ac:dyDescent="0.2">
      <c r="A38" s="42"/>
      <c r="B38" s="22" t="s">
        <v>70</v>
      </c>
      <c r="C38" s="13" t="s">
        <v>20</v>
      </c>
      <c r="D38" s="13" t="s">
        <v>20</v>
      </c>
      <c r="E38" s="17">
        <f>[1]IQT!$P$49</f>
        <v>73.52</v>
      </c>
      <c r="F38" s="18">
        <f t="shared" si="0"/>
        <v>32</v>
      </c>
      <c r="G38" s="18">
        <f t="shared" si="11"/>
        <v>9</v>
      </c>
      <c r="H38" s="18">
        <f>'[1]IRS '!$L$74</f>
        <v>6862670</v>
      </c>
      <c r="I38" s="17">
        <f t="shared" si="12"/>
        <v>73.52</v>
      </c>
      <c r="J38" s="21">
        <f t="shared" si="10"/>
        <v>26</v>
      </c>
      <c r="K38" s="20">
        <f t="shared" si="13"/>
        <v>8</v>
      </c>
      <c r="L38" s="69"/>
      <c r="M38" s="57"/>
      <c r="O38" s="4"/>
    </row>
    <row r="39" spans="1:15" ht="15" x14ac:dyDescent="0.2">
      <c r="A39" s="42"/>
      <c r="B39" s="22" t="s">
        <v>71</v>
      </c>
      <c r="C39" s="13" t="s">
        <v>20</v>
      </c>
      <c r="D39" s="13" t="s">
        <v>20</v>
      </c>
      <c r="E39" s="17">
        <f>[1]IQT!$P$50</f>
        <v>79.83</v>
      </c>
      <c r="F39" s="18">
        <f t="shared" si="0"/>
        <v>22</v>
      </c>
      <c r="G39" s="18">
        <f t="shared" si="11"/>
        <v>6</v>
      </c>
      <c r="H39" s="18">
        <f>'[1]IRS '!$L$75</f>
        <v>5440532</v>
      </c>
      <c r="I39" s="17">
        <f t="shared" si="12"/>
        <v>79.83</v>
      </c>
      <c r="J39" s="21">
        <f t="shared" si="10"/>
        <v>18</v>
      </c>
      <c r="K39" s="20">
        <f t="shared" si="13"/>
        <v>6</v>
      </c>
      <c r="L39" s="69"/>
      <c r="M39" s="57"/>
      <c r="O39" s="4"/>
    </row>
    <row r="40" spans="1:15" ht="15" x14ac:dyDescent="0.2">
      <c r="A40" s="42"/>
      <c r="B40" s="22" t="s">
        <v>72</v>
      </c>
      <c r="C40" s="28" t="s">
        <v>86</v>
      </c>
      <c r="D40" s="28" t="s">
        <v>86</v>
      </c>
      <c r="E40" s="17">
        <f>[1]IQT!$P$51</f>
        <v>86.35</v>
      </c>
      <c r="F40" s="18">
        <f t="shared" si="0"/>
        <v>11</v>
      </c>
      <c r="G40" s="18">
        <f t="shared" si="11"/>
        <v>2</v>
      </c>
      <c r="H40" s="18">
        <f>'[1]IRS '!$L$76</f>
        <v>3019536</v>
      </c>
      <c r="I40" s="17">
        <f t="shared" si="12"/>
        <v>86.35</v>
      </c>
      <c r="J40" s="21">
        <f t="shared" si="10"/>
        <v>6</v>
      </c>
      <c r="K40" s="20">
        <f t="shared" si="13"/>
        <v>2</v>
      </c>
      <c r="L40" s="69"/>
      <c r="M40" s="57"/>
      <c r="O40" s="4"/>
    </row>
    <row r="41" spans="1:15" ht="15" x14ac:dyDescent="0.2">
      <c r="A41" s="43"/>
      <c r="B41" s="22" t="s">
        <v>73</v>
      </c>
      <c r="C41" s="13" t="s">
        <v>13</v>
      </c>
      <c r="D41" s="13" t="s">
        <v>13</v>
      </c>
      <c r="E41" s="17">
        <f>[1]IQT!$P$52</f>
        <v>85.96</v>
      </c>
      <c r="F41" s="18">
        <f t="shared" si="0"/>
        <v>12</v>
      </c>
      <c r="G41" s="18">
        <f t="shared" si="11"/>
        <v>3</v>
      </c>
      <c r="H41" s="18">
        <f>'[1]IRS '!$L$77</f>
        <v>1875734</v>
      </c>
      <c r="I41" s="17">
        <f t="shared" si="12"/>
        <v>85.96</v>
      </c>
      <c r="J41" s="21">
        <f t="shared" si="10"/>
        <v>8</v>
      </c>
      <c r="K41" s="20">
        <f t="shared" si="13"/>
        <v>3</v>
      </c>
      <c r="L41" s="69"/>
      <c r="M41" s="58"/>
      <c r="O41" s="4"/>
    </row>
    <row r="42" spans="1:15" ht="15" x14ac:dyDescent="0.25">
      <c r="A42" s="5" t="s">
        <v>2</v>
      </c>
      <c r="B42" s="5"/>
      <c r="C42" s="5"/>
      <c r="D42"/>
      <c r="E42"/>
      <c r="F42"/>
      <c r="G42"/>
      <c r="H42"/>
      <c r="I42"/>
      <c r="J42"/>
      <c r="K42"/>
      <c r="L42"/>
      <c r="M42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2.2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2.2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2.2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3">
    <mergeCell ref="L14:L26"/>
    <mergeCell ref="L27:L41"/>
    <mergeCell ref="B29:B30"/>
    <mergeCell ref="C29:C30"/>
    <mergeCell ref="I29:I30"/>
    <mergeCell ref="J29:J30"/>
    <mergeCell ref="K29:K30"/>
    <mergeCell ref="K27:K28"/>
    <mergeCell ref="B25:B26"/>
    <mergeCell ref="C25:C26"/>
    <mergeCell ref="I25:I26"/>
    <mergeCell ref="J25:J26"/>
    <mergeCell ref="K25:K26"/>
    <mergeCell ref="B22:B23"/>
    <mergeCell ref="C22:C23"/>
    <mergeCell ref="I22:I23"/>
    <mergeCell ref="A27:A41"/>
    <mergeCell ref="B27:B28"/>
    <mergeCell ref="C27:C28"/>
    <mergeCell ref="I27:I28"/>
    <mergeCell ref="J27:J28"/>
    <mergeCell ref="K22:K23"/>
    <mergeCell ref="B15:B16"/>
    <mergeCell ref="C15:C16"/>
    <mergeCell ref="I15:I16"/>
    <mergeCell ref="J15:J16"/>
    <mergeCell ref="K15:K16"/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C11:C12"/>
    <mergeCell ref="I11:I12"/>
    <mergeCell ref="J11:J12"/>
    <mergeCell ref="K11:K12"/>
    <mergeCell ref="A14:A26"/>
    <mergeCell ref="J22:J23"/>
  </mergeCells>
  <conditionalFormatting sqref="E3:E41">
    <cfRule type="cellIs" dxfId="55" priority="7" operator="lessThan">
      <formula>60</formula>
    </cfRule>
    <cfRule type="cellIs" dxfId="54" priority="8" operator="between">
      <formula>59.99</formula>
      <formula>76</formula>
    </cfRule>
    <cfRule type="cellIs" dxfId="53" priority="9" operator="greaterThan">
      <formula>93</formula>
    </cfRule>
    <cfRule type="cellIs" dxfId="52" priority="10" operator="between">
      <formula>75.99</formula>
      <formula>93</formula>
    </cfRule>
  </conditionalFormatting>
  <conditionalFormatting sqref="I3:I41">
    <cfRule type="cellIs" dxfId="51" priority="1" operator="between">
      <formula>75.99</formula>
      <formula>93</formula>
    </cfRule>
    <cfRule type="cellIs" dxfId="50" priority="3" operator="greaterThan">
      <formula>93</formula>
    </cfRule>
    <cfRule type="cellIs" dxfId="49" priority="4" operator="lessThan">
      <formula>60</formula>
    </cfRule>
    <cfRule type="cellIs" dxfId="48" priority="5" operator="between">
      <formula>59.99</formula>
      <formula>76</formula>
    </cfRule>
  </conditionalFormatting>
  <conditionalFormatting sqref="I27:I41">
    <cfRule type="cellIs" dxfId="47" priority="6" operator="between">
      <formula>75.99</formula>
      <formula>93</formula>
    </cfRule>
  </conditionalFormatting>
  <conditionalFormatting sqref="L3:M3 L27">
    <cfRule type="cellIs" dxfId="46" priority="75" operator="between">
      <formula>75.99</formula>
      <formula>93</formula>
    </cfRule>
  </conditionalFormatting>
  <conditionalFormatting sqref="L3:M3">
    <cfRule type="cellIs" dxfId="45" priority="116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3DEB-8F8A-46B4-8DF4-78AE2E0633FC}">
  <dimension ref="A1:O53"/>
  <sheetViews>
    <sheetView topLeftCell="H12" zoomScale="80" zoomScaleNormal="80" workbookViewId="0">
      <selection activeCell="N63" sqref="N63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38" t="s">
        <v>89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5" ht="75" x14ac:dyDescent="0.2">
      <c r="A2" s="14" t="s">
        <v>81</v>
      </c>
      <c r="B2" s="14" t="s">
        <v>79</v>
      </c>
      <c r="C2" s="14" t="s">
        <v>25</v>
      </c>
      <c r="D2" s="14" t="s">
        <v>1</v>
      </c>
      <c r="E2" s="14" t="s">
        <v>80</v>
      </c>
      <c r="F2" s="14" t="s">
        <v>36</v>
      </c>
      <c r="G2" s="14" t="s">
        <v>77</v>
      </c>
      <c r="H2" s="15" t="s">
        <v>34</v>
      </c>
      <c r="I2" s="14" t="s">
        <v>35</v>
      </c>
      <c r="J2" s="14" t="s">
        <v>37</v>
      </c>
      <c r="K2" s="14" t="s">
        <v>76</v>
      </c>
      <c r="L2" s="14" t="s">
        <v>78</v>
      </c>
      <c r="M2" s="16" t="s">
        <v>0</v>
      </c>
    </row>
    <row r="3" spans="1:15" ht="15" x14ac:dyDescent="0.2">
      <c r="A3" s="41" t="s">
        <v>74</v>
      </c>
      <c r="B3" s="44" t="s">
        <v>42</v>
      </c>
      <c r="C3" s="46" t="s">
        <v>38</v>
      </c>
      <c r="D3" s="13" t="s">
        <v>3</v>
      </c>
      <c r="E3" s="17">
        <f>[2]IQT!$P$7</f>
        <v>89.32</v>
      </c>
      <c r="F3" s="18">
        <f t="shared" ref="F3:F41" si="0">RANK(E3,$E$3:$E$41)</f>
        <v>2</v>
      </c>
      <c r="G3" s="18">
        <f t="shared" ref="G3:G13" si="1">RANK(E3,$E$3:$E$13)</f>
        <v>1</v>
      </c>
      <c r="H3" s="18">
        <f>'[2]IRS '!$L$6</f>
        <v>6465471</v>
      </c>
      <c r="I3" s="48">
        <f>SUMPRODUCT(E3:E4,H3:H4)/SUM(H3:H4)</f>
        <v>88.241841591739728</v>
      </c>
      <c r="J3" s="50">
        <f>RANK(I3,$I$3:$I$41)</f>
        <v>4</v>
      </c>
      <c r="K3" s="52">
        <f>RANK(I3,$I$3:$I$13)</f>
        <v>1</v>
      </c>
      <c r="L3" s="54">
        <f>SUMPRODUCT(E3:E13,H3:H13)/SUM(H3:H13)</f>
        <v>79.042123398314942</v>
      </c>
      <c r="M3" s="56">
        <f>SUMPRODUCT(E3:E41,H3:H41)/SUM(H3:H41)</f>
        <v>77.85630140844107</v>
      </c>
      <c r="O3" s="4"/>
    </row>
    <row r="4" spans="1:15" ht="15" x14ac:dyDescent="0.2">
      <c r="A4" s="42"/>
      <c r="B4" s="45"/>
      <c r="C4" s="47"/>
      <c r="D4" s="13" t="s">
        <v>4</v>
      </c>
      <c r="E4" s="17">
        <f>[2]IQT!$P$8</f>
        <v>81.790000000000006</v>
      </c>
      <c r="F4" s="18">
        <f t="shared" si="0"/>
        <v>13</v>
      </c>
      <c r="G4" s="18">
        <f t="shared" si="1"/>
        <v>5</v>
      </c>
      <c r="H4" s="18">
        <f>'[2]IRS '!$L$7</f>
        <v>1080436</v>
      </c>
      <c r="I4" s="49"/>
      <c r="J4" s="51"/>
      <c r="K4" s="53"/>
      <c r="L4" s="55"/>
      <c r="M4" s="57"/>
      <c r="O4" s="4"/>
    </row>
    <row r="5" spans="1:15" ht="15" x14ac:dyDescent="0.2">
      <c r="A5" s="42"/>
      <c r="B5" s="22" t="s">
        <v>43</v>
      </c>
      <c r="C5" s="13" t="s">
        <v>5</v>
      </c>
      <c r="D5" s="13" t="s">
        <v>6</v>
      </c>
      <c r="E5" s="17">
        <f>[2]IQT!$P$9</f>
        <v>73.41</v>
      </c>
      <c r="F5" s="18">
        <f t="shared" si="0"/>
        <v>26</v>
      </c>
      <c r="G5" s="18">
        <f t="shared" si="1"/>
        <v>9</v>
      </c>
      <c r="H5" s="18">
        <f>'[2]IRS '!$L$8</f>
        <v>5595188</v>
      </c>
      <c r="I5" s="17">
        <f t="shared" ref="I5:I10" si="2">+E5</f>
        <v>73.41</v>
      </c>
      <c r="J5" s="21">
        <f t="shared" ref="J5:J11" si="3">RANK(I5,$I$3:$I$41)</f>
        <v>23</v>
      </c>
      <c r="K5" s="19">
        <f t="shared" ref="K5:K11" si="4">RANK(I5,$I$3:$I$13)</f>
        <v>8</v>
      </c>
      <c r="L5" s="55"/>
      <c r="M5" s="57"/>
      <c r="O5" s="4"/>
    </row>
    <row r="6" spans="1:15" ht="15" x14ac:dyDescent="0.2">
      <c r="A6" s="42"/>
      <c r="B6" s="22" t="s">
        <v>44</v>
      </c>
      <c r="C6" s="25" t="s">
        <v>32</v>
      </c>
      <c r="D6" s="25" t="s">
        <v>32</v>
      </c>
      <c r="E6" s="17">
        <f>[2]IQT!$P$10</f>
        <v>75.8</v>
      </c>
      <c r="F6" s="18">
        <f t="shared" si="0"/>
        <v>24</v>
      </c>
      <c r="G6" s="18">
        <f t="shared" si="1"/>
        <v>8</v>
      </c>
      <c r="H6" s="18">
        <f>'[2]IRS '!$L$9</f>
        <v>6842592</v>
      </c>
      <c r="I6" s="17">
        <f t="shared" si="2"/>
        <v>75.8</v>
      </c>
      <c r="J6" s="21">
        <f t="shared" si="3"/>
        <v>22</v>
      </c>
      <c r="K6" s="19">
        <f t="shared" si="4"/>
        <v>7</v>
      </c>
      <c r="L6" s="55"/>
      <c r="M6" s="57"/>
      <c r="O6" s="4"/>
    </row>
    <row r="7" spans="1:15" ht="15" x14ac:dyDescent="0.2">
      <c r="A7" s="42"/>
      <c r="B7" s="22" t="s">
        <v>45</v>
      </c>
      <c r="C7" s="13" t="s">
        <v>30</v>
      </c>
      <c r="D7" s="13" t="s">
        <v>30</v>
      </c>
      <c r="E7" s="17">
        <f>[2]IQT!$P$11</f>
        <v>82.58</v>
      </c>
      <c r="F7" s="18">
        <f t="shared" si="0"/>
        <v>10</v>
      </c>
      <c r="G7" s="18">
        <f t="shared" si="1"/>
        <v>3</v>
      </c>
      <c r="H7" s="18">
        <f>'[2]IRS '!$L$10</f>
        <v>4255627</v>
      </c>
      <c r="I7" s="17">
        <f t="shared" si="2"/>
        <v>82.58</v>
      </c>
      <c r="J7" s="21">
        <f t="shared" si="3"/>
        <v>10</v>
      </c>
      <c r="K7" s="19">
        <f t="shared" si="4"/>
        <v>3</v>
      </c>
      <c r="L7" s="55"/>
      <c r="M7" s="57"/>
      <c r="O7" s="4"/>
    </row>
    <row r="8" spans="1:15" ht="15" x14ac:dyDescent="0.2">
      <c r="A8" s="42"/>
      <c r="B8" s="22" t="s">
        <v>46</v>
      </c>
      <c r="C8" s="13" t="s">
        <v>10</v>
      </c>
      <c r="D8" s="13" t="s">
        <v>10</v>
      </c>
      <c r="E8" s="17">
        <f>[2]IQT!$P$12</f>
        <v>76.34</v>
      </c>
      <c r="F8" s="18">
        <f t="shared" si="0"/>
        <v>21</v>
      </c>
      <c r="G8" s="18">
        <f t="shared" si="1"/>
        <v>7</v>
      </c>
      <c r="H8" s="18">
        <f>'[2]IRS '!$L$11</f>
        <v>5891775</v>
      </c>
      <c r="I8" s="17">
        <f t="shared" si="2"/>
        <v>76.34</v>
      </c>
      <c r="J8" s="21">
        <f t="shared" si="3"/>
        <v>19</v>
      </c>
      <c r="K8" s="19">
        <f t="shared" si="4"/>
        <v>6</v>
      </c>
      <c r="L8" s="55"/>
      <c r="M8" s="57"/>
      <c r="O8" s="4"/>
    </row>
    <row r="9" spans="1:15" ht="15" x14ac:dyDescent="0.2">
      <c r="A9" s="42"/>
      <c r="B9" s="22" t="s">
        <v>47</v>
      </c>
      <c r="C9" s="13" t="s">
        <v>31</v>
      </c>
      <c r="D9" s="13" t="s">
        <v>31</v>
      </c>
      <c r="E9" s="17">
        <f>[2]IQT!$P$13</f>
        <v>82.24</v>
      </c>
      <c r="F9" s="18">
        <f t="shared" si="0"/>
        <v>12</v>
      </c>
      <c r="G9" s="18">
        <f t="shared" si="1"/>
        <v>4</v>
      </c>
      <c r="H9" s="18">
        <f>'[2]IRS '!$L$12</f>
        <v>4897748</v>
      </c>
      <c r="I9" s="17">
        <f t="shared" si="2"/>
        <v>82.24</v>
      </c>
      <c r="J9" s="21">
        <f t="shared" si="3"/>
        <v>11</v>
      </c>
      <c r="K9" s="19">
        <f t="shared" si="4"/>
        <v>4</v>
      </c>
      <c r="L9" s="55"/>
      <c r="M9" s="57"/>
      <c r="N9" s="3"/>
      <c r="O9" s="4"/>
    </row>
    <row r="10" spans="1:15" ht="15" x14ac:dyDescent="0.2">
      <c r="A10" s="42"/>
      <c r="B10" s="22" t="s">
        <v>48</v>
      </c>
      <c r="C10" s="13" t="s">
        <v>32</v>
      </c>
      <c r="D10" s="13" t="s">
        <v>32</v>
      </c>
      <c r="E10" s="17">
        <f>[2]IQT!$P$14</f>
        <v>73.069999999999993</v>
      </c>
      <c r="F10" s="18">
        <f t="shared" si="0"/>
        <v>27</v>
      </c>
      <c r="G10" s="18">
        <f t="shared" si="1"/>
        <v>10</v>
      </c>
      <c r="H10" s="18">
        <f>'[2]IRS '!$L$13</f>
        <v>5632841</v>
      </c>
      <c r="I10" s="17">
        <f t="shared" si="2"/>
        <v>73.069999999999993</v>
      </c>
      <c r="J10" s="21">
        <f t="shared" si="3"/>
        <v>24</v>
      </c>
      <c r="K10" s="19">
        <f t="shared" si="4"/>
        <v>9</v>
      </c>
      <c r="L10" s="55"/>
      <c r="M10" s="57"/>
      <c r="O10" s="4"/>
    </row>
    <row r="11" spans="1:15" ht="15" x14ac:dyDescent="0.2">
      <c r="A11" s="42"/>
      <c r="B11" s="59" t="s">
        <v>49</v>
      </c>
      <c r="C11" s="46" t="s">
        <v>39</v>
      </c>
      <c r="D11" s="13" t="s">
        <v>33</v>
      </c>
      <c r="E11" s="17">
        <f>[2]IQT!$P$15</f>
        <v>81.040000000000006</v>
      </c>
      <c r="F11" s="18">
        <f t="shared" si="0"/>
        <v>14</v>
      </c>
      <c r="G11" s="18">
        <f t="shared" si="1"/>
        <v>6</v>
      </c>
      <c r="H11" s="18">
        <f>'[2]IRS '!$L$14</f>
        <v>5314774</v>
      </c>
      <c r="I11" s="48">
        <f>SUMPRODUCT(E11:E12,H11:H12)/SUM(H11:H12)</f>
        <v>77.960374441143458</v>
      </c>
      <c r="J11" s="50">
        <f t="shared" si="3"/>
        <v>17</v>
      </c>
      <c r="K11" s="52">
        <f t="shared" si="4"/>
        <v>5</v>
      </c>
      <c r="L11" s="55"/>
      <c r="M11" s="57"/>
      <c r="O11" s="4"/>
    </row>
    <row r="12" spans="1:15" ht="15" x14ac:dyDescent="0.2">
      <c r="A12" s="42"/>
      <c r="B12" s="60"/>
      <c r="C12" s="61"/>
      <c r="D12" s="13" t="s">
        <v>26</v>
      </c>
      <c r="E12" s="17">
        <f>[2]IQT!$P$17</f>
        <v>72.09</v>
      </c>
      <c r="F12" s="18">
        <f t="shared" si="0"/>
        <v>31</v>
      </c>
      <c r="G12" s="18">
        <f t="shared" si="1"/>
        <v>11</v>
      </c>
      <c r="H12" s="18">
        <f>'[2]IRS '!$L$16</f>
        <v>2788155</v>
      </c>
      <c r="I12" s="62"/>
      <c r="J12" s="63"/>
      <c r="K12" s="64"/>
      <c r="L12" s="55"/>
      <c r="M12" s="57"/>
      <c r="O12" s="4"/>
    </row>
    <row r="13" spans="1:15" ht="15" x14ac:dyDescent="0.2">
      <c r="A13" s="43"/>
      <c r="B13" s="22" t="s">
        <v>50</v>
      </c>
      <c r="C13" s="13" t="s">
        <v>11</v>
      </c>
      <c r="D13" s="13" t="s">
        <v>11</v>
      </c>
      <c r="E13" s="17">
        <f>[2]IQT!$P$19</f>
        <v>83.83</v>
      </c>
      <c r="F13" s="18">
        <f t="shared" si="0"/>
        <v>8</v>
      </c>
      <c r="G13" s="18">
        <f t="shared" si="1"/>
        <v>2</v>
      </c>
      <c r="H13" s="18">
        <f>'[2]IRS '!$L$18</f>
        <v>2482203</v>
      </c>
      <c r="I13" s="17">
        <f>+E13</f>
        <v>83.83</v>
      </c>
      <c r="J13" s="21">
        <f>RANK(I13,$I$3:$I$41)</f>
        <v>8</v>
      </c>
      <c r="K13" s="24">
        <f>RANK(I13,$I$3:$I$13)</f>
        <v>2</v>
      </c>
      <c r="L13" s="55"/>
      <c r="M13" s="57"/>
      <c r="O13" s="4"/>
    </row>
    <row r="14" spans="1:15" ht="15" x14ac:dyDescent="0.2">
      <c r="A14" s="65"/>
      <c r="B14" s="36"/>
      <c r="C14" s="35"/>
      <c r="D14" s="13" t="s">
        <v>7</v>
      </c>
      <c r="E14" s="17">
        <f>[2]IQT!$P$21</f>
        <v>86.58</v>
      </c>
      <c r="F14" s="18">
        <f t="shared" si="0"/>
        <v>6</v>
      </c>
      <c r="G14" s="18">
        <f t="shared" ref="G14:G26" si="5">RANK(E14,$E$14:$E$26)</f>
        <v>3</v>
      </c>
      <c r="H14" s="18">
        <f>'[2]IRS '!$L$33</f>
        <v>1852756</v>
      </c>
      <c r="I14" s="17">
        <f t="shared" ref="I14" si="6">+E14</f>
        <v>86.58</v>
      </c>
      <c r="J14" s="37">
        <f>RANK(_xlfn.SINGLE(I14),$I$3:$I$41)</f>
        <v>5</v>
      </c>
      <c r="K14" s="24">
        <f>RANK(I14,$I$14:$I$26)</f>
        <v>2</v>
      </c>
      <c r="L14" s="68">
        <f>SUMPRODUCT(E14:E26,H14:H26)/SUM(H14:H26)</f>
        <v>79.248316645998585</v>
      </c>
      <c r="M14" s="57"/>
      <c r="O14" s="4"/>
    </row>
    <row r="15" spans="1:15" ht="15" x14ac:dyDescent="0.2">
      <c r="A15" s="65"/>
      <c r="B15" s="44" t="s">
        <v>52</v>
      </c>
      <c r="C15" s="46" t="s">
        <v>38</v>
      </c>
      <c r="D15" s="13" t="s">
        <v>3</v>
      </c>
      <c r="E15" s="17">
        <f>[2]IQT!$P$24</f>
        <v>92.45</v>
      </c>
      <c r="F15" s="18">
        <f t="shared" si="0"/>
        <v>1</v>
      </c>
      <c r="G15" s="18">
        <f t="shared" si="5"/>
        <v>1</v>
      </c>
      <c r="H15" s="18">
        <f>'[2]IRS '!$L$36</f>
        <v>2107951</v>
      </c>
      <c r="I15" s="48">
        <f>SUMPRODUCT(E15:E16,H15:H16)/SUM(H15:H16)</f>
        <v>90.024554983039309</v>
      </c>
      <c r="J15" s="50">
        <f>RANK(I15,$I$3:$I$41)</f>
        <v>1</v>
      </c>
      <c r="K15" s="52">
        <f>RANK(I15,$I$14:$I$26)</f>
        <v>1</v>
      </c>
      <c r="L15" s="69"/>
      <c r="M15" s="57"/>
      <c r="O15" s="4"/>
    </row>
    <row r="16" spans="1:15" ht="15" x14ac:dyDescent="0.2">
      <c r="A16" s="65"/>
      <c r="B16" s="45"/>
      <c r="C16" s="47"/>
      <c r="D16" s="13" t="s">
        <v>4</v>
      </c>
      <c r="E16" s="17">
        <f>[2]IQT!$P$25</f>
        <v>70.83</v>
      </c>
      <c r="F16" s="18">
        <f t="shared" si="0"/>
        <v>33</v>
      </c>
      <c r="G16" s="18">
        <f t="shared" si="5"/>
        <v>12</v>
      </c>
      <c r="H16" s="18">
        <f>'[2]IRS '!$L$37</f>
        <v>266363</v>
      </c>
      <c r="I16" s="49"/>
      <c r="J16" s="51"/>
      <c r="K16" s="53"/>
      <c r="L16" s="69"/>
      <c r="M16" s="57"/>
      <c r="O16" s="4"/>
    </row>
    <row r="17" spans="1:15" ht="15" x14ac:dyDescent="0.2">
      <c r="A17" s="65"/>
      <c r="B17" s="22" t="s">
        <v>53</v>
      </c>
      <c r="C17" s="13" t="s">
        <v>5</v>
      </c>
      <c r="D17" s="13" t="s">
        <v>6</v>
      </c>
      <c r="E17" s="17">
        <f>[2]IQT!$P$26</f>
        <v>70.44</v>
      </c>
      <c r="F17" s="18">
        <f t="shared" si="0"/>
        <v>34</v>
      </c>
      <c r="G17" s="18">
        <f t="shared" si="5"/>
        <v>13</v>
      </c>
      <c r="H17" s="18">
        <f>'[2]IRS '!$L$38</f>
        <v>7001823</v>
      </c>
      <c r="I17" s="17">
        <f t="shared" ref="I17:I21" si="7">+E17</f>
        <v>70.44</v>
      </c>
      <c r="J17" s="21">
        <f t="shared" ref="J17:J25" si="8">RANK(I17,$I$3:$I$41)</f>
        <v>28</v>
      </c>
      <c r="K17" s="19">
        <f t="shared" ref="K17:K22" si="9">RANK(I17,$I$14:$I$26)</f>
        <v>10</v>
      </c>
      <c r="L17" s="69"/>
      <c r="M17" s="57"/>
      <c r="O17" s="4"/>
    </row>
    <row r="18" spans="1:15" ht="15" x14ac:dyDescent="0.2">
      <c r="A18" s="65"/>
      <c r="B18" s="22" t="s">
        <v>54</v>
      </c>
      <c r="C18" s="25" t="s">
        <v>32</v>
      </c>
      <c r="D18" s="25" t="s">
        <v>32</v>
      </c>
      <c r="E18" s="17">
        <f>[2]IQT!$P$27</f>
        <v>76.22</v>
      </c>
      <c r="F18" s="18">
        <f t="shared" si="0"/>
        <v>22</v>
      </c>
      <c r="G18" s="18">
        <f t="shared" si="5"/>
        <v>10</v>
      </c>
      <c r="H18" s="18">
        <f>'[2]IRS '!$L$39</f>
        <v>5478149</v>
      </c>
      <c r="I18" s="17">
        <f t="shared" si="7"/>
        <v>76.22</v>
      </c>
      <c r="J18" s="21">
        <f t="shared" si="8"/>
        <v>20</v>
      </c>
      <c r="K18" s="19">
        <f t="shared" si="9"/>
        <v>9</v>
      </c>
      <c r="L18" s="69"/>
      <c r="M18" s="57"/>
      <c r="O18" s="4"/>
    </row>
    <row r="19" spans="1:15" ht="15" x14ac:dyDescent="0.2">
      <c r="A19" s="65"/>
      <c r="B19" s="22" t="s">
        <v>55</v>
      </c>
      <c r="C19" s="13" t="s">
        <v>8</v>
      </c>
      <c r="D19" s="13" t="s">
        <v>9</v>
      </c>
      <c r="E19" s="17">
        <f>[2]IQT!$P$28</f>
        <v>79.78</v>
      </c>
      <c r="F19" s="18">
        <f t="shared" si="0"/>
        <v>18</v>
      </c>
      <c r="G19" s="18">
        <f t="shared" si="5"/>
        <v>8</v>
      </c>
      <c r="H19" s="18">
        <f>'[2]IRS '!$L$40</f>
        <v>6062106</v>
      </c>
      <c r="I19" s="17">
        <f t="shared" si="7"/>
        <v>79.78</v>
      </c>
      <c r="J19" s="21">
        <f t="shared" si="8"/>
        <v>15</v>
      </c>
      <c r="K19" s="19">
        <f t="shared" si="9"/>
        <v>7</v>
      </c>
      <c r="L19" s="69"/>
      <c r="M19" s="57"/>
      <c r="O19" s="4"/>
    </row>
    <row r="20" spans="1:15" ht="15" x14ac:dyDescent="0.2">
      <c r="A20" s="65"/>
      <c r="B20" s="22" t="s">
        <v>56</v>
      </c>
      <c r="C20" s="13" t="s">
        <v>30</v>
      </c>
      <c r="D20" s="13" t="s">
        <v>30</v>
      </c>
      <c r="E20" s="17">
        <f>[2]IQT!$P$29</f>
        <v>80.150000000000006</v>
      </c>
      <c r="F20" s="18">
        <f t="shared" si="0"/>
        <v>17</v>
      </c>
      <c r="G20" s="18">
        <f t="shared" si="5"/>
        <v>7</v>
      </c>
      <c r="H20" s="18">
        <f>'[2]IRS '!$L$41</f>
        <v>3432533</v>
      </c>
      <c r="I20" s="17">
        <f t="shared" si="7"/>
        <v>80.150000000000006</v>
      </c>
      <c r="J20" s="21">
        <f t="shared" si="8"/>
        <v>14</v>
      </c>
      <c r="K20" s="19">
        <f t="shared" si="9"/>
        <v>6</v>
      </c>
      <c r="L20" s="69"/>
      <c r="M20" s="57"/>
      <c r="O20" s="4"/>
    </row>
    <row r="21" spans="1:15" ht="15" x14ac:dyDescent="0.2">
      <c r="A21" s="65"/>
      <c r="B21" s="22" t="s">
        <v>57</v>
      </c>
      <c r="C21" s="13" t="s">
        <v>10</v>
      </c>
      <c r="D21" s="13" t="s">
        <v>10</v>
      </c>
      <c r="E21" s="17">
        <f>[2]IQT!$P$30</f>
        <v>86.55</v>
      </c>
      <c r="F21" s="18">
        <f t="shared" si="0"/>
        <v>7</v>
      </c>
      <c r="G21" s="18">
        <f t="shared" si="5"/>
        <v>4</v>
      </c>
      <c r="H21" s="18">
        <f>'[2]IRS '!$L$42</f>
        <v>2584458</v>
      </c>
      <c r="I21" s="17">
        <f t="shared" si="7"/>
        <v>86.55</v>
      </c>
      <c r="J21" s="21">
        <f t="shared" si="8"/>
        <v>6</v>
      </c>
      <c r="K21" s="19">
        <f t="shared" si="9"/>
        <v>3</v>
      </c>
      <c r="L21" s="69"/>
      <c r="M21" s="57"/>
      <c r="O21" s="4"/>
    </row>
    <row r="22" spans="1:15" ht="15" x14ac:dyDescent="0.2">
      <c r="A22" s="65"/>
      <c r="B22" s="44" t="s">
        <v>58</v>
      </c>
      <c r="C22" s="46" t="s">
        <v>40</v>
      </c>
      <c r="D22" s="13" t="s">
        <v>29</v>
      </c>
      <c r="E22" s="17">
        <f>[2]IQT!$P$31</f>
        <v>79.19</v>
      </c>
      <c r="F22" s="18">
        <f t="shared" si="0"/>
        <v>19</v>
      </c>
      <c r="G22" s="18">
        <f t="shared" si="5"/>
        <v>9</v>
      </c>
      <c r="H22" s="18">
        <f>'[2]IRS '!$L$43</f>
        <v>1117286.010295541</v>
      </c>
      <c r="I22" s="48">
        <f>SUMPRODUCT(E22:E23,H22:H23)/SUM(H22:H23)</f>
        <v>84.58457722868674</v>
      </c>
      <c r="J22" s="50">
        <f t="shared" si="8"/>
        <v>7</v>
      </c>
      <c r="K22" s="66">
        <f t="shared" si="9"/>
        <v>4</v>
      </c>
      <c r="L22" s="69"/>
      <c r="M22" s="57"/>
      <c r="O22" s="4"/>
    </row>
    <row r="23" spans="1:15" ht="15" x14ac:dyDescent="0.2">
      <c r="A23" s="65"/>
      <c r="B23" s="45"/>
      <c r="C23" s="47"/>
      <c r="D23" s="13" t="s">
        <v>85</v>
      </c>
      <c r="E23" s="17">
        <f>[2]IQT!$P$32</f>
        <v>88.17</v>
      </c>
      <c r="F23" s="18">
        <f t="shared" si="0"/>
        <v>5</v>
      </c>
      <c r="G23" s="18">
        <f t="shared" si="5"/>
        <v>2</v>
      </c>
      <c r="H23" s="18">
        <f>'[2]IRS '!$L$44</f>
        <v>1681052.9897044587</v>
      </c>
      <c r="I23" s="49"/>
      <c r="J23" s="51" t="e">
        <f t="shared" si="8"/>
        <v>#N/A</v>
      </c>
      <c r="K23" s="67"/>
      <c r="L23" s="69"/>
      <c r="M23" s="57"/>
      <c r="O23" s="4"/>
    </row>
    <row r="24" spans="1:15" ht="15" x14ac:dyDescent="0.2">
      <c r="A24" s="65"/>
      <c r="B24" s="23" t="s">
        <v>59</v>
      </c>
      <c r="C24" s="13" t="s">
        <v>4</v>
      </c>
      <c r="D24" s="13" t="s">
        <v>4</v>
      </c>
      <c r="E24" s="17">
        <f>[2]IQT!$P$33</f>
        <v>83.51</v>
      </c>
      <c r="F24" s="18">
        <f t="shared" si="0"/>
        <v>9</v>
      </c>
      <c r="G24" s="18">
        <f t="shared" si="5"/>
        <v>5</v>
      </c>
      <c r="H24" s="18">
        <f>'[2]IRS '!$L$45</f>
        <v>2869466</v>
      </c>
      <c r="I24" s="17">
        <f>+E24</f>
        <v>83.51</v>
      </c>
      <c r="J24" s="21">
        <f t="shared" si="8"/>
        <v>9</v>
      </c>
      <c r="K24" s="19">
        <f>RANK(I24,$I$14:$I$26)</f>
        <v>5</v>
      </c>
      <c r="L24" s="69"/>
      <c r="M24" s="57"/>
      <c r="O24" s="4"/>
    </row>
    <row r="25" spans="1:15" ht="15" x14ac:dyDescent="0.2">
      <c r="A25" s="65"/>
      <c r="B25" s="59" t="s">
        <v>60</v>
      </c>
      <c r="C25" s="46" t="s">
        <v>39</v>
      </c>
      <c r="D25" s="13" t="s">
        <v>33</v>
      </c>
      <c r="E25" s="17">
        <f>[2]IQT!$P$34</f>
        <v>80.959999999999994</v>
      </c>
      <c r="F25" s="18">
        <f t="shared" si="0"/>
        <v>15</v>
      </c>
      <c r="G25" s="18">
        <f t="shared" si="5"/>
        <v>6</v>
      </c>
      <c r="H25" s="18">
        <f>'[2]IRS '!$L$46</f>
        <v>2365126</v>
      </c>
      <c r="I25" s="48">
        <f>SUMPRODUCT(E25:E26,H25:H26)/SUM(H25:H26)</f>
        <v>76.518171789764338</v>
      </c>
      <c r="J25" s="50">
        <f t="shared" si="8"/>
        <v>18</v>
      </c>
      <c r="K25" s="52">
        <f>RANK(I25,$I$14:$I$26)</f>
        <v>8</v>
      </c>
      <c r="L25" s="69"/>
      <c r="M25" s="57"/>
      <c r="O25" s="4"/>
    </row>
    <row r="26" spans="1:15" ht="15" x14ac:dyDescent="0.2">
      <c r="A26" s="65"/>
      <c r="B26" s="60"/>
      <c r="C26" s="61"/>
      <c r="D26" s="13" t="s">
        <v>26</v>
      </c>
      <c r="E26" s="17">
        <f>[2]IQT!$P$36</f>
        <v>72.3</v>
      </c>
      <c r="F26" s="18">
        <f t="shared" si="0"/>
        <v>30</v>
      </c>
      <c r="G26" s="18">
        <f t="shared" si="5"/>
        <v>11</v>
      </c>
      <c r="H26" s="18">
        <f>'[2]IRS '!$L$48</f>
        <v>2490530</v>
      </c>
      <c r="I26" s="62"/>
      <c r="J26" s="63"/>
      <c r="K26" s="64"/>
      <c r="L26" s="70"/>
      <c r="M26" s="57"/>
      <c r="O26" s="4"/>
    </row>
    <row r="27" spans="1:15" ht="15" x14ac:dyDescent="0.2">
      <c r="A27" s="41" t="s">
        <v>75</v>
      </c>
      <c r="B27" s="44" t="s">
        <v>61</v>
      </c>
      <c r="C27" s="46" t="s">
        <v>41</v>
      </c>
      <c r="D27" s="13" t="s">
        <v>27</v>
      </c>
      <c r="E27" s="17">
        <f>[2]IQT!$P$38</f>
        <v>82.48</v>
      </c>
      <c r="F27" s="18">
        <f t="shared" si="0"/>
        <v>11</v>
      </c>
      <c r="G27" s="18">
        <f>RANK(E27,$E$27:$E$41)</f>
        <v>3</v>
      </c>
      <c r="H27" s="18">
        <f>'[2]IRS '!$L$63</f>
        <v>7137435</v>
      </c>
      <c r="I27" s="48">
        <f>SUMPRODUCT(E27:E28,H27:H28)/SUM(H27:H28)</f>
        <v>81.134798806376679</v>
      </c>
      <c r="J27" s="50">
        <f t="shared" ref="J27:J41" si="10">RANK(I27,$I$3:$I$41)</f>
        <v>12</v>
      </c>
      <c r="K27" s="52">
        <f>RANK(I27,$I$27:$I$41)</f>
        <v>3</v>
      </c>
      <c r="L27" s="68">
        <f>SUMPRODUCT(E27:E41,H27:H41)/SUM(H27:H41)</f>
        <v>76.040290773274563</v>
      </c>
      <c r="M27" s="57"/>
      <c r="O27" s="4"/>
    </row>
    <row r="28" spans="1:15" ht="15" x14ac:dyDescent="0.2">
      <c r="A28" s="42"/>
      <c r="B28" s="45"/>
      <c r="C28" s="47"/>
      <c r="D28" s="13" t="s">
        <v>22</v>
      </c>
      <c r="E28" s="17">
        <f>[2]IQT!$P$39</f>
        <v>74.7</v>
      </c>
      <c r="F28" s="18">
        <f t="shared" si="0"/>
        <v>25</v>
      </c>
      <c r="G28" s="18">
        <f t="shared" ref="G28:G41" si="11">RANK(E28,$E$27:$E$41)</f>
        <v>7</v>
      </c>
      <c r="H28" s="18">
        <f>'[2]IRS '!$L$64</f>
        <v>1492088</v>
      </c>
      <c r="I28" s="49"/>
      <c r="J28" s="51" t="e">
        <f t="shared" si="10"/>
        <v>#N/A</v>
      </c>
      <c r="K28" s="53"/>
      <c r="L28" s="69"/>
      <c r="M28" s="57"/>
      <c r="O28" s="4"/>
    </row>
    <row r="29" spans="1:15" ht="15" x14ac:dyDescent="0.2">
      <c r="A29" s="42"/>
      <c r="B29" s="44" t="s">
        <v>62</v>
      </c>
      <c r="C29" s="46" t="s">
        <v>41</v>
      </c>
      <c r="D29" s="13" t="s">
        <v>27</v>
      </c>
      <c r="E29" s="17">
        <f>[2]IQT!$P$40</f>
        <v>68.36</v>
      </c>
      <c r="F29" s="18">
        <f t="shared" si="0"/>
        <v>37</v>
      </c>
      <c r="G29" s="18">
        <f t="shared" si="11"/>
        <v>13</v>
      </c>
      <c r="H29" s="18">
        <f>'[2]IRS '!$L$65</f>
        <v>4479640</v>
      </c>
      <c r="I29" s="48">
        <f>SUMPRODUCT(E29:E30,H29:H30)/SUM(H29:H30)</f>
        <v>67.875417864212864</v>
      </c>
      <c r="J29" s="50">
        <f t="shared" si="10"/>
        <v>31</v>
      </c>
      <c r="K29" s="52">
        <f>RANK(I29,$I$27:$I$41)</f>
        <v>12</v>
      </c>
      <c r="L29" s="69"/>
      <c r="M29" s="57"/>
      <c r="O29" s="4"/>
    </row>
    <row r="30" spans="1:15" ht="15" x14ac:dyDescent="0.2">
      <c r="A30" s="42"/>
      <c r="B30" s="45"/>
      <c r="C30" s="47"/>
      <c r="D30" s="13" t="s">
        <v>22</v>
      </c>
      <c r="E30" s="17">
        <f>[2]IQT!$P$41</f>
        <v>66.349999999999994</v>
      </c>
      <c r="F30" s="18">
        <f t="shared" si="0"/>
        <v>38</v>
      </c>
      <c r="G30" s="18">
        <f t="shared" si="11"/>
        <v>14</v>
      </c>
      <c r="H30" s="18">
        <f>'[2]IRS '!$L$66</f>
        <v>1423055</v>
      </c>
      <c r="I30" s="49"/>
      <c r="J30" s="51" t="e">
        <f t="shared" si="10"/>
        <v>#N/A</v>
      </c>
      <c r="K30" s="53"/>
      <c r="L30" s="69"/>
      <c r="M30" s="57"/>
      <c r="O30" s="4"/>
    </row>
    <row r="31" spans="1:15" ht="15" x14ac:dyDescent="0.2">
      <c r="A31" s="42"/>
      <c r="B31" s="22" t="s">
        <v>63</v>
      </c>
      <c r="C31" s="13" t="s">
        <v>12</v>
      </c>
      <c r="D31" s="13" t="s">
        <v>12</v>
      </c>
      <c r="E31" s="17">
        <f>[2]IQT!$P$42</f>
        <v>69.69</v>
      </c>
      <c r="F31" s="18">
        <f t="shared" si="0"/>
        <v>35</v>
      </c>
      <c r="G31" s="18">
        <f t="shared" si="11"/>
        <v>11</v>
      </c>
      <c r="H31" s="18">
        <f>'[2]IRS '!$L$67</f>
        <v>4657053</v>
      </c>
      <c r="I31" s="17">
        <f t="shared" ref="I31:I41" si="12">+E31</f>
        <v>69.69</v>
      </c>
      <c r="J31" s="21">
        <f t="shared" si="10"/>
        <v>29</v>
      </c>
      <c r="K31" s="20">
        <f>RANK(I31,$I$27:$I$41)</f>
        <v>10</v>
      </c>
      <c r="L31" s="69"/>
      <c r="M31" s="57"/>
      <c r="O31" s="4"/>
    </row>
    <row r="32" spans="1:15" ht="15" x14ac:dyDescent="0.2">
      <c r="A32" s="42"/>
      <c r="B32" s="22" t="s">
        <v>64</v>
      </c>
      <c r="C32" s="13" t="s">
        <v>28</v>
      </c>
      <c r="D32" s="13" t="s">
        <v>28</v>
      </c>
      <c r="E32" s="17">
        <f>[2]IQT!$P$43</f>
        <v>71.86</v>
      </c>
      <c r="F32" s="18">
        <f t="shared" si="0"/>
        <v>32</v>
      </c>
      <c r="G32" s="18">
        <f t="shared" si="11"/>
        <v>10</v>
      </c>
      <c r="H32" s="18">
        <f>'[2]IRS '!$L$68</f>
        <v>1298330</v>
      </c>
      <c r="I32" s="17">
        <f t="shared" si="12"/>
        <v>71.86</v>
      </c>
      <c r="J32" s="21">
        <f t="shared" si="10"/>
        <v>27</v>
      </c>
      <c r="K32" s="20">
        <f t="shared" ref="K32:K41" si="13">RANK(I32,$I$27:$I$41)</f>
        <v>9</v>
      </c>
      <c r="L32" s="69"/>
      <c r="M32" s="57"/>
      <c r="O32" s="4"/>
    </row>
    <row r="33" spans="1:15" ht="15" x14ac:dyDescent="0.2">
      <c r="A33" s="42"/>
      <c r="B33" s="22" t="s">
        <v>65</v>
      </c>
      <c r="C33" s="13" t="s">
        <v>19</v>
      </c>
      <c r="D33" s="13" t="s">
        <v>19</v>
      </c>
      <c r="E33" s="17">
        <f>[2]IQT!$P$44</f>
        <v>78.540000000000006</v>
      </c>
      <c r="F33" s="18">
        <f t="shared" si="0"/>
        <v>20</v>
      </c>
      <c r="G33" s="18">
        <f t="shared" si="11"/>
        <v>5</v>
      </c>
      <c r="H33" s="18">
        <f>'[2]IRS '!$L$69</f>
        <v>5081064</v>
      </c>
      <c r="I33" s="17">
        <f t="shared" si="12"/>
        <v>78.540000000000006</v>
      </c>
      <c r="J33" s="21">
        <f t="shared" si="10"/>
        <v>16</v>
      </c>
      <c r="K33" s="20">
        <f t="shared" si="13"/>
        <v>5</v>
      </c>
      <c r="L33" s="69"/>
      <c r="M33" s="57"/>
      <c r="O33" s="4"/>
    </row>
    <row r="34" spans="1:15" ht="15" x14ac:dyDescent="0.2">
      <c r="A34" s="42"/>
      <c r="B34" s="22" t="s">
        <v>66</v>
      </c>
      <c r="C34" s="13" t="s">
        <v>23</v>
      </c>
      <c r="D34" s="13" t="s">
        <v>23</v>
      </c>
      <c r="E34" s="17">
        <f>[2]IQT!$P$45</f>
        <v>88.5</v>
      </c>
      <c r="F34" s="18">
        <f t="shared" si="0"/>
        <v>4</v>
      </c>
      <c r="G34" s="18">
        <f t="shared" si="11"/>
        <v>2</v>
      </c>
      <c r="H34" s="18">
        <f>'[2]IRS '!$L$70</f>
        <v>8619125</v>
      </c>
      <c r="I34" s="17">
        <f t="shared" si="12"/>
        <v>88.5</v>
      </c>
      <c r="J34" s="21">
        <f t="shared" si="10"/>
        <v>3</v>
      </c>
      <c r="K34" s="20">
        <f t="shared" si="13"/>
        <v>2</v>
      </c>
      <c r="L34" s="69"/>
      <c r="M34" s="57"/>
      <c r="O34" s="4"/>
    </row>
    <row r="35" spans="1:15" ht="15" x14ac:dyDescent="0.2">
      <c r="A35" s="42"/>
      <c r="B35" s="22" t="s">
        <v>67</v>
      </c>
      <c r="C35" s="13" t="s">
        <v>12</v>
      </c>
      <c r="D35" s="13" t="s">
        <v>12</v>
      </c>
      <c r="E35" s="17">
        <f>[2]IQT!$P$46</f>
        <v>68.739999999999995</v>
      </c>
      <c r="F35" s="18">
        <f t="shared" si="0"/>
        <v>36</v>
      </c>
      <c r="G35" s="18">
        <f t="shared" si="11"/>
        <v>12</v>
      </c>
      <c r="H35" s="18">
        <f>'[2]IRS '!$L$71</f>
        <v>1133612</v>
      </c>
      <c r="I35" s="17">
        <f t="shared" si="12"/>
        <v>68.739999999999995</v>
      </c>
      <c r="J35" s="21">
        <f t="shared" si="10"/>
        <v>30</v>
      </c>
      <c r="K35" s="20">
        <f t="shared" si="13"/>
        <v>11</v>
      </c>
      <c r="L35" s="69"/>
      <c r="M35" s="57"/>
      <c r="O35" s="4"/>
    </row>
    <row r="36" spans="1:15" ht="15" x14ac:dyDescent="0.2">
      <c r="A36" s="42"/>
      <c r="B36" s="22" t="s">
        <v>68</v>
      </c>
      <c r="C36" s="13" t="s">
        <v>24</v>
      </c>
      <c r="D36" s="13" t="s">
        <v>24</v>
      </c>
      <c r="E36" s="17">
        <f>[2]IQT!$P$47</f>
        <v>75.95</v>
      </c>
      <c r="F36" s="18">
        <f t="shared" si="0"/>
        <v>23</v>
      </c>
      <c r="G36" s="18">
        <f t="shared" si="11"/>
        <v>6</v>
      </c>
      <c r="H36" s="18">
        <f>'[2]IRS '!$L$72</f>
        <v>6627511</v>
      </c>
      <c r="I36" s="17">
        <f t="shared" si="12"/>
        <v>75.95</v>
      </c>
      <c r="J36" s="21">
        <f t="shared" si="10"/>
        <v>21</v>
      </c>
      <c r="K36" s="20">
        <f t="shared" si="13"/>
        <v>6</v>
      </c>
      <c r="L36" s="69"/>
      <c r="M36" s="57"/>
      <c r="O36" s="4"/>
    </row>
    <row r="37" spans="1:15" ht="15" x14ac:dyDescent="0.2">
      <c r="A37" s="42"/>
      <c r="B37" s="22" t="s">
        <v>69</v>
      </c>
      <c r="C37" s="13" t="s">
        <v>21</v>
      </c>
      <c r="D37" s="13" t="s">
        <v>21</v>
      </c>
      <c r="E37" s="17">
        <f>[2]IQT!$P$48</f>
        <v>58.92</v>
      </c>
      <c r="F37" s="18">
        <f t="shared" si="0"/>
        <v>39</v>
      </c>
      <c r="G37" s="18">
        <f t="shared" si="11"/>
        <v>15</v>
      </c>
      <c r="H37" s="18">
        <f>'[2]IRS '!$L$73</f>
        <v>4263328</v>
      </c>
      <c r="I37" s="17">
        <f t="shared" si="12"/>
        <v>58.92</v>
      </c>
      <c r="J37" s="21">
        <f t="shared" si="10"/>
        <v>32</v>
      </c>
      <c r="K37" s="20">
        <f t="shared" si="13"/>
        <v>13</v>
      </c>
      <c r="L37" s="69"/>
      <c r="M37" s="57"/>
      <c r="O37" s="4"/>
    </row>
    <row r="38" spans="1:15" ht="15" x14ac:dyDescent="0.2">
      <c r="A38" s="42"/>
      <c r="B38" s="22" t="s">
        <v>70</v>
      </c>
      <c r="C38" s="13" t="s">
        <v>20</v>
      </c>
      <c r="D38" s="13" t="s">
        <v>20</v>
      </c>
      <c r="E38" s="17">
        <f>[2]IQT!$P$49</f>
        <v>72.95</v>
      </c>
      <c r="F38" s="18">
        <f t="shared" si="0"/>
        <v>28</v>
      </c>
      <c r="G38" s="18">
        <f t="shared" si="11"/>
        <v>8</v>
      </c>
      <c r="H38" s="18">
        <f>'[2]IRS '!$L$74</f>
        <v>6972099</v>
      </c>
      <c r="I38" s="17">
        <f t="shared" si="12"/>
        <v>72.95</v>
      </c>
      <c r="J38" s="21">
        <f t="shared" si="10"/>
        <v>25</v>
      </c>
      <c r="K38" s="20">
        <f t="shared" si="13"/>
        <v>7</v>
      </c>
      <c r="L38" s="69"/>
      <c r="M38" s="57"/>
      <c r="O38" s="4"/>
    </row>
    <row r="39" spans="1:15" ht="15" x14ac:dyDescent="0.2">
      <c r="A39" s="42"/>
      <c r="B39" s="22" t="s">
        <v>71</v>
      </c>
      <c r="C39" s="13" t="s">
        <v>20</v>
      </c>
      <c r="D39" s="13" t="s">
        <v>20</v>
      </c>
      <c r="E39" s="17">
        <f>[2]IQT!$P$50</f>
        <v>72.900000000000006</v>
      </c>
      <c r="F39" s="18">
        <f t="shared" si="0"/>
        <v>29</v>
      </c>
      <c r="G39" s="18">
        <f t="shared" si="11"/>
        <v>9</v>
      </c>
      <c r="H39" s="18">
        <f>'[2]IRS '!$L$75</f>
        <v>5452586</v>
      </c>
      <c r="I39" s="17">
        <f t="shared" si="12"/>
        <v>72.900000000000006</v>
      </c>
      <c r="J39" s="21">
        <f t="shared" si="10"/>
        <v>26</v>
      </c>
      <c r="K39" s="20">
        <f t="shared" si="13"/>
        <v>8</v>
      </c>
      <c r="L39" s="69"/>
      <c r="M39" s="57"/>
      <c r="O39" s="4"/>
    </row>
    <row r="40" spans="1:15" ht="15" x14ac:dyDescent="0.2">
      <c r="A40" s="42"/>
      <c r="B40" s="22" t="s">
        <v>72</v>
      </c>
      <c r="C40" s="28" t="s">
        <v>86</v>
      </c>
      <c r="D40" s="28" t="s">
        <v>86</v>
      </c>
      <c r="E40" s="17">
        <f>[2]IQT!$P$51</f>
        <v>80.900000000000006</v>
      </c>
      <c r="F40" s="18">
        <f t="shared" si="0"/>
        <v>16</v>
      </c>
      <c r="G40" s="18">
        <f t="shared" si="11"/>
        <v>4</v>
      </c>
      <c r="H40" s="18">
        <f>'[2]IRS '!$L$76</f>
        <v>3099223</v>
      </c>
      <c r="I40" s="17">
        <f t="shared" si="12"/>
        <v>80.900000000000006</v>
      </c>
      <c r="J40" s="21">
        <f t="shared" si="10"/>
        <v>13</v>
      </c>
      <c r="K40" s="20">
        <f t="shared" si="13"/>
        <v>4</v>
      </c>
      <c r="L40" s="69"/>
      <c r="M40" s="57"/>
      <c r="O40" s="4"/>
    </row>
    <row r="41" spans="1:15" ht="15" x14ac:dyDescent="0.2">
      <c r="A41" s="43"/>
      <c r="B41" s="22" t="s">
        <v>73</v>
      </c>
      <c r="C41" s="13" t="s">
        <v>13</v>
      </c>
      <c r="D41" s="13" t="s">
        <v>13</v>
      </c>
      <c r="E41" s="17">
        <f>[2]IQT!$P$52</f>
        <v>89.28</v>
      </c>
      <c r="F41" s="18">
        <f t="shared" si="0"/>
        <v>3</v>
      </c>
      <c r="G41" s="18">
        <f t="shared" si="11"/>
        <v>1</v>
      </c>
      <c r="H41" s="18">
        <f>'[2]IRS '!$L$77</f>
        <v>1858829</v>
      </c>
      <c r="I41" s="17">
        <f t="shared" si="12"/>
        <v>89.28</v>
      </c>
      <c r="J41" s="21">
        <f t="shared" si="10"/>
        <v>2</v>
      </c>
      <c r="K41" s="20">
        <f t="shared" si="13"/>
        <v>1</v>
      </c>
      <c r="L41" s="69"/>
      <c r="M41" s="58"/>
      <c r="O41" s="4"/>
    </row>
    <row r="42" spans="1:15" ht="15" x14ac:dyDescent="0.25">
      <c r="A42" s="5" t="s">
        <v>2</v>
      </c>
      <c r="B42" s="5"/>
      <c r="C42" s="5"/>
      <c r="D42"/>
      <c r="E42"/>
      <c r="F42"/>
      <c r="G42"/>
      <c r="H42"/>
      <c r="I42"/>
      <c r="J42"/>
      <c r="K42"/>
      <c r="L42"/>
      <c r="M42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2.2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2.2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2.2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3">
    <mergeCell ref="K27:K28"/>
    <mergeCell ref="L27:L41"/>
    <mergeCell ref="B29:B30"/>
    <mergeCell ref="C29:C30"/>
    <mergeCell ref="I29:I30"/>
    <mergeCell ref="J29:J30"/>
    <mergeCell ref="K29:K30"/>
    <mergeCell ref="A27:A41"/>
    <mergeCell ref="B27:B28"/>
    <mergeCell ref="C27:C28"/>
    <mergeCell ref="I27:I28"/>
    <mergeCell ref="J27:J28"/>
    <mergeCell ref="I11:I12"/>
    <mergeCell ref="J11:J12"/>
    <mergeCell ref="K11:K12"/>
    <mergeCell ref="A14:A26"/>
    <mergeCell ref="K15:K16"/>
    <mergeCell ref="B22:B23"/>
    <mergeCell ref="C22:C23"/>
    <mergeCell ref="I22:I23"/>
    <mergeCell ref="J22:J23"/>
    <mergeCell ref="K22:K23"/>
    <mergeCell ref="B25:B26"/>
    <mergeCell ref="C25:C26"/>
    <mergeCell ref="I25:I26"/>
    <mergeCell ref="J25:J26"/>
    <mergeCell ref="K25:K26"/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L14:L26"/>
    <mergeCell ref="B15:B16"/>
    <mergeCell ref="C15:C16"/>
    <mergeCell ref="I15:I16"/>
    <mergeCell ref="J15:J16"/>
    <mergeCell ref="C11:C12"/>
  </mergeCells>
  <conditionalFormatting sqref="E3:E41">
    <cfRule type="cellIs" dxfId="44" priority="6" operator="lessThan">
      <formula>60</formula>
    </cfRule>
    <cfRule type="cellIs" dxfId="43" priority="7" operator="between">
      <formula>59.99</formula>
      <formula>76</formula>
    </cfRule>
    <cfRule type="cellIs" dxfId="42" priority="8" operator="greaterThan">
      <formula>93</formula>
    </cfRule>
    <cfRule type="cellIs" dxfId="41" priority="9" operator="between">
      <formula>75.99</formula>
      <formula>93</formula>
    </cfRule>
  </conditionalFormatting>
  <conditionalFormatting sqref="I3:I41">
    <cfRule type="cellIs" dxfId="40" priority="1" operator="between">
      <formula>75.99</formula>
      <formula>93</formula>
    </cfRule>
    <cfRule type="cellIs" dxfId="39" priority="2" operator="greaterThan">
      <formula>93</formula>
    </cfRule>
    <cfRule type="cellIs" dxfId="38" priority="3" operator="lessThan">
      <formula>60</formula>
    </cfRule>
    <cfRule type="cellIs" dxfId="37" priority="4" operator="between">
      <formula>59.99</formula>
      <formula>76</formula>
    </cfRule>
  </conditionalFormatting>
  <conditionalFormatting sqref="I27:I41">
    <cfRule type="cellIs" dxfId="36" priority="5" operator="between">
      <formula>75.99</formula>
      <formula>93</formula>
    </cfRule>
  </conditionalFormatting>
  <conditionalFormatting sqref="L3:M3 L27">
    <cfRule type="cellIs" dxfId="35" priority="10" operator="between">
      <formula>75.99</formula>
      <formula>93</formula>
    </cfRule>
  </conditionalFormatting>
  <conditionalFormatting sqref="L3:M3">
    <cfRule type="cellIs" dxfId="34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1A6E-8BB7-48DF-B6C5-957BAAAC9B0E}">
  <dimension ref="A1:O53"/>
  <sheetViews>
    <sheetView topLeftCell="B1" zoomScale="80" zoomScaleNormal="80" workbookViewId="0">
      <selection activeCell="B1" sqref="A1:XFD1048576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38" t="s">
        <v>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5" ht="75" x14ac:dyDescent="0.2">
      <c r="A2" s="14" t="s">
        <v>81</v>
      </c>
      <c r="B2" s="14" t="s">
        <v>79</v>
      </c>
      <c r="C2" s="14" t="s">
        <v>25</v>
      </c>
      <c r="D2" s="14" t="s">
        <v>1</v>
      </c>
      <c r="E2" s="14" t="s">
        <v>80</v>
      </c>
      <c r="F2" s="14" t="s">
        <v>36</v>
      </c>
      <c r="G2" s="14" t="s">
        <v>77</v>
      </c>
      <c r="H2" s="15" t="s">
        <v>34</v>
      </c>
      <c r="I2" s="14" t="s">
        <v>35</v>
      </c>
      <c r="J2" s="14" t="s">
        <v>37</v>
      </c>
      <c r="K2" s="14" t="s">
        <v>76</v>
      </c>
      <c r="L2" s="14" t="s">
        <v>78</v>
      </c>
      <c r="M2" s="16" t="s">
        <v>0</v>
      </c>
    </row>
    <row r="3" spans="1:15" ht="15" x14ac:dyDescent="0.2">
      <c r="A3" s="41" t="s">
        <v>74</v>
      </c>
      <c r="B3" s="44" t="s">
        <v>42</v>
      </c>
      <c r="C3" s="46" t="s">
        <v>38</v>
      </c>
      <c r="D3" s="13" t="s">
        <v>3</v>
      </c>
      <c r="E3" s="17">
        <f>[3]IQT!$P$7</f>
        <v>80.86</v>
      </c>
      <c r="F3" s="18">
        <f>_xlfn.RANK.EQ(E3,$E$3:$E$41,0)+COUNTIF($E$3:E3,E3)-1</f>
        <v>15</v>
      </c>
      <c r="G3" s="18">
        <f t="shared" ref="G3:G13" si="0">RANK(E3,$E$3:$E$13)</f>
        <v>5</v>
      </c>
      <c r="H3" s="18">
        <f>'[3]IRS '!$L$6</f>
        <v>7800956</v>
      </c>
      <c r="I3" s="48">
        <f>SUMPRODUCT(E3:E4,H3:H4)/SUM(H3:H4)</f>
        <v>81.643347265358244</v>
      </c>
      <c r="J3" s="50">
        <f>RANK(I3,$I$3:$I$41)</f>
        <v>9</v>
      </c>
      <c r="K3" s="52">
        <f>RANK(I3,$I$3:$I$13)</f>
        <v>3</v>
      </c>
      <c r="L3" s="54">
        <f>SUMPRODUCT(E3:E13,H3:H13)/SUM(H3:H13)</f>
        <v>77.934092102070295</v>
      </c>
      <c r="M3" s="71">
        <f>SUMPRODUCT(E3:E41,H3:H41)/SUM(H3:H41)</f>
        <v>75.90560884653388</v>
      </c>
      <c r="O3" s="4"/>
    </row>
    <row r="4" spans="1:15" ht="15" x14ac:dyDescent="0.2">
      <c r="A4" s="42"/>
      <c r="B4" s="45"/>
      <c r="C4" s="47"/>
      <c r="D4" s="13" t="s">
        <v>4</v>
      </c>
      <c r="E4" s="17">
        <f>[3]IQT!$P$8</f>
        <v>86.36</v>
      </c>
      <c r="F4" s="18">
        <f>_xlfn.RANK.EQ(E4,$E$3:$E$41,0)+COUNTIF($E$3:E4,E4)-1</f>
        <v>2</v>
      </c>
      <c r="G4" s="18">
        <f t="shared" si="0"/>
        <v>1</v>
      </c>
      <c r="H4" s="18">
        <f>'[3]IRS '!$L$7</f>
        <v>1295592</v>
      </c>
      <c r="I4" s="49"/>
      <c r="J4" s="51"/>
      <c r="K4" s="53"/>
      <c r="L4" s="55"/>
      <c r="M4" s="72"/>
      <c r="O4" s="4"/>
    </row>
    <row r="5" spans="1:15" ht="15" x14ac:dyDescent="0.2">
      <c r="A5" s="42"/>
      <c r="B5" s="22" t="s">
        <v>43</v>
      </c>
      <c r="C5" s="13" t="s">
        <v>5</v>
      </c>
      <c r="D5" s="13" t="s">
        <v>6</v>
      </c>
      <c r="E5" s="17">
        <f>[3]IQT!$P$9</f>
        <v>76.900000000000006</v>
      </c>
      <c r="F5" s="18">
        <f>_xlfn.RANK.EQ(E5,$E$3:$E$41,0)+COUNTIF($E$3:E5,E5)-1</f>
        <v>18</v>
      </c>
      <c r="G5" s="18">
        <f t="shared" si="0"/>
        <v>6</v>
      </c>
      <c r="H5" s="18">
        <f>'[3]IRS '!$L$8</f>
        <v>6657812</v>
      </c>
      <c r="I5" s="17">
        <f t="shared" ref="I5:I10" si="1">+E5</f>
        <v>76.900000000000006</v>
      </c>
      <c r="J5" s="21">
        <f t="shared" ref="J5:J11" si="2">RANK(I5,$I$3:$I$41)</f>
        <v>13</v>
      </c>
      <c r="K5" s="19">
        <f t="shared" ref="K5:K11" si="3">RANK(I5,$I$3:$I$13)</f>
        <v>4</v>
      </c>
      <c r="L5" s="55"/>
      <c r="M5" s="72"/>
      <c r="O5" s="4"/>
    </row>
    <row r="6" spans="1:15" ht="15" x14ac:dyDescent="0.2">
      <c r="A6" s="42"/>
      <c r="B6" s="22" t="s">
        <v>44</v>
      </c>
      <c r="C6" s="25" t="s">
        <v>32</v>
      </c>
      <c r="D6" s="25" t="s">
        <v>32</v>
      </c>
      <c r="E6" s="17">
        <f>[3]IQT!$P$10</f>
        <v>74.959999999999994</v>
      </c>
      <c r="F6" s="18">
        <f>_xlfn.RANK.EQ(E6,$E$3:$E$41,0)+COUNTIF($E$3:E6,E6)-1</f>
        <v>25</v>
      </c>
      <c r="G6" s="18">
        <f t="shared" si="0"/>
        <v>9</v>
      </c>
      <c r="H6" s="18">
        <f>'[3]IRS '!$L$9</f>
        <v>8248996</v>
      </c>
      <c r="I6" s="17">
        <f t="shared" si="1"/>
        <v>74.959999999999994</v>
      </c>
      <c r="J6" s="21">
        <f t="shared" si="2"/>
        <v>22</v>
      </c>
      <c r="K6" s="19">
        <f t="shared" si="3"/>
        <v>8</v>
      </c>
      <c r="L6" s="55"/>
      <c r="M6" s="72"/>
      <c r="O6" s="4"/>
    </row>
    <row r="7" spans="1:15" ht="15" x14ac:dyDescent="0.2">
      <c r="A7" s="42"/>
      <c r="B7" s="22" t="s">
        <v>45</v>
      </c>
      <c r="C7" s="13" t="s">
        <v>30</v>
      </c>
      <c r="D7" s="13" t="s">
        <v>30</v>
      </c>
      <c r="E7" s="17">
        <f>[3]IQT!$P$11</f>
        <v>76.760000000000005</v>
      </c>
      <c r="F7" s="18">
        <f>_xlfn.RANK.EQ(E7,$E$3:$E$41,0)+COUNTIF($E$3:E7,E7)-1</f>
        <v>21</v>
      </c>
      <c r="G7" s="18">
        <f t="shared" si="0"/>
        <v>8</v>
      </c>
      <c r="H7" s="18">
        <f>'[3]IRS '!$L$10</f>
        <v>5015832</v>
      </c>
      <c r="I7" s="17">
        <f t="shared" si="1"/>
        <v>76.760000000000005</v>
      </c>
      <c r="J7" s="21">
        <f t="shared" si="2"/>
        <v>16</v>
      </c>
      <c r="K7" s="19">
        <f t="shared" si="3"/>
        <v>6</v>
      </c>
      <c r="L7" s="55"/>
      <c r="M7" s="72"/>
      <c r="O7" s="4"/>
    </row>
    <row r="8" spans="1:15" ht="15" x14ac:dyDescent="0.2">
      <c r="A8" s="42"/>
      <c r="B8" s="22" t="s">
        <v>46</v>
      </c>
      <c r="C8" s="13" t="s">
        <v>10</v>
      </c>
      <c r="D8" s="13" t="s">
        <v>10</v>
      </c>
      <c r="E8" s="17">
        <f>[3]IQT!$P$12</f>
        <v>82.98</v>
      </c>
      <c r="F8" s="18">
        <f>_xlfn.RANK.EQ(E8,$E$3:$E$41,0)+COUNTIF($E$3:E8,E8)-1</f>
        <v>11</v>
      </c>
      <c r="G8" s="18">
        <f t="shared" si="0"/>
        <v>3</v>
      </c>
      <c r="H8" s="18">
        <f>'[3]IRS '!$L$11</f>
        <v>7018502</v>
      </c>
      <c r="I8" s="17">
        <f t="shared" si="1"/>
        <v>82.98</v>
      </c>
      <c r="J8" s="21">
        <f t="shared" si="2"/>
        <v>7</v>
      </c>
      <c r="K8" s="19">
        <f t="shared" si="3"/>
        <v>2</v>
      </c>
      <c r="L8" s="55"/>
      <c r="M8" s="72"/>
      <c r="O8" s="4"/>
    </row>
    <row r="9" spans="1:15" ht="15" x14ac:dyDescent="0.2">
      <c r="A9" s="42"/>
      <c r="B9" s="22" t="s">
        <v>47</v>
      </c>
      <c r="C9" s="13" t="s">
        <v>31</v>
      </c>
      <c r="D9" s="13" t="s">
        <v>31</v>
      </c>
      <c r="E9" s="17">
        <f>[3]IQT!$P$13</f>
        <v>76.86</v>
      </c>
      <c r="F9" s="18">
        <f>_xlfn.RANK.EQ(E9,$E$3:$E$41,0)+COUNTIF($E$3:E9,E9)-1</f>
        <v>19</v>
      </c>
      <c r="G9" s="18">
        <f t="shared" si="0"/>
        <v>7</v>
      </c>
      <c r="H9" s="18">
        <f>'[3]IRS '!$L$12</f>
        <v>5745031</v>
      </c>
      <c r="I9" s="17">
        <f t="shared" si="1"/>
        <v>76.86</v>
      </c>
      <c r="J9" s="21">
        <f t="shared" si="2"/>
        <v>14</v>
      </c>
      <c r="K9" s="19">
        <f t="shared" si="3"/>
        <v>5</v>
      </c>
      <c r="L9" s="55"/>
      <c r="M9" s="72"/>
      <c r="N9" s="3"/>
      <c r="O9" s="4"/>
    </row>
    <row r="10" spans="1:15" ht="15" x14ac:dyDescent="0.2">
      <c r="A10" s="42"/>
      <c r="B10" s="22" t="s">
        <v>48</v>
      </c>
      <c r="C10" s="13" t="s">
        <v>32</v>
      </c>
      <c r="D10" s="13" t="s">
        <v>32</v>
      </c>
      <c r="E10" s="17">
        <f>[3]IQT!$P$14</f>
        <v>73.040000000000006</v>
      </c>
      <c r="F10" s="18">
        <f>_xlfn.RANK.EQ(E10,$E$3:$E$41,0)+COUNTIF($E$3:E10,E10)-1</f>
        <v>28</v>
      </c>
      <c r="G10" s="18">
        <f t="shared" si="0"/>
        <v>10</v>
      </c>
      <c r="H10" s="18">
        <f>'[3]IRS '!$L$13</f>
        <v>6617876</v>
      </c>
      <c r="I10" s="17">
        <f t="shared" si="1"/>
        <v>73.040000000000006</v>
      </c>
      <c r="J10" s="21">
        <f t="shared" si="2"/>
        <v>25</v>
      </c>
      <c r="K10" s="19">
        <f t="shared" si="3"/>
        <v>9</v>
      </c>
      <c r="L10" s="55"/>
      <c r="M10" s="72"/>
      <c r="O10" s="4"/>
    </row>
    <row r="11" spans="1:15" ht="15" x14ac:dyDescent="0.2">
      <c r="A11" s="42"/>
      <c r="B11" s="59" t="s">
        <v>49</v>
      </c>
      <c r="C11" s="46" t="s">
        <v>39</v>
      </c>
      <c r="D11" s="13" t="s">
        <v>33</v>
      </c>
      <c r="E11" s="17">
        <f>[3]IQT!$P$15</f>
        <v>81.87</v>
      </c>
      <c r="F11" s="18">
        <f>_xlfn.RANK.EQ(E11,$E$3:$E$41,0)+COUNTIF($E$3:E11,E11)-1</f>
        <v>14</v>
      </c>
      <c r="G11" s="18">
        <f t="shared" si="0"/>
        <v>4</v>
      </c>
      <c r="H11" s="18">
        <f>'[3]IRS '!$L$14</f>
        <v>6213599</v>
      </c>
      <c r="I11" s="48">
        <f>SUMPRODUCT(E11:E12,H11:H12)/SUM(H11:H12)</f>
        <v>76.583724724748322</v>
      </c>
      <c r="J11" s="50">
        <f t="shared" si="2"/>
        <v>18</v>
      </c>
      <c r="K11" s="52">
        <f t="shared" si="3"/>
        <v>7</v>
      </c>
      <c r="L11" s="55"/>
      <c r="M11" s="72"/>
      <c r="O11" s="4"/>
    </row>
    <row r="12" spans="1:15" ht="15" x14ac:dyDescent="0.2">
      <c r="A12" s="42"/>
      <c r="B12" s="60"/>
      <c r="C12" s="61"/>
      <c r="D12" s="13" t="s">
        <v>26</v>
      </c>
      <c r="E12" s="17">
        <f>[3]IQT!$P$17</f>
        <v>66.849999999999994</v>
      </c>
      <c r="F12" s="18">
        <f>_xlfn.RANK.EQ(E12,$E$3:$E$41,0)+COUNTIF($E$3:E12,E12)-1</f>
        <v>33</v>
      </c>
      <c r="G12" s="18">
        <f t="shared" si="0"/>
        <v>11</v>
      </c>
      <c r="H12" s="18">
        <f>'[3]IRS '!$L$16</f>
        <v>3374535</v>
      </c>
      <c r="I12" s="62"/>
      <c r="J12" s="63"/>
      <c r="K12" s="64"/>
      <c r="L12" s="55"/>
      <c r="M12" s="72"/>
      <c r="O12" s="4"/>
    </row>
    <row r="13" spans="1:15" ht="15" x14ac:dyDescent="0.2">
      <c r="A13" s="43"/>
      <c r="B13" s="22" t="s">
        <v>50</v>
      </c>
      <c r="C13" s="13" t="s">
        <v>11</v>
      </c>
      <c r="D13" s="13" t="s">
        <v>11</v>
      </c>
      <c r="E13" s="17">
        <f>[3]IQT!$P$19</f>
        <v>84.59</v>
      </c>
      <c r="F13" s="18">
        <f>_xlfn.RANK.EQ(E13,$E$3:$E$41,0)+COUNTIF($E$3:E13,E13)-1</f>
        <v>5</v>
      </c>
      <c r="G13" s="18">
        <f t="shared" si="0"/>
        <v>2</v>
      </c>
      <c r="H13" s="18">
        <f>'[3]IRS '!$L$18</f>
        <v>2953417</v>
      </c>
      <c r="I13" s="17">
        <f>+E13</f>
        <v>84.59</v>
      </c>
      <c r="J13" s="21">
        <f>RANK(I13,$I$3:$I$41)</f>
        <v>3</v>
      </c>
      <c r="K13" s="24">
        <f>RANK(I13,$I$3:$I$13)</f>
        <v>1</v>
      </c>
      <c r="L13" s="55"/>
      <c r="M13" s="72"/>
      <c r="O13" s="4"/>
    </row>
    <row r="14" spans="1:15" ht="15" x14ac:dyDescent="0.2">
      <c r="A14" s="65"/>
      <c r="B14" s="36"/>
      <c r="C14" s="35"/>
      <c r="D14" s="13" t="s">
        <v>7</v>
      </c>
      <c r="E14" s="17">
        <f>[3]IQT!$P$21</f>
        <v>76.56</v>
      </c>
      <c r="F14" s="18">
        <f>_xlfn.RANK.EQ(E14,$E$3:$E$41,0)+COUNTIF($E$3:E14,E14)-1</f>
        <v>22</v>
      </c>
      <c r="G14" s="18">
        <f t="shared" ref="G14:G26" si="4">RANK(E14,$E$14:$E$26)</f>
        <v>9</v>
      </c>
      <c r="H14" s="18">
        <f>'[3]IRS '!$L$33</f>
        <v>2267505</v>
      </c>
      <c r="I14" s="17">
        <f t="shared" ref="I14" si="5">+E14</f>
        <v>76.56</v>
      </c>
      <c r="J14" s="37">
        <f>RANK(_xlfn.SINGLE(I14),$I$3:$I$41)</f>
        <v>19</v>
      </c>
      <c r="K14" s="24">
        <f>RANK(I14,$I$14:$I$26)</f>
        <v>7</v>
      </c>
      <c r="L14" s="68">
        <f>SUMPRODUCT(E14:E26,H14:H26)/SUM(H14:H26)</f>
        <v>76.825979255041588</v>
      </c>
      <c r="M14" s="72"/>
      <c r="O14" s="4"/>
    </row>
    <row r="15" spans="1:15" ht="15" x14ac:dyDescent="0.2">
      <c r="A15" s="65"/>
      <c r="B15" s="44" t="s">
        <v>52</v>
      </c>
      <c r="C15" s="46" t="s">
        <v>38</v>
      </c>
      <c r="D15" s="13" t="s">
        <v>3</v>
      </c>
      <c r="E15" s="17">
        <f>[3]IQT!$P$24</f>
        <v>86.2</v>
      </c>
      <c r="F15" s="18">
        <f>_xlfn.RANK.EQ(E15,$E$3:$E$41,0)+COUNTIF($E$3:E15,E15)-1</f>
        <v>3</v>
      </c>
      <c r="G15" s="18">
        <f t="shared" si="4"/>
        <v>2</v>
      </c>
      <c r="H15" s="18">
        <f>'[3]IRS '!$L$36</f>
        <v>2539924</v>
      </c>
      <c r="I15" s="48">
        <f>SUMPRODUCT(E15:E16,H15:H16)/SUM(H15:H16)</f>
        <v>85.97391761529525</v>
      </c>
      <c r="J15" s="50">
        <f>RANK(I15,$I$3:$I$41)</f>
        <v>1</v>
      </c>
      <c r="K15" s="52">
        <f>RANK(I15,$I$14:$I$26)</f>
        <v>1</v>
      </c>
      <c r="L15" s="69"/>
      <c r="M15" s="72"/>
      <c r="O15" s="4"/>
    </row>
    <row r="16" spans="1:15" ht="15" x14ac:dyDescent="0.2">
      <c r="A16" s="65"/>
      <c r="B16" s="45"/>
      <c r="C16" s="47"/>
      <c r="D16" s="13" t="s">
        <v>4</v>
      </c>
      <c r="E16" s="17">
        <f>[3]IQT!$P$25</f>
        <v>84.17</v>
      </c>
      <c r="F16" s="18">
        <f>_xlfn.RANK.EQ(E16,$E$3:$E$41,0)+COUNTIF($E$3:E16,E16)-1</f>
        <v>6</v>
      </c>
      <c r="G16" s="18">
        <f t="shared" si="4"/>
        <v>4</v>
      </c>
      <c r="H16" s="18">
        <f>'[3]IRS '!$L$37</f>
        <v>318325</v>
      </c>
      <c r="I16" s="49"/>
      <c r="J16" s="51"/>
      <c r="K16" s="53"/>
      <c r="L16" s="69"/>
      <c r="M16" s="72"/>
      <c r="O16" s="4"/>
    </row>
    <row r="17" spans="1:15" ht="15" x14ac:dyDescent="0.2">
      <c r="A17" s="65"/>
      <c r="B17" s="22" t="s">
        <v>53</v>
      </c>
      <c r="C17" s="13" t="s">
        <v>5</v>
      </c>
      <c r="D17" s="13" t="s">
        <v>6</v>
      </c>
      <c r="E17" s="17">
        <f>[3]IQT!$P$26</f>
        <v>66.8</v>
      </c>
      <c r="F17" s="18">
        <f>_xlfn.RANK.EQ(E17,$E$3:$E$41,0)+COUNTIF($E$3:E17,E17)-1</f>
        <v>34</v>
      </c>
      <c r="G17" s="18">
        <f t="shared" si="4"/>
        <v>13</v>
      </c>
      <c r="H17" s="18">
        <f>'[3]IRS '!$L$38</f>
        <v>8436770</v>
      </c>
      <c r="I17" s="17">
        <f t="shared" ref="I17:I21" si="6">+E17</f>
        <v>66.8</v>
      </c>
      <c r="J17" s="21">
        <f t="shared" ref="J17:J25" si="7">RANK(I17,$I$3:$I$41)</f>
        <v>28</v>
      </c>
      <c r="K17" s="19">
        <f t="shared" ref="K17:K22" si="8">RANK(I17,$I$14:$I$26)</f>
        <v>10</v>
      </c>
      <c r="L17" s="69"/>
      <c r="M17" s="72"/>
      <c r="O17" s="4"/>
    </row>
    <row r="18" spans="1:15" ht="15" x14ac:dyDescent="0.2">
      <c r="A18" s="65"/>
      <c r="B18" s="22" t="s">
        <v>54</v>
      </c>
      <c r="C18" s="25" t="s">
        <v>32</v>
      </c>
      <c r="D18" s="25" t="s">
        <v>32</v>
      </c>
      <c r="E18" s="17">
        <f>[3]IQT!$P$27</f>
        <v>76.150000000000006</v>
      </c>
      <c r="F18" s="18">
        <f>_xlfn.RANK.EQ(E18,$E$3:$E$41,0)+COUNTIF($E$3:E18,E18)-1</f>
        <v>23</v>
      </c>
      <c r="G18" s="18">
        <f t="shared" si="4"/>
        <v>10</v>
      </c>
      <c r="H18" s="18">
        <f>'[3]IRS '!$L$39</f>
        <v>6540734</v>
      </c>
      <c r="I18" s="17">
        <f t="shared" si="6"/>
        <v>76.150000000000006</v>
      </c>
      <c r="J18" s="21">
        <f t="shared" si="7"/>
        <v>20</v>
      </c>
      <c r="K18" s="19">
        <f t="shared" si="8"/>
        <v>8</v>
      </c>
      <c r="L18" s="69"/>
      <c r="M18" s="72"/>
      <c r="O18" s="4"/>
    </row>
    <row r="19" spans="1:15" ht="15" x14ac:dyDescent="0.2">
      <c r="A19" s="65"/>
      <c r="B19" s="22" t="s">
        <v>55</v>
      </c>
      <c r="C19" s="13" t="s">
        <v>8</v>
      </c>
      <c r="D19" s="13" t="s">
        <v>9</v>
      </c>
      <c r="E19" s="17">
        <f>[3]IQT!$P$28</f>
        <v>78.349999999999994</v>
      </c>
      <c r="F19" s="18">
        <f>_xlfn.RANK.EQ(E19,$E$3:$E$41,0)+COUNTIF($E$3:E19,E19)-1</f>
        <v>17</v>
      </c>
      <c r="G19" s="18">
        <f t="shared" si="4"/>
        <v>8</v>
      </c>
      <c r="H19" s="18">
        <f>'[3]IRS '!$L$40</f>
        <v>7205906</v>
      </c>
      <c r="I19" s="17">
        <f t="shared" si="6"/>
        <v>78.349999999999994</v>
      </c>
      <c r="J19" s="21">
        <f t="shared" si="7"/>
        <v>12</v>
      </c>
      <c r="K19" s="19">
        <f t="shared" si="8"/>
        <v>5</v>
      </c>
      <c r="L19" s="69"/>
      <c r="M19" s="72"/>
      <c r="O19" s="4"/>
    </row>
    <row r="20" spans="1:15" ht="15" x14ac:dyDescent="0.2">
      <c r="A20" s="65"/>
      <c r="B20" s="22" t="s">
        <v>56</v>
      </c>
      <c r="C20" s="13" t="s">
        <v>30</v>
      </c>
      <c r="D20" s="13" t="s">
        <v>30</v>
      </c>
      <c r="E20" s="17">
        <f>[3]IQT!$P$29</f>
        <v>74.099999999999994</v>
      </c>
      <c r="F20" s="18">
        <f>_xlfn.RANK.EQ(E20,$E$3:$E$41,0)+COUNTIF($E$3:E20,E20)-1</f>
        <v>26</v>
      </c>
      <c r="G20" s="18">
        <f t="shared" si="4"/>
        <v>11</v>
      </c>
      <c r="H20" s="18">
        <f>'[3]IRS '!$L$41</f>
        <v>4194285</v>
      </c>
      <c r="I20" s="17">
        <f t="shared" si="6"/>
        <v>74.099999999999994</v>
      </c>
      <c r="J20" s="21">
        <f t="shared" si="7"/>
        <v>23</v>
      </c>
      <c r="K20" s="19">
        <f t="shared" si="8"/>
        <v>9</v>
      </c>
      <c r="L20" s="69"/>
      <c r="M20" s="72"/>
      <c r="O20" s="4"/>
    </row>
    <row r="21" spans="1:15" ht="15" x14ac:dyDescent="0.2">
      <c r="A21" s="65"/>
      <c r="B21" s="22" t="s">
        <v>57</v>
      </c>
      <c r="C21" s="13" t="s">
        <v>10</v>
      </c>
      <c r="D21" s="13" t="s">
        <v>10</v>
      </c>
      <c r="E21" s="17">
        <f>[3]IQT!$P$30</f>
        <v>83.63</v>
      </c>
      <c r="F21" s="18">
        <f>_xlfn.RANK.EQ(E21,$E$3:$E$41,0)+COUNTIF($E$3:E21,E21)-1</f>
        <v>8</v>
      </c>
      <c r="G21" s="18">
        <f t="shared" si="4"/>
        <v>5</v>
      </c>
      <c r="H21" s="18">
        <f>'[3]IRS '!$L$42</f>
        <v>3156998</v>
      </c>
      <c r="I21" s="17">
        <f t="shared" si="6"/>
        <v>83.63</v>
      </c>
      <c r="J21" s="21">
        <f t="shared" si="7"/>
        <v>5</v>
      </c>
      <c r="K21" s="19">
        <f t="shared" si="8"/>
        <v>3</v>
      </c>
      <c r="L21" s="69"/>
      <c r="M21" s="72"/>
      <c r="O21" s="4"/>
    </row>
    <row r="22" spans="1:15" ht="15" x14ac:dyDescent="0.2">
      <c r="A22" s="65"/>
      <c r="B22" s="44" t="s">
        <v>58</v>
      </c>
      <c r="C22" s="46" t="s">
        <v>40</v>
      </c>
      <c r="D22" s="13" t="s">
        <v>29</v>
      </c>
      <c r="E22" s="17">
        <f>[3]IQT!$P$31</f>
        <v>89.69</v>
      </c>
      <c r="F22" s="18">
        <f>_xlfn.RANK.EQ(E22,$E$3:$E$41,0)+COUNTIF($E$3:E22,E22)-1</f>
        <v>1</v>
      </c>
      <c r="G22" s="18">
        <f t="shared" si="4"/>
        <v>1</v>
      </c>
      <c r="H22" s="18">
        <f>'[3]IRS '!$L$43</f>
        <v>1426962.9375345896</v>
      </c>
      <c r="I22" s="48">
        <f>SUMPRODUCT(E22:E23,H22:H23)/SUM(H22:H23)</f>
        <v>85.595357022691772</v>
      </c>
      <c r="J22" s="50">
        <f t="shared" si="7"/>
        <v>2</v>
      </c>
      <c r="K22" s="66">
        <f t="shared" si="8"/>
        <v>2</v>
      </c>
      <c r="L22" s="69"/>
      <c r="M22" s="72"/>
      <c r="O22" s="4"/>
    </row>
    <row r="23" spans="1:15" ht="15" x14ac:dyDescent="0.2">
      <c r="A23" s="65"/>
      <c r="B23" s="45"/>
      <c r="C23" s="47"/>
      <c r="D23" s="13" t="s">
        <v>85</v>
      </c>
      <c r="E23" s="17">
        <f>[3]IQT!$P$32</f>
        <v>82.41</v>
      </c>
      <c r="F23" s="18">
        <f>_xlfn.RANK.EQ(E23,$E$3:$E$41,0)+COUNTIF($E$3:E23,E23)-1</f>
        <v>12</v>
      </c>
      <c r="G23" s="18">
        <f t="shared" si="4"/>
        <v>6</v>
      </c>
      <c r="H23" s="18">
        <f>'[3]IRS '!$L$44</f>
        <v>1834301.0624654107</v>
      </c>
      <c r="I23" s="49"/>
      <c r="J23" s="51" t="e">
        <f t="shared" si="7"/>
        <v>#N/A</v>
      </c>
      <c r="K23" s="67"/>
      <c r="L23" s="69"/>
      <c r="M23" s="72"/>
      <c r="O23" s="4"/>
    </row>
    <row r="24" spans="1:15" ht="15" x14ac:dyDescent="0.2">
      <c r="A24" s="65"/>
      <c r="B24" s="23" t="s">
        <v>59</v>
      </c>
      <c r="C24" s="13" t="s">
        <v>4</v>
      </c>
      <c r="D24" s="13" t="s">
        <v>4</v>
      </c>
      <c r="E24" s="17">
        <f>[3]IQT!$P$33</f>
        <v>80.599999999999994</v>
      </c>
      <c r="F24" s="18">
        <f>_xlfn.RANK.EQ(E24,$E$3:$E$41,0)+COUNTIF($E$3:E24,E24)-1</f>
        <v>16</v>
      </c>
      <c r="G24" s="18">
        <f t="shared" si="4"/>
        <v>7</v>
      </c>
      <c r="H24" s="18">
        <f>'[3]IRS '!$L$45</f>
        <v>3905504</v>
      </c>
      <c r="I24" s="17">
        <f>+E24</f>
        <v>80.599999999999994</v>
      </c>
      <c r="J24" s="21">
        <f t="shared" si="7"/>
        <v>11</v>
      </c>
      <c r="K24" s="19">
        <f>RANK(I24,$I$14:$I$26)</f>
        <v>4</v>
      </c>
      <c r="L24" s="69"/>
      <c r="M24" s="72"/>
      <c r="O24" s="4"/>
    </row>
    <row r="25" spans="1:15" ht="15" x14ac:dyDescent="0.2">
      <c r="A25" s="65"/>
      <c r="B25" s="59" t="s">
        <v>60</v>
      </c>
      <c r="C25" s="46" t="s">
        <v>39</v>
      </c>
      <c r="D25" s="13" t="s">
        <v>33</v>
      </c>
      <c r="E25" s="17">
        <f>[3]IQT!$P$34</f>
        <v>85.84</v>
      </c>
      <c r="F25" s="18">
        <f>_xlfn.RANK.EQ(E25,$E$3:$E$41,0)+COUNTIF($E$3:E25,E25)-1</f>
        <v>4</v>
      </c>
      <c r="G25" s="18">
        <f t="shared" si="4"/>
        <v>3</v>
      </c>
      <c r="H25" s="18">
        <f>'[3]IRS '!$L$46</f>
        <v>2804127</v>
      </c>
      <c r="I25" s="48">
        <f>SUMPRODUCT(E25:E26,H25:H26)/SUM(H25:H26)</f>
        <v>76.670850121521525</v>
      </c>
      <c r="J25" s="50">
        <f t="shared" si="7"/>
        <v>17</v>
      </c>
      <c r="K25" s="52">
        <f>RANK(I25,$I$14:$I$26)</f>
        <v>6</v>
      </c>
      <c r="L25" s="69"/>
      <c r="M25" s="72"/>
      <c r="O25" s="4"/>
    </row>
    <row r="26" spans="1:15" ht="15" x14ac:dyDescent="0.2">
      <c r="A26" s="65"/>
      <c r="B26" s="60"/>
      <c r="C26" s="61"/>
      <c r="D26" s="13" t="s">
        <v>26</v>
      </c>
      <c r="E26" s="17">
        <f>[3]IQT!$P$36</f>
        <v>68.150000000000006</v>
      </c>
      <c r="F26" s="18">
        <f>_xlfn.RANK.EQ(E26,$E$3:$E$41,0)+COUNTIF($E$3:E26,E26)-1</f>
        <v>31</v>
      </c>
      <c r="G26" s="18">
        <f t="shared" si="4"/>
        <v>12</v>
      </c>
      <c r="H26" s="18">
        <f>'[3]IRS '!$L$48</f>
        <v>3017476</v>
      </c>
      <c r="I26" s="62"/>
      <c r="J26" s="63"/>
      <c r="K26" s="64"/>
      <c r="L26" s="70"/>
      <c r="M26" s="72"/>
      <c r="O26" s="4"/>
    </row>
    <row r="27" spans="1:15" ht="15" x14ac:dyDescent="0.2">
      <c r="A27" s="41" t="s">
        <v>75</v>
      </c>
      <c r="B27" s="44" t="s">
        <v>61</v>
      </c>
      <c r="C27" s="46" t="s">
        <v>41</v>
      </c>
      <c r="D27" s="13" t="s">
        <v>27</v>
      </c>
      <c r="E27" s="17">
        <f>[3]IQT!$P$38</f>
        <v>83.01</v>
      </c>
      <c r="F27" s="18">
        <f>_xlfn.RANK.EQ(E27,$E$3:$E$41,0)+COUNTIF($E$3:E27,E27)-1</f>
        <v>9</v>
      </c>
      <c r="G27" s="18">
        <f>_xlfn.RANK.EQ(E27,$E$27:$E$41,0)+COUNTIF($E$27:E27,E27)-1</f>
        <v>2</v>
      </c>
      <c r="H27" s="18">
        <f>'[3]IRS '!$L$63</f>
        <v>8752766</v>
      </c>
      <c r="I27" s="48">
        <f>SUMPRODUCT(E27:E28,H27:H28)/SUM(H27:H28)</f>
        <v>80.825304063889917</v>
      </c>
      <c r="J27" s="50">
        <f t="shared" ref="J27:J41" si="9">RANK(I27,$I$3:$I$41)</f>
        <v>10</v>
      </c>
      <c r="K27" s="52">
        <f>RANK(I27,$I$27:$I$41)</f>
        <v>4</v>
      </c>
      <c r="L27" s="68">
        <f>SUMPRODUCT(E27:E41,H27:H41)/SUM(H27:H41)</f>
        <v>73.672397415697191</v>
      </c>
      <c r="M27" s="72"/>
      <c r="O27" s="4"/>
    </row>
    <row r="28" spans="1:15" ht="15" x14ac:dyDescent="0.2">
      <c r="A28" s="42"/>
      <c r="B28" s="45"/>
      <c r="C28" s="47"/>
      <c r="D28" s="13" t="s">
        <v>22</v>
      </c>
      <c r="E28" s="17">
        <f>[3]IQT!$P$39</f>
        <v>70.03</v>
      </c>
      <c r="F28" s="18">
        <f>_xlfn.RANK.EQ(E28,$E$3:$E$41,0)+COUNTIF($E$3:E28,E28)-1</f>
        <v>29</v>
      </c>
      <c r="G28" s="18">
        <f>_xlfn.RANK.EQ(E28,$E$27:$E$41,0)+COUNTIF($E$27:E28,E28)-1</f>
        <v>8</v>
      </c>
      <c r="H28" s="18">
        <f>'[3]IRS '!$L$64</f>
        <v>1771338</v>
      </c>
      <c r="I28" s="49"/>
      <c r="J28" s="51" t="e">
        <f t="shared" si="9"/>
        <v>#N/A</v>
      </c>
      <c r="K28" s="53"/>
      <c r="L28" s="69"/>
      <c r="M28" s="72"/>
      <c r="O28" s="4"/>
    </row>
    <row r="29" spans="1:15" ht="15" x14ac:dyDescent="0.2">
      <c r="A29" s="42"/>
      <c r="B29" s="44" t="s">
        <v>62</v>
      </c>
      <c r="C29" s="46" t="s">
        <v>41</v>
      </c>
      <c r="D29" s="13" t="s">
        <v>27</v>
      </c>
      <c r="E29" s="17">
        <f>[3]IQT!$P$40</f>
        <v>65.8</v>
      </c>
      <c r="F29" s="18">
        <f>_xlfn.RANK.EQ(E29,$E$3:$E$41,0)+COUNTIF($E$3:E29,E29)-1</f>
        <v>36</v>
      </c>
      <c r="G29" s="18">
        <f>_xlfn.RANK.EQ(E29,$E$27:$E$41,0)+COUNTIF($E$27:E29,E29)-1</f>
        <v>12</v>
      </c>
      <c r="H29" s="18">
        <f>'[3]IRS '!$L$65</f>
        <v>5297774</v>
      </c>
      <c r="I29" s="48">
        <f>SUMPRODUCT(E29:E30,H29:H30)/SUM(H29:H30)</f>
        <v>63.668536307742968</v>
      </c>
      <c r="J29" s="50">
        <f t="shared" si="9"/>
        <v>30</v>
      </c>
      <c r="K29" s="52">
        <f>RANK(I29,$I$27:$I$41)</f>
        <v>11</v>
      </c>
      <c r="L29" s="69"/>
      <c r="M29" s="72"/>
      <c r="O29" s="4"/>
    </row>
    <row r="30" spans="1:15" ht="15" x14ac:dyDescent="0.2">
      <c r="A30" s="42"/>
      <c r="B30" s="45"/>
      <c r="C30" s="47"/>
      <c r="D30" s="13" t="s">
        <v>22</v>
      </c>
      <c r="E30" s="17">
        <f>[3]IQT!$P$41</f>
        <v>56.75</v>
      </c>
      <c r="F30" s="18">
        <f>_xlfn.RANK.EQ(E30,$E$3:$E$41,0)+COUNTIF($E$3:E30,E30)-1</f>
        <v>39</v>
      </c>
      <c r="G30" s="18">
        <f>_xlfn.RANK.EQ(E30,$E$27:$E$41,0)+COUNTIF($E$27:E30,E30)-1</f>
        <v>15</v>
      </c>
      <c r="H30" s="18">
        <f>'[3]IRS '!$L$66</f>
        <v>1632139</v>
      </c>
      <c r="I30" s="49"/>
      <c r="J30" s="51" t="e">
        <f t="shared" si="9"/>
        <v>#N/A</v>
      </c>
      <c r="K30" s="53"/>
      <c r="L30" s="69"/>
      <c r="M30" s="72"/>
      <c r="O30" s="4"/>
    </row>
    <row r="31" spans="1:15" ht="15" x14ac:dyDescent="0.2">
      <c r="A31" s="42"/>
      <c r="B31" s="22" t="s">
        <v>63</v>
      </c>
      <c r="C31" s="13" t="s">
        <v>12</v>
      </c>
      <c r="D31" s="13" t="s">
        <v>12</v>
      </c>
      <c r="E31" s="17">
        <f>[3]IQT!$P$42</f>
        <v>68.8</v>
      </c>
      <c r="F31" s="18">
        <f>_xlfn.RANK.EQ(E31,$E$3:$E$41,0)+COUNTIF($E$3:E31,E31)-1</f>
        <v>30</v>
      </c>
      <c r="G31" s="18">
        <f>_xlfn.RANK.EQ(E31,$E$27:$E$41,0)+COUNTIF($E$27:E31,E31)-1</f>
        <v>9</v>
      </c>
      <c r="H31" s="18">
        <f>'[3]IRS '!$L$67</f>
        <v>5561085</v>
      </c>
      <c r="I31" s="17">
        <f t="shared" ref="I31:I41" si="10">+E31</f>
        <v>68.8</v>
      </c>
      <c r="J31" s="21">
        <f t="shared" si="9"/>
        <v>26</v>
      </c>
      <c r="K31" s="20">
        <f>RANK(I31,$I$27:$I$41)</f>
        <v>8</v>
      </c>
      <c r="L31" s="69"/>
      <c r="M31" s="72"/>
      <c r="O31" s="4"/>
    </row>
    <row r="32" spans="1:15" ht="15" x14ac:dyDescent="0.2">
      <c r="A32" s="42"/>
      <c r="B32" s="22" t="s">
        <v>64</v>
      </c>
      <c r="C32" s="13" t="s">
        <v>13</v>
      </c>
      <c r="D32" s="13" t="s">
        <v>13</v>
      </c>
      <c r="E32" s="17">
        <f>[3]IQT!$P$43</f>
        <v>60.1</v>
      </c>
      <c r="F32" s="18">
        <f>_xlfn.RANK.EQ(E32,$E$3:$E$41,0)+COUNTIF($E$3:E32,E32)-1</f>
        <v>37</v>
      </c>
      <c r="G32" s="18">
        <f>_xlfn.RANK.EQ(E32,$E$27:$E$41,0)+COUNTIF($E$27:E32,E32)-1</f>
        <v>13</v>
      </c>
      <c r="H32" s="18">
        <f>'[3]IRS '!$L$68</f>
        <v>1398909</v>
      </c>
      <c r="I32" s="17">
        <f t="shared" si="10"/>
        <v>60.1</v>
      </c>
      <c r="J32" s="21">
        <f t="shared" si="9"/>
        <v>31</v>
      </c>
      <c r="K32" s="20">
        <f t="shared" ref="K32:K41" si="11">RANK(I32,$I$27:$I$41)</f>
        <v>12</v>
      </c>
      <c r="L32" s="69"/>
      <c r="M32" s="72"/>
      <c r="O32" s="4"/>
    </row>
    <row r="33" spans="1:15" ht="15" x14ac:dyDescent="0.2">
      <c r="A33" s="42"/>
      <c r="B33" s="22" t="s">
        <v>65</v>
      </c>
      <c r="C33" s="13" t="s">
        <v>19</v>
      </c>
      <c r="D33" s="13" t="s">
        <v>19</v>
      </c>
      <c r="E33" s="17">
        <f>[3]IQT!$P$44</f>
        <v>75.599999999999994</v>
      </c>
      <c r="F33" s="18">
        <f>_xlfn.RANK.EQ(E33,$E$3:$E$41,0)+COUNTIF($E$3:E33,E33)-1</f>
        <v>24</v>
      </c>
      <c r="G33" s="18">
        <f>_xlfn.RANK.EQ(E33,$E$27:$E$41,0)+COUNTIF($E$27:E33,E33)-1</f>
        <v>6</v>
      </c>
      <c r="H33" s="18">
        <f>'[3]IRS '!$L$69</f>
        <v>5355774</v>
      </c>
      <c r="I33" s="17">
        <f t="shared" si="10"/>
        <v>75.599999999999994</v>
      </c>
      <c r="J33" s="21">
        <f t="shared" si="9"/>
        <v>21</v>
      </c>
      <c r="K33" s="20">
        <f t="shared" si="11"/>
        <v>6</v>
      </c>
      <c r="L33" s="69"/>
      <c r="M33" s="72"/>
      <c r="O33" s="4"/>
    </row>
    <row r="34" spans="1:15" ht="15" x14ac:dyDescent="0.2">
      <c r="A34" s="42"/>
      <c r="B34" s="22" t="s">
        <v>66</v>
      </c>
      <c r="C34" s="13" t="s">
        <v>23</v>
      </c>
      <c r="D34" s="13" t="s">
        <v>23</v>
      </c>
      <c r="E34" s="17">
        <f>[3]IQT!$P$45</f>
        <v>82.28</v>
      </c>
      <c r="F34" s="18">
        <f>_xlfn.RANK.EQ(E34,$E$3:$E$41,0)+COUNTIF($E$3:E34,E34)-1</f>
        <v>13</v>
      </c>
      <c r="G34" s="18">
        <f>_xlfn.RANK.EQ(E34,$E$27:$E$41,0)+COUNTIF($E$27:E34,E34)-1</f>
        <v>4</v>
      </c>
      <c r="H34" s="18">
        <f>'[3]IRS '!$L$70</f>
        <v>10268859</v>
      </c>
      <c r="I34" s="17">
        <f t="shared" si="10"/>
        <v>82.28</v>
      </c>
      <c r="J34" s="21">
        <f t="shared" si="9"/>
        <v>8</v>
      </c>
      <c r="K34" s="20">
        <f t="shared" si="11"/>
        <v>3</v>
      </c>
      <c r="L34" s="69"/>
      <c r="M34" s="72"/>
      <c r="O34" s="4"/>
    </row>
    <row r="35" spans="1:15" ht="15" x14ac:dyDescent="0.2">
      <c r="A35" s="42"/>
      <c r="B35" s="22" t="s">
        <v>67</v>
      </c>
      <c r="C35" s="13" t="s">
        <v>12</v>
      </c>
      <c r="D35" s="13" t="s">
        <v>12</v>
      </c>
      <c r="E35" s="17">
        <f>[3]IQT!$P$46</f>
        <v>67.430000000000007</v>
      </c>
      <c r="F35" s="18">
        <f>_xlfn.RANK.EQ(E35,$E$3:$E$41,0)+COUNTIF($E$3:E35,E35)-1</f>
        <v>32</v>
      </c>
      <c r="G35" s="18">
        <f>_xlfn.RANK.EQ(E35,$E$27:$E$41,0)+COUNTIF($E$27:E35,E35)-1</f>
        <v>10</v>
      </c>
      <c r="H35" s="18">
        <f>'[3]IRS '!$L$71</f>
        <v>1411413</v>
      </c>
      <c r="I35" s="17">
        <f t="shared" si="10"/>
        <v>67.430000000000007</v>
      </c>
      <c r="J35" s="21">
        <f t="shared" si="9"/>
        <v>27</v>
      </c>
      <c r="K35" s="20">
        <f t="shared" si="11"/>
        <v>9</v>
      </c>
      <c r="L35" s="69"/>
      <c r="M35" s="72"/>
      <c r="O35" s="4"/>
    </row>
    <row r="36" spans="1:15" ht="15" x14ac:dyDescent="0.2">
      <c r="A36" s="42"/>
      <c r="B36" s="22" t="s">
        <v>68</v>
      </c>
      <c r="C36" s="13" t="s">
        <v>24</v>
      </c>
      <c r="D36" s="13" t="s">
        <v>24</v>
      </c>
      <c r="E36" s="17">
        <f>[3]IQT!$P$47</f>
        <v>76.84</v>
      </c>
      <c r="F36" s="18">
        <f>_xlfn.RANK.EQ(E36,$E$3:$E$41,0)+COUNTIF($E$3:E36,E36)-1</f>
        <v>20</v>
      </c>
      <c r="G36" s="18">
        <f>_xlfn.RANK.EQ(E36,$E$27:$E$41,0)+COUNTIF($E$27:E36,E36)-1</f>
        <v>5</v>
      </c>
      <c r="H36" s="18">
        <f>'[3]IRS '!$L$72</f>
        <v>7835510</v>
      </c>
      <c r="I36" s="17">
        <f t="shared" si="10"/>
        <v>76.84</v>
      </c>
      <c r="J36" s="21">
        <f t="shared" si="9"/>
        <v>15</v>
      </c>
      <c r="K36" s="20">
        <f t="shared" si="11"/>
        <v>5</v>
      </c>
      <c r="L36" s="69"/>
      <c r="M36" s="72"/>
      <c r="O36" s="4"/>
    </row>
    <row r="37" spans="1:15" ht="15" x14ac:dyDescent="0.2">
      <c r="A37" s="42"/>
      <c r="B37" s="22" t="s">
        <v>69</v>
      </c>
      <c r="C37" s="13" t="s">
        <v>21</v>
      </c>
      <c r="D37" s="13" t="s">
        <v>21</v>
      </c>
      <c r="E37" s="17">
        <f>[3]IQT!$P$48</f>
        <v>57.98</v>
      </c>
      <c r="F37" s="18">
        <f>_xlfn.RANK.EQ(E37,$E$3:$E$41,0)+COUNTIF($E$3:E37,E37)-1</f>
        <v>38</v>
      </c>
      <c r="G37" s="18">
        <f>_xlfn.RANK.EQ(E37,$E$27:$E$41,0)+COUNTIF($E$27:E37,E37)-1</f>
        <v>14</v>
      </c>
      <c r="H37" s="18">
        <f>'[3]IRS '!$L$73</f>
        <v>5290366</v>
      </c>
      <c r="I37" s="17">
        <f t="shared" si="10"/>
        <v>57.98</v>
      </c>
      <c r="J37" s="21">
        <f t="shared" si="9"/>
        <v>32</v>
      </c>
      <c r="K37" s="20">
        <f t="shared" si="11"/>
        <v>13</v>
      </c>
      <c r="L37" s="69"/>
      <c r="M37" s="72"/>
      <c r="O37" s="4"/>
    </row>
    <row r="38" spans="1:15" ht="15" x14ac:dyDescent="0.2">
      <c r="A38" s="42"/>
      <c r="B38" s="22" t="s">
        <v>70</v>
      </c>
      <c r="C38" s="13" t="s">
        <v>91</v>
      </c>
      <c r="D38" s="13" t="s">
        <v>91</v>
      </c>
      <c r="E38" s="17">
        <f>[3]IQT!$P$49</f>
        <v>73.209999999999994</v>
      </c>
      <c r="F38" s="18">
        <f>_xlfn.RANK.EQ(E38,$E$3:$E$41,0)+COUNTIF($E$3:E38,E38)-1</f>
        <v>27</v>
      </c>
      <c r="G38" s="18">
        <f>_xlfn.RANK.EQ(E38,$E$27:$E$41,0)+COUNTIF($E$27:E38,E38)-1</f>
        <v>7</v>
      </c>
      <c r="H38" s="18">
        <f>'[3]IRS '!$L$74</f>
        <v>8152376</v>
      </c>
      <c r="I38" s="17">
        <f t="shared" si="10"/>
        <v>73.209999999999994</v>
      </c>
      <c r="J38" s="21">
        <f t="shared" si="9"/>
        <v>24</v>
      </c>
      <c r="K38" s="20">
        <f t="shared" si="11"/>
        <v>7</v>
      </c>
      <c r="L38" s="69"/>
      <c r="M38" s="72"/>
      <c r="O38" s="4"/>
    </row>
    <row r="39" spans="1:15" ht="15" x14ac:dyDescent="0.2">
      <c r="A39" s="42"/>
      <c r="B39" s="22" t="s">
        <v>71</v>
      </c>
      <c r="C39" s="13" t="s">
        <v>91</v>
      </c>
      <c r="D39" s="13" t="s">
        <v>91</v>
      </c>
      <c r="E39" s="17">
        <f>[3]IQT!$P$50</f>
        <v>66.59</v>
      </c>
      <c r="F39" s="18">
        <f>_xlfn.RANK.EQ(E39,$E$3:$E$41,0)+COUNTIF($E$3:E39,E39)-1</f>
        <v>35</v>
      </c>
      <c r="G39" s="18">
        <f>_xlfn.RANK.EQ(E39,$E$27:$E$41,0)+COUNTIF($E$27:E39,E39)-1</f>
        <v>11</v>
      </c>
      <c r="H39" s="18">
        <f>'[3]IRS '!$L$75</f>
        <v>6379135</v>
      </c>
      <c r="I39" s="17">
        <f t="shared" si="10"/>
        <v>66.59</v>
      </c>
      <c r="J39" s="21">
        <f t="shared" si="9"/>
        <v>29</v>
      </c>
      <c r="K39" s="20">
        <f t="shared" si="11"/>
        <v>10</v>
      </c>
      <c r="L39" s="69"/>
      <c r="M39" s="72"/>
      <c r="O39" s="4"/>
    </row>
    <row r="40" spans="1:15" ht="15" x14ac:dyDescent="0.2">
      <c r="A40" s="42"/>
      <c r="B40" s="22" t="s">
        <v>72</v>
      </c>
      <c r="C40" s="28" t="s">
        <v>86</v>
      </c>
      <c r="D40" s="28" t="s">
        <v>86</v>
      </c>
      <c r="E40" s="17">
        <f>[3]IQT!$P$51</f>
        <v>83.01</v>
      </c>
      <c r="F40" s="18">
        <f>_xlfn.RANK.EQ(E40,$E$3:$E$41,0)+COUNTIF($E$3:E40,E40)-1</f>
        <v>10</v>
      </c>
      <c r="G40" s="18">
        <f>_xlfn.RANK.EQ(E40,$E$27:$E$41,0)+COUNTIF($E$27:E40,E40)-1</f>
        <v>3</v>
      </c>
      <c r="H40" s="18">
        <f>'[3]IRS '!$L$76</f>
        <v>3705075</v>
      </c>
      <c r="I40" s="17">
        <f t="shared" si="10"/>
        <v>83.01</v>
      </c>
      <c r="J40" s="21">
        <f t="shared" si="9"/>
        <v>6</v>
      </c>
      <c r="K40" s="20">
        <f t="shared" si="11"/>
        <v>2</v>
      </c>
      <c r="L40" s="69"/>
      <c r="M40" s="72"/>
      <c r="O40" s="4"/>
    </row>
    <row r="41" spans="1:15" ht="15" x14ac:dyDescent="0.2">
      <c r="A41" s="43"/>
      <c r="B41" s="22" t="s">
        <v>73</v>
      </c>
      <c r="C41" s="13" t="s">
        <v>13</v>
      </c>
      <c r="D41" s="13" t="s">
        <v>13</v>
      </c>
      <c r="E41" s="17">
        <f>[3]IQT!$P$52</f>
        <v>84.12</v>
      </c>
      <c r="F41" s="18">
        <f>_xlfn.RANK.EQ(E41,$E$3:$E$41,0)+COUNTIF($E$3:E41,E41)-1</f>
        <v>7</v>
      </c>
      <c r="G41" s="18">
        <f>_xlfn.RANK.EQ(E41,$E$27:$E$41,0)+COUNTIF($E$27:E41,E41)-1</f>
        <v>1</v>
      </c>
      <c r="H41" s="18">
        <f>'[3]IRS '!$L$77</f>
        <v>2180241</v>
      </c>
      <c r="I41" s="17">
        <f t="shared" si="10"/>
        <v>84.12</v>
      </c>
      <c r="J41" s="21">
        <f t="shared" si="9"/>
        <v>4</v>
      </c>
      <c r="K41" s="20">
        <f t="shared" si="11"/>
        <v>1</v>
      </c>
      <c r="L41" s="69"/>
      <c r="M41" s="73"/>
      <c r="O41" s="4"/>
    </row>
    <row r="42" spans="1:15" ht="15" x14ac:dyDescent="0.25">
      <c r="A42" s="5" t="s">
        <v>2</v>
      </c>
      <c r="B42" s="5"/>
      <c r="C42" s="5"/>
      <c r="D42"/>
      <c r="E42"/>
      <c r="F42"/>
      <c r="G42"/>
      <c r="H42"/>
      <c r="I42"/>
      <c r="J42"/>
      <c r="K42"/>
      <c r="L42"/>
      <c r="M42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2.2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2.2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2.2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3">
    <mergeCell ref="K27:K28"/>
    <mergeCell ref="L27:L41"/>
    <mergeCell ref="B29:B30"/>
    <mergeCell ref="C29:C30"/>
    <mergeCell ref="I29:I30"/>
    <mergeCell ref="J29:J30"/>
    <mergeCell ref="K29:K30"/>
    <mergeCell ref="A27:A41"/>
    <mergeCell ref="B27:B28"/>
    <mergeCell ref="C27:C28"/>
    <mergeCell ref="I27:I28"/>
    <mergeCell ref="J27:J28"/>
    <mergeCell ref="I11:I12"/>
    <mergeCell ref="J11:J12"/>
    <mergeCell ref="K11:K12"/>
    <mergeCell ref="A14:A26"/>
    <mergeCell ref="K15:K16"/>
    <mergeCell ref="B22:B23"/>
    <mergeCell ref="C22:C23"/>
    <mergeCell ref="I22:I23"/>
    <mergeCell ref="J22:J23"/>
    <mergeCell ref="K22:K23"/>
    <mergeCell ref="B25:B26"/>
    <mergeCell ref="C25:C26"/>
    <mergeCell ref="I25:I26"/>
    <mergeCell ref="J25:J26"/>
    <mergeCell ref="K25:K26"/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L14:L26"/>
    <mergeCell ref="B15:B16"/>
    <mergeCell ref="C15:C16"/>
    <mergeCell ref="I15:I16"/>
    <mergeCell ref="J15:J16"/>
    <mergeCell ref="C11:C12"/>
  </mergeCells>
  <conditionalFormatting sqref="E3:E41">
    <cfRule type="cellIs" dxfId="33" priority="6" operator="lessThan">
      <formula>60</formula>
    </cfRule>
    <cfRule type="cellIs" dxfId="32" priority="7" operator="between">
      <formula>59.99</formula>
      <formula>76</formula>
    </cfRule>
    <cfRule type="cellIs" dxfId="31" priority="8" operator="greaterThan">
      <formula>93</formula>
    </cfRule>
    <cfRule type="cellIs" dxfId="30" priority="9" operator="between">
      <formula>75.99</formula>
      <formula>93</formula>
    </cfRule>
  </conditionalFormatting>
  <conditionalFormatting sqref="I3:I41">
    <cfRule type="cellIs" dxfId="29" priority="1" operator="between">
      <formula>75.99</formula>
      <formula>93</formula>
    </cfRule>
    <cfRule type="cellIs" dxfId="28" priority="2" operator="greaterThan">
      <formula>93</formula>
    </cfRule>
    <cfRule type="cellIs" dxfId="27" priority="3" operator="lessThan">
      <formula>60</formula>
    </cfRule>
    <cfRule type="cellIs" dxfId="26" priority="4" operator="between">
      <formula>59.99</formula>
      <formula>76</formula>
    </cfRule>
  </conditionalFormatting>
  <conditionalFormatting sqref="I27:I41">
    <cfRule type="cellIs" dxfId="25" priority="5" operator="between">
      <formula>75.99</formula>
      <formula>93</formula>
    </cfRule>
  </conditionalFormatting>
  <conditionalFormatting sqref="L3:M3 L27">
    <cfRule type="cellIs" dxfId="24" priority="10" operator="between">
      <formula>75.99</formula>
      <formula>93</formula>
    </cfRule>
  </conditionalFormatting>
  <conditionalFormatting sqref="L3:M3">
    <cfRule type="cellIs" dxfId="23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98C6-ED6E-43DC-861C-6D8E11ED9709}">
  <dimension ref="A1:O53"/>
  <sheetViews>
    <sheetView zoomScale="80" zoomScaleNormal="80" workbookViewId="0">
      <selection sqref="A1:XFD1048576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38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5" ht="75" x14ac:dyDescent="0.2">
      <c r="A2" s="14" t="s">
        <v>81</v>
      </c>
      <c r="B2" s="14" t="s">
        <v>79</v>
      </c>
      <c r="C2" s="14" t="s">
        <v>25</v>
      </c>
      <c r="D2" s="14" t="s">
        <v>1</v>
      </c>
      <c r="E2" s="14" t="s">
        <v>80</v>
      </c>
      <c r="F2" s="14" t="s">
        <v>36</v>
      </c>
      <c r="G2" s="14" t="s">
        <v>77</v>
      </c>
      <c r="H2" s="15" t="s">
        <v>34</v>
      </c>
      <c r="I2" s="14" t="s">
        <v>35</v>
      </c>
      <c r="J2" s="14" t="s">
        <v>37</v>
      </c>
      <c r="K2" s="14" t="s">
        <v>76</v>
      </c>
      <c r="L2" s="14" t="s">
        <v>78</v>
      </c>
      <c r="M2" s="16" t="s">
        <v>0</v>
      </c>
    </row>
    <row r="3" spans="1:15" ht="15" x14ac:dyDescent="0.2">
      <c r="A3" s="41" t="s">
        <v>74</v>
      </c>
      <c r="B3" s="44" t="s">
        <v>42</v>
      </c>
      <c r="C3" s="46" t="s">
        <v>38</v>
      </c>
      <c r="D3" s="13" t="s">
        <v>3</v>
      </c>
      <c r="E3" s="17" t="e">
        <f>[4]IQT!$P$7</f>
        <v>#DIV/0!</v>
      </c>
      <c r="F3" s="18" t="e">
        <f>_xlfn.RANK.EQ(E3,$E$3:$E$41,0)+COUNTIF($E$3:E3,E3)-1</f>
        <v>#DIV/0!</v>
      </c>
      <c r="G3" s="18" t="e">
        <f t="shared" ref="G3:G13" si="0">RANK(E3,$E$3:$E$13)</f>
        <v>#DIV/0!</v>
      </c>
      <c r="H3" s="18">
        <f>'[4]IRS '!$L$6</f>
        <v>0</v>
      </c>
      <c r="I3" s="48" t="e">
        <f>SUMPRODUCT(E3:E4,H3:H4)/SUM(H3:H4)</f>
        <v>#DIV/0!</v>
      </c>
      <c r="J3" s="50" t="e">
        <f>RANK(I3,$I$3:$I$41)</f>
        <v>#DIV/0!</v>
      </c>
      <c r="K3" s="52" t="e">
        <f>RANK(I3,$I$3:$I$13)</f>
        <v>#DIV/0!</v>
      </c>
      <c r="L3" s="54" t="e">
        <f>SUMPRODUCT(E3:E13,H3:H13)/SUM(H3:H13)</f>
        <v>#DIV/0!</v>
      </c>
      <c r="M3" s="71" t="e">
        <f>SUMPRODUCT(E3:E41,H3:H41)/SUM(H3:H41)</f>
        <v>#DIV/0!</v>
      </c>
      <c r="O3" s="4"/>
    </row>
    <row r="4" spans="1:15" ht="15" x14ac:dyDescent="0.2">
      <c r="A4" s="42"/>
      <c r="B4" s="45"/>
      <c r="C4" s="47"/>
      <c r="D4" s="13" t="s">
        <v>4</v>
      </c>
      <c r="E4" s="17" t="e">
        <f>[4]IQT!$P$8</f>
        <v>#DIV/0!</v>
      </c>
      <c r="F4" s="18" t="e">
        <f>_xlfn.RANK.EQ(E4,$E$3:$E$41,0)+COUNTIF($E$3:E4,E4)-1</f>
        <v>#DIV/0!</v>
      </c>
      <c r="G4" s="18" t="e">
        <f t="shared" si="0"/>
        <v>#DIV/0!</v>
      </c>
      <c r="H4" s="18">
        <f>'[4]IRS '!$L$7</f>
        <v>0</v>
      </c>
      <c r="I4" s="49"/>
      <c r="J4" s="51"/>
      <c r="K4" s="53"/>
      <c r="L4" s="55"/>
      <c r="M4" s="72"/>
      <c r="O4" s="4"/>
    </row>
    <row r="5" spans="1:15" ht="15" x14ac:dyDescent="0.2">
      <c r="A5" s="42"/>
      <c r="B5" s="22" t="s">
        <v>43</v>
      </c>
      <c r="C5" s="13" t="s">
        <v>5</v>
      </c>
      <c r="D5" s="13" t="s">
        <v>6</v>
      </c>
      <c r="E5" s="17" t="e">
        <f>[4]IQT!$P$9</f>
        <v>#DIV/0!</v>
      </c>
      <c r="F5" s="18" t="e">
        <f>_xlfn.RANK.EQ(E5,$E$3:$E$41,0)+COUNTIF($E$3:E5,E5)-1</f>
        <v>#DIV/0!</v>
      </c>
      <c r="G5" s="18" t="e">
        <f t="shared" si="0"/>
        <v>#DIV/0!</v>
      </c>
      <c r="H5" s="18">
        <f>'[4]IRS '!$L$8</f>
        <v>0</v>
      </c>
      <c r="I5" s="17" t="e">
        <f t="shared" ref="I5:I10" si="1">+E5</f>
        <v>#DIV/0!</v>
      </c>
      <c r="J5" s="21" t="e">
        <f t="shared" ref="J5:J11" si="2">RANK(I5,$I$3:$I$41)</f>
        <v>#DIV/0!</v>
      </c>
      <c r="K5" s="19" t="e">
        <f t="shared" ref="K5:K11" si="3">RANK(I5,$I$3:$I$13)</f>
        <v>#DIV/0!</v>
      </c>
      <c r="L5" s="55"/>
      <c r="M5" s="72"/>
      <c r="O5" s="4"/>
    </row>
    <row r="6" spans="1:15" ht="15" x14ac:dyDescent="0.2">
      <c r="A6" s="42"/>
      <c r="B6" s="22" t="s">
        <v>44</v>
      </c>
      <c r="C6" s="25" t="s">
        <v>32</v>
      </c>
      <c r="D6" s="25" t="s">
        <v>32</v>
      </c>
      <c r="E6" s="17" t="e">
        <f>[4]IQT!$P$10</f>
        <v>#DIV/0!</v>
      </c>
      <c r="F6" s="18" t="e">
        <f>_xlfn.RANK.EQ(E6,$E$3:$E$41,0)+COUNTIF($E$3:E6,E6)-1</f>
        <v>#DIV/0!</v>
      </c>
      <c r="G6" s="18" t="e">
        <f t="shared" si="0"/>
        <v>#DIV/0!</v>
      </c>
      <c r="H6" s="18">
        <f>'[4]IRS '!$L$9</f>
        <v>0</v>
      </c>
      <c r="I6" s="17" t="e">
        <f t="shared" si="1"/>
        <v>#DIV/0!</v>
      </c>
      <c r="J6" s="21" t="e">
        <f t="shared" si="2"/>
        <v>#DIV/0!</v>
      </c>
      <c r="K6" s="19" t="e">
        <f t="shared" si="3"/>
        <v>#DIV/0!</v>
      </c>
      <c r="L6" s="55"/>
      <c r="M6" s="72"/>
      <c r="O6" s="4"/>
    </row>
    <row r="7" spans="1:15" ht="15" x14ac:dyDescent="0.2">
      <c r="A7" s="42"/>
      <c r="B7" s="22" t="s">
        <v>45</v>
      </c>
      <c r="C7" s="13" t="s">
        <v>30</v>
      </c>
      <c r="D7" s="13" t="s">
        <v>30</v>
      </c>
      <c r="E7" s="17" t="e">
        <f>[4]IQT!$P$11</f>
        <v>#DIV/0!</v>
      </c>
      <c r="F7" s="18" t="e">
        <f>_xlfn.RANK.EQ(E7,$E$3:$E$41,0)+COUNTIF($E$3:E7,E7)-1</f>
        <v>#DIV/0!</v>
      </c>
      <c r="G7" s="18" t="e">
        <f t="shared" si="0"/>
        <v>#DIV/0!</v>
      </c>
      <c r="H7" s="18">
        <f>'[4]IRS '!$L$10</f>
        <v>0</v>
      </c>
      <c r="I7" s="17" t="e">
        <f t="shared" si="1"/>
        <v>#DIV/0!</v>
      </c>
      <c r="J7" s="21" t="e">
        <f t="shared" si="2"/>
        <v>#DIV/0!</v>
      </c>
      <c r="K7" s="19" t="e">
        <f t="shared" si="3"/>
        <v>#DIV/0!</v>
      </c>
      <c r="L7" s="55"/>
      <c r="M7" s="72"/>
      <c r="O7" s="4"/>
    </row>
    <row r="8" spans="1:15" ht="15" x14ac:dyDescent="0.2">
      <c r="A8" s="42"/>
      <c r="B8" s="22" t="s">
        <v>46</v>
      </c>
      <c r="C8" s="13" t="s">
        <v>10</v>
      </c>
      <c r="D8" s="13" t="s">
        <v>10</v>
      </c>
      <c r="E8" s="17" t="e">
        <f>[4]IQT!$P$12</f>
        <v>#DIV/0!</v>
      </c>
      <c r="F8" s="18" t="e">
        <f>_xlfn.RANK.EQ(E8,$E$3:$E$41,0)+COUNTIF($E$3:E8,E8)-1</f>
        <v>#DIV/0!</v>
      </c>
      <c r="G8" s="18" t="e">
        <f t="shared" si="0"/>
        <v>#DIV/0!</v>
      </c>
      <c r="H8" s="18">
        <f>'[4]IRS '!$L$11</f>
        <v>0</v>
      </c>
      <c r="I8" s="17" t="e">
        <f t="shared" si="1"/>
        <v>#DIV/0!</v>
      </c>
      <c r="J8" s="21" t="e">
        <f t="shared" si="2"/>
        <v>#DIV/0!</v>
      </c>
      <c r="K8" s="19" t="e">
        <f t="shared" si="3"/>
        <v>#DIV/0!</v>
      </c>
      <c r="L8" s="55"/>
      <c r="M8" s="72"/>
      <c r="O8" s="4"/>
    </row>
    <row r="9" spans="1:15" ht="15" x14ac:dyDescent="0.2">
      <c r="A9" s="42"/>
      <c r="B9" s="22" t="s">
        <v>47</v>
      </c>
      <c r="C9" s="13" t="s">
        <v>31</v>
      </c>
      <c r="D9" s="13" t="s">
        <v>31</v>
      </c>
      <c r="E9" s="17" t="e">
        <f>[4]IQT!$P$13</f>
        <v>#DIV/0!</v>
      </c>
      <c r="F9" s="18" t="e">
        <f>_xlfn.RANK.EQ(E9,$E$3:$E$41,0)+COUNTIF($E$3:E9,E9)-1</f>
        <v>#DIV/0!</v>
      </c>
      <c r="G9" s="18" t="e">
        <f t="shared" si="0"/>
        <v>#DIV/0!</v>
      </c>
      <c r="H9" s="18">
        <f>'[4]IRS '!$L$12</f>
        <v>0</v>
      </c>
      <c r="I9" s="17" t="e">
        <f t="shared" si="1"/>
        <v>#DIV/0!</v>
      </c>
      <c r="J9" s="21" t="e">
        <f t="shared" si="2"/>
        <v>#DIV/0!</v>
      </c>
      <c r="K9" s="19" t="e">
        <f t="shared" si="3"/>
        <v>#DIV/0!</v>
      </c>
      <c r="L9" s="55"/>
      <c r="M9" s="72"/>
      <c r="N9" s="3"/>
      <c r="O9" s="4"/>
    </row>
    <row r="10" spans="1:15" ht="15" x14ac:dyDescent="0.2">
      <c r="A10" s="42"/>
      <c r="B10" s="22" t="s">
        <v>48</v>
      </c>
      <c r="C10" s="13" t="s">
        <v>32</v>
      </c>
      <c r="D10" s="13" t="s">
        <v>32</v>
      </c>
      <c r="E10" s="17" t="e">
        <f>[4]IQT!$P$14</f>
        <v>#DIV/0!</v>
      </c>
      <c r="F10" s="18" t="e">
        <f>_xlfn.RANK.EQ(E10,$E$3:$E$41,0)+COUNTIF($E$3:E10,E10)-1</f>
        <v>#DIV/0!</v>
      </c>
      <c r="G10" s="18" t="e">
        <f t="shared" si="0"/>
        <v>#DIV/0!</v>
      </c>
      <c r="H10" s="18">
        <f>'[4]IRS '!$L$13</f>
        <v>0</v>
      </c>
      <c r="I10" s="17" t="e">
        <f t="shared" si="1"/>
        <v>#DIV/0!</v>
      </c>
      <c r="J10" s="21" t="e">
        <f t="shared" si="2"/>
        <v>#DIV/0!</v>
      </c>
      <c r="K10" s="19" t="e">
        <f t="shared" si="3"/>
        <v>#DIV/0!</v>
      </c>
      <c r="L10" s="55"/>
      <c r="M10" s="72"/>
      <c r="O10" s="4"/>
    </row>
    <row r="11" spans="1:15" ht="15" x14ac:dyDescent="0.2">
      <c r="A11" s="42"/>
      <c r="B11" s="59" t="s">
        <v>49</v>
      </c>
      <c r="C11" s="46" t="s">
        <v>39</v>
      </c>
      <c r="D11" s="13" t="s">
        <v>33</v>
      </c>
      <c r="E11" s="17" t="e">
        <f>[4]IQT!$P$15</f>
        <v>#DIV/0!</v>
      </c>
      <c r="F11" s="18" t="e">
        <f>_xlfn.RANK.EQ(E11,$E$3:$E$41,0)+COUNTIF($E$3:E11,E11)-1</f>
        <v>#DIV/0!</v>
      </c>
      <c r="G11" s="18" t="e">
        <f t="shared" si="0"/>
        <v>#DIV/0!</v>
      </c>
      <c r="H11" s="18">
        <f>'[4]IRS '!$L$14</f>
        <v>0</v>
      </c>
      <c r="I11" s="48" t="e">
        <f>SUMPRODUCT(E11:E12,H11:H12)/SUM(H11:H12)</f>
        <v>#DIV/0!</v>
      </c>
      <c r="J11" s="50" t="e">
        <f t="shared" si="2"/>
        <v>#DIV/0!</v>
      </c>
      <c r="K11" s="52" t="e">
        <f t="shared" si="3"/>
        <v>#DIV/0!</v>
      </c>
      <c r="L11" s="55"/>
      <c r="M11" s="72"/>
      <c r="O11" s="4"/>
    </row>
    <row r="12" spans="1:15" ht="15" x14ac:dyDescent="0.2">
      <c r="A12" s="42"/>
      <c r="B12" s="60"/>
      <c r="C12" s="61"/>
      <c r="D12" s="13" t="s">
        <v>26</v>
      </c>
      <c r="E12" s="17" t="e">
        <f>[4]IQT!$P$17</f>
        <v>#DIV/0!</v>
      </c>
      <c r="F12" s="18" t="e">
        <f>_xlfn.RANK.EQ(E12,$E$3:$E$41,0)+COUNTIF($E$3:E12,E12)-1</f>
        <v>#DIV/0!</v>
      </c>
      <c r="G12" s="18" t="e">
        <f t="shared" si="0"/>
        <v>#DIV/0!</v>
      </c>
      <c r="H12" s="18">
        <f>'[4]IRS '!$L$16</f>
        <v>0</v>
      </c>
      <c r="I12" s="62"/>
      <c r="J12" s="63"/>
      <c r="K12" s="64"/>
      <c r="L12" s="55"/>
      <c r="M12" s="72"/>
      <c r="O12" s="4"/>
    </row>
    <row r="13" spans="1:15" ht="15" x14ac:dyDescent="0.2">
      <c r="A13" s="43"/>
      <c r="B13" s="22" t="s">
        <v>50</v>
      </c>
      <c r="C13" s="13" t="s">
        <v>11</v>
      </c>
      <c r="D13" s="13" t="s">
        <v>11</v>
      </c>
      <c r="E13" s="17" t="e">
        <f>[4]IQT!$P$19</f>
        <v>#DIV/0!</v>
      </c>
      <c r="F13" s="18" t="e">
        <f>_xlfn.RANK.EQ(E13,$E$3:$E$41,0)+COUNTIF($E$3:E13,E13)-1</f>
        <v>#DIV/0!</v>
      </c>
      <c r="G13" s="18" t="e">
        <f t="shared" si="0"/>
        <v>#DIV/0!</v>
      </c>
      <c r="H13" s="18">
        <f>'[4]IRS '!$L$18</f>
        <v>0</v>
      </c>
      <c r="I13" s="17" t="e">
        <f>+E13</f>
        <v>#DIV/0!</v>
      </c>
      <c r="J13" s="21" t="e">
        <f>RANK(I13,$I$3:$I$41)</f>
        <v>#DIV/0!</v>
      </c>
      <c r="K13" s="24" t="e">
        <f>RANK(I13,$I$3:$I$13)</f>
        <v>#DIV/0!</v>
      </c>
      <c r="L13" s="55"/>
      <c r="M13" s="72"/>
      <c r="O13" s="4"/>
    </row>
    <row r="14" spans="1:15" ht="15" x14ac:dyDescent="0.2">
      <c r="A14" s="65"/>
      <c r="B14" s="36"/>
      <c r="C14" s="35"/>
      <c r="D14" s="13" t="s">
        <v>7</v>
      </c>
      <c r="E14" s="17" t="e">
        <f>[4]IQT!$P$21</f>
        <v>#DIV/0!</v>
      </c>
      <c r="F14" s="18" t="e">
        <f>_xlfn.RANK.EQ(E14,$E$3:$E$41,0)+COUNTIF($E$3:E14,E14)-1</f>
        <v>#DIV/0!</v>
      </c>
      <c r="G14" s="18" t="e">
        <f t="shared" ref="G14:G26" si="4">RANK(E14,$E$14:$E$26)</f>
        <v>#DIV/0!</v>
      </c>
      <c r="H14" s="18">
        <f>'[4]IRS '!$L$33</f>
        <v>0</v>
      </c>
      <c r="I14" s="17" t="e">
        <f t="shared" ref="I14" si="5">+E14</f>
        <v>#DIV/0!</v>
      </c>
      <c r="J14" s="37" t="e">
        <f>RANK(_xlfn.SINGLE(I14),$I$3:$I$41)</f>
        <v>#DIV/0!</v>
      </c>
      <c r="K14" s="24" t="e">
        <f>RANK(I14,$I$14:$I$26)</f>
        <v>#DIV/0!</v>
      </c>
      <c r="L14" s="68" t="e">
        <f>SUMPRODUCT(E14:E26,H14:H26)/SUM(H14:H26)</f>
        <v>#DIV/0!</v>
      </c>
      <c r="M14" s="72"/>
      <c r="O14" s="4"/>
    </row>
    <row r="15" spans="1:15" ht="15" x14ac:dyDescent="0.2">
      <c r="A15" s="65"/>
      <c r="B15" s="44" t="s">
        <v>52</v>
      </c>
      <c r="C15" s="46" t="s">
        <v>38</v>
      </c>
      <c r="D15" s="13" t="s">
        <v>3</v>
      </c>
      <c r="E15" s="17" t="e">
        <f>[4]IQT!$P$24</f>
        <v>#DIV/0!</v>
      </c>
      <c r="F15" s="18" t="e">
        <f>_xlfn.RANK.EQ(E15,$E$3:$E$41,0)+COUNTIF($E$3:E15,E15)-1</f>
        <v>#DIV/0!</v>
      </c>
      <c r="G15" s="18" t="e">
        <f t="shared" si="4"/>
        <v>#DIV/0!</v>
      </c>
      <c r="H15" s="18">
        <f>'[4]IRS '!$L$36</f>
        <v>0</v>
      </c>
      <c r="I15" s="48" t="e">
        <f>SUMPRODUCT(E15:E16,H15:H16)/SUM(H15:H16)</f>
        <v>#DIV/0!</v>
      </c>
      <c r="J15" s="50" t="e">
        <f>RANK(I15,$I$3:$I$41)</f>
        <v>#DIV/0!</v>
      </c>
      <c r="K15" s="52" t="e">
        <f>RANK(I15,$I$14:$I$26)</f>
        <v>#DIV/0!</v>
      </c>
      <c r="L15" s="69"/>
      <c r="M15" s="72"/>
      <c r="O15" s="4"/>
    </row>
    <row r="16" spans="1:15" ht="15" x14ac:dyDescent="0.2">
      <c r="A16" s="65"/>
      <c r="B16" s="45"/>
      <c r="C16" s="47"/>
      <c r="D16" s="13" t="s">
        <v>4</v>
      </c>
      <c r="E16" s="17" t="e">
        <f>[4]IQT!$P$25</f>
        <v>#DIV/0!</v>
      </c>
      <c r="F16" s="18" t="e">
        <f>_xlfn.RANK.EQ(E16,$E$3:$E$41,0)+COUNTIF($E$3:E16,E16)-1</f>
        <v>#DIV/0!</v>
      </c>
      <c r="G16" s="18" t="e">
        <f t="shared" si="4"/>
        <v>#DIV/0!</v>
      </c>
      <c r="H16" s="18">
        <f>'[4]IRS '!$L$37</f>
        <v>0</v>
      </c>
      <c r="I16" s="49"/>
      <c r="J16" s="51"/>
      <c r="K16" s="53"/>
      <c r="L16" s="69"/>
      <c r="M16" s="72"/>
      <c r="O16" s="4"/>
    </row>
    <row r="17" spans="1:15" ht="15" x14ac:dyDescent="0.2">
      <c r="A17" s="65"/>
      <c r="B17" s="22" t="s">
        <v>53</v>
      </c>
      <c r="C17" s="13" t="s">
        <v>5</v>
      </c>
      <c r="D17" s="13" t="s">
        <v>6</v>
      </c>
      <c r="E17" s="17" t="e">
        <f>[4]IQT!$P$26</f>
        <v>#DIV/0!</v>
      </c>
      <c r="F17" s="18" t="e">
        <f>_xlfn.RANK.EQ(E17,$E$3:$E$41,0)+COUNTIF($E$3:E17,E17)-1</f>
        <v>#DIV/0!</v>
      </c>
      <c r="G17" s="18" t="e">
        <f t="shared" si="4"/>
        <v>#DIV/0!</v>
      </c>
      <c r="H17" s="18">
        <f>'[4]IRS '!$L$38</f>
        <v>0</v>
      </c>
      <c r="I17" s="17" t="e">
        <f t="shared" ref="I17:I21" si="6">+E17</f>
        <v>#DIV/0!</v>
      </c>
      <c r="J17" s="21" t="e">
        <f t="shared" ref="J17:J25" si="7">RANK(I17,$I$3:$I$41)</f>
        <v>#DIV/0!</v>
      </c>
      <c r="K17" s="19" t="e">
        <f t="shared" ref="K17:K22" si="8">RANK(I17,$I$14:$I$26)</f>
        <v>#DIV/0!</v>
      </c>
      <c r="L17" s="69"/>
      <c r="M17" s="72"/>
      <c r="O17" s="4"/>
    </row>
    <row r="18" spans="1:15" ht="15" x14ac:dyDescent="0.2">
      <c r="A18" s="65"/>
      <c r="B18" s="22" t="s">
        <v>54</v>
      </c>
      <c r="C18" s="25" t="s">
        <v>32</v>
      </c>
      <c r="D18" s="25" t="s">
        <v>32</v>
      </c>
      <c r="E18" s="17" t="e">
        <f>[4]IQT!$P$27</f>
        <v>#DIV/0!</v>
      </c>
      <c r="F18" s="18" t="e">
        <f>_xlfn.RANK.EQ(E18,$E$3:$E$41,0)+COUNTIF($E$3:E18,E18)-1</f>
        <v>#DIV/0!</v>
      </c>
      <c r="G18" s="18" t="e">
        <f t="shared" si="4"/>
        <v>#DIV/0!</v>
      </c>
      <c r="H18" s="18">
        <f>'[4]IRS '!$L$39</f>
        <v>0</v>
      </c>
      <c r="I18" s="17" t="e">
        <f t="shared" si="6"/>
        <v>#DIV/0!</v>
      </c>
      <c r="J18" s="21" t="e">
        <f t="shared" si="7"/>
        <v>#DIV/0!</v>
      </c>
      <c r="K18" s="19" t="e">
        <f t="shared" si="8"/>
        <v>#DIV/0!</v>
      </c>
      <c r="L18" s="69"/>
      <c r="M18" s="72"/>
      <c r="O18" s="4"/>
    </row>
    <row r="19" spans="1:15" ht="15" x14ac:dyDescent="0.2">
      <c r="A19" s="65"/>
      <c r="B19" s="22" t="s">
        <v>55</v>
      </c>
      <c r="C19" s="13" t="s">
        <v>8</v>
      </c>
      <c r="D19" s="13" t="s">
        <v>9</v>
      </c>
      <c r="E19" s="17" t="e">
        <f>[4]IQT!$P$28</f>
        <v>#DIV/0!</v>
      </c>
      <c r="F19" s="18" t="e">
        <f>_xlfn.RANK.EQ(E19,$E$3:$E$41,0)+COUNTIF($E$3:E19,E19)-1</f>
        <v>#DIV/0!</v>
      </c>
      <c r="G19" s="18" t="e">
        <f t="shared" si="4"/>
        <v>#DIV/0!</v>
      </c>
      <c r="H19" s="18">
        <f>'[4]IRS '!$L$40</f>
        <v>0</v>
      </c>
      <c r="I19" s="17" t="e">
        <f t="shared" si="6"/>
        <v>#DIV/0!</v>
      </c>
      <c r="J19" s="21" t="e">
        <f t="shared" si="7"/>
        <v>#DIV/0!</v>
      </c>
      <c r="K19" s="19" t="e">
        <f t="shared" si="8"/>
        <v>#DIV/0!</v>
      </c>
      <c r="L19" s="69"/>
      <c r="M19" s="72"/>
      <c r="O19" s="4"/>
    </row>
    <row r="20" spans="1:15" ht="15" x14ac:dyDescent="0.2">
      <c r="A20" s="65"/>
      <c r="B20" s="22" t="s">
        <v>56</v>
      </c>
      <c r="C20" s="13" t="s">
        <v>30</v>
      </c>
      <c r="D20" s="13" t="s">
        <v>30</v>
      </c>
      <c r="E20" s="17" t="e">
        <f>[4]IQT!$P$29</f>
        <v>#DIV/0!</v>
      </c>
      <c r="F20" s="18" t="e">
        <f>_xlfn.RANK.EQ(E20,$E$3:$E$41,0)+COUNTIF($E$3:E20,E20)-1</f>
        <v>#DIV/0!</v>
      </c>
      <c r="G20" s="18" t="e">
        <f t="shared" si="4"/>
        <v>#DIV/0!</v>
      </c>
      <c r="H20" s="18">
        <f>'[4]IRS '!$L$41</f>
        <v>0</v>
      </c>
      <c r="I20" s="17" t="e">
        <f t="shared" si="6"/>
        <v>#DIV/0!</v>
      </c>
      <c r="J20" s="21" t="e">
        <f t="shared" si="7"/>
        <v>#DIV/0!</v>
      </c>
      <c r="K20" s="19" t="e">
        <f t="shared" si="8"/>
        <v>#DIV/0!</v>
      </c>
      <c r="L20" s="69"/>
      <c r="M20" s="72"/>
      <c r="O20" s="4"/>
    </row>
    <row r="21" spans="1:15" ht="15" x14ac:dyDescent="0.2">
      <c r="A21" s="65"/>
      <c r="B21" s="22" t="s">
        <v>57</v>
      </c>
      <c r="C21" s="13" t="s">
        <v>10</v>
      </c>
      <c r="D21" s="13" t="s">
        <v>10</v>
      </c>
      <c r="E21" s="17" t="e">
        <f>[4]IQT!$P$30</f>
        <v>#DIV/0!</v>
      </c>
      <c r="F21" s="18" t="e">
        <f>_xlfn.RANK.EQ(E21,$E$3:$E$41,0)+COUNTIF($E$3:E21,E21)-1</f>
        <v>#DIV/0!</v>
      </c>
      <c r="G21" s="18" t="e">
        <f t="shared" si="4"/>
        <v>#DIV/0!</v>
      </c>
      <c r="H21" s="18">
        <f>'[4]IRS '!$L$42</f>
        <v>0</v>
      </c>
      <c r="I21" s="17" t="e">
        <f t="shared" si="6"/>
        <v>#DIV/0!</v>
      </c>
      <c r="J21" s="21" t="e">
        <f t="shared" si="7"/>
        <v>#DIV/0!</v>
      </c>
      <c r="K21" s="19" t="e">
        <f t="shared" si="8"/>
        <v>#DIV/0!</v>
      </c>
      <c r="L21" s="69"/>
      <c r="M21" s="72"/>
      <c r="O21" s="4"/>
    </row>
    <row r="22" spans="1:15" ht="15" x14ac:dyDescent="0.2">
      <c r="A22" s="65"/>
      <c r="B22" s="44" t="s">
        <v>58</v>
      </c>
      <c r="C22" s="46" t="s">
        <v>40</v>
      </c>
      <c r="D22" s="13" t="s">
        <v>29</v>
      </c>
      <c r="E22" s="17" t="e">
        <f>[4]IQT!$P$31</f>
        <v>#DIV/0!</v>
      </c>
      <c r="F22" s="18" t="e">
        <f>_xlfn.RANK.EQ(E22,$E$3:$E$41,0)+COUNTIF($E$3:E22,E22)-1</f>
        <v>#DIV/0!</v>
      </c>
      <c r="G22" s="18" t="e">
        <f t="shared" si="4"/>
        <v>#DIV/0!</v>
      </c>
      <c r="H22" s="18">
        <f>'[4]IRS '!$L$43</f>
        <v>0</v>
      </c>
      <c r="I22" s="48" t="e">
        <f>SUMPRODUCT(E22:E23,H22:H23)/SUM(H22:H23)</f>
        <v>#DIV/0!</v>
      </c>
      <c r="J22" s="50" t="e">
        <f t="shared" si="7"/>
        <v>#DIV/0!</v>
      </c>
      <c r="K22" s="66" t="e">
        <f t="shared" si="8"/>
        <v>#DIV/0!</v>
      </c>
      <c r="L22" s="69"/>
      <c r="M22" s="72"/>
      <c r="O22" s="4"/>
    </row>
    <row r="23" spans="1:15" ht="15" x14ac:dyDescent="0.2">
      <c r="A23" s="65"/>
      <c r="B23" s="45"/>
      <c r="C23" s="47"/>
      <c r="D23" s="13" t="s">
        <v>85</v>
      </c>
      <c r="E23" s="17" t="e">
        <f>[4]IQT!$P$32</f>
        <v>#DIV/0!</v>
      </c>
      <c r="F23" s="18" t="e">
        <f>_xlfn.RANK.EQ(E23,$E$3:$E$41,0)+COUNTIF($E$3:E23,E23)-1</f>
        <v>#DIV/0!</v>
      </c>
      <c r="G23" s="18" t="e">
        <f t="shared" si="4"/>
        <v>#DIV/0!</v>
      </c>
      <c r="H23" s="18">
        <f>'[4]IRS '!$L$44</f>
        <v>0</v>
      </c>
      <c r="I23" s="49"/>
      <c r="J23" s="51" t="e">
        <f t="shared" si="7"/>
        <v>#DIV/0!</v>
      </c>
      <c r="K23" s="67"/>
      <c r="L23" s="69"/>
      <c r="M23" s="72"/>
      <c r="O23" s="4"/>
    </row>
    <row r="24" spans="1:15" ht="15" x14ac:dyDescent="0.2">
      <c r="A24" s="65"/>
      <c r="B24" s="23" t="s">
        <v>59</v>
      </c>
      <c r="C24" s="13" t="s">
        <v>4</v>
      </c>
      <c r="D24" s="13" t="s">
        <v>4</v>
      </c>
      <c r="E24" s="17" t="e">
        <f>[4]IQT!$P$33</f>
        <v>#DIV/0!</v>
      </c>
      <c r="F24" s="18" t="e">
        <f>_xlfn.RANK.EQ(E24,$E$3:$E$41,0)+COUNTIF($E$3:E24,E24)-1</f>
        <v>#DIV/0!</v>
      </c>
      <c r="G24" s="18" t="e">
        <f t="shared" si="4"/>
        <v>#DIV/0!</v>
      </c>
      <c r="H24" s="18">
        <f>'[4]IRS '!$L$45</f>
        <v>0</v>
      </c>
      <c r="I24" s="17" t="e">
        <f>+E24</f>
        <v>#DIV/0!</v>
      </c>
      <c r="J24" s="21" t="e">
        <f t="shared" si="7"/>
        <v>#DIV/0!</v>
      </c>
      <c r="K24" s="19" t="e">
        <f>RANK(I24,$I$14:$I$26)</f>
        <v>#DIV/0!</v>
      </c>
      <c r="L24" s="69"/>
      <c r="M24" s="72"/>
      <c r="O24" s="4"/>
    </row>
    <row r="25" spans="1:15" ht="15" x14ac:dyDescent="0.2">
      <c r="A25" s="65"/>
      <c r="B25" s="59" t="s">
        <v>60</v>
      </c>
      <c r="C25" s="46" t="s">
        <v>39</v>
      </c>
      <c r="D25" s="13" t="s">
        <v>33</v>
      </c>
      <c r="E25" s="17" t="e">
        <f>[4]IQT!$P$34</f>
        <v>#DIV/0!</v>
      </c>
      <c r="F25" s="18" t="e">
        <f>_xlfn.RANK.EQ(E25,$E$3:$E$41,0)+COUNTIF($E$3:E25,E25)-1</f>
        <v>#DIV/0!</v>
      </c>
      <c r="G25" s="18" t="e">
        <f t="shared" si="4"/>
        <v>#DIV/0!</v>
      </c>
      <c r="H25" s="18">
        <f>'[4]IRS '!$L$46</f>
        <v>0</v>
      </c>
      <c r="I25" s="48" t="e">
        <f>SUMPRODUCT(E25:E26,H25:H26)/SUM(H25:H26)</f>
        <v>#DIV/0!</v>
      </c>
      <c r="J25" s="50" t="e">
        <f t="shared" si="7"/>
        <v>#DIV/0!</v>
      </c>
      <c r="K25" s="52" t="e">
        <f>RANK(I25,$I$14:$I$26)</f>
        <v>#DIV/0!</v>
      </c>
      <c r="L25" s="69"/>
      <c r="M25" s="72"/>
      <c r="O25" s="4"/>
    </row>
    <row r="26" spans="1:15" ht="15" x14ac:dyDescent="0.2">
      <c r="A26" s="65"/>
      <c r="B26" s="60"/>
      <c r="C26" s="61"/>
      <c r="D26" s="13" t="s">
        <v>26</v>
      </c>
      <c r="E26" s="17" t="e">
        <f>[4]IQT!$P$36</f>
        <v>#DIV/0!</v>
      </c>
      <c r="F26" s="18" t="e">
        <f>_xlfn.RANK.EQ(E26,$E$3:$E$41,0)+COUNTIF($E$3:E26,E26)-1</f>
        <v>#DIV/0!</v>
      </c>
      <c r="G26" s="18" t="e">
        <f t="shared" si="4"/>
        <v>#DIV/0!</v>
      </c>
      <c r="H26" s="18">
        <f>'[4]IRS '!$L$48</f>
        <v>0</v>
      </c>
      <c r="I26" s="62"/>
      <c r="J26" s="63"/>
      <c r="K26" s="64"/>
      <c r="L26" s="70"/>
      <c r="M26" s="72"/>
      <c r="O26" s="4"/>
    </row>
    <row r="27" spans="1:15" ht="15" x14ac:dyDescent="0.2">
      <c r="A27" s="41" t="s">
        <v>75</v>
      </c>
      <c r="B27" s="44" t="s">
        <v>61</v>
      </c>
      <c r="C27" s="46" t="s">
        <v>41</v>
      </c>
      <c r="D27" s="13" t="s">
        <v>27</v>
      </c>
      <c r="E27" s="17" t="e">
        <f>[4]IQT!$P$38</f>
        <v>#DIV/0!</v>
      </c>
      <c r="F27" s="18" t="e">
        <f>_xlfn.RANK.EQ(E27,$E$3:$E$41,0)+COUNTIF($E$3:E27,E27)-1</f>
        <v>#DIV/0!</v>
      </c>
      <c r="G27" s="18" t="e">
        <f>_xlfn.RANK.EQ(E27,$E$27:$E$41,0)+COUNTIF($E$27:E27,E27)-1</f>
        <v>#DIV/0!</v>
      </c>
      <c r="H27" s="18">
        <f>'[4]IRS '!$L$63</f>
        <v>0</v>
      </c>
      <c r="I27" s="48" t="e">
        <f>SUMPRODUCT(E27:E28,H27:H28)/SUM(H27:H28)</f>
        <v>#DIV/0!</v>
      </c>
      <c r="J27" s="50" t="e">
        <f t="shared" ref="J27:J41" si="9">RANK(I27,$I$3:$I$41)</f>
        <v>#DIV/0!</v>
      </c>
      <c r="K27" s="52" t="e">
        <f>RANK(I27,$I$27:$I$41)</f>
        <v>#DIV/0!</v>
      </c>
      <c r="L27" s="68" t="e">
        <f>SUMPRODUCT(E27:E41,H27:H41)/SUM(H27:H41)</f>
        <v>#DIV/0!</v>
      </c>
      <c r="M27" s="72"/>
      <c r="O27" s="4"/>
    </row>
    <row r="28" spans="1:15" ht="15" x14ac:dyDescent="0.2">
      <c r="A28" s="42"/>
      <c r="B28" s="45"/>
      <c r="C28" s="47"/>
      <c r="D28" s="13" t="s">
        <v>22</v>
      </c>
      <c r="E28" s="17" t="e">
        <f>[4]IQT!$P$39</f>
        <v>#DIV/0!</v>
      </c>
      <c r="F28" s="18" t="e">
        <f>_xlfn.RANK.EQ(E28,$E$3:$E$41,0)+COUNTIF($E$3:E28,E28)-1</f>
        <v>#DIV/0!</v>
      </c>
      <c r="G28" s="18" t="e">
        <f>_xlfn.RANK.EQ(E28,$E$27:$E$41,0)+COUNTIF($E$27:E28,E28)-1</f>
        <v>#DIV/0!</v>
      </c>
      <c r="H28" s="18">
        <f>'[4]IRS '!$L$64</f>
        <v>0</v>
      </c>
      <c r="I28" s="49"/>
      <c r="J28" s="51" t="e">
        <f t="shared" si="9"/>
        <v>#DIV/0!</v>
      </c>
      <c r="K28" s="53"/>
      <c r="L28" s="69"/>
      <c r="M28" s="72"/>
      <c r="O28" s="4"/>
    </row>
    <row r="29" spans="1:15" ht="15" x14ac:dyDescent="0.2">
      <c r="A29" s="42"/>
      <c r="B29" s="44" t="s">
        <v>62</v>
      </c>
      <c r="C29" s="46" t="s">
        <v>41</v>
      </c>
      <c r="D29" s="13" t="s">
        <v>27</v>
      </c>
      <c r="E29" s="17" t="e">
        <f>[4]IQT!$P$40</f>
        <v>#DIV/0!</v>
      </c>
      <c r="F29" s="18" t="e">
        <f>_xlfn.RANK.EQ(E29,$E$3:$E$41,0)+COUNTIF($E$3:E29,E29)-1</f>
        <v>#DIV/0!</v>
      </c>
      <c r="G29" s="18" t="e">
        <f>_xlfn.RANK.EQ(E29,$E$27:$E$41,0)+COUNTIF($E$27:E29,E29)-1</f>
        <v>#DIV/0!</v>
      </c>
      <c r="H29" s="18">
        <f>'[4]IRS '!$L$65</f>
        <v>0</v>
      </c>
      <c r="I29" s="48" t="e">
        <f>SUMPRODUCT(E29:E30,H29:H30)/SUM(H29:H30)</f>
        <v>#DIV/0!</v>
      </c>
      <c r="J29" s="50" t="e">
        <f t="shared" si="9"/>
        <v>#DIV/0!</v>
      </c>
      <c r="K29" s="52" t="e">
        <f>RANK(I29,$I$27:$I$41)</f>
        <v>#DIV/0!</v>
      </c>
      <c r="L29" s="69"/>
      <c r="M29" s="72"/>
      <c r="O29" s="4"/>
    </row>
    <row r="30" spans="1:15" ht="15" x14ac:dyDescent="0.2">
      <c r="A30" s="42"/>
      <c r="B30" s="45"/>
      <c r="C30" s="47"/>
      <c r="D30" s="13" t="s">
        <v>22</v>
      </c>
      <c r="E30" s="17" t="e">
        <f>[4]IQT!$P$41</f>
        <v>#DIV/0!</v>
      </c>
      <c r="F30" s="18" t="e">
        <f>_xlfn.RANK.EQ(E30,$E$3:$E$41,0)+COUNTIF($E$3:E30,E30)-1</f>
        <v>#DIV/0!</v>
      </c>
      <c r="G30" s="18" t="e">
        <f>_xlfn.RANK.EQ(E30,$E$27:$E$41,0)+COUNTIF($E$27:E30,E30)-1</f>
        <v>#DIV/0!</v>
      </c>
      <c r="H30" s="18">
        <f>'[4]IRS '!$L$66</f>
        <v>0</v>
      </c>
      <c r="I30" s="49"/>
      <c r="J30" s="51" t="e">
        <f t="shared" si="9"/>
        <v>#DIV/0!</v>
      </c>
      <c r="K30" s="53"/>
      <c r="L30" s="69"/>
      <c r="M30" s="72"/>
      <c r="O30" s="4"/>
    </row>
    <row r="31" spans="1:15" ht="15" x14ac:dyDescent="0.2">
      <c r="A31" s="42"/>
      <c r="B31" s="22" t="s">
        <v>63</v>
      </c>
      <c r="C31" s="13" t="s">
        <v>12</v>
      </c>
      <c r="D31" s="13" t="s">
        <v>12</v>
      </c>
      <c r="E31" s="17" t="e">
        <f>[4]IQT!$P$42</f>
        <v>#DIV/0!</v>
      </c>
      <c r="F31" s="18" t="e">
        <f>_xlfn.RANK.EQ(E31,$E$3:$E$41,0)+COUNTIF($E$3:E31,E31)-1</f>
        <v>#DIV/0!</v>
      </c>
      <c r="G31" s="18" t="e">
        <f>_xlfn.RANK.EQ(E31,$E$27:$E$41,0)+COUNTIF($E$27:E31,E31)-1</f>
        <v>#DIV/0!</v>
      </c>
      <c r="H31" s="18">
        <f>'[4]IRS '!$L$67</f>
        <v>0</v>
      </c>
      <c r="I31" s="17" t="e">
        <f t="shared" ref="I31:I41" si="10">+E31</f>
        <v>#DIV/0!</v>
      </c>
      <c r="J31" s="21" t="e">
        <f t="shared" si="9"/>
        <v>#DIV/0!</v>
      </c>
      <c r="K31" s="20" t="e">
        <f>RANK(I31,$I$27:$I$41)</f>
        <v>#DIV/0!</v>
      </c>
      <c r="L31" s="69"/>
      <c r="M31" s="72"/>
      <c r="O31" s="4"/>
    </row>
    <row r="32" spans="1:15" ht="15" x14ac:dyDescent="0.2">
      <c r="A32" s="42"/>
      <c r="B32" s="22" t="s">
        <v>64</v>
      </c>
      <c r="C32" s="13" t="s">
        <v>13</v>
      </c>
      <c r="D32" s="13" t="s">
        <v>13</v>
      </c>
      <c r="E32" s="17" t="e">
        <f>[4]IQT!$P$43</f>
        <v>#DIV/0!</v>
      </c>
      <c r="F32" s="18" t="e">
        <f>_xlfn.RANK.EQ(E32,$E$3:$E$41,0)+COUNTIF($E$3:E32,E32)-1</f>
        <v>#DIV/0!</v>
      </c>
      <c r="G32" s="18" t="e">
        <f>_xlfn.RANK.EQ(E32,$E$27:$E$41,0)+COUNTIF($E$27:E32,E32)-1</f>
        <v>#DIV/0!</v>
      </c>
      <c r="H32" s="18">
        <f>'[4]IRS '!$L$68</f>
        <v>0</v>
      </c>
      <c r="I32" s="17" t="e">
        <f t="shared" si="10"/>
        <v>#DIV/0!</v>
      </c>
      <c r="J32" s="21" t="e">
        <f t="shared" si="9"/>
        <v>#DIV/0!</v>
      </c>
      <c r="K32" s="20" t="e">
        <f t="shared" ref="K32:K41" si="11">RANK(I32,$I$27:$I$41)</f>
        <v>#DIV/0!</v>
      </c>
      <c r="L32" s="69"/>
      <c r="M32" s="72"/>
      <c r="O32" s="4"/>
    </row>
    <row r="33" spans="1:15" ht="15" x14ac:dyDescent="0.2">
      <c r="A33" s="42"/>
      <c r="B33" s="22" t="s">
        <v>65</v>
      </c>
      <c r="C33" s="13" t="s">
        <v>19</v>
      </c>
      <c r="D33" s="13" t="s">
        <v>19</v>
      </c>
      <c r="E33" s="17" t="e">
        <f>[4]IQT!$P$44</f>
        <v>#DIV/0!</v>
      </c>
      <c r="F33" s="18" t="e">
        <f>_xlfn.RANK.EQ(E33,$E$3:$E$41,0)+COUNTIF($E$3:E33,E33)-1</f>
        <v>#DIV/0!</v>
      </c>
      <c r="G33" s="18" t="e">
        <f>_xlfn.RANK.EQ(E33,$E$27:$E$41,0)+COUNTIF($E$27:E33,E33)-1</f>
        <v>#DIV/0!</v>
      </c>
      <c r="H33" s="18">
        <f>'[4]IRS '!$L$69</f>
        <v>0</v>
      </c>
      <c r="I33" s="17" t="e">
        <f t="shared" si="10"/>
        <v>#DIV/0!</v>
      </c>
      <c r="J33" s="21" t="e">
        <f t="shared" si="9"/>
        <v>#DIV/0!</v>
      </c>
      <c r="K33" s="20" t="e">
        <f t="shared" si="11"/>
        <v>#DIV/0!</v>
      </c>
      <c r="L33" s="69"/>
      <c r="M33" s="72"/>
      <c r="O33" s="4"/>
    </row>
    <row r="34" spans="1:15" ht="15" x14ac:dyDescent="0.2">
      <c r="A34" s="42"/>
      <c r="B34" s="22" t="s">
        <v>66</v>
      </c>
      <c r="C34" s="13" t="s">
        <v>23</v>
      </c>
      <c r="D34" s="13" t="s">
        <v>23</v>
      </c>
      <c r="E34" s="17" t="e">
        <f>[4]IQT!$P$45</f>
        <v>#DIV/0!</v>
      </c>
      <c r="F34" s="18" t="e">
        <f>_xlfn.RANK.EQ(E34,$E$3:$E$41,0)+COUNTIF($E$3:E34,E34)-1</f>
        <v>#DIV/0!</v>
      </c>
      <c r="G34" s="18" t="e">
        <f>_xlfn.RANK.EQ(E34,$E$27:$E$41,0)+COUNTIF($E$27:E34,E34)-1</f>
        <v>#DIV/0!</v>
      </c>
      <c r="H34" s="18">
        <f>'[4]IRS '!$L$70</f>
        <v>0</v>
      </c>
      <c r="I34" s="17" t="e">
        <f t="shared" si="10"/>
        <v>#DIV/0!</v>
      </c>
      <c r="J34" s="21" t="e">
        <f t="shared" si="9"/>
        <v>#DIV/0!</v>
      </c>
      <c r="K34" s="20" t="e">
        <f t="shared" si="11"/>
        <v>#DIV/0!</v>
      </c>
      <c r="L34" s="69"/>
      <c r="M34" s="72"/>
      <c r="O34" s="4"/>
    </row>
    <row r="35" spans="1:15" ht="15" x14ac:dyDescent="0.2">
      <c r="A35" s="42"/>
      <c r="B35" s="22" t="s">
        <v>67</v>
      </c>
      <c r="C35" s="13" t="s">
        <v>12</v>
      </c>
      <c r="D35" s="13" t="s">
        <v>12</v>
      </c>
      <c r="E35" s="17" t="e">
        <f>[4]IQT!$P$46</f>
        <v>#DIV/0!</v>
      </c>
      <c r="F35" s="18" t="e">
        <f>_xlfn.RANK.EQ(E35,$E$3:$E$41,0)+COUNTIF($E$3:E35,E35)-1</f>
        <v>#DIV/0!</v>
      </c>
      <c r="G35" s="18" t="e">
        <f>_xlfn.RANK.EQ(E35,$E$27:$E$41,0)+COUNTIF($E$27:E35,E35)-1</f>
        <v>#DIV/0!</v>
      </c>
      <c r="H35" s="18">
        <f>'[4]IRS '!$L$71</f>
        <v>0</v>
      </c>
      <c r="I35" s="17" t="e">
        <f t="shared" si="10"/>
        <v>#DIV/0!</v>
      </c>
      <c r="J35" s="21" t="e">
        <f t="shared" si="9"/>
        <v>#DIV/0!</v>
      </c>
      <c r="K35" s="20" t="e">
        <f t="shared" si="11"/>
        <v>#DIV/0!</v>
      </c>
      <c r="L35" s="69"/>
      <c r="M35" s="72"/>
      <c r="O35" s="4"/>
    </row>
    <row r="36" spans="1:15" ht="15" x14ac:dyDescent="0.2">
      <c r="A36" s="42"/>
      <c r="B36" s="22" t="s">
        <v>68</v>
      </c>
      <c r="C36" s="13" t="s">
        <v>24</v>
      </c>
      <c r="D36" s="13" t="s">
        <v>24</v>
      </c>
      <c r="E36" s="17" t="e">
        <f>[4]IQT!$P$47</f>
        <v>#DIV/0!</v>
      </c>
      <c r="F36" s="18" t="e">
        <f>_xlfn.RANK.EQ(E36,$E$3:$E$41,0)+COUNTIF($E$3:E36,E36)-1</f>
        <v>#DIV/0!</v>
      </c>
      <c r="G36" s="18" t="e">
        <f>_xlfn.RANK.EQ(E36,$E$27:$E$41,0)+COUNTIF($E$27:E36,E36)-1</f>
        <v>#DIV/0!</v>
      </c>
      <c r="H36" s="18">
        <f>'[4]IRS '!$L$72</f>
        <v>0</v>
      </c>
      <c r="I36" s="17" t="e">
        <f t="shared" si="10"/>
        <v>#DIV/0!</v>
      </c>
      <c r="J36" s="21" t="e">
        <f t="shared" si="9"/>
        <v>#DIV/0!</v>
      </c>
      <c r="K36" s="20" t="e">
        <f t="shared" si="11"/>
        <v>#DIV/0!</v>
      </c>
      <c r="L36" s="69"/>
      <c r="M36" s="72"/>
      <c r="O36" s="4"/>
    </row>
    <row r="37" spans="1:15" ht="15" x14ac:dyDescent="0.2">
      <c r="A37" s="42"/>
      <c r="B37" s="22" t="s">
        <v>69</v>
      </c>
      <c r="C37" s="13" t="s">
        <v>21</v>
      </c>
      <c r="D37" s="13" t="s">
        <v>21</v>
      </c>
      <c r="E37" s="17" t="e">
        <f>[4]IQT!$P$48</f>
        <v>#DIV/0!</v>
      </c>
      <c r="F37" s="18" t="e">
        <f>_xlfn.RANK.EQ(E37,$E$3:$E$41,0)+COUNTIF($E$3:E37,E37)-1</f>
        <v>#DIV/0!</v>
      </c>
      <c r="G37" s="18" t="e">
        <f>_xlfn.RANK.EQ(E37,$E$27:$E$41,0)+COUNTIF($E$27:E37,E37)-1</f>
        <v>#DIV/0!</v>
      </c>
      <c r="H37" s="18">
        <f>'[4]IRS '!$L$73</f>
        <v>0</v>
      </c>
      <c r="I37" s="17" t="e">
        <f t="shared" si="10"/>
        <v>#DIV/0!</v>
      </c>
      <c r="J37" s="21" t="e">
        <f t="shared" si="9"/>
        <v>#DIV/0!</v>
      </c>
      <c r="K37" s="20" t="e">
        <f t="shared" si="11"/>
        <v>#DIV/0!</v>
      </c>
      <c r="L37" s="69"/>
      <c r="M37" s="72"/>
      <c r="O37" s="4"/>
    </row>
    <row r="38" spans="1:15" ht="15" x14ac:dyDescent="0.2">
      <c r="A38" s="42"/>
      <c r="B38" s="22" t="s">
        <v>70</v>
      </c>
      <c r="C38" s="13" t="s">
        <v>91</v>
      </c>
      <c r="D38" s="13" t="s">
        <v>91</v>
      </c>
      <c r="E38" s="17" t="e">
        <f>[4]IQT!$P$49</f>
        <v>#DIV/0!</v>
      </c>
      <c r="F38" s="18" t="e">
        <f>_xlfn.RANK.EQ(E38,$E$3:$E$41,0)+COUNTIF($E$3:E38,E38)-1</f>
        <v>#DIV/0!</v>
      </c>
      <c r="G38" s="18" t="e">
        <f>_xlfn.RANK.EQ(E38,$E$27:$E$41,0)+COUNTIF($E$27:E38,E38)-1</f>
        <v>#DIV/0!</v>
      </c>
      <c r="H38" s="18">
        <f>'[4]IRS '!$L$74</f>
        <v>0</v>
      </c>
      <c r="I38" s="17" t="e">
        <f t="shared" si="10"/>
        <v>#DIV/0!</v>
      </c>
      <c r="J38" s="21" t="e">
        <f t="shared" si="9"/>
        <v>#DIV/0!</v>
      </c>
      <c r="K38" s="20" t="e">
        <f t="shared" si="11"/>
        <v>#DIV/0!</v>
      </c>
      <c r="L38" s="69"/>
      <c r="M38" s="72"/>
      <c r="O38" s="4"/>
    </row>
    <row r="39" spans="1:15" ht="15" x14ac:dyDescent="0.2">
      <c r="A39" s="42"/>
      <c r="B39" s="22" t="s">
        <v>71</v>
      </c>
      <c r="C39" s="13" t="s">
        <v>91</v>
      </c>
      <c r="D39" s="13" t="s">
        <v>91</v>
      </c>
      <c r="E39" s="17" t="e">
        <f>[4]IQT!$P$50</f>
        <v>#DIV/0!</v>
      </c>
      <c r="F39" s="18" t="e">
        <f>_xlfn.RANK.EQ(E39,$E$3:$E$41,0)+COUNTIF($E$3:E39,E39)-1</f>
        <v>#DIV/0!</v>
      </c>
      <c r="G39" s="18" t="e">
        <f>_xlfn.RANK.EQ(E39,$E$27:$E$41,0)+COUNTIF($E$27:E39,E39)-1</f>
        <v>#DIV/0!</v>
      </c>
      <c r="H39" s="18">
        <f>'[4]IRS '!$L$75</f>
        <v>0</v>
      </c>
      <c r="I39" s="17" t="e">
        <f t="shared" si="10"/>
        <v>#DIV/0!</v>
      </c>
      <c r="J39" s="21" t="e">
        <f t="shared" si="9"/>
        <v>#DIV/0!</v>
      </c>
      <c r="K39" s="20" t="e">
        <f t="shared" si="11"/>
        <v>#DIV/0!</v>
      </c>
      <c r="L39" s="69"/>
      <c r="M39" s="72"/>
      <c r="O39" s="4"/>
    </row>
    <row r="40" spans="1:15" ht="15" x14ac:dyDescent="0.2">
      <c r="A40" s="42"/>
      <c r="B40" s="22" t="s">
        <v>72</v>
      </c>
      <c r="C40" s="28" t="s">
        <v>86</v>
      </c>
      <c r="D40" s="28" t="s">
        <v>86</v>
      </c>
      <c r="E40" s="17" t="e">
        <f>[4]IQT!$P$51</f>
        <v>#DIV/0!</v>
      </c>
      <c r="F40" s="18" t="e">
        <f>_xlfn.RANK.EQ(E40,$E$3:$E$41,0)+COUNTIF($E$3:E40,E40)-1</f>
        <v>#DIV/0!</v>
      </c>
      <c r="G40" s="18" t="e">
        <f>_xlfn.RANK.EQ(E40,$E$27:$E$41,0)+COUNTIF($E$27:E40,E40)-1</f>
        <v>#DIV/0!</v>
      </c>
      <c r="H40" s="18">
        <f>'[4]IRS '!$L$76</f>
        <v>0</v>
      </c>
      <c r="I40" s="17" t="e">
        <f t="shared" si="10"/>
        <v>#DIV/0!</v>
      </c>
      <c r="J40" s="21" t="e">
        <f t="shared" si="9"/>
        <v>#DIV/0!</v>
      </c>
      <c r="K40" s="20" t="e">
        <f t="shared" si="11"/>
        <v>#DIV/0!</v>
      </c>
      <c r="L40" s="69"/>
      <c r="M40" s="72"/>
      <c r="O40" s="4"/>
    </row>
    <row r="41" spans="1:15" ht="15" x14ac:dyDescent="0.2">
      <c r="A41" s="43"/>
      <c r="B41" s="22" t="s">
        <v>73</v>
      </c>
      <c r="C41" s="13" t="s">
        <v>13</v>
      </c>
      <c r="D41" s="13" t="s">
        <v>13</v>
      </c>
      <c r="E41" s="17" t="e">
        <f>[4]IQT!$P$52</f>
        <v>#DIV/0!</v>
      </c>
      <c r="F41" s="18" t="e">
        <f>_xlfn.RANK.EQ(E41,$E$3:$E$41,0)+COUNTIF($E$3:E41,E41)-1</f>
        <v>#DIV/0!</v>
      </c>
      <c r="G41" s="18" t="e">
        <f>_xlfn.RANK.EQ(E41,$E$27:$E$41,0)+COUNTIF($E$27:E41,E41)-1</f>
        <v>#DIV/0!</v>
      </c>
      <c r="H41" s="18">
        <f>'[4]IRS '!$L$77</f>
        <v>0</v>
      </c>
      <c r="I41" s="17" t="e">
        <f t="shared" si="10"/>
        <v>#DIV/0!</v>
      </c>
      <c r="J41" s="21" t="e">
        <f t="shared" si="9"/>
        <v>#DIV/0!</v>
      </c>
      <c r="K41" s="20" t="e">
        <f t="shared" si="11"/>
        <v>#DIV/0!</v>
      </c>
      <c r="L41" s="69"/>
      <c r="M41" s="73"/>
      <c r="O41" s="4"/>
    </row>
    <row r="42" spans="1:15" ht="15" x14ac:dyDescent="0.25">
      <c r="A42" s="5" t="s">
        <v>2</v>
      </c>
      <c r="B42" s="5"/>
      <c r="C42" s="5"/>
      <c r="D42"/>
      <c r="E42"/>
      <c r="F42"/>
      <c r="G42"/>
      <c r="H42"/>
      <c r="I42"/>
      <c r="J42"/>
      <c r="K42"/>
      <c r="L42"/>
      <c r="M42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2.2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2.2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2.2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3"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L14:L26"/>
    <mergeCell ref="B15:B16"/>
    <mergeCell ref="C15:C16"/>
    <mergeCell ref="I15:I16"/>
    <mergeCell ref="J15:J16"/>
    <mergeCell ref="C11:C12"/>
    <mergeCell ref="I11:I12"/>
    <mergeCell ref="J11:J12"/>
    <mergeCell ref="K11:K12"/>
    <mergeCell ref="A14:A26"/>
    <mergeCell ref="K15:K16"/>
    <mergeCell ref="B22:B23"/>
    <mergeCell ref="C22:C23"/>
    <mergeCell ref="I22:I23"/>
    <mergeCell ref="J22:J23"/>
    <mergeCell ref="K22:K23"/>
    <mergeCell ref="A27:A41"/>
    <mergeCell ref="B27:B28"/>
    <mergeCell ref="C27:C28"/>
    <mergeCell ref="I27:I28"/>
    <mergeCell ref="J27:J28"/>
    <mergeCell ref="B25:B26"/>
    <mergeCell ref="C25:C26"/>
    <mergeCell ref="I25:I26"/>
    <mergeCell ref="J25:J26"/>
    <mergeCell ref="K25:K26"/>
    <mergeCell ref="K27:K28"/>
    <mergeCell ref="L27:L41"/>
    <mergeCell ref="B29:B30"/>
    <mergeCell ref="C29:C30"/>
    <mergeCell ref="I29:I30"/>
    <mergeCell ref="J29:J30"/>
    <mergeCell ref="K29:K30"/>
  </mergeCells>
  <conditionalFormatting sqref="E3:E41">
    <cfRule type="cellIs" dxfId="22" priority="6" operator="lessThan">
      <formula>60</formula>
    </cfRule>
    <cfRule type="cellIs" dxfId="21" priority="7" operator="between">
      <formula>59.99</formula>
      <formula>76</formula>
    </cfRule>
    <cfRule type="cellIs" dxfId="20" priority="8" operator="greaterThan">
      <formula>93</formula>
    </cfRule>
    <cfRule type="cellIs" dxfId="19" priority="9" operator="between">
      <formula>75.99</formula>
      <formula>93</formula>
    </cfRule>
  </conditionalFormatting>
  <conditionalFormatting sqref="I3:I41">
    <cfRule type="cellIs" dxfId="18" priority="1" operator="between">
      <formula>75.99</formula>
      <formula>93</formula>
    </cfRule>
    <cfRule type="cellIs" dxfId="17" priority="2" operator="greaterThan">
      <formula>93</formula>
    </cfRule>
    <cfRule type="cellIs" dxfId="16" priority="3" operator="lessThan">
      <formula>60</formula>
    </cfRule>
    <cfRule type="cellIs" dxfId="15" priority="4" operator="between">
      <formula>59.99</formula>
      <formula>76</formula>
    </cfRule>
  </conditionalFormatting>
  <conditionalFormatting sqref="I27:I41">
    <cfRule type="cellIs" dxfId="14" priority="5" operator="between">
      <formula>75.99</formula>
      <formula>93</formula>
    </cfRule>
  </conditionalFormatting>
  <conditionalFormatting sqref="L3:M3 L27">
    <cfRule type="cellIs" dxfId="13" priority="10" operator="between">
      <formula>75.99</formula>
      <formula>93</formula>
    </cfRule>
  </conditionalFormatting>
  <conditionalFormatting sqref="L3:M3">
    <cfRule type="cellIs" dxfId="12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3"/>
  <sheetViews>
    <sheetView tabSelected="1" zoomScale="85" zoomScaleNormal="85" workbookViewId="0">
      <selection activeCell="C32" sqref="C32:D39"/>
    </sheetView>
  </sheetViews>
  <sheetFormatPr defaultColWidth="18.85546875" defaultRowHeight="19.5" customHeight="1" x14ac:dyDescent="0.2"/>
  <cols>
    <col min="1" max="1" width="7.85546875" style="1" customWidth="1"/>
    <col min="2" max="2" width="8.7109375" style="1" customWidth="1"/>
    <col min="3" max="3" width="15.7109375" style="1" customWidth="1"/>
    <col min="4" max="4" width="17.5703125" style="1" customWidth="1"/>
    <col min="5" max="6" width="15.5703125" style="1" customWidth="1"/>
    <col min="7" max="7" width="12.7109375" style="1" customWidth="1"/>
    <col min="8" max="8" width="18.7109375" style="1" customWidth="1"/>
    <col min="9" max="9" width="21" style="1" customWidth="1"/>
    <col min="10" max="11" width="12.7109375" style="1" customWidth="1"/>
    <col min="12" max="12" width="11.85546875" style="1" customWidth="1"/>
    <col min="13" max="13" width="14.7109375" style="1" customWidth="1"/>
    <col min="14" max="16" width="18.85546875" style="1" customWidth="1"/>
    <col min="17" max="16384" width="18.85546875" style="1"/>
  </cols>
  <sheetData>
    <row r="1" spans="1:15" ht="12.75" x14ac:dyDescent="0.2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92.25" customHeight="1" x14ac:dyDescent="0.2">
      <c r="A2" s="26" t="s">
        <v>81</v>
      </c>
      <c r="B2" s="26" t="s">
        <v>79</v>
      </c>
      <c r="C2" s="26" t="s">
        <v>25</v>
      </c>
      <c r="D2" s="26" t="s">
        <v>1</v>
      </c>
      <c r="E2" s="26" t="s">
        <v>82</v>
      </c>
      <c r="F2" s="26" t="s">
        <v>36</v>
      </c>
      <c r="G2" s="26" t="s">
        <v>77</v>
      </c>
      <c r="H2" s="27" t="s">
        <v>84</v>
      </c>
      <c r="I2" s="26" t="s">
        <v>35</v>
      </c>
      <c r="J2" s="26" t="s">
        <v>37</v>
      </c>
      <c r="K2" s="26" t="s">
        <v>76</v>
      </c>
      <c r="L2" s="26" t="s">
        <v>78</v>
      </c>
      <c r="M2" s="26" t="s">
        <v>0</v>
      </c>
    </row>
    <row r="3" spans="1:15" ht="15" customHeight="1" x14ac:dyDescent="0.2">
      <c r="A3" s="75" t="s">
        <v>74</v>
      </c>
      <c r="B3" s="76" t="s">
        <v>42</v>
      </c>
      <c r="C3" s="77" t="s">
        <v>38</v>
      </c>
      <c r="D3" s="28" t="s">
        <v>3</v>
      </c>
      <c r="E3" s="29">
        <f>'[5]MÉDIAS INDICADORES'!$CS$5</f>
        <v>85.62</v>
      </c>
      <c r="F3" s="30">
        <f t="shared" ref="F3:F41" si="0">RANK(E3,$E$3:$E$41)</f>
        <v>6</v>
      </c>
      <c r="G3" s="30">
        <f t="shared" ref="G3:G13" si="1">RANK(E3,$E$3:$E$13)</f>
        <v>2</v>
      </c>
      <c r="H3" s="30">
        <f>'[6]IRS IRO Passageiros Transportad'!$CQ$2</f>
        <v>6878706.333333333</v>
      </c>
      <c r="I3" s="78">
        <f>SUMPRODUCT(E3:E4,H3:H4)/SUM(H3:H4)</f>
        <v>85.841472211032084</v>
      </c>
      <c r="J3" s="79">
        <f>RANK(I3,$I$3:$I$41)</f>
        <v>4</v>
      </c>
      <c r="K3" s="80">
        <f>RANK(I3,$I$3:$I$13)</f>
        <v>1</v>
      </c>
      <c r="L3" s="81">
        <f>SUMPRODUCT(E3:E13,H3:H13)/SUM(H3:H13)</f>
        <v>79.291128095610276</v>
      </c>
      <c r="M3" s="81">
        <f>SUMPRODUCT(E3:E41,H3:H41)/SUM(H3:H41)</f>
        <v>77.804097089662392</v>
      </c>
    </row>
    <row r="4" spans="1:15" ht="15" x14ac:dyDescent="0.2">
      <c r="A4" s="75"/>
      <c r="B4" s="76"/>
      <c r="C4" s="77"/>
      <c r="D4" s="28" t="s">
        <v>4</v>
      </c>
      <c r="E4" s="29">
        <f>'[5]MÉDIAS INDICADORES'!$CS$6</f>
        <v>87.17</v>
      </c>
      <c r="F4" s="30">
        <f t="shared" si="0"/>
        <v>3</v>
      </c>
      <c r="G4" s="30">
        <f t="shared" si="1"/>
        <v>1</v>
      </c>
      <c r="H4" s="30">
        <f>'[6]IRS IRO Passageiros Transportad'!$CQ$3</f>
        <v>1146714.6666666667</v>
      </c>
      <c r="I4" s="78"/>
      <c r="J4" s="79"/>
      <c r="K4" s="80"/>
      <c r="L4" s="81"/>
      <c r="M4" s="81"/>
    </row>
    <row r="5" spans="1:15" ht="15" x14ac:dyDescent="0.2">
      <c r="A5" s="75"/>
      <c r="B5" s="31" t="s">
        <v>43</v>
      </c>
      <c r="C5" s="28" t="s">
        <v>5</v>
      </c>
      <c r="D5" s="28" t="s">
        <v>6</v>
      </c>
      <c r="E5" s="29">
        <f>'[5]MÉDIAS INDICADORES'!$CS$7</f>
        <v>75.680000000000007</v>
      </c>
      <c r="F5" s="30">
        <f t="shared" si="0"/>
        <v>26</v>
      </c>
      <c r="G5" s="30">
        <f t="shared" si="1"/>
        <v>9</v>
      </c>
      <c r="H5" s="30">
        <f>'[6]IRS IRO Passageiros Transportad'!$CQ$5</f>
        <v>5944902</v>
      </c>
      <c r="I5" s="29">
        <f t="shared" ref="I5:I10" si="2">+E5</f>
        <v>75.680000000000007</v>
      </c>
      <c r="J5" s="32">
        <f t="shared" ref="J5:J11" si="3">RANK(I5,$I$3:$I$41)</f>
        <v>23</v>
      </c>
      <c r="K5" s="33">
        <f t="shared" ref="K5:K11" si="4">RANK(I5,$I$3:$I$13)</f>
        <v>8</v>
      </c>
      <c r="L5" s="81"/>
      <c r="M5" s="81"/>
    </row>
    <row r="6" spans="1:15" ht="15" x14ac:dyDescent="0.2">
      <c r="A6" s="75"/>
      <c r="B6" s="31" t="s">
        <v>44</v>
      </c>
      <c r="C6" s="28" t="s">
        <v>32</v>
      </c>
      <c r="D6" s="28" t="s">
        <v>32</v>
      </c>
      <c r="E6" s="29">
        <f>'[5]MÉDIAS INDICADORES'!$CS$8</f>
        <v>76.3</v>
      </c>
      <c r="F6" s="30">
        <f t="shared" si="0"/>
        <v>25</v>
      </c>
      <c r="G6" s="30">
        <f t="shared" si="1"/>
        <v>8</v>
      </c>
      <c r="H6" s="30">
        <f>'[6]IRS IRO Passageiros Transportad'!$CQ$7</f>
        <v>7351549.666666667</v>
      </c>
      <c r="I6" s="29">
        <f t="shared" si="2"/>
        <v>76.3</v>
      </c>
      <c r="J6" s="32">
        <f t="shared" si="3"/>
        <v>22</v>
      </c>
      <c r="K6" s="33">
        <f t="shared" si="4"/>
        <v>7</v>
      </c>
      <c r="L6" s="81"/>
      <c r="M6" s="81"/>
    </row>
    <row r="7" spans="1:15" ht="15" x14ac:dyDescent="0.2">
      <c r="A7" s="75"/>
      <c r="B7" s="31" t="s">
        <v>45</v>
      </c>
      <c r="C7" s="28" t="s">
        <v>30</v>
      </c>
      <c r="D7" s="28" t="s">
        <v>30</v>
      </c>
      <c r="E7" s="29">
        <f>'[5]MÉDIAS INDICADORES'!$CS$9</f>
        <v>80.12</v>
      </c>
      <c r="F7" s="30">
        <f t="shared" si="0"/>
        <v>17</v>
      </c>
      <c r="G7" s="30">
        <f t="shared" si="1"/>
        <v>5</v>
      </c>
      <c r="H7" s="30">
        <f>'[6]IRS IRO Passageiros Transportad'!$CQ$9</f>
        <v>4494268.333333333</v>
      </c>
      <c r="I7" s="29">
        <f t="shared" si="2"/>
        <v>80.12</v>
      </c>
      <c r="J7" s="32">
        <f t="shared" si="3"/>
        <v>12</v>
      </c>
      <c r="K7" s="33">
        <f t="shared" si="4"/>
        <v>3</v>
      </c>
      <c r="L7" s="81"/>
      <c r="M7" s="81"/>
    </row>
    <row r="8" spans="1:15" ht="15" x14ac:dyDescent="0.2">
      <c r="A8" s="75"/>
      <c r="B8" s="31" t="s">
        <v>46</v>
      </c>
      <c r="C8" s="28" t="s">
        <v>10</v>
      </c>
      <c r="D8" s="28" t="s">
        <v>10</v>
      </c>
      <c r="E8" s="29">
        <f>'[5]MÉDIAS INDICADORES'!$CS$10</f>
        <v>79.36</v>
      </c>
      <c r="F8" s="30">
        <f t="shared" si="0"/>
        <v>19</v>
      </c>
      <c r="G8" s="30">
        <f t="shared" si="1"/>
        <v>6</v>
      </c>
      <c r="H8" s="30">
        <f>'[6]IRS IRO Passageiros Transportad'!$CQ$11</f>
        <v>6255164.666666667</v>
      </c>
      <c r="I8" s="29">
        <f t="shared" si="2"/>
        <v>79.36</v>
      </c>
      <c r="J8" s="32">
        <f t="shared" si="3"/>
        <v>15</v>
      </c>
      <c r="K8" s="33">
        <f t="shared" si="4"/>
        <v>5</v>
      </c>
      <c r="L8" s="81"/>
      <c r="M8" s="81"/>
    </row>
    <row r="9" spans="1:15" ht="15" x14ac:dyDescent="0.2">
      <c r="A9" s="75"/>
      <c r="B9" s="31" t="s">
        <v>47</v>
      </c>
      <c r="C9" s="28" t="s">
        <v>31</v>
      </c>
      <c r="D9" s="28" t="s">
        <v>31</v>
      </c>
      <c r="E9" s="29">
        <f>'[5]MÉDIAS INDICADORES'!$CS$11</f>
        <v>78.25</v>
      </c>
      <c r="F9" s="30">
        <f t="shared" si="0"/>
        <v>21</v>
      </c>
      <c r="G9" s="30">
        <f t="shared" si="1"/>
        <v>7</v>
      </c>
      <c r="H9" s="30">
        <f>'[6]IRS IRO Passageiros Transportad'!$CQ$13</f>
        <v>5178513</v>
      </c>
      <c r="I9" s="29">
        <f t="shared" si="2"/>
        <v>78.25</v>
      </c>
      <c r="J9" s="32">
        <f t="shared" si="3"/>
        <v>18</v>
      </c>
      <c r="K9" s="33">
        <f t="shared" si="4"/>
        <v>6</v>
      </c>
      <c r="L9" s="81"/>
      <c r="M9" s="81"/>
      <c r="N9" s="3"/>
    </row>
    <row r="10" spans="1:15" ht="15" x14ac:dyDescent="0.2">
      <c r="A10" s="75"/>
      <c r="B10" s="31" t="s">
        <v>48</v>
      </c>
      <c r="C10" s="28" t="s">
        <v>32</v>
      </c>
      <c r="D10" s="28" t="s">
        <v>32</v>
      </c>
      <c r="E10" s="29">
        <f>'[5]MÉDIAS INDICADORES'!$CS$12</f>
        <v>74.290000000000006</v>
      </c>
      <c r="F10" s="30">
        <f t="shared" si="0"/>
        <v>27</v>
      </c>
      <c r="G10" s="30">
        <f t="shared" si="1"/>
        <v>10</v>
      </c>
      <c r="H10" s="30">
        <f>'[6]IRS IRO Passageiros Transportad'!$CQ$15</f>
        <v>5991662.333333333</v>
      </c>
      <c r="I10" s="29">
        <f t="shared" si="2"/>
        <v>74.290000000000006</v>
      </c>
      <c r="J10" s="32">
        <f t="shared" si="3"/>
        <v>24</v>
      </c>
      <c r="K10" s="33">
        <f t="shared" si="4"/>
        <v>9</v>
      </c>
      <c r="L10" s="81"/>
      <c r="M10" s="81"/>
    </row>
    <row r="11" spans="1:15" ht="15" customHeight="1" x14ac:dyDescent="0.2">
      <c r="A11" s="75"/>
      <c r="B11" s="76" t="s">
        <v>49</v>
      </c>
      <c r="C11" s="77" t="s">
        <v>39</v>
      </c>
      <c r="D11" s="28" t="s">
        <v>33</v>
      </c>
      <c r="E11" s="29">
        <f>'[5]MÉDIAS INDICADORES'!$CS$13</f>
        <v>83.62</v>
      </c>
      <c r="F11" s="30">
        <f t="shared" si="0"/>
        <v>11</v>
      </c>
      <c r="G11" s="30">
        <f t="shared" si="1"/>
        <v>4</v>
      </c>
      <c r="H11" s="30">
        <f>'[6]IRS IRO Passageiros Transportad'!$CQ$17</f>
        <v>5645668</v>
      </c>
      <c r="I11" s="78">
        <f>SUMPRODUCT(E11:E12,H11:H12)/SUM(H11:H12)</f>
        <v>80.029313572093969</v>
      </c>
      <c r="J11" s="79">
        <f t="shared" si="3"/>
        <v>14</v>
      </c>
      <c r="K11" s="80">
        <f t="shared" si="4"/>
        <v>4</v>
      </c>
      <c r="L11" s="81"/>
      <c r="M11" s="81"/>
    </row>
    <row r="12" spans="1:15" ht="15" x14ac:dyDescent="0.2">
      <c r="A12" s="75"/>
      <c r="B12" s="76"/>
      <c r="C12" s="77"/>
      <c r="D12" s="28" t="s">
        <v>26</v>
      </c>
      <c r="E12" s="29">
        <f>'[5]MÉDIAS INDICADORES'!$CS$14</f>
        <v>73.209999999999994</v>
      </c>
      <c r="F12" s="30">
        <f t="shared" si="0"/>
        <v>31</v>
      </c>
      <c r="G12" s="30">
        <f t="shared" si="1"/>
        <v>11</v>
      </c>
      <c r="H12" s="30">
        <f>'[6]IRS IRO Passageiros Transportad'!$CQ$19</f>
        <v>2972707.3333333335</v>
      </c>
      <c r="I12" s="78"/>
      <c r="J12" s="79"/>
      <c r="K12" s="80"/>
      <c r="L12" s="81"/>
      <c r="M12" s="81"/>
      <c r="O12" s="4"/>
    </row>
    <row r="13" spans="1:15" ht="15" x14ac:dyDescent="0.2">
      <c r="A13" s="75"/>
      <c r="B13" s="31" t="s">
        <v>50</v>
      </c>
      <c r="C13" s="28" t="s">
        <v>11</v>
      </c>
      <c r="D13" s="28" t="s">
        <v>11</v>
      </c>
      <c r="E13" s="29">
        <f>'[5]MÉDIAS INDICADORES'!$CS$15</f>
        <v>85.15</v>
      </c>
      <c r="F13" s="30">
        <f t="shared" si="0"/>
        <v>7</v>
      </c>
      <c r="G13" s="30">
        <f t="shared" si="1"/>
        <v>3</v>
      </c>
      <c r="H13" s="30">
        <f>'[6]IRS IRO Passageiros Transportad'!$CQ$22</f>
        <v>2684235</v>
      </c>
      <c r="I13" s="29">
        <f>+E13</f>
        <v>85.15</v>
      </c>
      <c r="J13" s="32">
        <f>RANK(I13,$I$3:$I$41)</f>
        <v>6</v>
      </c>
      <c r="K13" s="34">
        <f>RANK(I13,$I$3:$I$13)</f>
        <v>2</v>
      </c>
      <c r="L13" s="81"/>
      <c r="M13" s="81"/>
    </row>
    <row r="14" spans="1:15" ht="30.75" customHeight="1" x14ac:dyDescent="0.2">
      <c r="A14" s="75" t="s">
        <v>83</v>
      </c>
      <c r="B14" s="31" t="s">
        <v>51</v>
      </c>
      <c r="C14" s="28" t="s">
        <v>39</v>
      </c>
      <c r="D14" s="28" t="s">
        <v>7</v>
      </c>
      <c r="E14" s="29">
        <f>'[5]MÉDIAS INDICADORES'!$CS$16</f>
        <v>81.52</v>
      </c>
      <c r="F14" s="30">
        <f t="shared" si="0"/>
        <v>15</v>
      </c>
      <c r="G14" s="30">
        <f t="shared" ref="G14:G26" si="5">RANK(E14,$E$14:$E$26)</f>
        <v>7</v>
      </c>
      <c r="H14" s="30">
        <f>'[6]IRS IRO Passageiros Transportad'!$CQ$25</f>
        <v>1987746</v>
      </c>
      <c r="I14" s="29">
        <f>+E14</f>
        <v>81.52</v>
      </c>
      <c r="J14" s="32"/>
      <c r="K14" s="34"/>
      <c r="L14" s="81">
        <f>SUMPRODUCT(E14:E26,H14:H26)/SUM(H14:H26)</f>
        <v>79.300115502358963</v>
      </c>
      <c r="M14" s="81"/>
    </row>
    <row r="15" spans="1:15" ht="15" customHeight="1" x14ac:dyDescent="0.2">
      <c r="A15" s="75"/>
      <c r="B15" s="76" t="s">
        <v>52</v>
      </c>
      <c r="C15" s="77" t="s">
        <v>38</v>
      </c>
      <c r="D15" s="28" t="s">
        <v>3</v>
      </c>
      <c r="E15" s="29">
        <f>'[5]MÉDIAS INDICADORES'!$CS$17</f>
        <v>91.76</v>
      </c>
      <c r="F15" s="30">
        <f t="shared" si="0"/>
        <v>1</v>
      </c>
      <c r="G15" s="30">
        <f t="shared" si="5"/>
        <v>1</v>
      </c>
      <c r="H15" s="30">
        <f>'[6]IRS IRO Passageiros Transportad'!$CQ$29</f>
        <v>2231883</v>
      </c>
      <c r="I15" s="78">
        <f>SUMPRODUCT(E15:E16,H15:H16)/SUM(H15:H16)</f>
        <v>90.546736739671502</v>
      </c>
      <c r="J15" s="79">
        <f>RANK(I15,$I$3:$I$41)</f>
        <v>1</v>
      </c>
      <c r="K15" s="80">
        <f>RANK(I15,$I$14:$I$26)</f>
        <v>1</v>
      </c>
      <c r="L15" s="81"/>
      <c r="M15" s="81"/>
    </row>
    <row r="16" spans="1:15" ht="15" x14ac:dyDescent="0.2">
      <c r="A16" s="75"/>
      <c r="B16" s="76"/>
      <c r="C16" s="77"/>
      <c r="D16" s="28" t="s">
        <v>4</v>
      </c>
      <c r="E16" s="29">
        <f>'[5]MÉDIAS INDICADORES'!$CS$18</f>
        <v>80.98</v>
      </c>
      <c r="F16" s="30">
        <f t="shared" si="0"/>
        <v>16</v>
      </c>
      <c r="G16" s="30">
        <f t="shared" si="5"/>
        <v>8</v>
      </c>
      <c r="H16" s="30">
        <f>'[6]IRS IRO Passageiros Transportad'!$CQ$30</f>
        <v>283049.66666666669</v>
      </c>
      <c r="I16" s="78"/>
      <c r="J16" s="79"/>
      <c r="K16" s="80"/>
      <c r="L16" s="81"/>
      <c r="M16" s="81"/>
    </row>
    <row r="17" spans="1:15" ht="15" x14ac:dyDescent="0.2">
      <c r="A17" s="75"/>
      <c r="B17" s="31" t="s">
        <v>53</v>
      </c>
      <c r="C17" s="28" t="s">
        <v>5</v>
      </c>
      <c r="D17" s="28" t="s">
        <v>6</v>
      </c>
      <c r="E17" s="29">
        <f>'[5]MÉDIAS INDICADORES'!$CS$19</f>
        <v>70.180000000000007</v>
      </c>
      <c r="F17" s="30">
        <f t="shared" si="0"/>
        <v>33</v>
      </c>
      <c r="G17" s="30">
        <f t="shared" si="5"/>
        <v>13</v>
      </c>
      <c r="H17" s="30">
        <f>'[6]IRS IRO Passageiros Transportad'!$CQ$32</f>
        <v>7407671.333333333</v>
      </c>
      <c r="I17" s="29">
        <f t="shared" ref="I17:I24" si="6">+E17</f>
        <v>70.180000000000007</v>
      </c>
      <c r="J17" s="32">
        <f t="shared" ref="J17:J25" si="7">RANK(I17,$I$3:$I$41)</f>
        <v>27</v>
      </c>
      <c r="K17" s="33">
        <f t="shared" ref="K17:K25" si="8">RANK(I17,$I$14:$I$26)</f>
        <v>10</v>
      </c>
      <c r="L17" s="81"/>
      <c r="M17" s="81"/>
    </row>
    <row r="18" spans="1:15" ht="15" x14ac:dyDescent="0.2">
      <c r="A18" s="75"/>
      <c r="B18" s="31" t="s">
        <v>54</v>
      </c>
      <c r="C18" s="28" t="s">
        <v>32</v>
      </c>
      <c r="D18" s="28" t="s">
        <v>32</v>
      </c>
      <c r="E18" s="29">
        <f>'[5]MÉDIAS INDICADORES'!$CS$20</f>
        <v>76.94</v>
      </c>
      <c r="F18" s="30">
        <f t="shared" si="0"/>
        <v>23</v>
      </c>
      <c r="G18" s="30">
        <f t="shared" si="5"/>
        <v>11</v>
      </c>
      <c r="H18" s="30">
        <f>'[6]IRS IRO Passageiros Transportad'!$CQ$34</f>
        <v>5795355</v>
      </c>
      <c r="I18" s="29">
        <f t="shared" si="6"/>
        <v>76.94</v>
      </c>
      <c r="J18" s="32">
        <f t="shared" si="7"/>
        <v>20</v>
      </c>
      <c r="K18" s="33">
        <f t="shared" si="8"/>
        <v>9</v>
      </c>
      <c r="L18" s="81"/>
      <c r="M18" s="81"/>
    </row>
    <row r="19" spans="1:15" ht="15" x14ac:dyDescent="0.2">
      <c r="A19" s="75"/>
      <c r="B19" s="31" t="s">
        <v>55</v>
      </c>
      <c r="C19" s="28" t="s">
        <v>8</v>
      </c>
      <c r="D19" s="28" t="s">
        <v>9</v>
      </c>
      <c r="E19" s="29">
        <f>'[5]MÉDIAS INDICADORES'!$CS$21</f>
        <v>80.05</v>
      </c>
      <c r="F19" s="30">
        <f t="shared" si="0"/>
        <v>18</v>
      </c>
      <c r="G19" s="30">
        <f t="shared" si="5"/>
        <v>9</v>
      </c>
      <c r="H19" s="30">
        <f>'[6]IRS IRO Passageiros Transportad'!$CQ$36</f>
        <v>6351791.333333333</v>
      </c>
      <c r="I19" s="29">
        <f t="shared" si="6"/>
        <v>80.05</v>
      </c>
      <c r="J19" s="32">
        <f t="shared" si="7"/>
        <v>13</v>
      </c>
      <c r="K19" s="33">
        <f t="shared" si="8"/>
        <v>6</v>
      </c>
      <c r="L19" s="81"/>
      <c r="M19" s="81"/>
    </row>
    <row r="20" spans="1:15" ht="15" x14ac:dyDescent="0.2">
      <c r="A20" s="75"/>
      <c r="B20" s="31" t="s">
        <v>56</v>
      </c>
      <c r="C20" s="28" t="s">
        <v>30</v>
      </c>
      <c r="D20" s="28" t="s">
        <v>30</v>
      </c>
      <c r="E20" s="29">
        <f>'[5]MÉDIAS INDICADORES'!$CS$22</f>
        <v>79.02</v>
      </c>
      <c r="F20" s="30">
        <f t="shared" si="0"/>
        <v>20</v>
      </c>
      <c r="G20" s="30">
        <f t="shared" si="5"/>
        <v>10</v>
      </c>
      <c r="H20" s="30">
        <f>'[6]IRS IRO Passageiros Transportad'!$CQ$38</f>
        <v>3645390.3333333335</v>
      </c>
      <c r="I20" s="29">
        <f t="shared" si="6"/>
        <v>79.02</v>
      </c>
      <c r="J20" s="32">
        <f t="shared" si="7"/>
        <v>16</v>
      </c>
      <c r="K20" s="33">
        <f t="shared" si="8"/>
        <v>7</v>
      </c>
      <c r="L20" s="81"/>
      <c r="M20" s="81"/>
    </row>
    <row r="21" spans="1:15" ht="15" x14ac:dyDescent="0.2">
      <c r="A21" s="75"/>
      <c r="B21" s="31" t="s">
        <v>57</v>
      </c>
      <c r="C21" s="28" t="s">
        <v>10</v>
      </c>
      <c r="D21" s="28" t="s">
        <v>10</v>
      </c>
      <c r="E21" s="29">
        <f>'[5]MÉDIAS INDICADORES'!$CS$23</f>
        <v>84.68</v>
      </c>
      <c r="F21" s="30">
        <f t="shared" si="0"/>
        <v>8</v>
      </c>
      <c r="G21" s="30">
        <f t="shared" si="5"/>
        <v>3</v>
      </c>
      <c r="H21" s="30">
        <f>'[6]IRS IRO Passageiros Transportad'!$CQ$40</f>
        <v>2731455.6666666665</v>
      </c>
      <c r="I21" s="29">
        <f t="shared" si="6"/>
        <v>84.68</v>
      </c>
      <c r="J21" s="32">
        <f t="shared" si="7"/>
        <v>7</v>
      </c>
      <c r="K21" s="33">
        <f t="shared" si="8"/>
        <v>3</v>
      </c>
      <c r="L21" s="81"/>
      <c r="M21" s="81"/>
    </row>
    <row r="22" spans="1:15" ht="15" x14ac:dyDescent="0.2">
      <c r="A22" s="75"/>
      <c r="B22" s="82" t="s">
        <v>58</v>
      </c>
      <c r="C22" s="84" t="s">
        <v>40</v>
      </c>
      <c r="D22" s="28" t="s">
        <v>29</v>
      </c>
      <c r="E22" s="29">
        <f>'[5]MÉDIAS INDICADORES'!$CS$24</f>
        <v>82.65</v>
      </c>
      <c r="F22" s="30">
        <f t="shared" si="0"/>
        <v>13</v>
      </c>
      <c r="G22" s="30">
        <f t="shared" si="5"/>
        <v>6</v>
      </c>
      <c r="H22" s="30">
        <f>'[6]IRS IRO Passageiros Transportad'!$CQ$42</f>
        <v>1223968.2588218336</v>
      </c>
      <c r="I22" s="78">
        <f>SUMPRODUCT(E22:E23,H22:H23)/SUM(H22:H23)</f>
        <v>85.351692074148815</v>
      </c>
      <c r="J22" s="86">
        <f>RANK(I22,$I$3:$I$41)</f>
        <v>5</v>
      </c>
      <c r="K22" s="88">
        <f>RANK(I22,$I$14:$I$26)</f>
        <v>2</v>
      </c>
      <c r="L22" s="81"/>
      <c r="M22" s="81"/>
    </row>
    <row r="23" spans="1:15" ht="15" x14ac:dyDescent="0.2">
      <c r="A23" s="75"/>
      <c r="B23" s="83"/>
      <c r="C23" s="85"/>
      <c r="D23" s="28" t="s">
        <v>85</v>
      </c>
      <c r="E23" s="29">
        <f>'[5]MÉDIAS INDICADORES'!$CS$25</f>
        <v>87.28</v>
      </c>
      <c r="F23" s="30">
        <f t="shared" ref="F23" si="9">RANK(E23,$E$3:$E$41)</f>
        <v>2</v>
      </c>
      <c r="G23" s="30">
        <f t="shared" ref="G23" si="10">RANK(E23,$E$14:$E$26)</f>
        <v>2</v>
      </c>
      <c r="H23" s="30">
        <f>'[6]IRS IRO Passageiros Transportad'!$CQ$43</f>
        <v>1714863.7411781664</v>
      </c>
      <c r="I23" s="78"/>
      <c r="J23" s="87"/>
      <c r="K23" s="89"/>
      <c r="L23" s="81"/>
      <c r="M23" s="81"/>
    </row>
    <row r="24" spans="1:15" ht="15" x14ac:dyDescent="0.2">
      <c r="A24" s="75"/>
      <c r="B24" s="31" t="s">
        <v>59</v>
      </c>
      <c r="C24" s="28" t="s">
        <v>4</v>
      </c>
      <c r="D24" s="28" t="s">
        <v>4</v>
      </c>
      <c r="E24" s="29">
        <f>'[5]MÉDIAS INDICADORES'!$CS$26</f>
        <v>83.87</v>
      </c>
      <c r="F24" s="30">
        <f t="shared" si="0"/>
        <v>10</v>
      </c>
      <c r="G24" s="30">
        <f t="shared" si="5"/>
        <v>5</v>
      </c>
      <c r="H24" s="30">
        <f>'[6]IRS IRO Passageiros Transportad'!$CQ$45</f>
        <v>3156378.3333333335</v>
      </c>
      <c r="I24" s="29">
        <f t="shared" si="6"/>
        <v>83.87</v>
      </c>
      <c r="J24" s="32">
        <f t="shared" si="7"/>
        <v>8</v>
      </c>
      <c r="K24" s="33">
        <f t="shared" si="8"/>
        <v>4</v>
      </c>
      <c r="L24" s="81"/>
      <c r="M24" s="81"/>
    </row>
    <row r="25" spans="1:15" ht="15" customHeight="1" x14ac:dyDescent="0.2">
      <c r="A25" s="75"/>
      <c r="B25" s="76" t="s">
        <v>60</v>
      </c>
      <c r="C25" s="77" t="s">
        <v>39</v>
      </c>
      <c r="D25" s="28" t="s">
        <v>33</v>
      </c>
      <c r="E25" s="29">
        <f>'[5]MÉDIAS INDICADORES'!$CS$27</f>
        <v>84.51</v>
      </c>
      <c r="F25" s="30">
        <f t="shared" si="0"/>
        <v>9</v>
      </c>
      <c r="G25" s="30">
        <f t="shared" si="5"/>
        <v>4</v>
      </c>
      <c r="H25" s="30">
        <f>'[6]IRS IRO Passageiros Transportad'!$CQ$47</f>
        <v>2515625.3333333335</v>
      </c>
      <c r="I25" s="78">
        <f>SUMPRODUCT(E25:E26,H25:H26)/SUM(H25:H26)</f>
        <v>78.893476701113485</v>
      </c>
      <c r="J25" s="79">
        <f t="shared" si="7"/>
        <v>17</v>
      </c>
      <c r="K25" s="80">
        <f t="shared" si="8"/>
        <v>8</v>
      </c>
      <c r="L25" s="81"/>
      <c r="M25" s="81"/>
    </row>
    <row r="26" spans="1:15" ht="15" x14ac:dyDescent="0.2">
      <c r="A26" s="75"/>
      <c r="B26" s="76"/>
      <c r="C26" s="77"/>
      <c r="D26" s="28" t="s">
        <v>26</v>
      </c>
      <c r="E26" s="29">
        <f>'[5]MÉDIAS INDICADORES'!$CS$28</f>
        <v>73.59</v>
      </c>
      <c r="F26" s="30">
        <f t="shared" si="0"/>
        <v>29</v>
      </c>
      <c r="G26" s="30">
        <f t="shared" si="5"/>
        <v>12</v>
      </c>
      <c r="H26" s="30">
        <f>'[6]IRS IRO Passageiros Transportad'!$CQ$49</f>
        <v>2664114.3333333335</v>
      </c>
      <c r="I26" s="78"/>
      <c r="J26" s="79"/>
      <c r="K26" s="80"/>
      <c r="L26" s="81"/>
      <c r="M26" s="81"/>
      <c r="O26" s="4"/>
    </row>
    <row r="27" spans="1:15" ht="15" customHeight="1" x14ac:dyDescent="0.2">
      <c r="A27" s="75" t="s">
        <v>75</v>
      </c>
      <c r="B27" s="76" t="s">
        <v>61</v>
      </c>
      <c r="C27" s="77" t="s">
        <v>41</v>
      </c>
      <c r="D27" s="28" t="s">
        <v>27</v>
      </c>
      <c r="E27" s="29">
        <f>'[5]MÉDIAS INDICADORES'!$CS$29</f>
        <v>82.36</v>
      </c>
      <c r="F27" s="30">
        <f t="shared" si="0"/>
        <v>14</v>
      </c>
      <c r="G27" s="30">
        <f>RANK(E27,$E$27:$E$41)</f>
        <v>4</v>
      </c>
      <c r="H27" s="30">
        <f>'[6]IRS IRO Passageiros Transportad'!$CQ$52</f>
        <v>7687859.666666667</v>
      </c>
      <c r="I27" s="78">
        <f>SUMPRODUCT(E27:E28,H27:H28)/SUM(H27:H28)</f>
        <v>80.939244630153937</v>
      </c>
      <c r="J27" s="79">
        <f t="shared" ref="J27:J41" si="11">RANK(I27,$I$3:$I$41)</f>
        <v>11</v>
      </c>
      <c r="K27" s="80">
        <f>RANK(I27,$I$27:$I$41)</f>
        <v>4</v>
      </c>
      <c r="L27" s="93">
        <f>SUMPRODUCT(E27:E41,H27:H41)/SUM(H27:H41)</f>
        <v>75.667841373597923</v>
      </c>
      <c r="M27" s="81"/>
      <c r="O27" s="4"/>
    </row>
    <row r="28" spans="1:15" ht="15" x14ac:dyDescent="0.2">
      <c r="A28" s="75"/>
      <c r="B28" s="76"/>
      <c r="C28" s="77"/>
      <c r="D28" s="28" t="s">
        <v>22</v>
      </c>
      <c r="E28" s="29">
        <f>'[5]MÉDIAS INDICADORES'!$CS$30</f>
        <v>73.989999999999995</v>
      </c>
      <c r="F28" s="30">
        <f t="shared" si="0"/>
        <v>28</v>
      </c>
      <c r="G28" s="30">
        <f t="shared" ref="G28:G41" si="12">RANK(E28,$E$27:$E$41)</f>
        <v>7</v>
      </c>
      <c r="H28" s="30">
        <f>'[6]IRS IRO Passageiros Transportad'!$CQ$53</f>
        <v>1571763.3333333333</v>
      </c>
      <c r="I28" s="78"/>
      <c r="J28" s="79" t="e">
        <f t="shared" si="11"/>
        <v>#N/A</v>
      </c>
      <c r="K28" s="80"/>
      <c r="L28" s="93"/>
      <c r="M28" s="81"/>
      <c r="O28" s="4"/>
    </row>
    <row r="29" spans="1:15" ht="15" customHeight="1" x14ac:dyDescent="0.2">
      <c r="A29" s="75"/>
      <c r="B29" s="76" t="s">
        <v>62</v>
      </c>
      <c r="C29" s="77" t="s">
        <v>41</v>
      </c>
      <c r="D29" s="28" t="s">
        <v>27</v>
      </c>
      <c r="E29" s="29">
        <f>'[5]MÉDIAS INDICADORES'!$CS$31</f>
        <v>68.06</v>
      </c>
      <c r="F29" s="30">
        <f t="shared" si="0"/>
        <v>36</v>
      </c>
      <c r="G29" s="30">
        <f t="shared" si="12"/>
        <v>12</v>
      </c>
      <c r="H29" s="30">
        <f>'[6]IRS IRO Passageiros Transportad'!$CQ$55</f>
        <v>4707987.333333333</v>
      </c>
      <c r="I29" s="78">
        <f>SUMPRODUCT(E29:E30,H29:H30)/SUM(H29:H30)</f>
        <v>66.966114952462107</v>
      </c>
      <c r="J29" s="79">
        <f t="shared" si="11"/>
        <v>31</v>
      </c>
      <c r="K29" s="80">
        <f>RANK(I29,$I$27:$I$41)</f>
        <v>12</v>
      </c>
      <c r="L29" s="93"/>
      <c r="M29" s="81"/>
      <c r="O29" s="4"/>
    </row>
    <row r="30" spans="1:15" ht="15" x14ac:dyDescent="0.2">
      <c r="A30" s="75"/>
      <c r="B30" s="76"/>
      <c r="C30" s="77"/>
      <c r="D30" s="28" t="s">
        <v>22</v>
      </c>
      <c r="E30" s="29">
        <f>'[5]MÉDIAS INDICADORES'!$CS$32</f>
        <v>63.48</v>
      </c>
      <c r="F30" s="30">
        <f t="shared" si="0"/>
        <v>38</v>
      </c>
      <c r="G30" s="30">
        <f t="shared" si="12"/>
        <v>14</v>
      </c>
      <c r="H30" s="30">
        <f>'[6]IRS IRO Passageiros Transportad'!$CQ$56</f>
        <v>1477288.3333333333</v>
      </c>
      <c r="I30" s="78"/>
      <c r="J30" s="79" t="e">
        <f t="shared" si="11"/>
        <v>#N/A</v>
      </c>
      <c r="K30" s="80"/>
      <c r="L30" s="93"/>
      <c r="M30" s="81"/>
      <c r="O30" s="4"/>
    </row>
    <row r="31" spans="1:15" ht="15" x14ac:dyDescent="0.2">
      <c r="A31" s="75"/>
      <c r="B31" s="31" t="s">
        <v>63</v>
      </c>
      <c r="C31" s="28" t="s">
        <v>12</v>
      </c>
      <c r="D31" s="28" t="s">
        <v>12</v>
      </c>
      <c r="E31" s="29">
        <f>'[5]MÉDIAS INDICADORES'!$CS$33</f>
        <v>69.31</v>
      </c>
      <c r="F31" s="30">
        <f t="shared" si="0"/>
        <v>35</v>
      </c>
      <c r="G31" s="30">
        <f t="shared" si="12"/>
        <v>11</v>
      </c>
      <c r="H31" s="30">
        <f>'[6]IRS IRO Passageiros Transportad'!$CQ$58</f>
        <v>4949026</v>
      </c>
      <c r="I31" s="29">
        <f t="shared" ref="I31:I41" si="13">+E31</f>
        <v>69.31</v>
      </c>
      <c r="J31" s="32">
        <f t="shared" si="11"/>
        <v>29</v>
      </c>
      <c r="K31" s="34">
        <f>RANK(I31,$I$27:$I$41)</f>
        <v>10</v>
      </c>
      <c r="L31" s="93"/>
      <c r="M31" s="81"/>
      <c r="O31" s="4"/>
    </row>
    <row r="32" spans="1:15" ht="15" x14ac:dyDescent="0.2">
      <c r="A32" s="75"/>
      <c r="B32" s="31" t="s">
        <v>64</v>
      </c>
      <c r="C32" s="13" t="s">
        <v>13</v>
      </c>
      <c r="D32" s="13" t="s">
        <v>13</v>
      </c>
      <c r="E32" s="29">
        <f>'[5]MÉDIAS INDICADORES'!$CS$34</f>
        <v>67.680000000000007</v>
      </c>
      <c r="F32" s="30">
        <f t="shared" si="0"/>
        <v>37</v>
      </c>
      <c r="G32" s="30">
        <f t="shared" si="12"/>
        <v>13</v>
      </c>
      <c r="H32" s="30">
        <f>'[6]IRS IRO Passageiros Transportad'!$CQ$60</f>
        <v>1337450.6666666667</v>
      </c>
      <c r="I32" s="29">
        <f t="shared" si="13"/>
        <v>67.680000000000007</v>
      </c>
      <c r="J32" s="32">
        <f t="shared" si="11"/>
        <v>30</v>
      </c>
      <c r="K32" s="34">
        <f t="shared" ref="K32:K41" si="14">RANK(I32,$I$27:$I$41)</f>
        <v>11</v>
      </c>
      <c r="L32" s="93"/>
      <c r="M32" s="81"/>
      <c r="O32" s="4"/>
    </row>
    <row r="33" spans="1:15" ht="15" x14ac:dyDescent="0.2">
      <c r="A33" s="75"/>
      <c r="B33" s="31" t="s">
        <v>65</v>
      </c>
      <c r="C33" s="13" t="s">
        <v>19</v>
      </c>
      <c r="D33" s="13" t="s">
        <v>19</v>
      </c>
      <c r="E33" s="29">
        <f>'[5]MÉDIAS INDICADORES'!$CS$35</f>
        <v>76.61</v>
      </c>
      <c r="F33" s="30">
        <f t="shared" si="0"/>
        <v>24</v>
      </c>
      <c r="G33" s="30">
        <f t="shared" si="12"/>
        <v>6</v>
      </c>
      <c r="H33" s="30">
        <f>'[6]IRS IRO Passageiros Transportad'!$CQ$62</f>
        <v>5156423.333333333</v>
      </c>
      <c r="I33" s="29">
        <f t="shared" si="13"/>
        <v>76.61</v>
      </c>
      <c r="J33" s="32">
        <f t="shared" si="11"/>
        <v>21</v>
      </c>
      <c r="K33" s="34">
        <f t="shared" si="14"/>
        <v>6</v>
      </c>
      <c r="L33" s="93"/>
      <c r="M33" s="81"/>
      <c r="O33" s="4"/>
    </row>
    <row r="34" spans="1:15" ht="15" x14ac:dyDescent="0.2">
      <c r="A34" s="75"/>
      <c r="B34" s="31" t="s">
        <v>66</v>
      </c>
      <c r="C34" s="13" t="s">
        <v>23</v>
      </c>
      <c r="D34" s="13" t="s">
        <v>23</v>
      </c>
      <c r="E34" s="29">
        <f>'[5]MÉDIAS INDICADORES'!$CS$36</f>
        <v>86.92</v>
      </c>
      <c r="F34" s="30">
        <f t="shared" si="0"/>
        <v>4</v>
      </c>
      <c r="G34" s="30">
        <f t="shared" si="12"/>
        <v>1</v>
      </c>
      <c r="H34" s="30">
        <f>'[6]IRS IRO Passageiros Transportad'!$CQ$64</f>
        <v>9090958.333333334</v>
      </c>
      <c r="I34" s="29">
        <f t="shared" si="13"/>
        <v>86.92</v>
      </c>
      <c r="J34" s="32">
        <f t="shared" si="11"/>
        <v>2</v>
      </c>
      <c r="K34" s="34">
        <f t="shared" si="14"/>
        <v>1</v>
      </c>
      <c r="L34" s="93"/>
      <c r="M34" s="81"/>
      <c r="O34" s="4"/>
    </row>
    <row r="35" spans="1:15" ht="15" x14ac:dyDescent="0.2">
      <c r="A35" s="75"/>
      <c r="B35" s="31" t="s">
        <v>67</v>
      </c>
      <c r="C35" s="13" t="s">
        <v>12</v>
      </c>
      <c r="D35" s="13" t="s">
        <v>12</v>
      </c>
      <c r="E35" s="29">
        <f>'[5]MÉDIAS INDICADORES'!$CS$37</f>
        <v>69.86</v>
      </c>
      <c r="F35" s="30">
        <f t="shared" si="0"/>
        <v>34</v>
      </c>
      <c r="G35" s="30">
        <f t="shared" si="12"/>
        <v>10</v>
      </c>
      <c r="H35" s="30">
        <f>'[6]IRS IRO Passageiros Transportad'!$CQ$66</f>
        <v>1217022.6666666667</v>
      </c>
      <c r="I35" s="29">
        <f t="shared" si="13"/>
        <v>69.86</v>
      </c>
      <c r="J35" s="32">
        <f t="shared" si="11"/>
        <v>28</v>
      </c>
      <c r="K35" s="34">
        <f t="shared" si="14"/>
        <v>9</v>
      </c>
      <c r="L35" s="93"/>
      <c r="M35" s="81"/>
      <c r="O35" s="4"/>
    </row>
    <row r="36" spans="1:15" ht="15" x14ac:dyDescent="0.2">
      <c r="A36" s="75"/>
      <c r="B36" s="31" t="s">
        <v>68</v>
      </c>
      <c r="C36" s="13" t="s">
        <v>24</v>
      </c>
      <c r="D36" s="13" t="s">
        <v>24</v>
      </c>
      <c r="E36" s="29">
        <f>'[5]MÉDIAS INDICADORES'!$CS$38</f>
        <v>77.7</v>
      </c>
      <c r="F36" s="30">
        <f t="shared" si="0"/>
        <v>22</v>
      </c>
      <c r="G36" s="30">
        <f t="shared" si="12"/>
        <v>5</v>
      </c>
      <c r="H36" s="30">
        <f>'[6]IRS IRO Passageiros Transportad'!$CQ$68</f>
        <v>7011130.666666667</v>
      </c>
      <c r="I36" s="29">
        <f t="shared" si="13"/>
        <v>77.7</v>
      </c>
      <c r="J36" s="32">
        <f t="shared" si="11"/>
        <v>19</v>
      </c>
      <c r="K36" s="34">
        <f t="shared" si="14"/>
        <v>5</v>
      </c>
      <c r="L36" s="93"/>
      <c r="M36" s="81"/>
      <c r="O36" s="4"/>
    </row>
    <row r="37" spans="1:15" ht="15" x14ac:dyDescent="0.2">
      <c r="A37" s="75"/>
      <c r="B37" s="31" t="s">
        <v>69</v>
      </c>
      <c r="C37" s="13" t="s">
        <v>21</v>
      </c>
      <c r="D37" s="13" t="s">
        <v>21</v>
      </c>
      <c r="E37" s="29">
        <f>'[5]MÉDIAS INDICADORES'!$CS$39</f>
        <v>58.15</v>
      </c>
      <c r="F37" s="30">
        <f t="shared" si="0"/>
        <v>39</v>
      </c>
      <c r="G37" s="30">
        <f t="shared" si="12"/>
        <v>15</v>
      </c>
      <c r="H37" s="30">
        <f>'[6]IRS IRO Passageiros Transportad'!$CQ$70</f>
        <v>4637118</v>
      </c>
      <c r="I37" s="29">
        <f t="shared" si="13"/>
        <v>58.15</v>
      </c>
      <c r="J37" s="32">
        <f t="shared" si="11"/>
        <v>32</v>
      </c>
      <c r="K37" s="34">
        <f t="shared" si="14"/>
        <v>13</v>
      </c>
      <c r="L37" s="93"/>
      <c r="M37" s="81"/>
      <c r="O37" s="4"/>
    </row>
    <row r="38" spans="1:15" ht="15" x14ac:dyDescent="0.2">
      <c r="A38" s="75"/>
      <c r="B38" s="31" t="s">
        <v>70</v>
      </c>
      <c r="C38" s="13" t="s">
        <v>91</v>
      </c>
      <c r="D38" s="13" t="s">
        <v>91</v>
      </c>
      <c r="E38" s="29">
        <f>'[5]MÉDIAS INDICADORES'!$CS$40</f>
        <v>73.23</v>
      </c>
      <c r="F38" s="30">
        <f t="shared" si="0"/>
        <v>30</v>
      </c>
      <c r="G38" s="30">
        <f t="shared" si="12"/>
        <v>8</v>
      </c>
      <c r="H38" s="30">
        <f>'[6]IRS IRO Passageiros Transportad'!$CQ$72</f>
        <v>7329048.333333333</v>
      </c>
      <c r="I38" s="29">
        <f t="shared" si="13"/>
        <v>73.23</v>
      </c>
      <c r="J38" s="32">
        <f t="shared" si="11"/>
        <v>25</v>
      </c>
      <c r="K38" s="34">
        <f t="shared" si="14"/>
        <v>7</v>
      </c>
      <c r="L38" s="93"/>
      <c r="M38" s="81"/>
      <c r="O38" s="4"/>
    </row>
    <row r="39" spans="1:15" ht="15" x14ac:dyDescent="0.2">
      <c r="A39" s="75"/>
      <c r="B39" s="31" t="s">
        <v>71</v>
      </c>
      <c r="C39" s="13" t="s">
        <v>91</v>
      </c>
      <c r="D39" s="13" t="s">
        <v>91</v>
      </c>
      <c r="E39" s="29">
        <f>'[5]MÉDIAS INDICADORES'!$CS$41</f>
        <v>73.12</v>
      </c>
      <c r="F39" s="30">
        <f t="shared" si="0"/>
        <v>32</v>
      </c>
      <c r="G39" s="30">
        <f t="shared" si="12"/>
        <v>9</v>
      </c>
      <c r="H39" s="30">
        <f>'[6]IRS IRO Passageiros Transportad'!$CQ$74</f>
        <v>5757417.666666667</v>
      </c>
      <c r="I39" s="29">
        <f t="shared" si="13"/>
        <v>73.12</v>
      </c>
      <c r="J39" s="32">
        <f t="shared" si="11"/>
        <v>26</v>
      </c>
      <c r="K39" s="34">
        <f t="shared" si="14"/>
        <v>8</v>
      </c>
      <c r="L39" s="93"/>
      <c r="M39" s="81"/>
      <c r="O39" s="4"/>
    </row>
    <row r="40" spans="1:15" ht="15" x14ac:dyDescent="0.2">
      <c r="A40" s="75"/>
      <c r="B40" s="31" t="s">
        <v>72</v>
      </c>
      <c r="C40" s="28" t="s">
        <v>86</v>
      </c>
      <c r="D40" s="28" t="s">
        <v>86</v>
      </c>
      <c r="E40" s="29">
        <f>'[5]MÉDIAS INDICADORES'!$CS$42</f>
        <v>83.4</v>
      </c>
      <c r="F40" s="30">
        <f t="shared" si="0"/>
        <v>12</v>
      </c>
      <c r="G40" s="30">
        <f t="shared" si="12"/>
        <v>3</v>
      </c>
      <c r="H40" s="30">
        <f>'[6]IRS IRO Passageiros Transportad'!$CQ$76</f>
        <v>3274611.3333333335</v>
      </c>
      <c r="I40" s="29">
        <f t="shared" si="13"/>
        <v>83.4</v>
      </c>
      <c r="J40" s="32">
        <f t="shared" si="11"/>
        <v>9</v>
      </c>
      <c r="K40" s="34">
        <f t="shared" si="14"/>
        <v>3</v>
      </c>
      <c r="L40" s="93"/>
      <c r="M40" s="81"/>
      <c r="O40" s="4"/>
    </row>
    <row r="41" spans="1:15" ht="15" x14ac:dyDescent="0.2">
      <c r="A41" s="75"/>
      <c r="B41" s="31" t="s">
        <v>73</v>
      </c>
      <c r="C41" s="28" t="s">
        <v>13</v>
      </c>
      <c r="D41" s="28" t="s">
        <v>13</v>
      </c>
      <c r="E41" s="29">
        <f>'[5]MÉDIAS INDICADORES'!$CS$43</f>
        <v>86.46</v>
      </c>
      <c r="F41" s="30">
        <f t="shared" si="0"/>
        <v>5</v>
      </c>
      <c r="G41" s="30">
        <f t="shared" si="12"/>
        <v>2</v>
      </c>
      <c r="H41" s="30">
        <f>'[6]IRS IRO Passageiros Transportad'!$CQ$78</f>
        <v>1971601.3333333333</v>
      </c>
      <c r="I41" s="29">
        <f t="shared" si="13"/>
        <v>86.46</v>
      </c>
      <c r="J41" s="32">
        <f t="shared" si="11"/>
        <v>3</v>
      </c>
      <c r="K41" s="34">
        <f t="shared" si="14"/>
        <v>2</v>
      </c>
      <c r="L41" s="93"/>
      <c r="M41" s="81"/>
    </row>
    <row r="42" spans="1:15" ht="15" x14ac:dyDescent="0.25">
      <c r="A42" s="90" t="s">
        <v>2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2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3.7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3.7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3.7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4">
    <mergeCell ref="A42:M42"/>
    <mergeCell ref="K27:K28"/>
    <mergeCell ref="L27:L41"/>
    <mergeCell ref="B29:B30"/>
    <mergeCell ref="C29:C30"/>
    <mergeCell ref="I29:I30"/>
    <mergeCell ref="J29:J30"/>
    <mergeCell ref="K29:K30"/>
    <mergeCell ref="A27:A41"/>
    <mergeCell ref="B27:B28"/>
    <mergeCell ref="C27:C28"/>
    <mergeCell ref="I27:I28"/>
    <mergeCell ref="J27:J28"/>
    <mergeCell ref="C25:C26"/>
    <mergeCell ref="I25:I26"/>
    <mergeCell ref="J25:J26"/>
    <mergeCell ref="K25:K26"/>
    <mergeCell ref="B15:B16"/>
    <mergeCell ref="C15:C16"/>
    <mergeCell ref="I15:I16"/>
    <mergeCell ref="J15:J16"/>
    <mergeCell ref="K15:K16"/>
    <mergeCell ref="B22:B23"/>
    <mergeCell ref="C22:C23"/>
    <mergeCell ref="B25:B26"/>
    <mergeCell ref="I22:I23"/>
    <mergeCell ref="J22:J23"/>
    <mergeCell ref="K22:K23"/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C11:C12"/>
    <mergeCell ref="I11:I12"/>
    <mergeCell ref="J11:J12"/>
    <mergeCell ref="K11:K12"/>
    <mergeCell ref="A14:A26"/>
    <mergeCell ref="L14:L26"/>
  </mergeCells>
  <conditionalFormatting sqref="E3:E41">
    <cfRule type="cellIs" dxfId="11" priority="9" operator="lessThan">
      <formula>60</formula>
    </cfRule>
    <cfRule type="cellIs" dxfId="10" priority="10" operator="between">
      <formula>59.99</formula>
      <formula>76</formula>
    </cfRule>
    <cfRule type="cellIs" dxfId="9" priority="11" operator="between">
      <formula>75.99</formula>
      <formula>93</formula>
    </cfRule>
    <cfRule type="cellIs" dxfId="8" priority="12" operator="greaterThan">
      <formula>93</formula>
    </cfRule>
  </conditionalFormatting>
  <conditionalFormatting sqref="I3:I41">
    <cfRule type="cellIs" dxfId="7" priority="5" operator="lessThan">
      <formula>60</formula>
    </cfRule>
    <cfRule type="cellIs" dxfId="6" priority="6" operator="between">
      <formula>59.99</formula>
      <formula>76</formula>
    </cfRule>
    <cfRule type="cellIs" dxfId="5" priority="7" operator="between">
      <formula>75.99</formula>
      <formula>93</formula>
    </cfRule>
    <cfRule type="cellIs" dxfId="4" priority="8" operator="greaterThan">
      <formula>93</formula>
    </cfRule>
  </conditionalFormatting>
  <conditionalFormatting sqref="L3:M41">
    <cfRule type="cellIs" dxfId="3" priority="1" operator="lessThan">
      <formula>60</formula>
    </cfRule>
    <cfRule type="cellIs" dxfId="2" priority="2" operator="between">
      <formula>59.99</formula>
      <formula>76</formula>
    </cfRule>
    <cfRule type="cellIs" dxfId="1" priority="3" operator="between">
      <formula>75.99</formula>
      <formula>93</formula>
    </cfRule>
    <cfRule type="cellIs" dxfId="0" priority="4" operator="greaterThan">
      <formula>93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IQT CONSORCIOS EEMPRESAS jan26</vt:lpstr>
      <vt:lpstr>IQT CONSORCIOS EEMPRESAS fev26</vt:lpstr>
      <vt:lpstr>IQT CONSORCIOS EEMPRESAS mar26</vt:lpstr>
      <vt:lpstr>IQT CONSORCIOS EEMPRESAS abr26</vt:lpstr>
      <vt:lpstr>IQT Médio ciclo10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SPTrans</dc:creator>
  <cp:lastModifiedBy>Adriana Aparecida Fernandes dos Santos</cp:lastModifiedBy>
  <cp:lastPrinted>2020-01-14T18:02:35Z</cp:lastPrinted>
  <dcterms:created xsi:type="dcterms:W3CDTF">2011-12-02T11:36:26Z</dcterms:created>
  <dcterms:modified xsi:type="dcterms:W3CDTF">2026-04-28T18:55:37Z</dcterms:modified>
</cp:coreProperties>
</file>