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drawings/drawing9.xml" ContentType="application/vnd.openxmlformats-officedocument.drawingml.chartshapes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3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95952\Downloads\"/>
    </mc:Choice>
  </mc:AlternateContent>
  <bookViews>
    <workbookView xWindow="0" yWindow="0" windowWidth="28800" windowHeight="12870" tabRatio="961"/>
  </bookViews>
  <sheets>
    <sheet name="Texto" sheetId="34" r:id="rId1"/>
    <sheet name="Protocolos" sheetId="2" r:id="rId2"/>
    <sheet name="Elogios_Sugestões" sheetId="31" r:id="rId3"/>
    <sheet name="Canais_atendimento" sheetId="3" r:id="rId4"/>
    <sheet name="Assuntos" sheetId="26" r:id="rId5"/>
    <sheet name="Buraco-Pavimentação_ago_2024" sheetId="24" r:id="rId6"/>
    <sheet name="10+_Assuntos_2024" sheetId="5" r:id="rId7"/>
    <sheet name="Assuntos-variação_10_mais_2024" sheetId="6" r:id="rId8"/>
    <sheet name="ASSUNTOS_10+_últimos_3_meses" sheetId="7" r:id="rId9"/>
    <sheet name="10_ASSUNTOS+_Assuntos_AGO_24" sheetId="8" r:id="rId10"/>
    <sheet name="UNIDADES" sheetId="9" r:id="rId11"/>
    <sheet name="10+_UNIDADES_2024" sheetId="10" r:id="rId12"/>
    <sheet name="Unidades_-variação_10_mais_2024" sheetId="11" r:id="rId13"/>
    <sheet name="UNIDADES_-_10+_últimos_3_meses" sheetId="12" r:id="rId14"/>
    <sheet name="10+_Unidades__AGO_24" sheetId="13" r:id="rId15"/>
    <sheet name="Subprefeituras_2024" sheetId="14" r:id="rId16"/>
    <sheet name="10+_SUB's_2024" sheetId="15" r:id="rId17"/>
    <sheet name="Subs_-Variação_10_mais_2024" sheetId="16" r:id="rId18"/>
    <sheet name="10+_Subprefeituras__AGO_24" sheetId="30" r:id="rId19"/>
    <sheet name="Georref_3+_Subs_2024" sheetId="17" r:id="rId20"/>
    <sheet name="Denúncia_Unidades_Mensal_2024" sheetId="23" r:id="rId21"/>
    <sheet name="Denúncia_Unidades_Total_2024" sheetId="27" r:id="rId22"/>
    <sheet name="Denúncia_Órgãos_Deferidas" sheetId="28" r:id="rId23"/>
    <sheet name="Denúncia_Órgãos_Indeferidas" sheetId="29" r:id="rId24"/>
    <sheet name="Denúncia_Protocolos_2024" sheetId="18" r:id="rId25"/>
    <sheet name="e-SIC_2024" sheetId="19" r:id="rId26"/>
    <sheet name="Alteração_de_Processo" sheetId="21" r:id="rId27"/>
    <sheet name="Alteração_de_Processo_Dados" sheetId="22" r:id="rId28"/>
    <sheet name="P" sheetId="20" state="hidden" r:id="rId29"/>
  </sheets>
  <definedNames>
    <definedName name="_xlchart.0" hidden="1">Alteração_de_Processo_Dados!$A$17:$A$25</definedName>
    <definedName name="_xlchart.1" hidden="1">Alteração_de_Processo_Dados!$B$17:$B$25</definedName>
  </definedNames>
  <calcPr calcId="162913"/>
</workbook>
</file>

<file path=xl/calcChain.xml><?xml version="1.0" encoding="utf-8"?>
<calcChain xmlns="http://schemas.openxmlformats.org/spreadsheetml/2006/main">
  <c r="O12" i="3" l="1"/>
  <c r="S24" i="2"/>
  <c r="B18" i="19" l="1"/>
  <c r="O105" i="19" l="1"/>
  <c r="N115" i="19"/>
  <c r="F100" i="19"/>
  <c r="C13" i="19"/>
  <c r="O8" i="5" l="1"/>
  <c r="O7" i="5"/>
  <c r="B25" i="22" l="1"/>
  <c r="O6" i="18" l="1"/>
  <c r="P7" i="18"/>
  <c r="P6" i="18"/>
  <c r="H58" i="18"/>
  <c r="H43" i="18"/>
  <c r="F31" i="18"/>
  <c r="F26" i="18"/>
  <c r="B26" i="18"/>
  <c r="F15" i="18"/>
  <c r="F9" i="18"/>
  <c r="F10" i="18"/>
  <c r="J73" i="29" l="1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4" i="29"/>
  <c r="I73" i="29"/>
  <c r="J5" i="28"/>
  <c r="J6" i="28"/>
  <c r="J7" i="28"/>
  <c r="J8" i="28"/>
  <c r="J9" i="28"/>
  <c r="J10" i="28"/>
  <c r="J11" i="28"/>
  <c r="J12" i="28"/>
  <c r="J13" i="28"/>
  <c r="J14" i="28"/>
  <c r="J15" i="28"/>
  <c r="J16" i="28"/>
  <c r="J17" i="28"/>
  <c r="J18" i="28"/>
  <c r="J19" i="28"/>
  <c r="J20" i="28"/>
  <c r="J21" i="28"/>
  <c r="J22" i="28"/>
  <c r="J23" i="28"/>
  <c r="J24" i="28"/>
  <c r="J25" i="28"/>
  <c r="J26" i="28"/>
  <c r="J27" i="28"/>
  <c r="J28" i="28"/>
  <c r="J29" i="28"/>
  <c r="J30" i="28"/>
  <c r="J31" i="28"/>
  <c r="J32" i="28"/>
  <c r="J33" i="28"/>
  <c r="J34" i="28"/>
  <c r="J35" i="28"/>
  <c r="J36" i="28"/>
  <c r="J37" i="28"/>
  <c r="J38" i="28"/>
  <c r="J39" i="28"/>
  <c r="J40" i="28"/>
  <c r="J41" i="28"/>
  <c r="J42" i="28"/>
  <c r="J43" i="28"/>
  <c r="J44" i="28"/>
  <c r="J45" i="28"/>
  <c r="J46" i="28"/>
  <c r="J47" i="28"/>
  <c r="J48" i="28"/>
  <c r="J49" i="28"/>
  <c r="J50" i="28"/>
  <c r="J51" i="28"/>
  <c r="J52" i="28"/>
  <c r="J53" i="28"/>
  <c r="J54" i="28"/>
  <c r="J55" i="28"/>
  <c r="J56" i="28"/>
  <c r="J57" i="28"/>
  <c r="J58" i="28"/>
  <c r="J59" i="28"/>
  <c r="J60" i="28"/>
  <c r="J61" i="28"/>
  <c r="J62" i="28"/>
  <c r="J63" i="28"/>
  <c r="J64" i="28"/>
  <c r="J65" i="28"/>
  <c r="J66" i="28"/>
  <c r="J67" i="28"/>
  <c r="J68" i="28"/>
  <c r="J69" i="28"/>
  <c r="J70" i="28"/>
  <c r="J71" i="28"/>
  <c r="J72" i="28"/>
  <c r="J4" i="28"/>
  <c r="I73" i="28"/>
  <c r="I74" i="27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4" i="27"/>
  <c r="B17" i="30" l="1"/>
  <c r="P8" i="15"/>
  <c r="P9" i="15"/>
  <c r="P10" i="15"/>
  <c r="P11" i="15"/>
  <c r="P12" i="15"/>
  <c r="P13" i="15"/>
  <c r="P14" i="15"/>
  <c r="P15" i="15"/>
  <c r="P16" i="15"/>
  <c r="P17" i="15"/>
  <c r="P7" i="15"/>
  <c r="P1" i="15"/>
  <c r="F17" i="15"/>
  <c r="F37" i="14"/>
  <c r="L25" i="13"/>
  <c r="B17" i="13"/>
  <c r="B22" i="13"/>
  <c r="C22" i="13"/>
  <c r="B23" i="13"/>
  <c r="C23" i="13"/>
  <c r="P4" i="10"/>
  <c r="P10" i="10" s="1"/>
  <c r="F7" i="12"/>
  <c r="P8" i="10"/>
  <c r="P9" i="10"/>
  <c r="P11" i="10"/>
  <c r="P12" i="10"/>
  <c r="P13" i="10"/>
  <c r="P14" i="10"/>
  <c r="P15" i="10"/>
  <c r="P16" i="10"/>
  <c r="P17" i="10"/>
  <c r="P7" i="10"/>
  <c r="F17" i="10"/>
  <c r="F71" i="9"/>
  <c r="L26" i="8"/>
  <c r="B17" i="8"/>
  <c r="P8" i="5"/>
  <c r="P9" i="5"/>
  <c r="P10" i="5"/>
  <c r="P11" i="5"/>
  <c r="P12" i="5"/>
  <c r="P13" i="5"/>
  <c r="P14" i="5"/>
  <c r="P15" i="5"/>
  <c r="P16" i="5"/>
  <c r="P17" i="5"/>
  <c r="P7" i="5"/>
  <c r="P1" i="5"/>
  <c r="F17" i="5"/>
  <c r="F250" i="26"/>
  <c r="N92" i="26"/>
  <c r="O92" i="26"/>
  <c r="N84" i="26"/>
  <c r="O84" i="26"/>
  <c r="Q6" i="3"/>
  <c r="Q7" i="3"/>
  <c r="Q8" i="3"/>
  <c r="Q9" i="3"/>
  <c r="Q10" i="3"/>
  <c r="Q11" i="3"/>
  <c r="Q12" i="3"/>
  <c r="Q5" i="3"/>
  <c r="C12" i="2"/>
  <c r="B12" i="2"/>
  <c r="C8" i="22" l="1"/>
  <c r="G17" i="15"/>
  <c r="O7" i="15"/>
  <c r="N7" i="15"/>
  <c r="O5" i="14"/>
  <c r="N5" i="14"/>
  <c r="N5" i="3"/>
  <c r="C12" i="19" l="1"/>
  <c r="G100" i="19"/>
  <c r="H73" i="29" l="1"/>
  <c r="H73" i="28"/>
  <c r="H74" i="27"/>
  <c r="J73" i="28" l="1"/>
  <c r="H57" i="18"/>
  <c r="H42" i="18"/>
  <c r="F25" i="18"/>
  <c r="B25" i="18"/>
  <c r="P9" i="18"/>
  <c r="G15" i="18"/>
  <c r="G10" i="18"/>
  <c r="G9" i="18"/>
  <c r="G37" i="14" l="1"/>
  <c r="B17" i="12"/>
  <c r="E7" i="12"/>
  <c r="N7" i="10"/>
  <c r="O7" i="10"/>
  <c r="G17" i="10"/>
  <c r="G71" i="9"/>
  <c r="F7" i="7"/>
  <c r="E7" i="7"/>
  <c r="G17" i="5"/>
  <c r="G250" i="26"/>
  <c r="N94" i="26"/>
  <c r="O94" i="26"/>
  <c r="N87" i="26"/>
  <c r="O87" i="26"/>
  <c r="N20" i="26"/>
  <c r="O20" i="26"/>
  <c r="C11" i="2"/>
  <c r="B11" i="2"/>
  <c r="C17" i="7" l="1"/>
  <c r="D17" i="7"/>
  <c r="B17" i="7"/>
  <c r="N7" i="5" l="1"/>
  <c r="B9" i="24" l="1"/>
  <c r="H100" i="19" l="1"/>
  <c r="C11" i="19" l="1"/>
  <c r="H56" i="18" l="1"/>
  <c r="H41" i="18"/>
  <c r="F24" i="18"/>
  <c r="B24" i="18"/>
  <c r="H15" i="18"/>
  <c r="H10" i="18"/>
  <c r="H9" i="18"/>
  <c r="G73" i="29"/>
  <c r="G73" i="28"/>
  <c r="J74" i="27"/>
  <c r="G74" i="27"/>
  <c r="H17" i="15" l="1"/>
  <c r="H37" i="14"/>
  <c r="H17" i="10"/>
  <c r="H71" i="9"/>
  <c r="H17" i="5"/>
  <c r="H250" i="26"/>
  <c r="N147" i="26"/>
  <c r="O147" i="26"/>
  <c r="N138" i="26"/>
  <c r="O138" i="26"/>
  <c r="N98" i="26"/>
  <c r="O98" i="26"/>
  <c r="N89" i="26"/>
  <c r="O89" i="26"/>
  <c r="Q19" i="2"/>
  <c r="C10" i="2"/>
  <c r="B10" i="2"/>
  <c r="I100" i="19" l="1"/>
  <c r="B19" i="19" l="1"/>
  <c r="C10" i="19"/>
  <c r="C73" i="29" l="1"/>
  <c r="D73" i="29"/>
  <c r="E73" i="29"/>
  <c r="F73" i="29"/>
  <c r="B73" i="29"/>
  <c r="C73" i="28"/>
  <c r="D73" i="28"/>
  <c r="E73" i="28"/>
  <c r="F73" i="28"/>
  <c r="B73" i="28"/>
  <c r="H63" i="18"/>
  <c r="H55" i="18"/>
  <c r="H40" i="18"/>
  <c r="F32" i="18" l="1"/>
  <c r="F23" i="18"/>
  <c r="B23" i="18"/>
  <c r="N6" i="18"/>
  <c r="I15" i="18"/>
  <c r="J15" i="18"/>
  <c r="I10" i="18"/>
  <c r="I9" i="18"/>
  <c r="B74" i="27"/>
  <c r="C74" i="27"/>
  <c r="D74" i="27"/>
  <c r="E74" i="27"/>
  <c r="F74" i="27"/>
  <c r="L74" i="27"/>
  <c r="K74" i="27"/>
  <c r="B14" i="22" l="1"/>
  <c r="I17" i="15"/>
  <c r="I37" i="14"/>
  <c r="I17" i="10"/>
  <c r="I71" i="9" l="1"/>
  <c r="I17" i="5"/>
  <c r="I250" i="26"/>
  <c r="C9" i="2" l="1"/>
  <c r="B9" i="2"/>
  <c r="N228" i="26" l="1"/>
  <c r="O228" i="26"/>
  <c r="N218" i="26"/>
  <c r="O218" i="26"/>
  <c r="N97" i="26"/>
  <c r="O97" i="26"/>
  <c r="C7" i="2" l="1"/>
  <c r="C8" i="2"/>
  <c r="C6" i="2"/>
  <c r="B8" i="2"/>
  <c r="O22" i="19" l="1"/>
  <c r="N22" i="19"/>
  <c r="J100" i="19"/>
  <c r="C9" i="19" l="1"/>
  <c r="J10" i="18"/>
  <c r="H54" i="18"/>
  <c r="H39" i="18"/>
  <c r="F22" i="18"/>
  <c r="F21" i="18"/>
  <c r="B22" i="18"/>
  <c r="J9" i="18"/>
  <c r="N213" i="26" l="1"/>
  <c r="O213" i="26"/>
  <c r="N125" i="26"/>
  <c r="O125" i="26"/>
  <c r="N91" i="26"/>
  <c r="O91" i="26"/>
  <c r="N90" i="26"/>
  <c r="O90" i="26"/>
  <c r="N37" i="26"/>
  <c r="O37" i="26"/>
  <c r="B18" i="2"/>
  <c r="J17" i="15" l="1"/>
  <c r="J37" i="14"/>
  <c r="J17" i="10" l="1"/>
  <c r="J71" i="9"/>
  <c r="J17" i="5"/>
  <c r="J250" i="26"/>
  <c r="B12" i="3"/>
  <c r="C12" i="3"/>
  <c r="D12" i="3"/>
  <c r="E12" i="3"/>
  <c r="F12" i="3"/>
  <c r="G12" i="3"/>
  <c r="H12" i="3"/>
  <c r="I12" i="3"/>
  <c r="J12" i="3"/>
  <c r="K100" i="19" l="1"/>
  <c r="C8" i="19" l="1"/>
  <c r="H53" i="18" l="1"/>
  <c r="G48" i="18"/>
  <c r="H48" i="18"/>
  <c r="H65" i="18" s="1"/>
  <c r="H38" i="18"/>
  <c r="K10" i="18"/>
  <c r="K15" i="18" s="1"/>
  <c r="K9" i="18"/>
  <c r="B21" i="18" s="1"/>
  <c r="B31" i="18" s="1"/>
  <c r="K17" i="15" l="1"/>
  <c r="K37" i="14"/>
  <c r="K17" i="10"/>
  <c r="K71" i="9" l="1"/>
  <c r="K17" i="5"/>
  <c r="N5" i="26" l="1"/>
  <c r="O5" i="26"/>
  <c r="N6" i="26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1" i="26"/>
  <c r="O21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1" i="26"/>
  <c r="O31" i="26"/>
  <c r="N32" i="26"/>
  <c r="O32" i="26"/>
  <c r="N33" i="26"/>
  <c r="O33" i="26"/>
  <c r="N34" i="26"/>
  <c r="O34" i="26"/>
  <c r="N35" i="26"/>
  <c r="O35" i="26"/>
  <c r="N36" i="26"/>
  <c r="O36" i="26"/>
  <c r="N38" i="26"/>
  <c r="O38" i="26"/>
  <c r="N39" i="26"/>
  <c r="O39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3" i="26"/>
  <c r="O83" i="26"/>
  <c r="N85" i="26"/>
  <c r="O85" i="26"/>
  <c r="N86" i="26"/>
  <c r="O86" i="26"/>
  <c r="N88" i="26"/>
  <c r="O88" i="26"/>
  <c r="N93" i="26"/>
  <c r="O93" i="26"/>
  <c r="N95" i="26"/>
  <c r="O95" i="26"/>
  <c r="N96" i="26"/>
  <c r="O96" i="26"/>
  <c r="N99" i="26"/>
  <c r="O99" i="26"/>
  <c r="N100" i="26"/>
  <c r="O100" i="26"/>
  <c r="N101" i="26"/>
  <c r="O101" i="26"/>
  <c r="N102" i="26"/>
  <c r="O102" i="26"/>
  <c r="N103" i="26"/>
  <c r="O103" i="26"/>
  <c r="N104" i="26"/>
  <c r="O104" i="26"/>
  <c r="N105" i="26"/>
  <c r="O105" i="26"/>
  <c r="N106" i="26"/>
  <c r="O106" i="26"/>
  <c r="N107" i="26"/>
  <c r="O107" i="26"/>
  <c r="N108" i="26"/>
  <c r="O108" i="26"/>
  <c r="N109" i="26"/>
  <c r="O109" i="26"/>
  <c r="N110" i="26"/>
  <c r="O110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7" i="26"/>
  <c r="O117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7" i="26"/>
  <c r="O137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6" i="26"/>
  <c r="O146" i="26"/>
  <c r="N148" i="26"/>
  <c r="O148" i="26"/>
  <c r="N149" i="26"/>
  <c r="O149" i="26"/>
  <c r="N150" i="26"/>
  <c r="O150" i="26"/>
  <c r="N151" i="26"/>
  <c r="O151" i="26"/>
  <c r="N152" i="26"/>
  <c r="O152" i="26"/>
  <c r="N153" i="26"/>
  <c r="O153" i="26"/>
  <c r="N154" i="26"/>
  <c r="O154" i="26"/>
  <c r="N155" i="26"/>
  <c r="O155" i="26"/>
  <c r="N156" i="26"/>
  <c r="O156" i="26"/>
  <c r="N157" i="26"/>
  <c r="O157" i="26"/>
  <c r="N158" i="26"/>
  <c r="O158" i="26"/>
  <c r="N159" i="26"/>
  <c r="O159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4" i="26"/>
  <c r="O214" i="26"/>
  <c r="N215" i="26"/>
  <c r="O215" i="26"/>
  <c r="N216" i="26"/>
  <c r="O216" i="26"/>
  <c r="N217" i="26"/>
  <c r="O217" i="26"/>
  <c r="N219" i="26"/>
  <c r="O219" i="26"/>
  <c r="N220" i="26"/>
  <c r="O220" i="26"/>
  <c r="N221" i="26"/>
  <c r="O221" i="26"/>
  <c r="N222" i="26"/>
  <c r="O222" i="26"/>
  <c r="N223" i="26"/>
  <c r="O223" i="26"/>
  <c r="N224" i="26"/>
  <c r="O224" i="26"/>
  <c r="N225" i="26"/>
  <c r="O225" i="26"/>
  <c r="N226" i="26"/>
  <c r="O226" i="26"/>
  <c r="N227" i="26"/>
  <c r="O227" i="26"/>
  <c r="N229" i="26"/>
  <c r="O229" i="26"/>
  <c r="N230" i="26"/>
  <c r="O230" i="26"/>
  <c r="N231" i="26"/>
  <c r="O231" i="26"/>
  <c r="N232" i="26"/>
  <c r="O232" i="26"/>
  <c r="N233" i="26"/>
  <c r="O233" i="26"/>
  <c r="N234" i="26"/>
  <c r="O234" i="26"/>
  <c r="N235" i="26"/>
  <c r="O235" i="26"/>
  <c r="N236" i="26"/>
  <c r="O236" i="26"/>
  <c r="N237" i="26"/>
  <c r="O237" i="26"/>
  <c r="N238" i="26"/>
  <c r="O238" i="26"/>
  <c r="N239" i="26"/>
  <c r="O239" i="26"/>
  <c r="N240" i="26"/>
  <c r="O240" i="26"/>
  <c r="N241" i="26"/>
  <c r="O241" i="26"/>
  <c r="N242" i="26"/>
  <c r="O242" i="26"/>
  <c r="N243" i="26"/>
  <c r="O243" i="26"/>
  <c r="N244" i="26"/>
  <c r="O244" i="26"/>
  <c r="N245" i="26"/>
  <c r="O245" i="26"/>
  <c r="N246" i="26"/>
  <c r="O246" i="26"/>
  <c r="N247" i="26"/>
  <c r="O247" i="26"/>
  <c r="N248" i="26"/>
  <c r="O248" i="26"/>
  <c r="N249" i="26"/>
  <c r="O249" i="26"/>
  <c r="K250" i="26"/>
  <c r="L250" i="26"/>
  <c r="M250" i="26"/>
  <c r="O250" i="26" l="1"/>
  <c r="N250" i="26"/>
  <c r="P84" i="26" l="1"/>
  <c r="P92" i="26"/>
  <c r="P87" i="26"/>
  <c r="P94" i="26"/>
  <c r="P147" i="26"/>
  <c r="P20" i="26"/>
  <c r="P98" i="26"/>
  <c r="P138" i="26"/>
  <c r="P228" i="26"/>
  <c r="P89" i="26"/>
  <c r="P97" i="26"/>
  <c r="P218" i="26"/>
  <c r="P25" i="26"/>
  <c r="P213" i="26"/>
  <c r="P91" i="26"/>
  <c r="P125" i="26"/>
  <c r="P128" i="26"/>
  <c r="P48" i="26"/>
  <c r="P90" i="26"/>
  <c r="P61" i="26"/>
  <c r="P153" i="26"/>
  <c r="P11" i="26"/>
  <c r="P77" i="26"/>
  <c r="P201" i="26"/>
  <c r="P38" i="26"/>
  <c r="P150" i="26"/>
  <c r="P219" i="26"/>
  <c r="P182" i="26"/>
  <c r="P28" i="26"/>
  <c r="P102" i="26"/>
  <c r="P70" i="26"/>
  <c r="P45" i="26"/>
  <c r="P135" i="26"/>
  <c r="P107" i="26"/>
  <c r="P241" i="26"/>
  <c r="P234" i="26"/>
  <c r="P37" i="26"/>
  <c r="P64" i="26"/>
  <c r="P169" i="26"/>
  <c r="P236" i="26"/>
  <c r="P206" i="26"/>
  <c r="P178" i="26"/>
  <c r="P58" i="26"/>
  <c r="P14" i="26"/>
  <c r="P80" i="26"/>
  <c r="P118" i="26"/>
  <c r="P185" i="26"/>
  <c r="P21" i="26"/>
  <c r="P249" i="26"/>
  <c r="P215" i="26"/>
  <c r="P103" i="26"/>
  <c r="P31" i="26"/>
  <c r="P105" i="26"/>
  <c r="P139" i="26"/>
  <c r="P172" i="26"/>
  <c r="P204" i="26"/>
  <c r="P239" i="26"/>
  <c r="P225" i="26"/>
  <c r="P71" i="26"/>
  <c r="P151" i="26"/>
  <c r="P15" i="26"/>
  <c r="P49" i="26"/>
  <c r="P81" i="26"/>
  <c r="P106" i="26"/>
  <c r="P122" i="26"/>
  <c r="P140" i="26"/>
  <c r="P157" i="26"/>
  <c r="P173" i="26"/>
  <c r="P189" i="26"/>
  <c r="P205" i="26"/>
  <c r="P223" i="26"/>
  <c r="P240" i="26"/>
  <c r="P62" i="26"/>
  <c r="P111" i="26"/>
  <c r="P132" i="26"/>
  <c r="P210" i="26"/>
  <c r="P250" i="26"/>
  <c r="P46" i="26"/>
  <c r="P141" i="26"/>
  <c r="P186" i="26"/>
  <c r="P229" i="26"/>
  <c r="P245" i="26"/>
  <c r="P33" i="26"/>
  <c r="P74" i="26"/>
  <c r="P123" i="26"/>
  <c r="P162" i="26"/>
  <c r="P198" i="26"/>
  <c r="P18" i="26"/>
  <c r="P35" i="26"/>
  <c r="P52" i="26"/>
  <c r="P68" i="26"/>
  <c r="P85" i="26"/>
  <c r="P109" i="26"/>
  <c r="P126" i="26"/>
  <c r="P143" i="26"/>
  <c r="P160" i="26"/>
  <c r="P176" i="26"/>
  <c r="P192" i="26"/>
  <c r="P208" i="26"/>
  <c r="P226" i="26"/>
  <c r="P243" i="26"/>
  <c r="P146" i="26"/>
  <c r="P191" i="26"/>
  <c r="P230" i="26"/>
  <c r="P17" i="26"/>
  <c r="P51" i="26"/>
  <c r="P83" i="26"/>
  <c r="P124" i="26"/>
  <c r="P171" i="26"/>
  <c r="P242" i="26"/>
  <c r="P5" i="26"/>
  <c r="P211" i="26"/>
  <c r="P32" i="26"/>
  <c r="P65" i="26"/>
  <c r="P19" i="26"/>
  <c r="P36" i="26"/>
  <c r="P53" i="26"/>
  <c r="P69" i="26"/>
  <c r="P86" i="26"/>
  <c r="P110" i="26"/>
  <c r="P127" i="26"/>
  <c r="P144" i="26"/>
  <c r="P161" i="26"/>
  <c r="P177" i="26"/>
  <c r="P193" i="26"/>
  <c r="P209" i="26"/>
  <c r="P227" i="26"/>
  <c r="P244" i="26"/>
  <c r="P82" i="26"/>
  <c r="P115" i="26"/>
  <c r="P158" i="26"/>
  <c r="P220" i="26"/>
  <c r="P16" i="26"/>
  <c r="P50" i="26"/>
  <c r="P154" i="26"/>
  <c r="P194" i="26"/>
  <c r="P233" i="26"/>
  <c r="P8" i="26"/>
  <c r="P42" i="26"/>
  <c r="P78" i="26"/>
  <c r="P136" i="26"/>
  <c r="P170" i="26"/>
  <c r="P7" i="26"/>
  <c r="P23" i="26"/>
  <c r="P40" i="26"/>
  <c r="P56" i="26"/>
  <c r="P72" i="26"/>
  <c r="P95" i="26"/>
  <c r="P113" i="26"/>
  <c r="P130" i="26"/>
  <c r="P148" i="26"/>
  <c r="P164" i="26"/>
  <c r="P180" i="26"/>
  <c r="P196" i="26"/>
  <c r="P212" i="26"/>
  <c r="P231" i="26"/>
  <c r="P247" i="26"/>
  <c r="P159" i="26"/>
  <c r="P199" i="26"/>
  <c r="P22" i="26"/>
  <c r="P55" i="26"/>
  <c r="P93" i="26"/>
  <c r="P129" i="26"/>
  <c r="P179" i="26"/>
  <c r="P246" i="26"/>
  <c r="P121" i="26"/>
  <c r="P156" i="26"/>
  <c r="P188" i="26"/>
  <c r="P222" i="26"/>
  <c r="P183" i="26"/>
  <c r="P39" i="26"/>
  <c r="P112" i="26"/>
  <c r="P24" i="26"/>
  <c r="P41" i="26"/>
  <c r="P57" i="26"/>
  <c r="P73" i="26"/>
  <c r="P96" i="26"/>
  <c r="P114" i="26"/>
  <c r="P131" i="26"/>
  <c r="P149" i="26"/>
  <c r="P165" i="26"/>
  <c r="P181" i="26"/>
  <c r="P197" i="26"/>
  <c r="P214" i="26"/>
  <c r="P232" i="26"/>
  <c r="P248" i="26"/>
  <c r="P88" i="26"/>
  <c r="P119" i="26"/>
  <c r="P190" i="26"/>
  <c r="P224" i="26"/>
  <c r="P29" i="26"/>
  <c r="P66" i="26"/>
  <c r="P166" i="26"/>
  <c r="P202" i="26"/>
  <c r="P237" i="26"/>
  <c r="P12" i="26"/>
  <c r="P54" i="26"/>
  <c r="P99" i="26"/>
  <c r="P145" i="26"/>
  <c r="P174" i="26"/>
  <c r="P10" i="26"/>
  <c r="P27" i="26"/>
  <c r="P44" i="26"/>
  <c r="P60" i="26"/>
  <c r="P76" i="26"/>
  <c r="P101" i="26"/>
  <c r="P117" i="26"/>
  <c r="P134" i="26"/>
  <c r="P152" i="26"/>
  <c r="P168" i="26"/>
  <c r="P184" i="26"/>
  <c r="P200" i="26"/>
  <c r="P217" i="26"/>
  <c r="P235" i="26"/>
  <c r="P6" i="26"/>
  <c r="P167" i="26"/>
  <c r="P216" i="26"/>
  <c r="P34" i="26"/>
  <c r="P67" i="26"/>
  <c r="P108" i="26"/>
  <c r="P142" i="26"/>
  <c r="P203" i="26"/>
  <c r="P175" i="26"/>
  <c r="P207" i="26"/>
  <c r="P238" i="26"/>
  <c r="P9" i="26"/>
  <c r="P26" i="26"/>
  <c r="P43" i="26"/>
  <c r="P59" i="26"/>
  <c r="P75" i="26"/>
  <c r="P100" i="26"/>
  <c r="P116" i="26"/>
  <c r="P133" i="26"/>
  <c r="P155" i="26"/>
  <c r="P187" i="26"/>
  <c r="P221" i="26"/>
  <c r="P13" i="26"/>
  <c r="P30" i="26"/>
  <c r="P47" i="26"/>
  <c r="P63" i="26"/>
  <c r="P79" i="26"/>
  <c r="P104" i="26"/>
  <c r="P120" i="26"/>
  <c r="P137" i="26"/>
  <c r="P163" i="26"/>
  <c r="P195" i="26"/>
  <c r="M12" i="3"/>
  <c r="L12" i="3"/>
  <c r="K12" i="3"/>
  <c r="O11" i="3"/>
  <c r="N11" i="3"/>
  <c r="B7" i="2" l="1"/>
  <c r="L100" i="19" l="1"/>
  <c r="C7" i="19" l="1"/>
  <c r="H52" i="18" l="1"/>
  <c r="H37" i="18"/>
  <c r="G20" i="18" l="1"/>
  <c r="F20" i="18"/>
  <c r="C20" i="18"/>
  <c r="B20" i="18"/>
  <c r="L15" i="18" l="1"/>
  <c r="L10" i="18"/>
  <c r="L9" i="18"/>
  <c r="L17" i="15"/>
  <c r="L37" i="14"/>
  <c r="L17" i="10"/>
  <c r="L71" i="9"/>
  <c r="L17" i="5" l="1"/>
  <c r="B17" i="2"/>
  <c r="B6" i="2"/>
  <c r="M15" i="18" l="1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C4" i="22" l="1"/>
  <c r="C5" i="22"/>
  <c r="C6" i="22"/>
  <c r="C7" i="22"/>
  <c r="C9" i="22"/>
  <c r="C10" i="22"/>
  <c r="C11" i="22"/>
  <c r="C12" i="22"/>
  <c r="C13" i="22"/>
  <c r="C3" i="22"/>
  <c r="C2" i="22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C6" i="19"/>
  <c r="D19" i="23" l="1"/>
  <c r="C77" i="23"/>
  <c r="N8" i="15" l="1"/>
  <c r="N9" i="15"/>
  <c r="N10" i="15"/>
  <c r="N11" i="15"/>
  <c r="N12" i="15"/>
  <c r="N13" i="15"/>
  <c r="N14" i="15"/>
  <c r="N15" i="15"/>
  <c r="N16" i="15"/>
  <c r="C5" i="2" l="1"/>
  <c r="B5" i="2" l="1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F54" i="6" l="1"/>
  <c r="B54" i="6"/>
  <c r="N38" i="6"/>
  <c r="J38" i="6"/>
  <c r="F38" i="6"/>
  <c r="B38" i="6"/>
  <c r="N22" i="6"/>
  <c r="J22" i="6"/>
  <c r="F22" i="6"/>
  <c r="B22" i="6"/>
  <c r="E24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F53" i="6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4" i="2"/>
  <c r="C54" i="6" l="1"/>
  <c r="G54" i="6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F52" i="6"/>
  <c r="G53" i="6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4" i="2"/>
  <c r="O20" i="11" l="1"/>
  <c r="O8" i="10"/>
  <c r="N8" i="10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E16" i="7"/>
  <c r="E15" i="7"/>
  <c r="E14" i="7"/>
  <c r="E13" i="7"/>
  <c r="E12" i="7"/>
  <c r="E10" i="7"/>
  <c r="E11" i="7"/>
  <c r="E8" i="7"/>
  <c r="E9" i="7"/>
  <c r="F51" i="6"/>
  <c r="G52" i="6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4" i="2"/>
  <c r="C74" i="23" l="1"/>
  <c r="B77" i="23" s="1"/>
  <c r="B74" i="23"/>
  <c r="A77" i="23" s="1"/>
  <c r="D77" i="23" l="1"/>
  <c r="F50" i="16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F50" i="6"/>
  <c r="G51" i="6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4" i="2"/>
  <c r="B18" i="11" l="1"/>
  <c r="C19" i="11" s="1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8" i="23"/>
  <c r="D17" i="23"/>
  <c r="D16" i="23"/>
  <c r="D15" i="23"/>
  <c r="D14" i="23"/>
  <c r="D13" i="23"/>
  <c r="D12" i="23"/>
  <c r="D11" i="23"/>
  <c r="D10" i="23"/>
  <c r="D9" i="23"/>
  <c r="D8" i="23"/>
  <c r="D7" i="23"/>
  <c r="D6" i="23"/>
  <c r="D5" i="23"/>
  <c r="D4" i="23"/>
  <c r="Y47" i="19"/>
  <c r="Y39" i="19"/>
  <c r="Y27" i="19"/>
  <c r="D74" i="23" l="1"/>
  <c r="G26" i="18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F49" i="6"/>
  <c r="G50" i="6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4" i="2"/>
  <c r="F17" i="7" l="1"/>
  <c r="G25" i="18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F48" i="6"/>
  <c r="G49" i="6" s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4" i="2" l="1"/>
  <c r="F47" i="11" l="1"/>
  <c r="G48" i="11" s="1"/>
  <c r="F46" i="11"/>
  <c r="B47" i="11"/>
  <c r="B46" i="11"/>
  <c r="C47" i="11" l="1"/>
  <c r="C48" i="11"/>
  <c r="G47" i="11"/>
  <c r="O109" i="19"/>
  <c r="O112" i="19" l="1"/>
  <c r="O108" i="19"/>
  <c r="O111" i="19"/>
  <c r="O107" i="19"/>
  <c r="O110" i="19"/>
  <c r="O106" i="19"/>
  <c r="O114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F47" i="6"/>
  <c r="G48" i="6" s="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F46" i="6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47" i="6"/>
  <c r="G31" i="6"/>
  <c r="C47" i="6"/>
  <c r="G15" i="6"/>
  <c r="C31" i="6"/>
  <c r="B15" i="6"/>
  <c r="C16" i="6" l="1"/>
  <c r="L24" i="2"/>
  <c r="F45" i="16" l="1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N11" i="11"/>
  <c r="O11" i="11" s="1"/>
  <c r="J11" i="11"/>
  <c r="K11" i="11" s="1"/>
  <c r="F11" i="11"/>
  <c r="G11" i="11" s="1"/>
  <c r="M9" i="11"/>
  <c r="I9" i="11"/>
  <c r="E9" i="11"/>
  <c r="A9" i="11"/>
  <c r="F45" i="6"/>
  <c r="G46" i="6" s="1"/>
  <c r="B45" i="6"/>
  <c r="F44" i="6"/>
  <c r="B44" i="6"/>
  <c r="F43" i="6"/>
  <c r="G43" i="6" s="1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U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F48" i="18"/>
  <c r="E48" i="18"/>
  <c r="D48" i="18"/>
  <c r="C48" i="18"/>
  <c r="B48" i="18"/>
  <c r="H36" i="18"/>
  <c r="C30" i="18"/>
  <c r="C28" i="18"/>
  <c r="C27" i="18"/>
  <c r="F19" i="18"/>
  <c r="O13" i="18"/>
  <c r="N13" i="18"/>
  <c r="M10" i="18"/>
  <c r="M9" i="18"/>
  <c r="O9" i="18"/>
  <c r="C22" i="18"/>
  <c r="O8" i="18"/>
  <c r="N8" i="18"/>
  <c r="O7" i="18"/>
  <c r="N7" i="18"/>
  <c r="M17" i="15"/>
  <c r="O17" i="15" s="1"/>
  <c r="O16" i="15"/>
  <c r="O15" i="15"/>
  <c r="O14" i="15"/>
  <c r="O13" i="15"/>
  <c r="O12" i="15"/>
  <c r="O11" i="15"/>
  <c r="O10" i="15"/>
  <c r="O9" i="15"/>
  <c r="O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D17" i="12"/>
  <c r="C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C46" i="11"/>
  <c r="M17" i="10"/>
  <c r="B13" i="11"/>
  <c r="O16" i="10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O5" i="9"/>
  <c r="N5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F16" i="7"/>
  <c r="F15" i="7"/>
  <c r="F14" i="7"/>
  <c r="F13" i="7"/>
  <c r="F12" i="7"/>
  <c r="F10" i="7"/>
  <c r="F11" i="7"/>
  <c r="F8" i="7"/>
  <c r="F9" i="7"/>
  <c r="G28" i="6"/>
  <c r="M17" i="5"/>
  <c r="B11" i="6" s="1"/>
  <c r="C11" i="6" s="1"/>
  <c r="B13" i="6"/>
  <c r="B14" i="6"/>
  <c r="C15" i="6" s="1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N8" i="5"/>
  <c r="O10" i="3"/>
  <c r="N10" i="3"/>
  <c r="O9" i="3"/>
  <c r="N9" i="3"/>
  <c r="O8" i="3"/>
  <c r="N8" i="3"/>
  <c r="O7" i="3"/>
  <c r="N7" i="3"/>
  <c r="O6" i="3"/>
  <c r="N6" i="3"/>
  <c r="O5" i="3"/>
  <c r="P24" i="2"/>
  <c r="O24" i="2"/>
  <c r="N24" i="2"/>
  <c r="M24" i="2"/>
  <c r="S23" i="2"/>
  <c r="Q23" i="2"/>
  <c r="S22" i="2"/>
  <c r="Q22" i="2"/>
  <c r="S21" i="2"/>
  <c r="Q21" i="2"/>
  <c r="S20" i="2"/>
  <c r="Q20" i="2"/>
  <c r="S19" i="2"/>
  <c r="N12" i="3" l="1"/>
  <c r="P12" i="3" s="1"/>
  <c r="K28" i="16"/>
  <c r="K27" i="16"/>
  <c r="B11" i="11"/>
  <c r="C11" i="11" s="1"/>
  <c r="P18" i="10"/>
  <c r="O12" i="6"/>
  <c r="O11" i="6"/>
  <c r="P18" i="15"/>
  <c r="O10" i="18"/>
  <c r="B19" i="18"/>
  <c r="B32" i="18" s="1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G44" i="6"/>
  <c r="C29" i="6"/>
  <c r="C44" i="6"/>
  <c r="C28" i="6"/>
  <c r="C12" i="6"/>
  <c r="C14" i="6"/>
  <c r="C13" i="6"/>
  <c r="K12" i="6"/>
  <c r="G12" i="16"/>
  <c r="G13" i="16"/>
  <c r="N17" i="15"/>
  <c r="O17" i="10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F17" i="12"/>
  <c r="K13" i="11"/>
  <c r="K30" i="11"/>
  <c r="G28" i="11"/>
  <c r="O13" i="6"/>
  <c r="AG47" i="19"/>
  <c r="AG39" i="19"/>
  <c r="AG33" i="19"/>
  <c r="AG27" i="19"/>
  <c r="D65" i="18"/>
  <c r="N10" i="18"/>
  <c r="N15" i="18" s="1"/>
  <c r="O14" i="16"/>
  <c r="O29" i="16"/>
  <c r="G46" i="16"/>
  <c r="K14" i="16"/>
  <c r="E17" i="12"/>
  <c r="K28" i="6"/>
  <c r="N17" i="5"/>
  <c r="O28" i="6"/>
  <c r="O30" i="6"/>
  <c r="O17" i="5"/>
  <c r="Q24" i="2"/>
  <c r="K13" i="6"/>
  <c r="N71" i="9"/>
  <c r="N37" i="14"/>
  <c r="P5" i="14" s="1"/>
  <c r="N17" i="10"/>
  <c r="K13" i="16"/>
  <c r="G21" i="18"/>
  <c r="C46" i="6"/>
  <c r="C45" i="6"/>
  <c r="C28" i="11"/>
  <c r="C29" i="11"/>
  <c r="E65" i="18"/>
  <c r="AF47" i="19"/>
  <c r="C14" i="11"/>
  <c r="C13" i="11"/>
  <c r="K29" i="6"/>
  <c r="AF33" i="19"/>
  <c r="G45" i="6"/>
  <c r="G13" i="11"/>
  <c r="G29" i="11"/>
  <c r="O15" i="18"/>
  <c r="C44" i="11"/>
  <c r="E17" i="7"/>
  <c r="G44" i="11"/>
  <c r="G19" i="18"/>
  <c r="N100" i="19"/>
  <c r="P22" i="19" s="1"/>
  <c r="R21" i="2" l="1"/>
  <c r="R19" i="2"/>
  <c r="C12" i="11"/>
  <c r="Q8" i="18"/>
  <c r="Q13" i="18"/>
  <c r="Q6" i="18"/>
  <c r="P9" i="3"/>
  <c r="P11" i="3"/>
  <c r="P18" i="5"/>
  <c r="C19" i="18"/>
  <c r="P68" i="9"/>
  <c r="P80" i="19"/>
  <c r="P25" i="19"/>
  <c r="P5" i="9"/>
  <c r="Q7" i="18"/>
  <c r="P8" i="3"/>
  <c r="P6" i="3"/>
  <c r="P5" i="3"/>
  <c r="P10" i="3"/>
  <c r="P7" i="3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3" i="2"/>
  <c r="R22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C21" i="18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Q10" i="18" l="1"/>
  <c r="Q15" i="18" s="1"/>
  <c r="P37" i="14"/>
  <c r="R24" i="2"/>
  <c r="P71" i="9"/>
  <c r="P100" i="19"/>
</calcChain>
</file>

<file path=xl/sharedStrings.xml><?xml version="1.0" encoding="utf-8"?>
<sst xmlns="http://schemas.openxmlformats.org/spreadsheetml/2006/main" count="1285" uniqueCount="540">
  <si>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</si>
  <si>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</si>
  <si>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</si>
  <si>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</si>
  <si>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</si>
  <si>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</si>
  <si>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</si>
  <si>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</si>
  <si>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</si>
  <si>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</si>
  <si>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</si>
  <si>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</si>
  <si>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</si>
  <si>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</si>
  <si>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</si>
  <si>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</si>
  <si>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</si>
  <si>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</si>
  <si>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</si>
  <si>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</si>
  <si>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</si>
  <si>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</si>
  <si>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</si>
  <si>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</si>
  <si>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</si>
  <si>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</si>
  <si>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</si>
  <si>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</si>
  <si>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</si>
  <si>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</si>
  <si>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</si>
  <si>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</si>
  <si>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</si>
  <si>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</si>
  <si>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que podem causar doenças e/ou agravos à saúde</t>
  </si>
  <si>
    <t>Animais silvestres</t>
  </si>
  <si>
    <t>Animal agressor e/ou invasor</t>
  </si>
  <si>
    <t>Animal em via pública</t>
  </si>
  <si>
    <t>Apoio à aprendizagem</t>
  </si>
  <si>
    <t>Apoio terapêutico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</si>
  <si>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</si>
  <si>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</si>
  <si>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</si>
  <si>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</si>
  <si>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</si>
  <si>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</si>
  <si>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ATENDE - Transporte Pessoas com Deficiência</t>
  </si>
  <si>
    <t>Autos de Infração</t>
  </si>
  <si>
    <t>Auxílio Aluguel</t>
  </si>
  <si>
    <t>Auxílio Brasil</t>
  </si>
  <si>
    <t>Bibliotecas municipais</t>
  </si>
  <si>
    <t>Bicicleta</t>
  </si>
  <si>
    <t>Bilhete único</t>
  </si>
  <si>
    <t>Boletim e frequência escolar</t>
  </si>
  <si>
    <t>Bolsa Primeira Infância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</si>
  <si>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</si>
  <si>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</si>
  <si>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</si>
  <si>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</si>
  <si>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</si>
  <si>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</si>
  <si>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</t>
  </si>
  <si>
    <t>Cartão SUS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</si>
  <si>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</si>
  <si>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</si>
  <si>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</si>
  <si>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</si>
  <si>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</si>
  <si>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</si>
  <si>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</si>
  <si>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</si>
  <si>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</si>
  <si>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</si>
  <si>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</si>
  <si>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</si>
  <si>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</si>
  <si>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Comida de rua e foodtruck</t>
  </si>
  <si>
    <t>Condições sanitárias inadequadas</t>
  </si>
  <si>
    <t>Conduta de funcionário da CET</t>
  </si>
  <si>
    <t>Conduta de funcionários</t>
  </si>
  <si>
    <t>Consulta de débitos e DUC</t>
  </si>
  <si>
    <t>Consultas médicas</t>
  </si>
  <si>
    <t>CPOM - cadastro de prestadores de serviços de outro município</t>
  </si>
  <si>
    <t>CRAS - Centro de Refência de Assistência Social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</si>
  <si>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</si>
  <si>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</si>
  <si>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</si>
  <si>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</si>
  <si>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</si>
  <si>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</si>
  <si>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</si>
  <si>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</si>
  <si>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</si>
  <si>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</si>
  <si>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Elevador, escada rolante, esteira rolante, plataforma de elevação</t>
  </si>
  <si>
    <t>Empreenda fácil</t>
  </si>
  <si>
    <t>Esgoto e água usada</t>
  </si>
  <si>
    <t>Estabelecimentos comerciais, indústrias e serviços</t>
  </si>
  <si>
    <t>Estacionamento</t>
  </si>
  <si>
    <t>Eutanásia</t>
  </si>
  <si>
    <t>Eventos</t>
  </si>
  <si>
    <t>Exames, vacinas e castração</t>
  </si>
  <si>
    <t>Exumação e translado/transferência de corpos</t>
  </si>
  <si>
    <t>Feira livre</t>
  </si>
  <si>
    <t>Ferro velho</t>
  </si>
  <si>
    <t>Fiscalização de obras</t>
  </si>
  <si>
    <t>Grande gerador de resíduos (serviço, comércio, indústria)</t>
  </si>
  <si>
    <t>Guarda Civil Metropolitana</t>
  </si>
  <si>
    <t>Guias rebaixadas</t>
  </si>
  <si>
    <t>Habite-se</t>
  </si>
  <si>
    <t>Heliponto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</si>
  <si>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</si>
  <si>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</si>
  <si>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</si>
  <si>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</si>
  <si>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</si>
  <si>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IPREM</t>
  </si>
  <si>
    <t>IPTU - Imposto Predial e Territorial Urbano</t>
  </si>
  <si>
    <t>ISS - Imposto Sobre Serviços</t>
  </si>
  <si>
    <t>ITBI -  Imposto sobre a Transmissão de Bens Imóveis</t>
  </si>
  <si>
    <t>Lei Aldir Blanc - apoio emergencial a cultura</t>
  </si>
  <si>
    <t>Leve leite</t>
  </si>
  <si>
    <t>Licenciamento Ambiental</t>
  </si>
  <si>
    <t>Lixeiras públicas</t>
  </si>
  <si>
    <t>Locais com lotação superior a 250 pessoas (cinemas, teatros, casas de shows)</t>
  </si>
  <si>
    <t>Material e uniforme escolar</t>
  </si>
  <si>
    <t>Matrícula e transferência escolar</t>
  </si>
  <si>
    <t>Mediação de conflitos</t>
  </si>
  <si>
    <t>Medicamento de controle especial</t>
  </si>
  <si>
    <t xml:space="preserve">Mercados e Sacolões </t>
  </si>
  <si>
    <t>Microempreendedor Individual - MEI</t>
  </si>
  <si>
    <t>Moto frete</t>
  </si>
  <si>
    <t>Multa ambiental</t>
  </si>
  <si>
    <t>Multas de trânsito</t>
  </si>
  <si>
    <t>Multas e contestações</t>
  </si>
  <si>
    <t>Não identificado***</t>
  </si>
  <si>
    <t>Nota do Milhão</t>
  </si>
  <si>
    <t>Numeração de imóveis</t>
  </si>
  <si>
    <t>Obras no viário</t>
  </si>
  <si>
    <t>Ocupação irregular</t>
  </si>
  <si>
    <t>Ônibus</t>
  </si>
  <si>
    <t>Organizações da Sociedade Civil</t>
  </si>
  <si>
    <t>Ônibus fretado</t>
  </si>
  <si>
    <t>Órgão externo</t>
  </si>
  <si>
    <t>Pandemia - COVID 19</t>
  </si>
  <si>
    <t>Parques</t>
  </si>
  <si>
    <t>Patrimônio histórico e cultural</t>
  </si>
  <si>
    <t>Pedido de orientação ou informação</t>
  </si>
  <si>
    <t>Pessoa idosa</t>
  </si>
  <si>
    <t>Placas com nome de rua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</si>
  <si>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</si>
  <si>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</si>
  <si>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</si>
  <si>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</si>
  <si>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</si>
  <si>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</si>
  <si>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</si>
  <si>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</si>
  <si>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</si>
  <si>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Ação Jovem</t>
  </si>
  <si>
    <t>Programa Bolsa Família</t>
  </si>
  <si>
    <t>Programa Bolsa Trabalho</t>
  </si>
  <si>
    <t>Programa Cidade Solidária</t>
  </si>
  <si>
    <t>Programa Operação Trabalho - POT</t>
  </si>
  <si>
    <t>Programa Renda Cidadã</t>
  </si>
  <si>
    <t>Programa Renda Mínima</t>
  </si>
  <si>
    <t>Publicidade e poluição visual</t>
  </si>
  <si>
    <t>Qualidade de atendimento</t>
  </si>
  <si>
    <t>RBE - Regularizar situação do RG ou RNE</t>
  </si>
  <si>
    <t>Reciclagem</t>
  </si>
  <si>
    <t>Registro de animais - RGA</t>
  </si>
  <si>
    <t>Regularização de imóveis</t>
  </si>
  <si>
    <t>Remoção de grandes objetos</t>
  </si>
  <si>
    <t>Renda Básica Emergencial</t>
  </si>
  <si>
    <t>Reparação de danos</t>
  </si>
  <si>
    <t>Rios e córregos</t>
  </si>
  <si>
    <t>Ruas, vilas, vielas e escadarias</t>
  </si>
  <si>
    <t>Saúde bucal</t>
  </si>
  <si>
    <t>SAV - Solução de Atendimento Eletrônico</t>
  </si>
  <si>
    <t>Seguro desemprego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</si>
  <si>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</si>
  <si>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</si>
  <si>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</si>
  <si>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</si>
  <si>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</si>
  <si>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Solicitar que acesso ao processo da OGM seja público*****</t>
  </si>
  <si>
    <t>Taxas mobiliárias</t>
  </si>
  <si>
    <t>Táxi e App</t>
  </si>
  <si>
    <t>Telecentro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</si>
  <si>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</si>
  <si>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</si>
  <si>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</si>
  <si>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</si>
  <si>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</si>
  <si>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</si>
  <si>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</si>
  <si>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</si>
  <si>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</si>
  <si>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</si>
  <si>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 xml:space="preserve">* Em decorrência da troca de sistema ocorrida em Dez/2016, a metodologia atualmente aplicada para a classificação dos assuntos é a Guia de Serviços do Portal 156.  
</t>
  </si>
  <si>
    <t>**Os assunto "colmeia e vespeiro, pernilongo e mosquito"  passou a ser classificado como um serviço dentro do assunto "animais que podem causar doenças e agravos à saúde"  no portal 156 a partir de maio/2018</t>
  </si>
  <si>
    <t>***Os protocolos classificadas como assunto não especificado, são reclamações recebidas no sistema sem que se tenha o registro do assunto demandado.</t>
  </si>
  <si>
    <t>****Em decorrência a atualização da Guia de Serviços no Portal 156, o serviço "Matricula e transferência"  passou a ser classificado como assunto a partir de Julho/2018</t>
  </si>
  <si>
    <t>*****O assunto "Solicitar que acesso ao processo da OGM seja público" passou a ser classificado após implantação de formulário SIGRC.</t>
  </si>
  <si>
    <t>Unidades PMSP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</si>
  <si>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</si>
  <si>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</si>
  <si>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</si>
  <si>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</si>
  <si>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</si>
  <si>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</si>
  <si>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 xml:space="preserve">Agência Reguladora de Serviços Públicos do Município de São Paulo** </t>
  </si>
  <si>
    <t>Casa Civil</t>
  </si>
  <si>
    <t>Companhia de Engenharia de Tráfego - CET</t>
  </si>
  <si>
    <t>Companhia Metropolitana de Habitação - COHAB</t>
  </si>
  <si>
    <t>Controladoria Geral do Município</t>
  </si>
  <si>
    <t>Não identificado</t>
  </si>
  <si>
    <t>Procuradoria Geral do Município</t>
  </si>
  <si>
    <t>São Paulo Obras - SPObras</t>
  </si>
  <si>
    <t>São Paulo Transportes - SPTRANS</t>
  </si>
  <si>
    <t>Secretaria de Relações Institucionais</t>
  </si>
  <si>
    <t>Secretaria de Relações Internacionais</t>
  </si>
  <si>
    <t>Secretaria do Governo Municipal</t>
  </si>
  <si>
    <t>Secretaria Executiva de Limpeza Urbana**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</si>
  <si>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</si>
  <si>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</si>
  <si>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</si>
  <si>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</si>
  <si>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</si>
  <si>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Cultura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</si>
  <si>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</si>
  <si>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</si>
  <si>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</si>
  <si>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</si>
  <si>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</si>
  <si>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</si>
  <si>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</si>
  <si>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</si>
  <si>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</si>
  <si>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Mobilidade e Trânsito</t>
  </si>
  <si>
    <t>Secretaria Municipal de Segurança Urbana</t>
  </si>
  <si>
    <t>Secretaria Municipal de Turismo</t>
  </si>
  <si>
    <t>Secretaria Municipal de Urbanismo e Licenciamento*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</si>
  <si>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</si>
  <si>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</si>
  <si>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</si>
  <si>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</si>
  <si>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</si>
  <si>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</si>
  <si>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</si>
  <si>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</si>
  <si>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</si>
  <si>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</si>
  <si>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</si>
  <si>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</si>
  <si>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</si>
  <si>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</si>
  <si>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</si>
  <si>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</si>
  <si>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</si>
  <si>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</si>
  <si>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</si>
  <si>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</si>
  <si>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</si>
  <si>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</si>
  <si>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</si>
  <si>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</si>
  <si>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</si>
  <si>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</si>
  <si>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</si>
  <si>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</si>
  <si>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</si>
  <si>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</si>
  <si>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</si>
  <si>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</si>
  <si>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</si>
  <si>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*Em 2021 ILUME passou para a competencia de SMUL</t>
  </si>
  <si>
    <t>P3A19:U38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</si>
  <si>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</si>
  <si>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</si>
  <si>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</si>
  <si>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</si>
  <si>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</si>
  <si>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</si>
  <si>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</si>
  <si>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</si>
  <si>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</si>
  <si>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</si>
  <si>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</si>
  <si>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</si>
  <si>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</si>
  <si>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</si>
  <si>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</si>
  <si>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</si>
  <si>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</si>
  <si>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M'Boi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</si>
  <si>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</si>
  <si>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</si>
  <si>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</si>
  <si>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</si>
  <si>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</si>
  <si>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</si>
  <si>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</si>
  <si>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</si>
  <si>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</si>
  <si>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</si>
  <si>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</si>
  <si>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</si>
  <si>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</si>
  <si>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</si>
  <si>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</si>
  <si>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</si>
  <si>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</si>
  <si>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</si>
  <si>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</si>
  <si>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</si>
  <si>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</si>
  <si>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</si>
  <si>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</si>
  <si>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</si>
  <si>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</si>
  <si>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</si>
  <si>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</si>
  <si>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</si>
  <si>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</si>
  <si>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</si>
  <si>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</si>
  <si>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</si>
  <si>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</si>
  <si>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</si>
  <si>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</si>
  <si>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</si>
  <si>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</si>
  <si>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</si>
  <si>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</si>
  <si>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</si>
  <si>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FPETC_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</si>
  <si>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</si>
  <si>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</si>
  <si>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</si>
  <si>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</si>
  <si>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</si>
  <si>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</si>
  <si>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</si>
  <si>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</si>
  <si>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Prodam-Empresa de Tecnologia da Informação e Comunicação do Munic.SP</t>
  </si>
  <si>
    <t>Total (decisões 1ª instância)</t>
  </si>
  <si>
    <t>SPTrans - São Paulo Transportes S/A</t>
  </si>
  <si>
    <t>Deferidos</t>
  </si>
  <si>
    <t>SECOM - Secretaria Especial de Comunicação</t>
  </si>
  <si>
    <t>SEGES - Secretaria Executiva de Gestão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</si>
  <si>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</si>
  <si>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</si>
  <si>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</si>
  <si>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</si>
  <si>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</si>
  <si>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</si>
  <si>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</si>
  <si>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</si>
  <si>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</si>
  <si>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</si>
  <si>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</si>
  <si>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</si>
  <si>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SMC - Secretaria Municipal de Cultura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</si>
  <si>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</si>
  <si>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</si>
  <si>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</si>
  <si>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</si>
  <si>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</si>
  <si>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</si>
  <si>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</si>
  <si>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</si>
  <si>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</si>
  <si>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</si>
  <si>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</si>
  <si>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</si>
  <si>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</si>
  <si>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</si>
  <si>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</si>
  <si>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</si>
  <si>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</si>
  <si>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</si>
  <si>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</si>
  <si>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</si>
  <si>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</si>
  <si>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</si>
  <si>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</si>
  <si>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</si>
  <si>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</si>
  <si>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</si>
  <si>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</si>
  <si>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</si>
  <si>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</si>
  <si>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</si>
  <si>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</si>
  <si>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</si>
  <si>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</si>
  <si>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</si>
  <si>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</si>
  <si>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</si>
  <si>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</si>
  <si>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</si>
  <si>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</si>
  <si>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</si>
  <si>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</si>
  <si>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</si>
  <si>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</si>
  <si>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</si>
  <si>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</si>
  <si>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</si>
  <si>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</si>
  <si>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</si>
  <si>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</si>
  <si>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</si>
  <si>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</si>
  <si>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</si>
  <si>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</si>
  <si>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</si>
  <si>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</si>
  <si>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</si>
  <si>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</si>
  <si>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</si>
  <si>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</si>
  <si>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</si>
  <si>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</si>
  <si>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</si>
  <si>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</si>
  <si>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</si>
  <si>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</si>
  <si>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</si>
  <si>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</si>
  <si>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</si>
  <si>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</si>
  <si>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Exames em atenção especializada ambulatorial / básica em saúde</t>
  </si>
  <si>
    <t>Ônibus e Ponto de ônibus</t>
  </si>
  <si>
    <t>CANCELADAS</t>
  </si>
  <si>
    <t>SMUL</t>
  </si>
  <si>
    <t>** A partir de março_22 AMLURB desmembrada em SPRegula e SELimp</t>
  </si>
  <si>
    <t>ASSUNTO -  Buraco e Pavimentação (Guia Portal 156)*</t>
  </si>
  <si>
    <t xml:space="preserve">TOTAL </t>
  </si>
  <si>
    <t>Buraco e Pavimentação</t>
  </si>
  <si>
    <t>****** O assunto "Transtorno do espectro do autismo (TEA)" passou a compor os assuntos com  a atualização da carta de serviços do Portal 156</t>
  </si>
  <si>
    <t>Transtorno do espectro do autismo (TEA)******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</si>
  <si>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</si>
  <si>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</si>
  <si>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</si>
  <si>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</si>
  <si>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</si>
  <si>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</si>
  <si>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</si>
  <si>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</si>
  <si>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</si>
  <si>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</si>
  <si>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CEUS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</si>
  <si>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</si>
  <si>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</si>
  <si>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</si>
  <si>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</si>
  <si>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</si>
  <si>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</si>
  <si>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</si>
  <si>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</si>
  <si>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</si>
  <si>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</si>
  <si>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</si>
  <si>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Saúde da pessoa idosa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</si>
  <si>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</si>
  <si>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</si>
  <si>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</si>
  <si>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</si>
  <si>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</si>
  <si>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</si>
  <si>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</si>
  <si>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</si>
  <si>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</si>
  <si>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</si>
  <si>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</si>
  <si>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</si>
  <si>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ASSUNTO (Guia Portal 156)</t>
  </si>
  <si>
    <t>Subprefeituras PMSP</t>
  </si>
  <si>
    <t>Subprefeituras - 10 mais demandados de 2024 (Média)</t>
  </si>
  <si>
    <t>% Total 2024</t>
  </si>
  <si>
    <t>Secretaria Executiva de Mudanças Climáticas***</t>
  </si>
  <si>
    <t>SMT - Secretaria Municipal de Mobilidade e Trânsito</t>
  </si>
  <si>
    <t>Formação artística e cultural</t>
  </si>
  <si>
    <t>Fevereiro</t>
  </si>
  <si>
    <t>,</t>
  </si>
  <si>
    <t>SEGES</t>
  </si>
  <si>
    <t>SMADS</t>
  </si>
  <si>
    <t>Assuntos - 10 mais solicitados de 2024 (Média)</t>
  </si>
  <si>
    <t>Assuntos - variação dos 10 mais solicitados de 2024 (MÉDIA)</t>
  </si>
  <si>
    <t>Assuntos - 10 mais solicitados dos 3 últimos meses (Média)</t>
  </si>
  <si>
    <t>Unidades - 10 mais solicitadas de 2024 (Média)</t>
  </si>
  <si>
    <t>Unidades - variação dos 10 mais solicitados de 2024 (MÉDIA)</t>
  </si>
  <si>
    <t>Unidades - 10 mais solicitadas dos 3 últimos meses (Média)</t>
  </si>
  <si>
    <t>Subprefeituras - variação dos 10 mais solicitadas de 2024 (MÉDIA)</t>
  </si>
  <si>
    <t>Tabagismo</t>
  </si>
  <si>
    <t>Mulher</t>
  </si>
  <si>
    <t>CIL- Central de Intermediação em Libras</t>
  </si>
  <si>
    <t>Março</t>
  </si>
  <si>
    <t>Zap Denúncia*</t>
  </si>
  <si>
    <t>Zap Denúncia* disponível desde 27/03/2024, o novo canal permite o registro de denúncias à Ouvidoria Geral do Município por meio de chatbot.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</si>
  <si>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</si>
  <si>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</si>
  <si>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</si>
  <si>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</si>
  <si>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</si>
  <si>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</si>
  <si>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</si>
  <si>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</si>
  <si>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</si>
  <si>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</si>
  <si>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</si>
  <si>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</si>
  <si>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</si>
  <si>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</si>
  <si>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</si>
  <si>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</si>
  <si>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 xml:space="preserve"> </t>
  </si>
  <si>
    <t>Aquático - SP</t>
  </si>
  <si>
    <t>Descomplica SP - Correção de cadastro</t>
  </si>
  <si>
    <t>Descomplica SP - Perus/Anhanguera</t>
  </si>
  <si>
    <t>Julho</t>
  </si>
  <si>
    <t>Variação</t>
  </si>
  <si>
    <t>% Canais de entrada AGO/24</t>
  </si>
  <si>
    <t>Descomplica SP - 24h</t>
  </si>
  <si>
    <t>Descomplica SP - M'Boi Mirim</t>
  </si>
  <si>
    <t>% em relação ao todo de AGO/24 (excetuando-se denúncias)</t>
  </si>
  <si>
    <t/>
  </si>
  <si>
    <t>10 Subprefeituras mais demandadas de AGOSTO/24</t>
  </si>
  <si>
    <t>Georreferenciamento das 3 Subprefeituras mais solicitadas em AGO/24 e os assuntos mais demandados em cada uma das subprefeituras</t>
  </si>
  <si>
    <t>Unidades PMSP - AGOSTO 2024</t>
  </si>
  <si>
    <t>Agosto</t>
  </si>
  <si>
    <t>% Total AGO/24 dentro do STATUS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</si>
  <si>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</si>
  <si>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</si>
  <si>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</si>
  <si>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10 assuntos mais solicitados de agosto/2024</t>
  </si>
  <si>
    <t>10 unidades mais demandadas de agosto/24</t>
  </si>
  <si>
    <t>** Considera-se o campo “órgão não identificado” todos os registros que não especificam o órgão denunciado, que não complementam essa informação, ou ainda que a narrativa não permita rastrear o órgão denunciado.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</si>
</sst>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 tint="-4.9989318521683403E-2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5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4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61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3" fontId="9" fillId="0" borderId="7" xfId="0" applyNumberFormat="1" applyFont="1" applyBorder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165" fontId="8" fillId="5" borderId="2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1" fontId="8" fillId="0" borderId="28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" fontId="8" fillId="5" borderId="3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6" borderId="30" xfId="0" applyNumberFormat="1" applyFont="1" applyFill="1" applyBorder="1" applyAlignment="1">
      <alignment horizontal="center" vertical="center"/>
    </xf>
    <xf numFmtId="17" fontId="8" fillId="6" borderId="3" xfId="0" applyNumberFormat="1" applyFont="1" applyFill="1" applyBorder="1" applyAlignment="1">
      <alignment horizontal="center" vertical="center"/>
    </xf>
    <xf numFmtId="17" fontId="8" fillId="6" borderId="11" xfId="0" applyNumberFormat="1" applyFont="1" applyFill="1" applyBorder="1" applyAlignment="1">
      <alignment horizontal="center" vertical="center"/>
    </xf>
    <xf numFmtId="17" fontId="8" fillId="6" borderId="29" xfId="0" applyNumberFormat="1" applyFont="1" applyFill="1" applyBorder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6" borderId="40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" fontId="8" fillId="0" borderId="43" xfId="0" applyNumberFormat="1" applyFont="1" applyBorder="1" applyAlignment="1">
      <alignment horizontal="center"/>
    </xf>
    <xf numFmtId="0" fontId="8" fillId="0" borderId="41" xfId="0" applyFont="1" applyBorder="1" applyAlignment="1">
      <alignment horizontal="center" vertical="center"/>
    </xf>
    <xf numFmtId="1" fontId="8" fillId="0" borderId="34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1" fontId="8" fillId="0" borderId="4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35" xfId="0" applyFont="1" applyBorder="1"/>
    <xf numFmtId="1" fontId="9" fillId="0" borderId="20" xfId="0" applyNumberFormat="1" applyFont="1" applyBorder="1"/>
    <xf numFmtId="0" fontId="9" fillId="0" borderId="20" xfId="0" applyFont="1" applyBorder="1"/>
    <xf numFmtId="0" fontId="9" fillId="0" borderId="23" xfId="0" applyFont="1" applyBorder="1"/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6" xfId="0" applyFont="1" applyFill="1" applyBorder="1" applyAlignment="1">
      <alignment horizontal="center"/>
    </xf>
    <xf numFmtId="1" fontId="8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right"/>
    </xf>
    <xf numFmtId="1" fontId="10" fillId="5" borderId="29" xfId="0" applyNumberFormat="1" applyFont="1" applyFill="1" applyBorder="1" applyAlignment="1">
      <alignment horizontal="center"/>
    </xf>
    <xf numFmtId="17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4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0" fillId="0" borderId="0" xfId="0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0" fontId="8" fillId="5" borderId="3" xfId="0" applyFont="1" applyFill="1" applyBorder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9" fillId="0" borderId="19" xfId="0" applyFont="1" applyBorder="1" applyAlignment="1">
      <alignment horizontal="left"/>
    </xf>
    <xf numFmtId="0" fontId="9" fillId="0" borderId="48" xfId="0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22" xfId="0" applyNumberFormat="1" applyFont="1" applyBorder="1" applyAlignment="1">
      <alignment horizontal="center"/>
    </xf>
    <xf numFmtId="2" fontId="8" fillId="0" borderId="6" xfId="0" applyNumberFormat="1" applyFont="1" applyBorder="1" applyAlignment="1">
      <alignment horizontal="center"/>
    </xf>
    <xf numFmtId="0" fontId="9" fillId="0" borderId="20" xfId="0" applyFont="1" applyBorder="1" applyAlignment="1">
      <alignment horizontal="left"/>
    </xf>
    <xf numFmtId="0" fontId="9" fillId="0" borderId="42" xfId="0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9" fillId="0" borderId="49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2" fontId="8" fillId="0" borderId="28" xfId="0" applyNumberFormat="1" applyFont="1" applyBorder="1" applyAlignment="1">
      <alignment horizontal="center"/>
    </xf>
    <xf numFmtId="1" fontId="8" fillId="5" borderId="50" xfId="0" applyNumberFormat="1" applyFont="1" applyFill="1" applyBorder="1" applyAlignment="1">
      <alignment horizontal="center"/>
    </xf>
    <xf numFmtId="2" fontId="8" fillId="5" borderId="11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7" fontId="8" fillId="5" borderId="30" xfId="0" applyNumberFormat="1" applyFont="1" applyFill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/>
    </xf>
    <xf numFmtId="1" fontId="8" fillId="0" borderId="16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1" fontId="8" fillId="5" borderId="11" xfId="0" applyNumberFormat="1" applyFont="1" applyFill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8" fillId="5" borderId="29" xfId="0" applyFont="1" applyFill="1" applyBorder="1" applyAlignment="1">
      <alignment horizontal="center"/>
    </xf>
    <xf numFmtId="1" fontId="8" fillId="0" borderId="41" xfId="0" applyNumberFormat="1" applyFont="1" applyBorder="1" applyAlignment="1">
      <alignment horizontal="center"/>
    </xf>
    <xf numFmtId="1" fontId="8" fillId="0" borderId="53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8" fillId="5" borderId="10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4" xfId="0" applyNumberFormat="1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25" xfId="0" applyNumberFormat="1" applyFont="1" applyBorder="1" applyAlignment="1">
      <alignment horizontal="center" vertical="center"/>
    </xf>
    <xf numFmtId="0" fontId="8" fillId="5" borderId="29" xfId="0" applyFont="1" applyFill="1" applyBorder="1" applyAlignment="1">
      <alignment horizontal="left"/>
    </xf>
    <xf numFmtId="1" fontId="8" fillId="5" borderId="11" xfId="0" applyNumberFormat="1" applyFont="1" applyFill="1" applyBorder="1" applyAlignment="1">
      <alignment horizontal="center" vertical="center"/>
    </xf>
    <xf numFmtId="1" fontId="8" fillId="5" borderId="30" xfId="0" applyNumberFormat="1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/>
    </xf>
    <xf numFmtId="1" fontId="18" fillId="0" borderId="0" xfId="0" applyNumberFormat="1" applyFont="1"/>
    <xf numFmtId="0" fontId="24" fillId="0" borderId="0" xfId="0" applyFont="1"/>
    <xf numFmtId="3" fontId="9" fillId="0" borderId="32" xfId="0" applyNumberFormat="1" applyFont="1" applyBorder="1" applyAlignment="1">
      <alignment horizontal="center"/>
    </xf>
    <xf numFmtId="1" fontId="9" fillId="0" borderId="34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25" fillId="0" borderId="60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60" xfId="0" applyFont="1" applyBorder="1" applyAlignment="1">
      <alignment horizontal="center"/>
    </xf>
    <xf numFmtId="0" fontId="27" fillId="7" borderId="61" xfId="0" applyFont="1" applyFill="1" applyBorder="1"/>
    <xf numFmtId="0" fontId="27" fillId="7" borderId="58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33" xfId="0" applyFont="1" applyBorder="1"/>
    <xf numFmtId="0" fontId="27" fillId="0" borderId="18" xfId="0" applyFont="1" applyBorder="1"/>
    <xf numFmtId="0" fontId="27" fillId="0" borderId="21" xfId="0" applyFont="1" applyBorder="1"/>
    <xf numFmtId="0" fontId="25" fillId="0" borderId="32" xfId="0" applyFont="1" applyBorder="1"/>
    <xf numFmtId="1" fontId="25" fillId="0" borderId="4" xfId="0" applyNumberFormat="1" applyFont="1" applyBorder="1"/>
    <xf numFmtId="2" fontId="25" fillId="0" borderId="5" xfId="0" applyNumberFormat="1" applyFont="1" applyBorder="1"/>
    <xf numFmtId="0" fontId="27" fillId="0" borderId="24" xfId="0" applyFont="1" applyBorder="1" applyAlignment="1">
      <alignment vertical="center"/>
    </xf>
    <xf numFmtId="0" fontId="27" fillId="0" borderId="35" xfId="0" applyFont="1" applyBorder="1"/>
    <xf numFmtId="0" fontId="27" fillId="0" borderId="20" xfId="0" applyFont="1" applyBorder="1"/>
    <xf numFmtId="0" fontId="27" fillId="0" borderId="24" xfId="0" applyFont="1" applyBorder="1"/>
    <xf numFmtId="0" fontId="25" fillId="0" borderId="34" xfId="0" applyFont="1" applyBorder="1"/>
    <xf numFmtId="1" fontId="25" fillId="0" borderId="6" xfId="0" applyNumberFormat="1" applyFont="1" applyBorder="1"/>
    <xf numFmtId="2" fontId="25" fillId="0" borderId="62" xfId="0" applyNumberFormat="1" applyFont="1" applyBorder="1"/>
    <xf numFmtId="0" fontId="27" fillId="0" borderId="63" xfId="0" applyFont="1" applyBorder="1" applyAlignment="1">
      <alignment horizontal="left"/>
    </xf>
    <xf numFmtId="0" fontId="27" fillId="0" borderId="37" xfId="0" applyFont="1" applyBorder="1"/>
    <xf numFmtId="0" fontId="27" fillId="0" borderId="38" xfId="0" applyFont="1" applyBorder="1"/>
    <xf numFmtId="0" fontId="27" fillId="0" borderId="39" xfId="0" applyFont="1" applyBorder="1"/>
    <xf numFmtId="0" fontId="25" fillId="0" borderId="36" xfId="0" applyFont="1" applyBorder="1"/>
    <xf numFmtId="1" fontId="25" fillId="0" borderId="8" xfId="0" applyNumberFormat="1" applyFont="1" applyBorder="1"/>
    <xf numFmtId="2" fontId="25" fillId="7" borderId="15" xfId="0" applyNumberFormat="1" applyFont="1" applyFill="1" applyBorder="1"/>
    <xf numFmtId="0" fontId="28" fillId="5" borderId="3" xfId="0" applyFont="1" applyFill="1" applyBorder="1" applyAlignment="1">
      <alignment horizontal="left" wrapText="1"/>
    </xf>
    <xf numFmtId="0" fontId="27" fillId="5" borderId="64" xfId="0" applyFont="1" applyFill="1" applyBorder="1"/>
    <xf numFmtId="0" fontId="27" fillId="5" borderId="65" xfId="0" applyFont="1" applyFill="1" applyBorder="1"/>
    <xf numFmtId="0" fontId="27" fillId="5" borderId="40" xfId="0" applyFont="1" applyFill="1" applyBorder="1"/>
    <xf numFmtId="1" fontId="25" fillId="8" borderId="3" xfId="0" applyNumberFormat="1" applyFont="1" applyFill="1" applyBorder="1"/>
    <xf numFmtId="2" fontId="25" fillId="5" borderId="62" xfId="0" applyNumberFormat="1" applyFont="1" applyFill="1" applyBorder="1"/>
    <xf numFmtId="2" fontId="25" fillId="7" borderId="62" xfId="0" applyNumberFormat="1" applyFont="1" applyFill="1" applyBorder="1"/>
    <xf numFmtId="0" fontId="25" fillId="9" borderId="3" xfId="0" applyFont="1" applyFill="1" applyBorder="1" applyAlignment="1">
      <alignment horizontal="left"/>
    </xf>
    <xf numFmtId="0" fontId="25" fillId="9" borderId="65" xfId="0" applyFont="1" applyFill="1" applyBorder="1"/>
    <xf numFmtId="0" fontId="25" fillId="0" borderId="10" xfId="0" applyFont="1" applyBorder="1"/>
    <xf numFmtId="1" fontId="25" fillId="0" borderId="0" xfId="0" applyNumberFormat="1" applyFont="1"/>
    <xf numFmtId="2" fontId="25" fillId="7" borderId="3" xfId="0" applyNumberFormat="1" applyFont="1" applyFill="1" applyBorder="1"/>
    <xf numFmtId="0" fontId="27" fillId="7" borderId="63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4" xfId="0" applyNumberFormat="1" applyFont="1" applyFill="1" applyBorder="1"/>
    <xf numFmtId="2" fontId="27" fillId="7" borderId="41" xfId="0" applyNumberFormat="1" applyFont="1" applyFill="1" applyBorder="1"/>
    <xf numFmtId="2" fontId="27" fillId="7" borderId="53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2" fontId="27" fillId="7" borderId="7" xfId="0" applyNumberFormat="1" applyFont="1" applyFill="1" applyBorder="1"/>
    <xf numFmtId="0" fontId="27" fillId="0" borderId="63" xfId="0" applyFont="1" applyBorder="1"/>
    <xf numFmtId="0" fontId="27" fillId="0" borderId="55" xfId="0" applyFont="1" applyBorder="1"/>
    <xf numFmtId="0" fontId="27" fillId="0" borderId="56" xfId="0" applyFont="1" applyBorder="1"/>
    <xf numFmtId="0" fontId="27" fillId="0" borderId="57" xfId="0" applyFont="1" applyBorder="1"/>
    <xf numFmtId="0" fontId="25" fillId="0" borderId="62" xfId="0" applyFont="1" applyBorder="1"/>
    <xf numFmtId="1" fontId="25" fillId="0" borderId="25" xfId="0" applyNumberFormat="1" applyFont="1" applyBorder="1"/>
    <xf numFmtId="2" fontId="25" fillId="7" borderId="28" xfId="0" applyNumberFormat="1" applyFont="1" applyFill="1" applyBorder="1"/>
    <xf numFmtId="0" fontId="25" fillId="7" borderId="41" xfId="0" applyFont="1" applyFill="1" applyBorder="1"/>
    <xf numFmtId="1" fontId="25" fillId="7" borderId="0" xfId="0" applyNumberFormat="1" applyFont="1" applyFill="1"/>
    <xf numFmtId="2" fontId="25" fillId="7" borderId="46" xfId="0" applyNumberFormat="1" applyFont="1" applyFill="1" applyBorder="1"/>
    <xf numFmtId="2" fontId="25" fillId="7" borderId="53" xfId="0" applyNumberFormat="1" applyFont="1" applyFill="1" applyBorder="1"/>
    <xf numFmtId="0" fontId="25" fillId="0" borderId="8" xfId="0" applyFont="1" applyBorder="1"/>
    <xf numFmtId="1" fontId="25" fillId="0" borderId="3" xfId="0" applyNumberFormat="1" applyFont="1" applyBorder="1"/>
    <xf numFmtId="2" fontId="25" fillId="0" borderId="9" xfId="0" applyNumberFormat="1" applyFont="1" applyBorder="1"/>
    <xf numFmtId="0" fontId="27" fillId="0" borderId="0" xfId="0" applyFont="1"/>
    <xf numFmtId="0" fontId="12" fillId="4" borderId="3" xfId="0" applyFont="1" applyFill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3" fontId="10" fillId="0" borderId="3" xfId="0" applyNumberFormat="1" applyFont="1" applyBorder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5" xfId="0" applyFont="1" applyBorder="1" applyAlignment="1">
      <alignment horizontal="left" wrapText="1"/>
    </xf>
    <xf numFmtId="0" fontId="25" fillId="0" borderId="56" xfId="0" applyFont="1" applyBorder="1" applyAlignment="1">
      <alignment horizontal="left" wrapText="1"/>
    </xf>
    <xf numFmtId="0" fontId="25" fillId="0" borderId="66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7" xfId="0" applyFont="1" applyFill="1" applyBorder="1" applyAlignment="1">
      <alignment horizontal="left" wrapText="1"/>
    </xf>
    <xf numFmtId="0" fontId="27" fillId="7" borderId="68" xfId="0" applyFont="1" applyFill="1" applyBorder="1" applyAlignment="1">
      <alignment horizontal="left" wrapText="1"/>
    </xf>
    <xf numFmtId="0" fontId="27" fillId="7" borderId="68" xfId="0" applyFont="1" applyFill="1" applyBorder="1" applyAlignment="1">
      <alignment wrapText="1"/>
    </xf>
    <xf numFmtId="0" fontId="27" fillId="0" borderId="48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" xfId="0" applyFont="1" applyBorder="1" applyAlignment="1">
      <alignment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6" xfId="0" applyFont="1" applyBorder="1" applyAlignment="1">
      <alignment wrapText="1"/>
    </xf>
    <xf numFmtId="0" fontId="27" fillId="0" borderId="49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7" fillId="0" borderId="8" xfId="0" applyFont="1" applyBorder="1" applyAlignment="1">
      <alignment wrapText="1"/>
    </xf>
    <xf numFmtId="0" fontId="25" fillId="5" borderId="55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7" xfId="0" applyFont="1" applyFill="1" applyBorder="1"/>
    <xf numFmtId="0" fontId="27" fillId="7" borderId="26" xfId="0" applyFont="1" applyFill="1" applyBorder="1"/>
    <xf numFmtId="0" fontId="27" fillId="0" borderId="48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" xfId="0" applyFont="1" applyBorder="1"/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6" xfId="0" applyFont="1" applyBorder="1"/>
    <xf numFmtId="0" fontId="27" fillId="0" borderId="49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7" fillId="0" borderId="8" xfId="0" applyFont="1" applyBorder="1"/>
    <xf numFmtId="0" fontId="25" fillId="5" borderId="69" xfId="0" applyFont="1" applyFill="1" applyBorder="1" applyAlignment="1">
      <alignment horizontal="center"/>
    </xf>
    <xf numFmtId="0" fontId="25" fillId="5" borderId="50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8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5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16" xfId="0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3" fontId="9" fillId="0" borderId="59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4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70" xfId="0" applyFont="1" applyFill="1" applyBorder="1" applyAlignment="1">
      <alignment horizontal="center" vertical="center" wrapText="1"/>
    </xf>
    <xf numFmtId="17" fontId="32" fillId="0" borderId="68" xfId="0" applyNumberFormat="1" applyFont="1" applyBorder="1" applyAlignment="1">
      <alignment horizontal="center" vertical="center" wrapText="1"/>
    </xf>
    <xf numFmtId="17" fontId="10" fillId="0" borderId="51" xfId="0" applyNumberFormat="1" applyFont="1" applyBorder="1" applyAlignment="1">
      <alignment horizontal="center" vertical="center" wrapText="1"/>
    </xf>
    <xf numFmtId="0" fontId="28" fillId="0" borderId="6" xfId="10" applyFont="1" applyBorder="1" applyAlignment="1" applyProtection="1">
      <alignment horizont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71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71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2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6" xfId="0" applyFont="1" applyFill="1" applyBorder="1" applyAlignment="1">
      <alignment horizontal="justify" vertical="center" wrapText="1"/>
    </xf>
    <xf numFmtId="0" fontId="32" fillId="13" borderId="77" xfId="0" applyFont="1" applyFill="1" applyBorder="1" applyAlignment="1">
      <alignment horizontal="center" vertical="center" wrapText="1"/>
    </xf>
    <xf numFmtId="0" fontId="32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right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center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right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34" fillId="13" borderId="87" xfId="0" applyFont="1" applyFill="1" applyBorder="1" applyAlignment="1">
      <alignment horizontal="center" vertical="center" wrapText="1"/>
    </xf>
    <xf numFmtId="0" fontId="34" fillId="13" borderId="88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0" fillId="7" borderId="70" xfId="0" applyFill="1" applyBorder="1"/>
    <xf numFmtId="0" fontId="0" fillId="7" borderId="68" xfId="0" applyFill="1" applyBorder="1"/>
    <xf numFmtId="0" fontId="0" fillId="7" borderId="51" xfId="0" applyFill="1" applyBorder="1"/>
    <xf numFmtId="0" fontId="28" fillId="0" borderId="6" xfId="10" applyFont="1" applyBorder="1" applyAlignment="1" applyProtection="1">
      <alignment horizontal="center" vertical="center" wrapText="1"/>
    </xf>
    <xf numFmtId="0" fontId="32" fillId="18" borderId="91" xfId="0" applyFont="1" applyFill="1" applyBorder="1" applyAlignment="1">
      <alignment horizontal="justify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8" borderId="93" xfId="0" applyFont="1" applyFill="1" applyBorder="1" applyAlignment="1">
      <alignment horizontal="center" vertical="center" wrapText="1"/>
    </xf>
    <xf numFmtId="0" fontId="32" fillId="18" borderId="94" xfId="0" applyFont="1" applyFill="1" applyBorder="1" applyAlignment="1">
      <alignment horizontal="center" vertical="center" wrapText="1"/>
    </xf>
    <xf numFmtId="0" fontId="32" fillId="19" borderId="95" xfId="0" applyFont="1" applyFill="1" applyBorder="1" applyAlignment="1">
      <alignment horizontal="justify" vertical="center" wrapText="1"/>
    </xf>
    <xf numFmtId="0" fontId="32" fillId="19" borderId="93" xfId="0" applyFont="1" applyFill="1" applyBorder="1" applyAlignment="1">
      <alignment horizontal="center" vertical="center" wrapText="1"/>
    </xf>
    <xf numFmtId="0" fontId="32" fillId="19" borderId="94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right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center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right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4" fillId="19" borderId="103" xfId="0" applyFont="1" applyFill="1" applyBorder="1" applyAlignment="1">
      <alignment horizontal="center" vertical="center" wrapText="1"/>
    </xf>
    <xf numFmtId="0" fontId="34" fillId="19" borderId="104" xfId="0" applyFont="1" applyFill="1" applyBorder="1" applyAlignment="1">
      <alignment horizontal="center" vertical="center" wrapText="1"/>
    </xf>
    <xf numFmtId="0" fontId="32" fillId="18" borderId="105" xfId="0" applyFont="1" applyFill="1" applyBorder="1" applyAlignment="1">
      <alignment horizontal="justify" vertical="center" wrapText="1"/>
    </xf>
    <xf numFmtId="0" fontId="35" fillId="18" borderId="106" xfId="0" applyFont="1" applyFill="1" applyBorder="1" applyAlignment="1">
      <alignment vertical="center" wrapText="1"/>
    </xf>
    <xf numFmtId="0" fontId="0" fillId="18" borderId="107" xfId="0" applyFill="1" applyBorder="1" applyAlignment="1">
      <alignment horizontal="center"/>
    </xf>
    <xf numFmtId="0" fontId="0" fillId="18" borderId="108" xfId="0" applyFill="1" applyBorder="1" applyAlignment="1">
      <alignment horizontal="center"/>
    </xf>
    <xf numFmtId="0" fontId="0" fillId="18" borderId="109" xfId="0" applyFill="1" applyBorder="1" applyAlignment="1">
      <alignment horizontal="center"/>
    </xf>
    <xf numFmtId="0" fontId="0" fillId="7" borderId="19" xfId="0" applyFill="1" applyBorder="1"/>
    <xf numFmtId="0" fontId="0" fillId="7" borderId="52" xfId="0" applyFill="1" applyBorder="1"/>
    <xf numFmtId="0" fontId="32" fillId="21" borderId="111" xfId="0" applyFont="1" applyFill="1" applyBorder="1" applyAlignment="1">
      <alignment horizontal="justify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1" borderId="113" xfId="0" applyFont="1" applyFill="1" applyBorder="1" applyAlignment="1">
      <alignment horizontal="center" vertical="center" wrapText="1"/>
    </xf>
    <xf numFmtId="0" fontId="32" fillId="21" borderId="114" xfId="0" applyFont="1" applyFill="1" applyBorder="1" applyAlignment="1">
      <alignment horizontal="center" vertical="center" wrapText="1"/>
    </xf>
    <xf numFmtId="0" fontId="32" fillId="22" borderId="115" xfId="0" applyFont="1" applyFill="1" applyBorder="1" applyAlignment="1">
      <alignment horizontal="justify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2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right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center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right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0" fontId="34" fillId="22" borderId="125" xfId="0" applyFont="1" applyFill="1" applyBorder="1" applyAlignment="1">
      <alignment horizontal="center" vertical="center" wrapText="1"/>
    </xf>
    <xf numFmtId="0" fontId="34" fillId="22" borderId="126" xfId="0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wrapText="1"/>
    </xf>
    <xf numFmtId="0" fontId="28" fillId="0" borderId="6" xfId="0" applyFont="1" applyBorder="1" applyAlignment="1">
      <alignment horizontal="left" vertical="center" wrapText="1"/>
    </xf>
    <xf numFmtId="17" fontId="10" fillId="0" borderId="0" xfId="0" applyNumberFormat="1" applyFont="1" applyAlignment="1">
      <alignment horizontal="center"/>
    </xf>
    <xf numFmtId="0" fontId="28" fillId="0" borderId="6" xfId="0" applyFont="1" applyBorder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9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9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7" xfId="0" applyFont="1" applyFill="1" applyBorder="1" applyAlignment="1">
      <alignment wrapText="1"/>
    </xf>
    <xf numFmtId="0" fontId="10" fillId="23" borderId="127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8" xfId="0" applyFont="1" applyFill="1" applyBorder="1" applyAlignment="1">
      <alignment horizontal="left" wrapText="1"/>
    </xf>
    <xf numFmtId="0" fontId="10" fillId="23" borderId="128" xfId="0" applyFont="1" applyFill="1" applyBorder="1"/>
    <xf numFmtId="0" fontId="9" fillId="0" borderId="130" xfId="0" applyFont="1" applyBorder="1" applyAlignment="1">
      <alignment horizontal="center" vertical="center"/>
    </xf>
    <xf numFmtId="2" fontId="8" fillId="5" borderId="129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8" fillId="5" borderId="129" xfId="0" applyFont="1" applyFill="1" applyBorder="1" applyAlignment="1">
      <alignment horizontal="right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4" applyFont="1" applyAlignment="1">
      <alignment horizontal="center" vertical="center"/>
    </xf>
    <xf numFmtId="0" fontId="0" fillId="24" borderId="0" xfId="0" applyFill="1"/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42" fillId="0" borderId="0" xfId="0" applyFont="1" applyAlignment="1">
      <alignment horizontal="center" wrapText="1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1" fillId="0" borderId="0" xfId="4" applyFont="1"/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2" fontId="9" fillId="0" borderId="133" xfId="0" applyNumberFormat="1" applyFont="1" applyBorder="1" applyAlignment="1">
      <alignment horizontal="center"/>
    </xf>
    <xf numFmtId="0" fontId="8" fillId="0" borderId="13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26" borderId="137" xfId="0" applyFont="1" applyFill="1" applyBorder="1" applyAlignment="1">
      <alignment horizontal="center"/>
    </xf>
    <xf numFmtId="0" fontId="49" fillId="27" borderId="131" xfId="0" applyFont="1" applyFill="1" applyBorder="1" applyAlignment="1">
      <alignment horizontal="center"/>
    </xf>
    <xf numFmtId="0" fontId="49" fillId="27" borderId="138" xfId="0" applyFont="1" applyFill="1" applyBorder="1" applyAlignment="1">
      <alignment horizontal="center"/>
    </xf>
    <xf numFmtId="0" fontId="49" fillId="27" borderId="132" xfId="0" applyFont="1" applyFill="1" applyBorder="1" applyAlignment="1">
      <alignment horizontal="center"/>
    </xf>
    <xf numFmtId="0" fontId="9" fillId="0" borderId="139" xfId="0" applyFont="1" applyBorder="1" applyAlignment="1"/>
    <xf numFmtId="0" fontId="0" fillId="0" borderId="139" xfId="0" applyBorder="1" applyAlignment="1">
      <alignment horizontal="center"/>
    </xf>
    <xf numFmtId="0" fontId="0" fillId="0" borderId="130" xfId="0" applyBorder="1" applyAlignment="1">
      <alignment horizontal="center"/>
    </xf>
    <xf numFmtId="0" fontId="9" fillId="0" borderId="130" xfId="0" applyFont="1" applyBorder="1" applyAlignment="1"/>
    <xf numFmtId="0" fontId="9" fillId="0" borderId="140" xfId="0" applyFont="1" applyBorder="1" applyAlignment="1"/>
    <xf numFmtId="0" fontId="0" fillId="0" borderId="140" xfId="0" applyBorder="1" applyAlignment="1">
      <alignment horizontal="center"/>
    </xf>
    <xf numFmtId="0" fontId="50" fillId="0" borderId="130" xfId="0" applyFont="1" applyBorder="1" applyAlignment="1">
      <alignment horizontal="left"/>
    </xf>
    <xf numFmtId="0" fontId="9" fillId="0" borderId="130" xfId="0" applyFont="1" applyFill="1" applyBorder="1" applyAlignment="1"/>
    <xf numFmtId="0" fontId="8" fillId="26" borderId="139" xfId="0" applyFont="1" applyFill="1" applyBorder="1" applyAlignment="1">
      <alignment horizontal="center"/>
    </xf>
    <xf numFmtId="0" fontId="49" fillId="27" borderId="139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wrapText="1"/>
    </xf>
    <xf numFmtId="17" fontId="43" fillId="0" borderId="0" xfId="0" applyNumberFormat="1" applyFont="1" applyFill="1" applyBorder="1"/>
    <xf numFmtId="17" fontId="43" fillId="0" borderId="0" xfId="0" applyNumberFormat="1" applyFont="1" applyFill="1" applyBorder="1" applyAlignment="1">
      <alignment horizontal="center" vertical="center"/>
    </xf>
    <xf numFmtId="17" fontId="43" fillId="0" borderId="0" xfId="0" applyNumberFormat="1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 wrapText="1"/>
    </xf>
    <xf numFmtId="167" fontId="43" fillId="0" borderId="0" xfId="0" applyNumberFormat="1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Fill="1" applyBorder="1" applyAlignment="1">
      <alignment horizontal="center"/>
    </xf>
    <xf numFmtId="1" fontId="43" fillId="0" borderId="0" xfId="0" applyNumberFormat="1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30" fillId="5" borderId="129" xfId="0" applyFont="1" applyFill="1" applyBorder="1" applyAlignment="1">
      <alignment horizontal="center" vertical="center"/>
    </xf>
    <xf numFmtId="0" fontId="40" fillId="0" borderId="0" xfId="0" applyFont="1" applyFill="1"/>
    <xf numFmtId="1" fontId="40" fillId="0" borderId="0" xfId="0" applyNumberFormat="1" applyFont="1" applyFill="1"/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0" fontId="39" fillId="0" borderId="0" xfId="0" applyFont="1" applyFill="1" applyBorder="1"/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1" fontId="39" fillId="0" borderId="0" xfId="0" applyNumberFormat="1" applyFont="1" applyFill="1" applyBorder="1" applyAlignment="1">
      <alignment horizontal="center" vertical="center"/>
    </xf>
    <xf numFmtId="0" fontId="39" fillId="0" borderId="0" xfId="0" applyFont="1" applyBorder="1"/>
    <xf numFmtId="0" fontId="39" fillId="0" borderId="0" xfId="0" applyFont="1" applyBorder="1" applyAlignment="1">
      <alignment horizontal="center"/>
    </xf>
    <xf numFmtId="0" fontId="39" fillId="0" borderId="20" xfId="0" applyFont="1" applyFill="1" applyBorder="1" applyAlignment="1">
      <alignment horizont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9" xfId="0" applyFont="1" applyBorder="1" applyAlignment="1">
      <alignment horizontal="center" vertical="center"/>
    </xf>
    <xf numFmtId="0" fontId="36" fillId="0" borderId="143" xfId="0" applyFont="1" applyBorder="1" applyAlignment="1">
      <alignment horizontal="center"/>
    </xf>
    <xf numFmtId="0" fontId="36" fillId="0" borderId="144" xfId="0" applyFont="1" applyBorder="1" applyAlignment="1">
      <alignment horizontal="center"/>
    </xf>
    <xf numFmtId="0" fontId="36" fillId="0" borderId="145" xfId="0" applyFont="1" applyBorder="1" applyAlignment="1">
      <alignment horizontal="center"/>
    </xf>
    <xf numFmtId="1" fontId="10" fillId="0" borderId="143" xfId="0" applyNumberFormat="1" applyFont="1" applyBorder="1" applyAlignment="1">
      <alignment horizontal="center" vertical="center"/>
    </xf>
    <xf numFmtId="1" fontId="10" fillId="0" borderId="144" xfId="0" applyNumberFormat="1" applyFont="1" applyBorder="1" applyAlignment="1">
      <alignment horizontal="center" vertical="center"/>
    </xf>
    <xf numFmtId="1" fontId="10" fillId="0" borderId="145" xfId="0" applyNumberFormat="1" applyFont="1" applyBorder="1" applyAlignment="1">
      <alignment horizontal="center" vertical="center"/>
    </xf>
    <xf numFmtId="17" fontId="8" fillId="5" borderId="149" xfId="0" applyNumberFormat="1" applyFont="1" applyFill="1" applyBorder="1" applyAlignment="1">
      <alignment horizontal="center" vertical="center"/>
    </xf>
    <xf numFmtId="17" fontId="8" fillId="5" borderId="150" xfId="0" applyNumberFormat="1" applyFont="1" applyFill="1" applyBorder="1" applyAlignment="1">
      <alignment horizontal="center" vertical="center"/>
    </xf>
    <xf numFmtId="17" fontId="8" fillId="5" borderId="151" xfId="0" applyNumberFormat="1" applyFont="1" applyFill="1" applyBorder="1" applyAlignment="1">
      <alignment horizontal="center" vertical="center"/>
    </xf>
    <xf numFmtId="17" fontId="8" fillId="5" borderId="152" xfId="0" applyNumberFormat="1" applyFont="1" applyFill="1" applyBorder="1" applyAlignment="1">
      <alignment horizontal="center" vertical="center"/>
    </xf>
    <xf numFmtId="17" fontId="8" fillId="5" borderId="153" xfId="0" applyNumberFormat="1" applyFont="1" applyFill="1" applyBorder="1" applyAlignment="1">
      <alignment horizontal="center" vertical="center"/>
    </xf>
    <xf numFmtId="1" fontId="22" fillId="5" borderId="154" xfId="0" applyNumberFormat="1" applyFont="1" applyFill="1" applyBorder="1" applyAlignment="1">
      <alignment horizontal="center" vertical="center" wrapText="1"/>
    </xf>
    <xf numFmtId="0" fontId="8" fillId="5" borderId="157" xfId="0" applyFont="1" applyFill="1" applyBorder="1" applyAlignment="1">
      <alignment horizontal="center" vertical="center"/>
    </xf>
    <xf numFmtId="1" fontId="8" fillId="5" borderId="157" xfId="0" applyNumberFormat="1" applyFont="1" applyFill="1" applyBorder="1" applyAlignment="1">
      <alignment horizontal="center" vertical="center"/>
    </xf>
    <xf numFmtId="1" fontId="8" fillId="5" borderId="156" xfId="0" applyNumberFormat="1" applyFont="1" applyFill="1" applyBorder="1" applyAlignment="1">
      <alignment horizontal="center"/>
    </xf>
    <xf numFmtId="1" fontId="8" fillId="5" borderId="158" xfId="0" applyNumberFormat="1" applyFont="1" applyFill="1" applyBorder="1" applyAlignment="1">
      <alignment horizontal="center"/>
    </xf>
    <xf numFmtId="1" fontId="54" fillId="0" borderId="4" xfId="0" applyNumberFormat="1" applyFont="1" applyBorder="1" applyAlignment="1">
      <alignment horizontal="center" vertical="center"/>
    </xf>
    <xf numFmtId="1" fontId="54" fillId="0" borderId="6" xfId="0" applyNumberFormat="1" applyFont="1" applyBorder="1" applyAlignment="1">
      <alignment horizontal="center" vertical="center"/>
    </xf>
    <xf numFmtId="1" fontId="54" fillId="0" borderId="22" xfId="0" applyNumberFormat="1" applyFont="1" applyBorder="1" applyAlignment="1">
      <alignment horizontal="center" vertical="center"/>
    </xf>
    <xf numFmtId="1" fontId="54" fillId="0" borderId="8" xfId="0" applyNumberFormat="1" applyFont="1" applyBorder="1" applyAlignment="1">
      <alignment horizontal="center" vertical="center"/>
    </xf>
    <xf numFmtId="1" fontId="54" fillId="0" borderId="59" xfId="0" applyNumberFormat="1" applyFont="1" applyBorder="1" applyAlignment="1">
      <alignment horizontal="center" vertical="center"/>
    </xf>
    <xf numFmtId="0" fontId="54" fillId="5" borderId="3" xfId="0" applyFont="1" applyFill="1" applyBorder="1" applyAlignment="1">
      <alignment horizontal="center"/>
    </xf>
    <xf numFmtId="1" fontId="54" fillId="5" borderId="11" xfId="0" applyNumberFormat="1" applyFont="1" applyFill="1" applyBorder="1" applyAlignment="1">
      <alignment horizontal="center"/>
    </xf>
    <xf numFmtId="1" fontId="54" fillId="5" borderId="50" xfId="0" applyNumberFormat="1" applyFont="1" applyFill="1" applyBorder="1" applyAlignment="1">
      <alignment horizontal="center" vertical="center"/>
    </xf>
    <xf numFmtId="1" fontId="54" fillId="5" borderId="29" xfId="0" applyNumberFormat="1" applyFont="1" applyFill="1" applyBorder="1" applyAlignment="1">
      <alignment horizontal="center" vertical="center"/>
    </xf>
    <xf numFmtId="2" fontId="51" fillId="5" borderId="129" xfId="0" applyNumberFormat="1" applyFont="1" applyFill="1" applyBorder="1" applyAlignment="1">
      <alignment horizontal="center" vertical="center"/>
    </xf>
    <xf numFmtId="1" fontId="39" fillId="0" borderId="0" xfId="0" applyNumberFormat="1" applyFont="1"/>
    <xf numFmtId="0" fontId="9" fillId="0" borderId="0" xfId="0" applyFont="1" applyBorder="1" applyAlignment="1">
      <alignment horizontal="left"/>
    </xf>
    <xf numFmtId="2" fontId="10" fillId="5" borderId="10" xfId="4" applyNumberFormat="1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/>
    </xf>
    <xf numFmtId="0" fontId="39" fillId="0" borderId="20" xfId="4" applyFont="1" applyFill="1" applyBorder="1" applyAlignment="1">
      <alignment horizontal="center" vertical="center"/>
    </xf>
    <xf numFmtId="2" fontId="51" fillId="0" borderId="159" xfId="4" applyNumberFormat="1" applyFont="1" applyFill="1" applyBorder="1" applyAlignment="1">
      <alignment horizontal="center" vertical="center"/>
    </xf>
    <xf numFmtId="0" fontId="0" fillId="0" borderId="0" xfId="0" applyFill="1"/>
    <xf numFmtId="0" fontId="28" fillId="0" borderId="47" xfId="0" applyFont="1" applyBorder="1" applyAlignment="1">
      <alignment horizontal="center" vertical="center"/>
    </xf>
    <xf numFmtId="0" fontId="44" fillId="0" borderId="0" xfId="10" applyFont="1" applyFill="1" applyBorder="1" applyAlignment="1" applyProtection="1">
      <alignment horizontal="center" wrapText="1"/>
    </xf>
    <xf numFmtId="1" fontId="44" fillId="0" borderId="0" xfId="0" applyNumberFormat="1" applyFont="1" applyFill="1" applyBorder="1" applyAlignment="1">
      <alignment horizontal="center" vertical="center"/>
    </xf>
    <xf numFmtId="0" fontId="32" fillId="15" borderId="161" xfId="0" applyFont="1" applyFill="1" applyBorder="1" applyAlignment="1">
      <alignment horizontal="left" vertical="center"/>
    </xf>
    <xf numFmtId="0" fontId="32" fillId="15" borderId="162" xfId="0" applyFont="1" applyFill="1" applyBorder="1" applyAlignment="1">
      <alignment horizontal="center" vertical="center"/>
    </xf>
    <xf numFmtId="0" fontId="32" fillId="15" borderId="163" xfId="0" applyFont="1" applyFill="1" applyBorder="1" applyAlignment="1">
      <alignment horizontal="center" vertical="center"/>
    </xf>
    <xf numFmtId="0" fontId="32" fillId="15" borderId="163" xfId="0" applyFont="1" applyFill="1" applyBorder="1" applyAlignment="1">
      <alignment horizontal="center" vertical="center" wrapText="1"/>
    </xf>
    <xf numFmtId="0" fontId="32" fillId="15" borderId="160" xfId="0" applyFont="1" applyFill="1" applyBorder="1" applyAlignment="1">
      <alignment horizontal="center" vertical="center" wrapText="1"/>
    </xf>
    <xf numFmtId="0" fontId="32" fillId="16" borderId="164" xfId="0" applyFont="1" applyFill="1" applyBorder="1" applyAlignment="1">
      <alignment horizontal="justify" vertical="center" wrapText="1"/>
    </xf>
    <xf numFmtId="0" fontId="32" fillId="16" borderId="165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right" vertical="center" wrapText="1"/>
    </xf>
    <xf numFmtId="0" fontId="34" fillId="16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1" xfId="0" applyFont="1" applyFill="1" applyBorder="1" applyAlignment="1">
      <alignment horizontal="center" vertical="center" wrapText="1"/>
    </xf>
    <xf numFmtId="0" fontId="34" fillId="16" borderId="172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center" vertical="center" wrapText="1"/>
    </xf>
    <xf numFmtId="0" fontId="34" fillId="25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8" xfId="0" applyFont="1" applyFill="1" applyBorder="1" applyAlignment="1">
      <alignment horizontal="right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34" fillId="16" borderId="180" xfId="0" applyFont="1" applyFill="1" applyBorder="1" applyAlignment="1">
      <alignment horizontal="center" vertical="center" wrapText="1"/>
    </xf>
    <xf numFmtId="0" fontId="34" fillId="16" borderId="181" xfId="0" applyFont="1" applyFill="1" applyBorder="1" applyAlignment="1">
      <alignment horizontal="center" vertical="center" wrapText="1"/>
    </xf>
    <xf numFmtId="0" fontId="34" fillId="16" borderId="182" xfId="0" applyFont="1" applyFill="1" applyBorder="1" applyAlignment="1">
      <alignment horizontal="center" vertical="center" wrapText="1"/>
    </xf>
    <xf numFmtId="0" fontId="34" fillId="25" borderId="183" xfId="0" applyFont="1" applyFill="1" applyBorder="1" applyAlignment="1">
      <alignment horizontal="center" vertical="center" wrapText="1"/>
    </xf>
    <xf numFmtId="0" fontId="34" fillId="16" borderId="184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0" fillId="5" borderId="187" xfId="4" applyFont="1" applyFill="1" applyBorder="1" applyAlignment="1">
      <alignment horizontal="center" vertical="center"/>
    </xf>
    <xf numFmtId="1" fontId="10" fillId="5" borderId="188" xfId="0" applyNumberFormat="1" applyFont="1" applyFill="1" applyBorder="1" applyAlignment="1">
      <alignment horizontal="center" vertical="center"/>
    </xf>
    <xf numFmtId="0" fontId="26" fillId="4" borderId="129" xfId="0" applyFont="1" applyFill="1" applyBorder="1" applyAlignment="1">
      <alignment horizontal="center"/>
    </xf>
    <xf numFmtId="0" fontId="39" fillId="0" borderId="44" xfId="4" applyFont="1" applyFill="1" applyBorder="1" applyAlignment="1">
      <alignment horizontal="center" vertical="center"/>
    </xf>
    <xf numFmtId="0" fontId="0" fillId="0" borderId="0" xfId="4" applyFont="1" applyFill="1"/>
    <xf numFmtId="0" fontId="8" fillId="5" borderId="129" xfId="0" applyFont="1" applyFill="1" applyBorder="1" applyAlignment="1">
      <alignment horizontal="left"/>
    </xf>
    <xf numFmtId="0" fontId="8" fillId="6" borderId="190" xfId="0" applyFont="1" applyFill="1" applyBorder="1" applyAlignment="1">
      <alignment horizontal="center"/>
    </xf>
    <xf numFmtId="0" fontId="39" fillId="0" borderId="134" xfId="4" applyFont="1" applyFill="1" applyBorder="1"/>
    <xf numFmtId="0" fontId="39" fillId="0" borderId="134" xfId="0" applyFont="1" applyFill="1" applyBorder="1" applyAlignment="1">
      <alignment horizontal="left"/>
    </xf>
    <xf numFmtId="0" fontId="39" fillId="0" borderId="134" xfId="0" applyFont="1" applyFill="1" applyBorder="1"/>
    <xf numFmtId="0" fontId="39" fillId="0" borderId="134" xfId="13" applyNumberFormat="1" applyFont="1" applyFill="1" applyBorder="1" applyAlignment="1">
      <alignment horizontal="left"/>
    </xf>
    <xf numFmtId="0" fontId="39" fillId="0" borderId="191" xfId="0" applyFont="1" applyFill="1" applyBorder="1"/>
    <xf numFmtId="0" fontId="39" fillId="0" borderId="135" xfId="0" applyFont="1" applyFill="1" applyBorder="1"/>
    <xf numFmtId="0" fontId="10" fillId="6" borderId="129" xfId="0" applyFont="1" applyFill="1" applyBorder="1" applyAlignment="1">
      <alignment horizontal="right"/>
    </xf>
    <xf numFmtId="0" fontId="8" fillId="6" borderId="13" xfId="0" applyFont="1" applyFill="1" applyBorder="1" applyAlignment="1">
      <alignment horizontal="center" wrapText="1"/>
    </xf>
    <xf numFmtId="0" fontId="6" fillId="29" borderId="141" xfId="0" applyFont="1" applyFill="1" applyBorder="1" applyAlignment="1">
      <alignment vertical="center"/>
    </xf>
    <xf numFmtId="0" fontId="6" fillId="0" borderId="192" xfId="0" applyFont="1" applyBorder="1"/>
    <xf numFmtId="0" fontId="12" fillId="29" borderId="193" xfId="0" applyFont="1" applyFill="1" applyBorder="1" applyAlignment="1">
      <alignment vertical="center"/>
    </xf>
    <xf numFmtId="17" fontId="8" fillId="6" borderId="194" xfId="0" applyNumberFormat="1" applyFont="1" applyFill="1" applyBorder="1" applyAlignment="1">
      <alignment horizontal="center" vertical="center"/>
    </xf>
    <xf numFmtId="0" fontId="39" fillId="0" borderId="42" xfId="4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/>
    </xf>
    <xf numFmtId="0" fontId="39" fillId="0" borderId="19" xfId="4" applyFont="1" applyFill="1" applyBorder="1" applyAlignment="1">
      <alignment horizontal="center" vertical="center"/>
    </xf>
    <xf numFmtId="2" fontId="51" fillId="0" borderId="133" xfId="4" applyNumberFormat="1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/>
    </xf>
    <xf numFmtId="0" fontId="39" fillId="0" borderId="146" xfId="0" applyFont="1" applyFill="1" applyBorder="1"/>
    <xf numFmtId="43" fontId="0" fillId="0" borderId="0" xfId="13" applyFont="1" applyFill="1"/>
    <xf numFmtId="0" fontId="39" fillId="0" borderId="44" xfId="13" applyNumberFormat="1" applyFont="1" applyFill="1" applyBorder="1" applyAlignment="1">
      <alignment horizontal="center" vertical="center"/>
    </xf>
    <xf numFmtId="0" fontId="39" fillId="0" borderId="20" xfId="13" applyNumberFormat="1" applyFont="1" applyFill="1" applyBorder="1" applyAlignment="1">
      <alignment horizontal="center"/>
    </xf>
    <xf numFmtId="0" fontId="39" fillId="0" borderId="20" xfId="13" applyNumberFormat="1" applyFont="1" applyFill="1" applyBorder="1" applyAlignment="1">
      <alignment horizontal="center" vertical="center"/>
    </xf>
    <xf numFmtId="2" fontId="51" fillId="0" borderId="159" xfId="13" applyNumberFormat="1" applyFont="1" applyFill="1" applyBorder="1" applyAlignment="1">
      <alignment horizontal="center" vertical="center"/>
    </xf>
    <xf numFmtId="2" fontId="51" fillId="0" borderId="146" xfId="4" applyNumberFormat="1" applyFont="1" applyFill="1" applyBorder="1" applyAlignment="1">
      <alignment horizontal="center" vertical="center"/>
    </xf>
    <xf numFmtId="0" fontId="39" fillId="0" borderId="26" xfId="4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center" vertical="center"/>
    </xf>
    <xf numFmtId="2" fontId="51" fillId="0" borderId="144" xfId="4" applyNumberFormat="1" applyFont="1" applyFill="1" applyBorder="1" applyAlignment="1">
      <alignment horizontal="center" vertical="center"/>
    </xf>
    <xf numFmtId="0" fontId="39" fillId="0" borderId="47" xfId="0" applyFont="1" applyFill="1" applyBorder="1" applyAlignment="1">
      <alignment horizontal="center" vertical="center"/>
    </xf>
    <xf numFmtId="0" fontId="39" fillId="0" borderId="26" xfId="0" applyFont="1" applyFill="1" applyBorder="1" applyAlignment="1">
      <alignment horizontal="center"/>
    </xf>
    <xf numFmtId="2" fontId="51" fillId="0" borderId="147" xfId="4" applyNumberFormat="1" applyFont="1" applyFill="1" applyBorder="1" applyAlignment="1">
      <alignment horizontal="center" vertical="center"/>
    </xf>
    <xf numFmtId="17" fontId="8" fillId="5" borderId="129" xfId="0" applyNumberFormat="1" applyFont="1" applyFill="1" applyBorder="1" applyAlignment="1">
      <alignment horizontal="center" vertical="center"/>
    </xf>
    <xf numFmtId="0" fontId="37" fillId="0" borderId="0" xfId="0" applyFont="1" applyFill="1"/>
    <xf numFmtId="0" fontId="8" fillId="4" borderId="148" xfId="0" applyFont="1" applyFill="1" applyBorder="1" applyAlignment="1">
      <alignment horizontal="center"/>
    </xf>
    <xf numFmtId="0" fontId="8" fillId="4" borderId="150" xfId="0" applyFont="1" applyFill="1" applyBorder="1" applyAlignment="1">
      <alignment horizontal="center"/>
    </xf>
    <xf numFmtId="0" fontId="8" fillId="4" borderId="196" xfId="0" applyFont="1" applyFill="1" applyBorder="1" applyAlignment="1">
      <alignment horizontal="center"/>
    </xf>
    <xf numFmtId="17" fontId="8" fillId="4" borderId="197" xfId="0" applyNumberFormat="1" applyFont="1" applyFill="1" applyBorder="1" applyAlignment="1">
      <alignment horizontal="center"/>
    </xf>
    <xf numFmtId="2" fontId="9" fillId="0" borderId="198" xfId="0" applyNumberFormat="1" applyFont="1" applyBorder="1" applyAlignment="1">
      <alignment horizontal="center"/>
    </xf>
    <xf numFmtId="17" fontId="8" fillId="4" borderId="199" xfId="0" applyNumberFormat="1" applyFont="1" applyFill="1" applyBorder="1" applyAlignment="1">
      <alignment horizontal="center"/>
    </xf>
    <xf numFmtId="17" fontId="8" fillId="4" borderId="200" xfId="0" applyNumberFormat="1" applyFont="1" applyFill="1" applyBorder="1" applyAlignment="1">
      <alignment horizontal="center"/>
    </xf>
    <xf numFmtId="2" fontId="9" fillId="0" borderId="202" xfId="0" applyNumberFormat="1" applyFont="1" applyBorder="1" applyAlignment="1">
      <alignment horizontal="center"/>
    </xf>
    <xf numFmtId="17" fontId="8" fillId="4" borderId="203" xfId="0" applyNumberFormat="1" applyFont="1" applyFill="1" applyBorder="1" applyAlignment="1">
      <alignment horizontal="center"/>
    </xf>
    <xf numFmtId="3" fontId="9" fillId="0" borderId="176" xfId="0" applyNumberFormat="1" applyFont="1" applyBorder="1" applyAlignment="1">
      <alignment horizontal="center"/>
    </xf>
    <xf numFmtId="2" fontId="9" fillId="0" borderId="177" xfId="0" applyNumberFormat="1" applyFont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2" fontId="9" fillId="0" borderId="205" xfId="0" applyNumberFormat="1" applyFont="1" applyBorder="1" applyAlignment="1">
      <alignment horizontal="center"/>
    </xf>
    <xf numFmtId="0" fontId="8" fillId="4" borderId="208" xfId="0" applyFont="1" applyFill="1" applyBorder="1" applyAlignment="1">
      <alignment horizontal="center"/>
    </xf>
    <xf numFmtId="0" fontId="8" fillId="4" borderId="209" xfId="0" applyFont="1" applyFill="1" applyBorder="1" applyAlignment="1">
      <alignment horizontal="center"/>
    </xf>
    <xf numFmtId="0" fontId="8" fillId="4" borderId="210" xfId="0" applyFont="1" applyFill="1" applyBorder="1" applyAlignment="1">
      <alignment horizontal="center"/>
    </xf>
    <xf numFmtId="0" fontId="8" fillId="4" borderId="211" xfId="0" applyFont="1" applyFill="1" applyBorder="1" applyAlignment="1">
      <alignment horizontal="center"/>
    </xf>
    <xf numFmtId="0" fontId="8" fillId="4" borderId="212" xfId="0" applyFont="1" applyFill="1" applyBorder="1" applyAlignment="1">
      <alignment horizontal="center"/>
    </xf>
    <xf numFmtId="3" fontId="9" fillId="0" borderId="213" xfId="0" applyNumberFormat="1" applyFont="1" applyBorder="1" applyAlignment="1">
      <alignment horizontal="center"/>
    </xf>
    <xf numFmtId="0" fontId="8" fillId="4" borderId="189" xfId="0" applyFont="1" applyFill="1" applyBorder="1" applyAlignment="1">
      <alignment horizontal="center"/>
    </xf>
    <xf numFmtId="2" fontId="9" fillId="0" borderId="214" xfId="0" applyNumberFormat="1" applyFont="1" applyBorder="1" applyAlignment="1">
      <alignment horizontal="center"/>
    </xf>
    <xf numFmtId="2" fontId="9" fillId="0" borderId="155" xfId="0" applyNumberFormat="1" applyFont="1" applyBorder="1" applyAlignment="1">
      <alignment horizontal="center"/>
    </xf>
    <xf numFmtId="0" fontId="8" fillId="4" borderId="136" xfId="0" applyFont="1" applyFill="1" applyBorder="1" applyAlignment="1">
      <alignment horizontal="center"/>
    </xf>
    <xf numFmtId="17" fontId="54" fillId="5" borderId="14" xfId="0" applyNumberFormat="1" applyFont="1" applyFill="1" applyBorder="1" applyAlignment="1">
      <alignment horizontal="center" vertical="center"/>
    </xf>
    <xf numFmtId="1" fontId="55" fillId="5" borderId="31" xfId="0" applyNumberFormat="1" applyFont="1" applyFill="1" applyBorder="1" applyAlignment="1">
      <alignment horizontal="center" vertical="center" wrapText="1"/>
    </xf>
    <xf numFmtId="1" fontId="54" fillId="0" borderId="54" xfId="0" applyNumberFormat="1" applyFont="1" applyBorder="1" applyAlignment="1">
      <alignment horizontal="center" vertical="center"/>
    </xf>
    <xf numFmtId="17" fontId="54" fillId="5" borderId="129" xfId="0" applyNumberFormat="1" applyFont="1" applyFill="1" applyBorder="1" applyAlignment="1">
      <alignment horizontal="center" vertical="center"/>
    </xf>
    <xf numFmtId="0" fontId="8" fillId="4" borderId="154" xfId="0" applyFont="1" applyFill="1" applyBorder="1" applyAlignment="1">
      <alignment horizontal="center"/>
    </xf>
    <xf numFmtId="0" fontId="54" fillId="4" borderId="2" xfId="0" applyFont="1" applyFill="1" applyBorder="1" applyAlignment="1">
      <alignment horizontal="center"/>
    </xf>
    <xf numFmtId="17" fontId="57" fillId="0" borderId="129" xfId="0" applyNumberFormat="1" applyFont="1" applyBorder="1" applyAlignment="1">
      <alignment horizontal="center"/>
    </xf>
    <xf numFmtId="0" fontId="58" fillId="0" borderId="129" xfId="0" applyNumberFormat="1" applyFont="1" applyBorder="1" applyAlignment="1">
      <alignment horizontal="center"/>
    </xf>
    <xf numFmtId="2" fontId="58" fillId="0" borderId="129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59" fillId="0" borderId="0" xfId="0" applyFont="1" applyFill="1" applyBorder="1" applyAlignment="1">
      <alignment horizontal="center"/>
    </xf>
    <xf numFmtId="0" fontId="47" fillId="0" borderId="0" xfId="0" applyFont="1" applyFill="1" applyBorder="1"/>
    <xf numFmtId="17" fontId="8" fillId="0" borderId="129" xfId="0" applyNumberFormat="1" applyFont="1" applyBorder="1" applyAlignment="1">
      <alignment horizontal="center"/>
    </xf>
    <xf numFmtId="17" fontId="8" fillId="0" borderId="203" xfId="0" applyNumberFormat="1" applyFont="1" applyBorder="1" applyAlignment="1">
      <alignment horizontal="center"/>
    </xf>
    <xf numFmtId="3" fontId="9" fillId="0" borderId="220" xfId="0" applyNumberFormat="1" applyFont="1" applyBorder="1" applyAlignment="1">
      <alignment horizontal="center"/>
    </xf>
    <xf numFmtId="17" fontId="8" fillId="0" borderId="197" xfId="0" applyNumberFormat="1" applyFont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17" fontId="8" fillId="0" borderId="210" xfId="0" applyNumberFormat="1" applyFont="1" applyBorder="1" applyAlignment="1">
      <alignment horizontal="center"/>
    </xf>
    <xf numFmtId="0" fontId="8" fillId="5" borderId="221" xfId="0" applyFont="1" applyFill="1" applyBorder="1" applyAlignment="1">
      <alignment horizontal="left" vertical="center"/>
    </xf>
    <xf numFmtId="17" fontId="8" fillId="5" borderId="204" xfId="0" applyNumberFormat="1" applyFont="1" applyFill="1" applyBorder="1" applyAlignment="1">
      <alignment horizontal="center" vertical="center"/>
    </xf>
    <xf numFmtId="17" fontId="8" fillId="5" borderId="222" xfId="0" applyNumberFormat="1" applyFont="1" applyFill="1" applyBorder="1" applyAlignment="1">
      <alignment horizontal="center" vertical="center"/>
    </xf>
    <xf numFmtId="0" fontId="8" fillId="5" borderId="204" xfId="0" applyFont="1" applyFill="1" applyBorder="1" applyAlignment="1">
      <alignment horizontal="center" vertical="center"/>
    </xf>
    <xf numFmtId="165" fontId="8" fillId="5" borderId="155" xfId="0" applyNumberFormat="1" applyFont="1" applyFill="1" applyBorder="1" applyAlignment="1">
      <alignment horizontal="center" vertical="center" wrapText="1"/>
    </xf>
    <xf numFmtId="3" fontId="8" fillId="5" borderId="224" xfId="0" applyNumberFormat="1" applyFont="1" applyFill="1" applyBorder="1" applyAlignment="1">
      <alignment horizontal="center" vertical="center"/>
    </xf>
    <xf numFmtId="3" fontId="8" fillId="5" borderId="156" xfId="0" applyNumberFormat="1" applyFont="1" applyFill="1" applyBorder="1" applyAlignment="1">
      <alignment horizontal="center" vertical="center"/>
    </xf>
    <xf numFmtId="2" fontId="8" fillId="5" borderId="158" xfId="0" applyNumberFormat="1" applyFont="1" applyFill="1" applyBorder="1" applyAlignment="1">
      <alignment horizontal="center" vertical="center"/>
    </xf>
    <xf numFmtId="1" fontId="12" fillId="5" borderId="225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3" fontId="40" fillId="0" borderId="7" xfId="0" applyNumberFormat="1" applyFont="1" applyBorder="1" applyAlignment="1">
      <alignment horizontal="center"/>
    </xf>
    <xf numFmtId="2" fontId="40" fillId="0" borderId="205" xfId="0" applyNumberFormat="1" applyFont="1" applyBorder="1" applyAlignment="1">
      <alignment horizontal="center"/>
    </xf>
    <xf numFmtId="3" fontId="40" fillId="0" borderId="213" xfId="0" applyNumberFormat="1" applyFont="1" applyBorder="1" applyAlignment="1">
      <alignment horizontal="center"/>
    </xf>
    <xf numFmtId="2" fontId="40" fillId="0" borderId="206" xfId="0" applyNumberFormat="1" applyFont="1" applyBorder="1" applyAlignment="1">
      <alignment horizontal="center"/>
    </xf>
    <xf numFmtId="3" fontId="40" fillId="0" borderId="6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1" xfId="0" applyNumberFormat="1" applyFont="1" applyBorder="1" applyAlignment="1">
      <alignment horizontal="center"/>
    </xf>
    <xf numFmtId="2" fontId="40" fillId="0" borderId="202" xfId="0" applyNumberFormat="1" applyFont="1" applyBorder="1" applyAlignment="1">
      <alignment horizontal="center"/>
    </xf>
    <xf numFmtId="0" fontId="36" fillId="0" borderId="226" xfId="0" applyFont="1" applyBorder="1" applyAlignment="1">
      <alignment horizontal="center"/>
    </xf>
    <xf numFmtId="1" fontId="10" fillId="0" borderId="226" xfId="0" applyNumberFormat="1" applyFont="1" applyBorder="1" applyAlignment="1">
      <alignment horizontal="center" vertical="center"/>
    </xf>
    <xf numFmtId="1" fontId="8" fillId="5" borderId="129" xfId="0" applyNumberFormat="1" applyFont="1" applyFill="1" applyBorder="1" applyAlignment="1">
      <alignment horizontal="center" vertical="center"/>
    </xf>
    <xf numFmtId="3" fontId="40" fillId="0" borderId="35" xfId="0" applyNumberFormat="1" applyFont="1" applyBorder="1" applyAlignment="1">
      <alignment horizontal="center"/>
    </xf>
    <xf numFmtId="2" fontId="40" fillId="0" borderId="215" xfId="0" applyNumberFormat="1" applyFont="1" applyBorder="1" applyAlignment="1">
      <alignment horizontal="center"/>
    </xf>
    <xf numFmtId="3" fontId="40" fillId="0" borderId="216" xfId="0" applyNumberFormat="1" applyFont="1" applyBorder="1" applyAlignment="1">
      <alignment horizontal="center"/>
    </xf>
    <xf numFmtId="2" fontId="40" fillId="0" borderId="217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8" xfId="0" applyNumberFormat="1" applyFont="1" applyBorder="1" applyAlignment="1">
      <alignment horizontal="center"/>
    </xf>
    <xf numFmtId="2" fontId="40" fillId="0" borderId="134" xfId="0" applyNumberFormat="1" applyFont="1" applyBorder="1" applyAlignment="1">
      <alignment horizontal="center"/>
    </xf>
    <xf numFmtId="2" fontId="40" fillId="0" borderId="135" xfId="0" applyNumberFormat="1" applyFont="1" applyBorder="1" applyAlignment="1">
      <alignment horizontal="center"/>
    </xf>
    <xf numFmtId="3" fontId="42" fillId="0" borderId="7" xfId="0" applyNumberFormat="1" applyFont="1" applyBorder="1" applyAlignment="1">
      <alignment horizontal="center"/>
    </xf>
    <xf numFmtId="2" fontId="42" fillId="0" borderId="6" xfId="0" applyNumberFormat="1" applyFont="1" applyBorder="1" applyAlignment="1">
      <alignment horizontal="center"/>
    </xf>
    <xf numFmtId="3" fontId="42" fillId="0" borderId="62" xfId="0" applyNumberFormat="1" applyFont="1" applyBorder="1" applyAlignment="1">
      <alignment horizontal="center"/>
    </xf>
    <xf numFmtId="3" fontId="42" fillId="0" borderId="9" xfId="0" applyNumberFormat="1" applyFont="1" applyBorder="1" applyAlignment="1">
      <alignment horizontal="center"/>
    </xf>
    <xf numFmtId="0" fontId="25" fillId="5" borderId="227" xfId="0" applyFont="1" applyFill="1" applyBorder="1" applyAlignment="1">
      <alignment horizontal="center"/>
    </xf>
    <xf numFmtId="17" fontId="25" fillId="9" borderId="144" xfId="0" applyNumberFormat="1" applyFont="1" applyFill="1" applyBorder="1" applyAlignment="1">
      <alignment horizontal="center" wrapText="1"/>
    </xf>
    <xf numFmtId="17" fontId="25" fillId="9" borderId="226" xfId="0" applyNumberFormat="1" applyFont="1" applyFill="1" applyBorder="1" applyAlignment="1">
      <alignment horizontal="center" wrapText="1"/>
    </xf>
    <xf numFmtId="0" fontId="29" fillId="9" borderId="129" xfId="0" applyFont="1" applyFill="1" applyBorder="1" applyAlignment="1">
      <alignment horizontal="center" wrapText="1"/>
    </xf>
    <xf numFmtId="17" fontId="25" fillId="9" borderId="195" xfId="0" applyNumberFormat="1" applyFont="1" applyFill="1" applyBorder="1" applyAlignment="1">
      <alignment horizontal="center" wrapText="1"/>
    </xf>
    <xf numFmtId="0" fontId="25" fillId="5" borderId="129" xfId="0" applyFont="1" applyFill="1" applyBorder="1" applyAlignment="1">
      <alignment horizontal="right" wrapText="1"/>
    </xf>
    <xf numFmtId="17" fontId="12" fillId="4" borderId="130" xfId="0" applyNumberFormat="1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17" fontId="12" fillId="4" borderId="139" xfId="0" applyNumberFormat="1" applyFont="1" applyFill="1" applyBorder="1" applyAlignment="1">
      <alignment horizontal="center"/>
    </xf>
    <xf numFmtId="0" fontId="12" fillId="4" borderId="129" xfId="0" applyFont="1" applyFill="1" applyBorder="1" applyAlignment="1">
      <alignment horizontal="center"/>
    </xf>
    <xf numFmtId="3" fontId="10" fillId="0" borderId="11" xfId="0" applyNumberFormat="1" applyFont="1" applyBorder="1"/>
    <xf numFmtId="17" fontId="12" fillId="4" borderId="140" xfId="0" applyNumberFormat="1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9" xfId="0" applyFont="1" applyFill="1" applyBorder="1" applyAlignment="1">
      <alignment horizontal="right"/>
    </xf>
    <xf numFmtId="2" fontId="9" fillId="0" borderId="159" xfId="0" applyNumberFormat="1" applyFont="1" applyBorder="1" applyAlignment="1">
      <alignment horizontal="center"/>
    </xf>
    <xf numFmtId="2" fontId="63" fillId="0" borderId="134" xfId="0" applyNumberFormat="1" applyFont="1" applyBorder="1" applyAlignment="1">
      <alignment horizontal="center"/>
    </xf>
    <xf numFmtId="2" fontId="63" fillId="0" borderId="135" xfId="0" applyNumberFormat="1" applyFont="1" applyBorder="1" applyAlignment="1">
      <alignment horizontal="center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71" xfId="0" applyFont="1" applyFill="1" applyBorder="1" applyAlignment="1">
      <alignment horizontal="center" vertical="center"/>
    </xf>
    <xf numFmtId="1" fontId="34" fillId="7" borderId="72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7" borderId="74" xfId="0" applyFont="1" applyFill="1" applyBorder="1" applyAlignment="1">
      <alignment horizontal="center" vertical="center"/>
    </xf>
    <xf numFmtId="1" fontId="34" fillId="7" borderId="75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6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6" xfId="0" applyFont="1" applyBorder="1" applyAlignment="1">
      <alignment horizontal="center" vertical="center"/>
    </xf>
    <xf numFmtId="1" fontId="34" fillId="0" borderId="167" xfId="0" applyNumberFormat="1" applyFont="1" applyBorder="1" applyAlignment="1">
      <alignment horizontal="center" vertical="center"/>
    </xf>
    <xf numFmtId="0" fontId="34" fillId="0" borderId="176" xfId="0" applyFont="1" applyBorder="1" applyAlignment="1">
      <alignment horizontal="center" vertical="center"/>
    </xf>
    <xf numFmtId="1" fontId="34" fillId="0" borderId="177" xfId="0" applyNumberFormat="1" applyFont="1" applyBorder="1" applyAlignment="1">
      <alignment horizontal="center" vertical="center"/>
    </xf>
    <xf numFmtId="0" fontId="34" fillId="0" borderId="185" xfId="0" applyFont="1" applyBorder="1" applyAlignment="1">
      <alignment horizontal="center" vertical="center"/>
    </xf>
    <xf numFmtId="1" fontId="34" fillId="0" borderId="186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5" xfId="0" applyFont="1" applyFill="1" applyBorder="1" applyAlignment="1">
      <alignment horizontal="center" vertical="center"/>
    </xf>
    <xf numFmtId="1" fontId="34" fillId="7" borderId="57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1" fillId="0" borderId="0" xfId="0" applyFont="1" applyFill="1" applyBorder="1"/>
    <xf numFmtId="165" fontId="41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Border="1" applyAlignment="1">
      <alignment horizontal="center" wrapText="1"/>
    </xf>
    <xf numFmtId="0" fontId="44" fillId="0" borderId="0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center"/>
    </xf>
    <xf numFmtId="0" fontId="47" fillId="0" borderId="0" xfId="0" applyFont="1" applyFill="1" applyBorder="1" applyAlignment="1">
      <alignment horizontal="center" vertical="center"/>
    </xf>
    <xf numFmtId="1" fontId="41" fillId="0" borderId="0" xfId="0" applyNumberFormat="1" applyFont="1" applyFill="1" applyBorder="1" applyAlignment="1">
      <alignment horizontal="center" vertical="center"/>
    </xf>
    <xf numFmtId="17" fontId="8" fillId="9" borderId="130" xfId="0" applyNumberFormat="1" applyFont="1" applyFill="1" applyBorder="1" applyAlignment="1">
      <alignment horizontal="center"/>
    </xf>
    <xf numFmtId="0" fontId="26" fillId="4" borderId="30" xfId="0" applyFont="1" applyFill="1" applyBorder="1" applyAlignment="1">
      <alignment horizontal="center"/>
    </xf>
    <xf numFmtId="17" fontId="8" fillId="9" borderId="139" xfId="0" applyNumberFormat="1" applyFont="1" applyFill="1" applyBorder="1" applyAlignment="1">
      <alignment horizontal="center"/>
    </xf>
    <xf numFmtId="0" fontId="8" fillId="4" borderId="129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17" fontId="8" fillId="9" borderId="140" xfId="0" applyNumberFormat="1" applyFont="1" applyFill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9" xfId="0" applyFont="1" applyBorder="1" applyAlignment="1">
      <alignment horizontal="right"/>
    </xf>
    <xf numFmtId="0" fontId="64" fillId="0" borderId="129" xfId="0" applyNumberFormat="1" applyFont="1" applyBorder="1" applyAlignment="1">
      <alignment horizontal="center"/>
    </xf>
    <xf numFmtId="2" fontId="64" fillId="0" borderId="129" xfId="0" applyNumberFormat="1" applyFont="1" applyBorder="1" applyAlignment="1">
      <alignment horizontal="center"/>
    </xf>
    <xf numFmtId="0" fontId="57" fillId="0" borderId="129" xfId="0" applyFont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28" xfId="0" applyNumberFormat="1" applyFont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17" fontId="8" fillId="4" borderId="144" xfId="0" applyNumberFormat="1" applyFont="1" applyFill="1" applyBorder="1" applyAlignment="1">
      <alignment horizontal="center"/>
    </xf>
    <xf numFmtId="17" fontId="8" fillId="4" borderId="145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2" fontId="9" fillId="0" borderId="229" xfId="0" applyNumberFormat="1" applyFont="1" applyBorder="1" applyAlignment="1">
      <alignment horizontal="center"/>
    </xf>
    <xf numFmtId="2" fontId="9" fillId="0" borderId="154" xfId="0" applyNumberFormat="1" applyFont="1" applyBorder="1" applyAlignment="1">
      <alignment horizontal="center"/>
    </xf>
    <xf numFmtId="2" fontId="9" fillId="0" borderId="230" xfId="0" applyNumberFormat="1" applyFont="1" applyBorder="1" applyAlignment="1">
      <alignment horizontal="center"/>
    </xf>
    <xf numFmtId="17" fontId="54" fillId="4" borderId="199" xfId="0" applyNumberFormat="1" applyFont="1" applyFill="1" applyBorder="1" applyAlignment="1">
      <alignment horizontal="center"/>
    </xf>
    <xf numFmtId="3" fontId="37" fillId="0" borderId="7" xfId="0" applyNumberFormat="1" applyFont="1" applyBorder="1" applyAlignment="1">
      <alignment horizontal="center"/>
    </xf>
    <xf numFmtId="2" fontId="37" fillId="0" borderId="205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0" fontId="8" fillId="0" borderId="0" xfId="0" applyFont="1" applyFill="1"/>
    <xf numFmtId="1" fontId="0" fillId="0" borderId="0" xfId="0" applyNumberFormat="1" applyFill="1"/>
    <xf numFmtId="0" fontId="10" fillId="5" borderId="129" xfId="0" applyFont="1" applyFill="1" applyBorder="1" applyAlignment="1">
      <alignment horizontal="center" vertical="center"/>
    </xf>
    <xf numFmtId="0" fontId="8" fillId="5" borderId="231" xfId="0" applyFont="1" applyFill="1" applyBorder="1" applyAlignment="1">
      <alignment horizontal="right"/>
    </xf>
    <xf numFmtId="0" fontId="41" fillId="0" borderId="0" xfId="0" applyFont="1" applyFill="1"/>
    <xf numFmtId="3" fontId="37" fillId="0" borderId="35" xfId="0" applyNumberFormat="1" applyFont="1" applyBorder="1" applyAlignment="1">
      <alignment horizontal="center"/>
    </xf>
    <xf numFmtId="2" fontId="37" fillId="0" borderId="215" xfId="0" applyNumberFormat="1" applyFont="1" applyBorder="1" applyAlignment="1">
      <alignment horizontal="center"/>
    </xf>
    <xf numFmtId="17" fontId="54" fillId="4" borderId="144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4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 vertical="center"/>
    </xf>
    <xf numFmtId="3" fontId="38" fillId="0" borderId="7" xfId="0" applyNumberFormat="1" applyFont="1" applyBorder="1" applyAlignment="1">
      <alignment horizontal="center"/>
    </xf>
    <xf numFmtId="0" fontId="39" fillId="0" borderId="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1" fontId="39" fillId="0" borderId="0" xfId="0" applyNumberFormat="1" applyFont="1" applyBorder="1" applyAlignment="1">
      <alignment horizontal="center" vertical="center"/>
    </xf>
    <xf numFmtId="165" fontId="39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5" xfId="0" applyNumberFormat="1" applyFont="1" applyBorder="1" applyAlignment="1">
      <alignment horizontal="center"/>
    </xf>
    <xf numFmtId="1" fontId="9" fillId="0" borderId="130" xfId="0" applyNumberFormat="1" applyFont="1" applyBorder="1" applyAlignment="1">
      <alignment horizontal="center" vertical="center"/>
    </xf>
    <xf numFmtId="1" fontId="9" fillId="0" borderId="130" xfId="0" applyNumberFormat="1" applyFont="1" applyBorder="1" applyAlignment="1">
      <alignment horizontal="center"/>
    </xf>
    <xf numFmtId="0" fontId="9" fillId="0" borderId="140" xfId="0" applyFont="1" applyBorder="1" applyAlignment="1">
      <alignment horizontal="center" vertical="center"/>
    </xf>
    <xf numFmtId="1" fontId="9" fillId="0" borderId="140" xfId="0" applyNumberFormat="1" applyFont="1" applyBorder="1" applyAlignment="1">
      <alignment horizontal="center" vertical="center"/>
    </xf>
    <xf numFmtId="1" fontId="9" fillId="0" borderId="140" xfId="0" applyNumberFormat="1" applyFont="1" applyBorder="1" applyAlignment="1">
      <alignment horizontal="center"/>
    </xf>
    <xf numFmtId="3" fontId="8" fillId="5" borderId="219" xfId="0" applyNumberFormat="1" applyFont="1" applyFill="1" applyBorder="1" applyAlignment="1">
      <alignment horizontal="center" vertical="center"/>
    </xf>
    <xf numFmtId="1" fontId="9" fillId="0" borderId="141" xfId="0" applyNumberFormat="1" applyFont="1" applyBorder="1" applyAlignment="1">
      <alignment horizontal="center"/>
    </xf>
    <xf numFmtId="3" fontId="8" fillId="0" borderId="190" xfId="0" applyNumberFormat="1" applyFont="1" applyBorder="1" applyAlignment="1">
      <alignment horizontal="center" vertical="center"/>
    </xf>
    <xf numFmtId="3" fontId="8" fillId="0" borderId="236" xfId="0" applyNumberFormat="1" applyFont="1" applyBorder="1" applyAlignment="1">
      <alignment horizontal="center" vertical="center"/>
    </xf>
    <xf numFmtId="1" fontId="9" fillId="0" borderId="192" xfId="0" applyNumberFormat="1" applyFont="1" applyBorder="1" applyAlignment="1">
      <alignment horizontal="center"/>
    </xf>
    <xf numFmtId="0" fontId="14" fillId="5" borderId="193" xfId="0" applyFont="1" applyFill="1" applyBorder="1" applyAlignment="1">
      <alignment horizontal="left" vertical="center"/>
    </xf>
    <xf numFmtId="3" fontId="8" fillId="5" borderId="188" xfId="0" applyNumberFormat="1" applyFont="1" applyFill="1" applyBorder="1" applyAlignment="1">
      <alignment horizontal="center" vertical="center"/>
    </xf>
    <xf numFmtId="0" fontId="9" fillId="0" borderId="237" xfId="0" applyNumberFormat="1" applyFont="1" applyBorder="1" applyAlignment="1">
      <alignment horizontal="center"/>
    </xf>
    <xf numFmtId="0" fontId="9" fillId="0" borderId="142" xfId="0" applyNumberFormat="1" applyFont="1" applyBorder="1" applyAlignment="1">
      <alignment horizontal="center"/>
    </xf>
    <xf numFmtId="0" fontId="9" fillId="0" borderId="238" xfId="0" applyNumberFormat="1" applyFont="1" applyBorder="1" applyAlignment="1">
      <alignment horizontal="center"/>
    </xf>
    <xf numFmtId="0" fontId="10" fillId="0" borderId="133" xfId="0" applyFont="1" applyBorder="1" applyAlignment="1">
      <alignment horizontal="left"/>
    </xf>
    <xf numFmtId="0" fontId="10" fillId="0" borderId="134" xfId="0" applyFont="1" applyBorder="1" applyAlignment="1">
      <alignment horizontal="left"/>
    </xf>
    <xf numFmtId="0" fontId="10" fillId="0" borderId="191" xfId="0" applyFont="1" applyBorder="1" applyAlignment="1">
      <alignment horizontal="left"/>
    </xf>
    <xf numFmtId="0" fontId="10" fillId="0" borderId="144" xfId="0" applyFont="1" applyBorder="1" applyAlignment="1">
      <alignment horizontal="left"/>
    </xf>
    <xf numFmtId="0" fontId="10" fillId="0" borderId="145" xfId="0" applyFont="1" applyBorder="1" applyAlignment="1">
      <alignment horizontal="left"/>
    </xf>
    <xf numFmtId="0" fontId="10" fillId="5" borderId="29" xfId="0" applyFont="1" applyFill="1" applyBorder="1" applyAlignment="1">
      <alignment horizontal="center" vertical="center"/>
    </xf>
    <xf numFmtId="17" fontId="65" fillId="4" borderId="144" xfId="0" applyNumberFormat="1" applyFont="1" applyFill="1" applyBorder="1" applyAlignment="1">
      <alignment horizontal="center"/>
    </xf>
    <xf numFmtId="3" fontId="50" fillId="0" borderId="22" xfId="0" applyNumberFormat="1" applyFont="1" applyBorder="1" applyAlignment="1">
      <alignment horizontal="center"/>
    </xf>
    <xf numFmtId="2" fontId="50" fillId="0" borderId="198" xfId="0" applyNumberFormat="1" applyFont="1" applyBorder="1" applyAlignment="1">
      <alignment horizontal="center"/>
    </xf>
    <xf numFmtId="17" fontId="65" fillId="4" borderId="199" xfId="0" applyNumberFormat="1" applyFont="1" applyFill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4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/>
    </xf>
    <xf numFmtId="0" fontId="2" fillId="0" borderId="129" xfId="0" applyNumberFormat="1" applyFont="1" applyBorder="1" applyAlignment="1">
      <alignment horizontal="center"/>
    </xf>
    <xf numFmtId="2" fontId="2" fillId="0" borderId="129" xfId="0" applyNumberFormat="1" applyFont="1" applyBorder="1" applyAlignment="1">
      <alignment horizontal="center"/>
    </xf>
    <xf numFmtId="17" fontId="66" fillId="4" borderId="130" xfId="0" applyNumberFormat="1" applyFont="1" applyFill="1" applyBorder="1" applyAlignment="1">
      <alignment horizontal="center"/>
    </xf>
    <xf numFmtId="2" fontId="38" fillId="0" borderId="6" xfId="0" applyNumberFormat="1" applyFont="1" applyBorder="1" applyAlignment="1">
      <alignment horizontal="center"/>
    </xf>
    <xf numFmtId="0" fontId="56" fillId="0" borderId="0" xfId="0" applyFont="1"/>
    <xf numFmtId="0" fontId="52" fillId="0" borderId="0" xfId="0" applyFont="1" applyFill="1" applyBorder="1" applyAlignment="1">
      <alignment horizontal="right" vertical="center" wrapText="1"/>
    </xf>
    <xf numFmtId="0" fontId="52" fillId="0" borderId="0" xfId="0" applyFont="1" applyFill="1" applyBorder="1" applyAlignment="1">
      <alignment horizontal="center" vertical="center"/>
    </xf>
    <xf numFmtId="1" fontId="52" fillId="0" borderId="0" xfId="0" applyNumberFormat="1" applyFont="1" applyFill="1" applyBorder="1" applyAlignment="1">
      <alignment horizontal="center" vertical="center"/>
    </xf>
    <xf numFmtId="0" fontId="9" fillId="0" borderId="142" xfId="0" applyNumberFormat="1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 vertical="center"/>
    </xf>
    <xf numFmtId="1" fontId="9" fillId="0" borderId="20" xfId="0" applyNumberFormat="1" applyFont="1" applyFill="1" applyBorder="1" applyAlignment="1">
      <alignment horizontal="center" vertical="center"/>
    </xf>
    <xf numFmtId="1" fontId="9" fillId="0" borderId="24" xfId="0" applyNumberFormat="1" applyFont="1" applyFill="1" applyBorder="1" applyAlignment="1">
      <alignment horizontal="center" vertical="center"/>
    </xf>
    <xf numFmtId="1" fontId="9" fillId="0" borderId="20" xfId="0" applyNumberFormat="1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0" fontId="10" fillId="0" borderId="134" xfId="0" applyFont="1" applyFill="1" applyBorder="1" applyAlignment="1">
      <alignment horizontal="left"/>
    </xf>
    <xf numFmtId="0" fontId="10" fillId="0" borderId="134" xfId="0" applyFont="1" applyFill="1" applyBorder="1" applyAlignment="1">
      <alignment horizontal="left" vertical="center" wrapText="1"/>
    </xf>
    <xf numFmtId="0" fontId="39" fillId="0" borderId="159" xfId="0" applyFont="1" applyFill="1" applyBorder="1"/>
    <xf numFmtId="0" fontId="39" fillId="0" borderId="42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horizontal="center" vertical="center"/>
    </xf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39" fillId="0" borderId="142" xfId="0" applyFont="1" applyFill="1" applyBorder="1" applyAlignment="1">
      <alignment horizontal="center" vertical="center"/>
    </xf>
    <xf numFmtId="0" fontId="39" fillId="0" borderId="130" xfId="0" applyFont="1" applyFill="1" applyBorder="1" applyAlignment="1">
      <alignment horizontal="center"/>
    </xf>
    <xf numFmtId="0" fontId="39" fillId="0" borderId="130" xfId="0" applyFont="1" applyFill="1" applyBorder="1" applyAlignment="1">
      <alignment horizontal="center" vertical="center"/>
    </xf>
    <xf numFmtId="0" fontId="39" fillId="0" borderId="130" xfId="4" applyFont="1" applyFill="1" applyBorder="1" applyAlignment="1">
      <alignment horizontal="center" vertical="center"/>
    </xf>
    <xf numFmtId="0" fontId="10" fillId="0" borderId="130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0" fontId="0" fillId="0" borderId="0" xfId="0" applyAlignment="1"/>
    <xf numFmtId="0" fontId="38" fillId="0" borderId="0" xfId="0" applyFont="1"/>
    <xf numFmtId="0" fontId="38" fillId="0" borderId="0" xfId="0" applyFont="1" applyAlignment="1">
      <alignment horizontal="center"/>
    </xf>
    <xf numFmtId="1" fontId="8" fillId="5" borderId="129" xfId="0" applyNumberFormat="1" applyFont="1" applyFill="1" applyBorder="1" applyAlignment="1">
      <alignment horizontal="center"/>
    </xf>
    <xf numFmtId="17" fontId="49" fillId="0" borderId="129" xfId="0" applyNumberFormat="1" applyFont="1" applyBorder="1" applyAlignment="1">
      <alignment horizontal="center"/>
    </xf>
    <xf numFmtId="0" fontId="1" fillId="0" borderId="129" xfId="0" applyNumberFormat="1" applyFont="1" applyBorder="1" applyAlignment="1">
      <alignment horizontal="center"/>
    </xf>
    <xf numFmtId="2" fontId="1" fillId="0" borderId="129" xfId="0" applyNumberFormat="1" applyFont="1" applyBorder="1" applyAlignment="1">
      <alignment horizontal="center"/>
    </xf>
    <xf numFmtId="0" fontId="8" fillId="0" borderId="0" xfId="0" applyFont="1" applyBorder="1" applyAlignment="1"/>
    <xf numFmtId="0" fontId="0" fillId="0" borderId="130" xfId="0" applyBorder="1" applyAlignment="1">
      <alignment horizontal="center" vertical="center"/>
    </xf>
    <xf numFmtId="0" fontId="0" fillId="0" borderId="239" xfId="0" applyBorder="1"/>
    <xf numFmtId="0" fontId="0" fillId="0" borderId="141" xfId="0" applyBorder="1" applyAlignment="1">
      <alignment horizontal="center" vertical="center"/>
    </xf>
    <xf numFmtId="0" fontId="0" fillId="0" borderId="241" xfId="0" applyBorder="1"/>
    <xf numFmtId="0" fontId="0" fillId="0" borderId="139" xfId="0" applyBorder="1" applyAlignment="1">
      <alignment horizontal="center" vertical="center"/>
    </xf>
    <xf numFmtId="0" fontId="0" fillId="0" borderId="242" xfId="0" applyBorder="1" applyAlignment="1">
      <alignment horizontal="center" vertical="center"/>
    </xf>
    <xf numFmtId="0" fontId="10" fillId="0" borderId="226" xfId="0" applyFont="1" applyBorder="1" applyAlignment="1">
      <alignment horizontal="center" vertical="center"/>
    </xf>
    <xf numFmtId="0" fontId="12" fillId="26" borderId="137" xfId="0" applyFont="1" applyFill="1" applyBorder="1" applyAlignment="1">
      <alignment horizontal="center"/>
    </xf>
    <xf numFmtId="0" fontId="12" fillId="26" borderId="131" xfId="0" applyFont="1" applyFill="1" applyBorder="1" applyAlignment="1">
      <alignment horizontal="center" vertical="center"/>
    </xf>
    <xf numFmtId="0" fontId="67" fillId="27" borderId="131" xfId="0" applyFont="1" applyFill="1" applyBorder="1" applyAlignment="1">
      <alignment horizontal="center" vertical="center"/>
    </xf>
    <xf numFmtId="0" fontId="67" fillId="27" borderId="138" xfId="0" applyFont="1" applyFill="1" applyBorder="1" applyAlignment="1">
      <alignment horizontal="center" vertical="center"/>
    </xf>
    <xf numFmtId="0" fontId="12" fillId="26" borderId="129" xfId="0" applyFont="1" applyFill="1" applyBorder="1" applyAlignment="1">
      <alignment horizontal="center" vertical="center"/>
    </xf>
    <xf numFmtId="0" fontId="10" fillId="0" borderId="137" xfId="0" applyFont="1" applyBorder="1" applyAlignment="1"/>
    <xf numFmtId="0" fontId="10" fillId="0" borderId="131" xfId="0" applyFont="1" applyBorder="1" applyAlignment="1">
      <alignment horizontal="center"/>
    </xf>
    <xf numFmtId="0" fontId="10" fillId="0" borderId="132" xfId="0" applyFont="1" applyBorder="1" applyAlignment="1">
      <alignment horizontal="center"/>
    </xf>
    <xf numFmtId="0" fontId="0" fillId="0" borderId="239" xfId="0" applyBorder="1" applyAlignment="1"/>
    <xf numFmtId="0" fontId="0" fillId="0" borderId="243" xfId="0" applyBorder="1" applyAlignment="1"/>
    <xf numFmtId="0" fontId="0" fillId="0" borderId="241" xfId="0" applyBorder="1" applyAlignment="1"/>
    <xf numFmtId="0" fontId="10" fillId="0" borderId="139" xfId="0" applyFont="1" applyBorder="1" applyAlignment="1">
      <alignment horizontal="center"/>
    </xf>
    <xf numFmtId="0" fontId="12" fillId="26" borderId="137" xfId="0" applyFont="1" applyFill="1" applyBorder="1" applyAlignment="1"/>
    <xf numFmtId="0" fontId="12" fillId="26" borderId="131" xfId="0" applyFont="1" applyFill="1" applyBorder="1" applyAlignment="1">
      <alignment horizontal="center"/>
    </xf>
    <xf numFmtId="0" fontId="67" fillId="27" borderId="131" xfId="0" applyFont="1" applyFill="1" applyBorder="1" applyAlignment="1">
      <alignment horizontal="center"/>
    </xf>
    <xf numFmtId="0" fontId="12" fillId="26" borderId="132" xfId="0" applyFont="1" applyFill="1" applyBorder="1" applyAlignment="1">
      <alignment horizontal="center"/>
    </xf>
    <xf numFmtId="0" fontId="27" fillId="5" borderId="65" xfId="0" applyFont="1" applyFill="1" applyBorder="1" applyAlignment="1">
      <alignment horizontal="center"/>
    </xf>
    <xf numFmtId="0" fontId="25" fillId="9" borderId="65" xfId="0" applyFont="1" applyFill="1" applyBorder="1" applyAlignment="1">
      <alignment horizontal="center"/>
    </xf>
    <xf numFmtId="0" fontId="27" fillId="0" borderId="56" xfId="0" applyFont="1" applyBorder="1" applyAlignment="1">
      <alignment horizontal="right"/>
    </xf>
    <xf numFmtId="0" fontId="10" fillId="0" borderId="137" xfId="0" applyFont="1" applyFill="1" applyBorder="1"/>
    <xf numFmtId="0" fontId="0" fillId="0" borderId="243" xfId="0" applyBorder="1"/>
    <xf numFmtId="0" fontId="0" fillId="0" borderId="140" xfId="0" applyBorder="1" applyAlignment="1">
      <alignment horizontal="center" vertical="center"/>
    </xf>
    <xf numFmtId="0" fontId="0" fillId="0" borderId="192" xfId="0" applyBorder="1" applyAlignment="1">
      <alignment horizontal="center" vertical="center"/>
    </xf>
    <xf numFmtId="0" fontId="10" fillId="0" borderId="131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60" fillId="0" borderId="0" xfId="0" applyFont="1" applyBorder="1"/>
    <xf numFmtId="0" fontId="60" fillId="0" borderId="0" xfId="0" applyFont="1" applyFill="1" applyBorder="1"/>
    <xf numFmtId="1" fontId="65" fillId="0" borderId="0" xfId="0" applyNumberFormat="1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center"/>
    </xf>
    <xf numFmtId="0" fontId="8" fillId="0" borderId="0" xfId="0" applyFont="1" applyBorder="1"/>
    <xf numFmtId="0" fontId="39" fillId="0" borderId="0" xfId="0" applyFont="1" applyFill="1"/>
    <xf numFmtId="0" fontId="54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39" fillId="0" borderId="0" xfId="4" applyFont="1" applyFill="1" applyBorder="1" applyAlignment="1">
      <alignment horizontal="center" vertical="center"/>
    </xf>
    <xf numFmtId="1" fontId="47" fillId="0" borderId="0" xfId="0" applyNumberFormat="1" applyFont="1"/>
    <xf numFmtId="0" fontId="19" fillId="0" borderId="0" xfId="0" applyFont="1" applyFill="1"/>
    <xf numFmtId="0" fontId="10" fillId="0" borderId="245" xfId="0" applyFont="1" applyBorder="1" applyAlignment="1">
      <alignment horizontal="center"/>
    </xf>
    <xf numFmtId="0" fontId="10" fillId="0" borderId="240" xfId="0" applyFont="1" applyBorder="1" applyAlignment="1">
      <alignment horizontal="center"/>
    </xf>
    <xf numFmtId="0" fontId="10" fillId="27" borderId="140" xfId="0" applyFont="1" applyFill="1" applyBorder="1" applyAlignment="1">
      <alignment horizontal="center"/>
    </xf>
    <xf numFmtId="0" fontId="10" fillId="27" borderId="244" xfId="0" applyFont="1" applyFill="1" applyBorder="1" applyAlignment="1">
      <alignment horizontal="center"/>
    </xf>
    <xf numFmtId="17" fontId="64" fillId="0" borderId="0" xfId="0" applyNumberFormat="1" applyFont="1" applyFill="1" applyBorder="1" applyAlignment="1">
      <alignment horizontal="center" vertical="center"/>
    </xf>
    <xf numFmtId="0" fontId="64" fillId="0" borderId="0" xfId="0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0" fontId="64" fillId="0" borderId="0" xfId="0" applyFont="1" applyFill="1" applyAlignment="1">
      <alignment horizontal="center" vertical="center"/>
    </xf>
    <xf numFmtId="0" fontId="9" fillId="0" borderId="130" xfId="0" applyFont="1" applyBorder="1" applyAlignment="1">
      <alignment horizontal="left"/>
    </xf>
    <xf numFmtId="0" fontId="0" fillId="0" borderId="226" xfId="0" applyFill="1" applyBorder="1" applyAlignment="1">
      <alignment horizontal="left"/>
    </xf>
    <xf numFmtId="0" fontId="39" fillId="0" borderId="237" xfId="0" applyFont="1" applyFill="1" applyBorder="1" applyAlignment="1">
      <alignment horizontal="center" vertical="center"/>
    </xf>
    <xf numFmtId="0" fontId="39" fillId="0" borderId="139" xfId="0" applyFont="1" applyFill="1" applyBorder="1" applyAlignment="1">
      <alignment horizontal="center"/>
    </xf>
    <xf numFmtId="0" fontId="39" fillId="0" borderId="139" xfId="0" applyFont="1" applyFill="1" applyBorder="1" applyAlignment="1">
      <alignment horizontal="center" vertical="center"/>
    </xf>
    <xf numFmtId="0" fontId="39" fillId="0" borderId="139" xfId="4" applyFont="1" applyFill="1" applyBorder="1" applyAlignment="1">
      <alignment horizontal="center" vertical="center"/>
    </xf>
    <xf numFmtId="0" fontId="39" fillId="0" borderId="42" xfId="0" applyFont="1" applyFill="1" applyBorder="1" applyAlignment="1">
      <alignment horizontal="center"/>
    </xf>
    <xf numFmtId="0" fontId="39" fillId="0" borderId="24" xfId="0" applyFont="1" applyFill="1" applyBorder="1" applyAlignment="1">
      <alignment horizontal="center"/>
    </xf>
    <xf numFmtId="0" fontId="39" fillId="0" borderId="27" xfId="0" applyFont="1" applyFill="1" applyBorder="1" applyAlignment="1">
      <alignment horizontal="center"/>
    </xf>
    <xf numFmtId="0" fontId="39" fillId="0" borderId="52" xfId="0" applyFont="1" applyFill="1" applyBorder="1" applyAlignment="1">
      <alignment horizontal="center"/>
    </xf>
    <xf numFmtId="0" fontId="39" fillId="0" borderId="24" xfId="13" applyNumberFormat="1" applyFont="1" applyFill="1" applyBorder="1" applyAlignment="1">
      <alignment horizontal="center"/>
    </xf>
    <xf numFmtId="0" fontId="38" fillId="0" borderId="24" xfId="0" applyFont="1" applyFill="1" applyBorder="1" applyAlignment="1">
      <alignment horizontal="center"/>
    </xf>
    <xf numFmtId="0" fontId="10" fillId="5" borderId="50" xfId="4" applyFont="1" applyFill="1" applyBorder="1" applyAlignment="1">
      <alignment horizontal="center" vertical="center"/>
    </xf>
    <xf numFmtId="17" fontId="8" fillId="5" borderId="190" xfId="0" applyNumberFormat="1" applyFont="1" applyFill="1" applyBorder="1" applyAlignment="1">
      <alignment horizontal="center" vertical="center"/>
    </xf>
    <xf numFmtId="0" fontId="51" fillId="0" borderId="159" xfId="4" applyFont="1" applyFill="1" applyBorder="1" applyAlignment="1">
      <alignment horizontal="center" vertical="center"/>
    </xf>
    <xf numFmtId="0" fontId="51" fillId="0" borderId="134" xfId="4" applyFont="1" applyFill="1" applyBorder="1" applyAlignment="1">
      <alignment horizontal="center" vertical="center"/>
    </xf>
    <xf numFmtId="0" fontId="51" fillId="0" borderId="134" xfId="13" applyNumberFormat="1" applyFont="1" applyFill="1" applyBorder="1" applyAlignment="1">
      <alignment horizontal="center" vertical="center"/>
    </xf>
    <xf numFmtId="0" fontId="51" fillId="0" borderId="191" xfId="4" applyFont="1" applyFill="1" applyBorder="1" applyAlignment="1">
      <alignment horizontal="center" vertical="center"/>
    </xf>
    <xf numFmtId="0" fontId="51" fillId="0" borderId="135" xfId="4" applyFont="1" applyFill="1" applyBorder="1" applyAlignment="1">
      <alignment horizontal="center" vertical="center"/>
    </xf>
    <xf numFmtId="1" fontId="10" fillId="5" borderId="10" xfId="0" applyNumberFormat="1" applyFont="1" applyFill="1" applyBorder="1" applyAlignment="1">
      <alignment horizontal="center" vertical="center"/>
    </xf>
    <xf numFmtId="1" fontId="8" fillId="5" borderId="190" xfId="0" applyNumberFormat="1" applyFont="1" applyFill="1" applyBorder="1" applyAlignment="1">
      <alignment horizontal="center" vertical="center"/>
    </xf>
    <xf numFmtId="1" fontId="51" fillId="0" borderId="159" xfId="0" applyNumberFormat="1" applyFont="1" applyFill="1" applyBorder="1" applyAlignment="1">
      <alignment horizontal="center" vertical="center"/>
    </xf>
    <xf numFmtId="1" fontId="51" fillId="0" borderId="134" xfId="0" applyNumberFormat="1" applyFont="1" applyFill="1" applyBorder="1" applyAlignment="1">
      <alignment horizontal="center" vertical="center"/>
    </xf>
    <xf numFmtId="1" fontId="51" fillId="0" borderId="134" xfId="13" applyNumberFormat="1" applyFont="1" applyFill="1" applyBorder="1" applyAlignment="1">
      <alignment horizontal="center" vertical="center"/>
    </xf>
    <xf numFmtId="1" fontId="51" fillId="0" borderId="191" xfId="0" applyNumberFormat="1" applyFont="1" applyFill="1" applyBorder="1" applyAlignment="1">
      <alignment horizontal="center" vertical="center"/>
    </xf>
    <xf numFmtId="1" fontId="51" fillId="0" borderId="135" xfId="0" applyNumberFormat="1" applyFont="1" applyFill="1" applyBorder="1" applyAlignment="1">
      <alignment horizontal="center" vertical="center"/>
    </xf>
    <xf numFmtId="2" fontId="8" fillId="5" borderId="194" xfId="0" applyNumberFormat="1" applyFont="1" applyFill="1" applyBorder="1" applyAlignment="1">
      <alignment horizontal="center" vertical="center"/>
    </xf>
    <xf numFmtId="0" fontId="8" fillId="5" borderId="129" xfId="0" applyFont="1" applyFill="1" applyBorder="1" applyAlignment="1">
      <alignment horizontal="center" vertical="center"/>
    </xf>
    <xf numFmtId="0" fontId="37" fillId="0" borderId="159" xfId="0" applyFont="1" applyFill="1" applyBorder="1"/>
    <xf numFmtId="0" fontId="37" fillId="0" borderId="42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/>
    </xf>
    <xf numFmtId="0" fontId="37" fillId="0" borderId="19" xfId="0" applyFont="1" applyFill="1" applyBorder="1" applyAlignment="1">
      <alignment horizontal="center" vertical="center"/>
    </xf>
    <xf numFmtId="0" fontId="37" fillId="0" borderId="19" xfId="4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/>
    </xf>
    <xf numFmtId="0" fontId="37" fillId="0" borderId="24" xfId="0" applyFont="1" applyFill="1" applyBorder="1" applyAlignment="1">
      <alignment horizontal="center"/>
    </xf>
    <xf numFmtId="0" fontId="37" fillId="0" borderId="134" xfId="0" applyFont="1" applyFill="1" applyBorder="1"/>
    <xf numFmtId="0" fontId="37" fillId="0" borderId="44" xfId="0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20" xfId="4" applyFont="1" applyFill="1" applyBorder="1" applyAlignment="1">
      <alignment horizontal="center" vertical="center"/>
    </xf>
    <xf numFmtId="0" fontId="37" fillId="0" borderId="134" xfId="0" applyFont="1" applyFill="1" applyBorder="1" applyAlignment="1">
      <alignment horizontal="left"/>
    </xf>
    <xf numFmtId="0" fontId="54" fillId="0" borderId="0" xfId="0" applyFont="1"/>
    <xf numFmtId="0" fontId="8" fillId="5" borderId="11" xfId="0" applyFont="1" applyFill="1" applyBorder="1" applyAlignment="1">
      <alignment horizontal="center"/>
    </xf>
    <xf numFmtId="0" fontId="8" fillId="5" borderId="190" xfId="0" applyFont="1" applyFill="1" applyBorder="1" applyAlignment="1">
      <alignment horizontal="center" vertical="center"/>
    </xf>
    <xf numFmtId="0" fontId="9" fillId="0" borderId="159" xfId="0" applyFont="1" applyBorder="1" applyAlignment="1">
      <alignment horizontal="left"/>
    </xf>
    <xf numFmtId="0" fontId="9" fillId="0" borderId="134" xfId="0" applyFont="1" applyBorder="1" applyAlignment="1">
      <alignment horizontal="left"/>
    </xf>
    <xf numFmtId="0" fontId="8" fillId="5" borderId="236" xfId="0" applyFont="1" applyFill="1" applyBorder="1" applyAlignment="1">
      <alignment horizontal="left"/>
    </xf>
    <xf numFmtId="0" fontId="8" fillId="5" borderId="193" xfId="0" applyFont="1" applyFill="1" applyBorder="1" applyAlignment="1">
      <alignment horizontal="left"/>
    </xf>
    <xf numFmtId="0" fontId="67" fillId="27" borderId="129" xfId="0" applyFont="1" applyFill="1" applyBorder="1" applyAlignment="1">
      <alignment horizontal="center" vertical="center"/>
    </xf>
    <xf numFmtId="0" fontId="67" fillId="27" borderId="193" xfId="0" applyFont="1" applyFill="1" applyBorder="1" applyAlignment="1">
      <alignment horizontal="center" vertical="center"/>
    </xf>
    <xf numFmtId="17" fontId="67" fillId="4" borderId="130" xfId="0" applyNumberFormat="1" applyFont="1" applyFill="1" applyBorder="1" applyAlignment="1">
      <alignment horizontal="center"/>
    </xf>
    <xf numFmtId="3" fontId="61" fillId="0" borderId="7" xfId="0" applyNumberFormat="1" applyFont="1" applyBorder="1" applyAlignment="1">
      <alignment horizontal="center"/>
    </xf>
    <xf numFmtId="2" fontId="61" fillId="0" borderId="6" xfId="0" applyNumberFormat="1" applyFont="1" applyBorder="1" applyAlignment="1">
      <alignment horizontal="center"/>
    </xf>
    <xf numFmtId="0" fontId="68" fillId="0" borderId="0" xfId="0" applyFont="1"/>
    <xf numFmtId="0" fontId="60" fillId="0" borderId="0" xfId="0" applyFont="1"/>
    <xf numFmtId="0" fontId="39" fillId="0" borderId="144" xfId="0" applyFont="1" applyFill="1" applyBorder="1"/>
    <xf numFmtId="0" fontId="39" fillId="0" borderId="141" xfId="0" applyFont="1" applyFill="1" applyBorder="1" applyAlignment="1">
      <alignment horizontal="center"/>
    </xf>
    <xf numFmtId="0" fontId="0" fillId="0" borderId="146" xfId="0" applyFill="1" applyBorder="1" applyAlignment="1">
      <alignment horizontal="left"/>
    </xf>
    <xf numFmtId="0" fontId="10" fillId="5" borderId="129" xfId="0" applyFont="1" applyFill="1" applyBorder="1" applyAlignment="1">
      <alignment horizontal="center"/>
    </xf>
    <xf numFmtId="0" fontId="0" fillId="0" borderId="246" xfId="0" applyBorder="1" applyAlignment="1">
      <alignment horizontal="center"/>
    </xf>
    <xf numFmtId="0" fontId="67" fillId="27" borderId="188" xfId="0" applyFont="1" applyFill="1" applyBorder="1" applyAlignment="1">
      <alignment horizontal="center" vertical="center"/>
    </xf>
    <xf numFmtId="0" fontId="0" fillId="0" borderId="24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8" xfId="0" applyBorder="1" applyAlignment="1">
      <alignment horizontal="center" vertical="center"/>
    </xf>
    <xf numFmtId="0" fontId="0" fillId="0" borderId="245" xfId="0" applyBorder="1" applyAlignment="1">
      <alignment horizontal="center" vertical="center"/>
    </xf>
    <xf numFmtId="0" fontId="0" fillId="0" borderId="249" xfId="0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left" vertical="center"/>
    </xf>
    <xf numFmtId="1" fontId="39" fillId="0" borderId="0" xfId="0" applyNumberFormat="1" applyFont="1" applyFill="1" applyBorder="1"/>
    <xf numFmtId="17" fontId="41" fillId="0" borderId="0" xfId="0" applyNumberFormat="1" applyFont="1" applyFill="1" applyBorder="1" applyAlignment="1">
      <alignment horizontal="center"/>
    </xf>
    <xf numFmtId="17" fontId="41" fillId="0" borderId="0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 wrapText="1"/>
    </xf>
    <xf numFmtId="165" fontId="8" fillId="5" borderId="129" xfId="0" applyNumberFormat="1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17" fontId="48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Border="1"/>
    <xf numFmtId="0" fontId="40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top"/>
    </xf>
    <xf numFmtId="0" fontId="8" fillId="5" borderId="222" xfId="0" applyFont="1" applyFill="1" applyBorder="1" applyAlignment="1">
      <alignment horizontal="center" vertical="center"/>
    </xf>
    <xf numFmtId="165" fontId="8" fillId="5" borderId="229" xfId="0" applyNumberFormat="1" applyFont="1" applyFill="1" applyBorder="1" applyAlignment="1">
      <alignment horizontal="center" vertical="center" wrapText="1"/>
    </xf>
    <xf numFmtId="165" fontId="12" fillId="5" borderId="129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0" fillId="0" borderId="195" xfId="0" applyFill="1" applyBorder="1" applyAlignment="1">
      <alignment horizontal="left"/>
    </xf>
    <xf numFmtId="0" fontId="39" fillId="0" borderId="238" xfId="0" applyFont="1" applyFill="1" applyBorder="1" applyAlignment="1">
      <alignment horizontal="center" vertical="center"/>
    </xf>
    <xf numFmtId="0" fontId="39" fillId="0" borderId="140" xfId="0" applyFont="1" applyFill="1" applyBorder="1" applyAlignment="1">
      <alignment horizontal="center"/>
    </xf>
    <xf numFmtId="0" fontId="39" fillId="0" borderId="140" xfId="0" applyFont="1" applyFill="1" applyBorder="1" applyAlignment="1">
      <alignment horizontal="center" vertical="center"/>
    </xf>
    <xf numFmtId="0" fontId="39" fillId="0" borderId="140" xfId="4" applyFont="1" applyFill="1" applyBorder="1" applyAlignment="1">
      <alignment horizontal="center" vertical="center"/>
    </xf>
    <xf numFmtId="0" fontId="39" fillId="0" borderId="47" xfId="0" applyFont="1" applyFill="1" applyBorder="1" applyAlignment="1">
      <alignment horizontal="center"/>
    </xf>
    <xf numFmtId="0" fontId="8" fillId="6" borderId="194" xfId="0" applyFont="1" applyFill="1" applyBorder="1" applyAlignment="1">
      <alignment horizontal="center"/>
    </xf>
    <xf numFmtId="0" fontId="39" fillId="0" borderId="133" xfId="4" applyFont="1" applyFill="1" applyBorder="1"/>
    <xf numFmtId="0" fontId="12" fillId="29" borderId="147" xfId="0" applyFont="1" applyFill="1" applyBorder="1" applyAlignment="1">
      <alignment horizontal="center" vertical="center"/>
    </xf>
    <xf numFmtId="0" fontId="0" fillId="0" borderId="143" xfId="0" applyNumberFormat="1" applyBorder="1" applyAlignment="1">
      <alignment horizontal="center"/>
    </xf>
    <xf numFmtId="0" fontId="0" fillId="0" borderId="144" xfId="0" applyNumberFormat="1" applyBorder="1" applyAlignment="1">
      <alignment horizontal="center"/>
    </xf>
    <xf numFmtId="0" fontId="0" fillId="0" borderId="145" xfId="0" applyBorder="1" applyAlignment="1">
      <alignment horizontal="center"/>
    </xf>
    <xf numFmtId="0" fontId="39" fillId="0" borderId="133" xfId="0" applyFont="1" applyFill="1" applyBorder="1" applyAlignment="1">
      <alignment horizontal="left"/>
    </xf>
    <xf numFmtId="0" fontId="41" fillId="0" borderId="0" xfId="0" applyFont="1" applyFill="1" applyAlignment="1">
      <alignment wrapText="1"/>
    </xf>
    <xf numFmtId="0" fontId="41" fillId="0" borderId="0" xfId="0" applyFont="1" applyAlignment="1">
      <alignment horizontal="center" wrapText="1"/>
    </xf>
    <xf numFmtId="3" fontId="40" fillId="0" borderId="0" xfId="0" applyNumberFormat="1" applyFont="1" applyFill="1"/>
    <xf numFmtId="0" fontId="41" fillId="0" borderId="0" xfId="0" quotePrefix="1" applyFont="1"/>
    <xf numFmtId="0" fontId="12" fillId="26" borderId="225" xfId="0" applyFont="1" applyFill="1" applyBorder="1" applyAlignment="1">
      <alignment horizontal="center" vertical="center"/>
    </xf>
    <xf numFmtId="0" fontId="10" fillId="0" borderId="147" xfId="0" applyFont="1" applyBorder="1" applyAlignment="1">
      <alignment horizontal="center" vertical="center"/>
    </xf>
    <xf numFmtId="0" fontId="0" fillId="0" borderId="250" xfId="0" applyBorder="1" applyAlignment="1">
      <alignment horizontal="center" vertical="center"/>
    </xf>
    <xf numFmtId="0" fontId="0" fillId="0" borderId="251" xfId="0" applyBorder="1" applyAlignment="1">
      <alignment horizontal="center" vertical="center"/>
    </xf>
    <xf numFmtId="0" fontId="10" fillId="0" borderId="143" xfId="0" applyFont="1" applyBorder="1" applyAlignment="1">
      <alignment horizontal="center" vertical="center"/>
    </xf>
    <xf numFmtId="0" fontId="10" fillId="0" borderId="144" xfId="0" applyFont="1" applyBorder="1" applyAlignment="1">
      <alignment horizontal="center" vertical="center"/>
    </xf>
    <xf numFmtId="0" fontId="10" fillId="0" borderId="14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9" fillId="0" borderId="52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17" fontId="12" fillId="5" borderId="190" xfId="0" applyNumberFormat="1" applyFont="1" applyFill="1" applyBorder="1" applyAlignment="1">
      <alignment horizontal="center" vertical="center"/>
    </xf>
    <xf numFmtId="0" fontId="9" fillId="0" borderId="159" xfId="0" applyFont="1" applyBorder="1" applyAlignment="1">
      <alignment horizontal="center"/>
    </xf>
    <xf numFmtId="0" fontId="9" fillId="0" borderId="134" xfId="0" applyFont="1" applyBorder="1" applyAlignment="1">
      <alignment horizontal="center"/>
    </xf>
    <xf numFmtId="0" fontId="25" fillId="5" borderId="129" xfId="0" applyFont="1" applyFill="1" applyBorder="1" applyAlignment="1">
      <alignment horizontal="right" vertical="center" wrapText="1"/>
    </xf>
    <xf numFmtId="165" fontId="39" fillId="0" borderId="0" xfId="0" applyNumberFormat="1" applyFont="1" applyFill="1" applyBorder="1" applyAlignment="1">
      <alignment horizontal="center" vertical="center"/>
    </xf>
    <xf numFmtId="165" fontId="56" fillId="0" borderId="0" xfId="0" applyNumberFormat="1" applyFont="1" applyFill="1" applyBorder="1" applyAlignment="1">
      <alignment horizontal="center" vertical="center"/>
    </xf>
    <xf numFmtId="165" fontId="56" fillId="0" borderId="0" xfId="0" applyNumberFormat="1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 vertical="center"/>
    </xf>
    <xf numFmtId="0" fontId="0" fillId="0" borderId="144" xfId="0" applyFill="1" applyBorder="1" applyAlignment="1">
      <alignment horizontal="left"/>
    </xf>
    <xf numFmtId="0" fontId="51" fillId="0" borderId="205" xfId="4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5" xfId="0" applyBorder="1" applyAlignment="1"/>
    <xf numFmtId="0" fontId="11" fillId="0" borderId="0" xfId="0" applyFont="1" applyAlignment="1">
      <alignment wrapText="1"/>
    </xf>
    <xf numFmtId="0" fontId="0" fillId="0" borderId="0" xfId="0" applyAlignment="1"/>
    <xf numFmtId="0" fontId="60" fillId="0" borderId="0" xfId="0" applyFont="1" applyAlignment="1"/>
    <xf numFmtId="2" fontId="8" fillId="0" borderId="207" xfId="0" applyNumberFormat="1" applyFont="1" applyBorder="1" applyAlignment="1">
      <alignment horizontal="center" vertical="center" wrapText="1"/>
    </xf>
    <xf numFmtId="2" fontId="8" fillId="0" borderId="150" xfId="0" applyNumberFormat="1" applyFont="1" applyBorder="1" applyAlignment="1">
      <alignment horizontal="center" vertical="center" wrapText="1"/>
    </xf>
    <xf numFmtId="2" fontId="8" fillId="0" borderId="196" xfId="0" applyNumberFormat="1" applyFont="1" applyBorder="1" applyAlignment="1">
      <alignment horizontal="center" vertical="center" wrapText="1"/>
    </xf>
    <xf numFmtId="2" fontId="8" fillId="0" borderId="207" xfId="0" applyNumberFormat="1" applyFont="1" applyBorder="1" applyAlignment="1">
      <alignment horizontal="center" vertical="center"/>
    </xf>
    <xf numFmtId="2" fontId="8" fillId="0" borderId="150" xfId="0" applyNumberFormat="1" applyFont="1" applyBorder="1" applyAlignment="1">
      <alignment horizontal="center" vertical="center"/>
    </xf>
    <xf numFmtId="2" fontId="8" fillId="0" borderId="196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/>
    <xf numFmtId="0" fontId="41" fillId="0" borderId="0" xfId="0" applyFont="1" applyAlignment="1"/>
    <xf numFmtId="0" fontId="8" fillId="0" borderId="207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8" fillId="0" borderId="196" xfId="0" applyFont="1" applyBorder="1" applyAlignment="1">
      <alignment horizontal="center" vertical="center" wrapText="1"/>
    </xf>
    <xf numFmtId="0" fontId="8" fillId="0" borderId="148" xfId="0" applyFont="1" applyBorder="1" applyAlignment="1">
      <alignment horizontal="center"/>
    </xf>
    <xf numFmtId="0" fontId="8" fillId="0" borderId="150" xfId="0" applyFont="1" applyBorder="1" applyAlignment="1">
      <alignment horizontal="center"/>
    </xf>
    <xf numFmtId="0" fontId="8" fillId="0" borderId="196" xfId="0" applyFont="1" applyBorder="1" applyAlignment="1">
      <alignment horizontal="center"/>
    </xf>
    <xf numFmtId="0" fontId="8" fillId="0" borderId="207" xfId="0" applyFont="1" applyBorder="1" applyAlignment="1">
      <alignment horizontal="center"/>
    </xf>
    <xf numFmtId="0" fontId="8" fillId="0" borderId="187" xfId="0" applyFont="1" applyBorder="1" applyAlignment="1">
      <alignment horizontal="center"/>
    </xf>
    <xf numFmtId="0" fontId="8" fillId="0" borderId="219" xfId="0" applyFont="1" applyBorder="1" applyAlignment="1">
      <alignment horizontal="center"/>
    </xf>
    <xf numFmtId="0" fontId="8" fillId="0" borderId="167" xfId="0" applyFont="1" applyBorder="1" applyAlignment="1">
      <alignment horizontal="center"/>
    </xf>
    <xf numFmtId="0" fontId="8" fillId="0" borderId="154" xfId="0" applyFont="1" applyBorder="1" applyAlignment="1">
      <alignment horizontal="center"/>
    </xf>
    <xf numFmtId="0" fontId="10" fillId="0" borderId="221" xfId="0" applyFont="1" applyFill="1" applyBorder="1" applyAlignment="1">
      <alignment horizontal="center" vertical="center" wrapText="1"/>
    </xf>
    <xf numFmtId="0" fontId="10" fillId="0" borderId="232" xfId="0" applyFont="1" applyFill="1" applyBorder="1" applyAlignment="1">
      <alignment horizontal="center" vertical="center" wrapText="1"/>
    </xf>
    <xf numFmtId="0" fontId="10" fillId="0" borderId="225" xfId="0" applyFont="1" applyFill="1" applyBorder="1" applyAlignment="1">
      <alignment horizontal="center" vertical="center" wrapText="1"/>
    </xf>
    <xf numFmtId="0" fontId="10" fillId="0" borderId="13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33" xfId="0" applyFont="1" applyFill="1" applyBorder="1" applyAlignment="1">
      <alignment horizontal="center" vertical="center" wrapText="1"/>
    </xf>
    <xf numFmtId="0" fontId="10" fillId="0" borderId="223" xfId="0" applyFont="1" applyFill="1" applyBorder="1" applyAlignment="1">
      <alignment horizontal="center" vertical="center" wrapText="1"/>
    </xf>
    <xf numFmtId="0" fontId="10" fillId="0" borderId="234" xfId="0" applyFont="1" applyFill="1" applyBorder="1" applyAlignment="1">
      <alignment horizontal="center" vertical="center" wrapText="1"/>
    </xf>
    <xf numFmtId="0" fontId="10" fillId="0" borderId="235" xfId="0" applyFont="1" applyFill="1" applyBorder="1" applyAlignment="1">
      <alignment horizontal="center" vertical="center" wrapText="1"/>
    </xf>
    <xf numFmtId="0" fontId="0" fillId="28" borderId="141" xfId="0" applyFill="1" applyBorder="1" applyAlignment="1">
      <alignment horizontal="center"/>
    </xf>
    <xf numFmtId="0" fontId="0" fillId="28" borderId="142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0" fillId="20" borderId="110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9" xfId="0" applyFont="1" applyFill="1" applyBorder="1" applyAlignment="1">
      <alignment horizontal="center" vertical="center"/>
    </xf>
    <xf numFmtId="0" fontId="10" fillId="17" borderId="90" xfId="0" applyFont="1" applyFill="1" applyBorder="1" applyAlignment="1">
      <alignment horizontal="center"/>
    </xf>
  </cellXfs>
  <cellStyles count="14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Título 3" xfId="1" builtinId="18" customBuiltin="1"/>
    <cellStyle name="Vírgula" xfId="13" builtinId="3"/>
    <cellStyle name="Vírgula 2" xfId="12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AGOSTO/2024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Protocolos!$D$19:$D$23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Protocolos!$I$19:$I$23</c:f>
              <c:numCache>
                <c:formatCode>General</c:formatCode>
                <c:ptCount val="5"/>
                <c:pt idx="0">
                  <c:v>368</c:v>
                </c:pt>
                <c:pt idx="1">
                  <c:v>97</c:v>
                </c:pt>
                <c:pt idx="2">
                  <c:v>5464</c:v>
                </c:pt>
                <c:pt idx="3">
                  <c:v>169</c:v>
                </c:pt>
                <c:pt idx="4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AGO/24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('10+_Assuntos_2024'!$A$7:$A$16,'10+_Assuntos_2024'!$A$18)</c:f>
              <c:strCache>
                <c:ptCount val="11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Estabelecimentos comerciais, indústrias e serviços</c:v>
                </c:pt>
                <c:pt idx="8">
                  <c:v>Sinalização e Circulação de veículos e Pedestres</c:v>
                </c:pt>
                <c:pt idx="9">
                  <c:v>Ônibus</c:v>
                </c:pt>
                <c:pt idx="10">
                  <c:v>Outros</c:v>
                </c:pt>
              </c:strCache>
            </c:strRef>
          </c:cat>
          <c:val>
            <c:numRef>
              <c:f>('10+_Assuntos_2024'!$P$7:$P$16,'10+_Assuntos_2024'!$P$18)</c:f>
              <c:numCache>
                <c:formatCode>0.00</c:formatCode>
                <c:ptCount val="11"/>
                <c:pt idx="0">
                  <c:v>5.54016620498615</c:v>
                </c:pt>
                <c:pt idx="1">
                  <c:v>15.720221606648199</c:v>
                </c:pt>
                <c:pt idx="2">
                  <c:v>4.0858725761772856</c:v>
                </c:pt>
                <c:pt idx="3">
                  <c:v>5.0207756232686984</c:v>
                </c:pt>
                <c:pt idx="4">
                  <c:v>5.0727146814404431</c:v>
                </c:pt>
                <c:pt idx="5">
                  <c:v>5.2458448753462603</c:v>
                </c:pt>
                <c:pt idx="6">
                  <c:v>3.6357340720221605</c:v>
                </c:pt>
                <c:pt idx="7">
                  <c:v>3.3414127423822713</c:v>
                </c:pt>
                <c:pt idx="8">
                  <c:v>2.7873961218836567</c:v>
                </c:pt>
                <c:pt idx="9">
                  <c:v>3.7222991689750691</c:v>
                </c:pt>
                <c:pt idx="10">
                  <c:v>45.827562326869803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Média - 10 assuntos mais solicitados dos 3 últimos meses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'ASSUNTOS_10+_últimos_3_meses'!$F$6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0-7B33-40D1-93B2-C98B8F79D65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7B33-40D1-93B2-C98B8F79D65F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B33-40D1-93B2-C98B8F79D65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7B33-40D1-93B2-C98B8F79D65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B33-40D1-93B2-C98B8F79D65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33-40D1-93B2-C98B8F79D65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7B33-40D1-93B2-C98B8F79D65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33-40D1-93B2-C98B8F79D65F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B33-40D1-93B2-C98B8F79D65F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7B33-40D1-93B2-C98B8F79D65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'ASSUNTOS_10+_últimos_3_meses'!$A$7:$A$16</c:f>
              <c:strCache>
                <c:ptCount val="10"/>
                <c:pt idx="0">
                  <c:v>Órgão externo</c:v>
                </c:pt>
                <c:pt idx="1">
                  <c:v>Cadastro Único (CadÚnico)</c:v>
                </c:pt>
                <c:pt idx="2">
                  <c:v>Buraco e Pavimentação</c:v>
                </c:pt>
                <c:pt idx="3">
                  <c:v>Qualidade de atendimento</c:v>
                </c:pt>
                <c:pt idx="4">
                  <c:v>Árvore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Estabelecimentos comerciais, indústrias e serviços</c:v>
                </c:pt>
                <c:pt idx="8">
                  <c:v>Ônibus</c:v>
                </c:pt>
                <c:pt idx="9">
                  <c:v>Calçadas, guias e postes</c:v>
                </c:pt>
              </c:strCache>
            </c:strRef>
          </c:cat>
          <c:val>
            <c:numRef>
              <c:f>'ASSUNTOS_10+_últimos_3_meses'!$F$7:$F$16</c:f>
              <c:numCache>
                <c:formatCode>0</c:formatCode>
                <c:ptCount val="10"/>
                <c:pt idx="0">
                  <c:v>761.66666666666663</c:v>
                </c:pt>
                <c:pt idx="1">
                  <c:v>434.33333333333331</c:v>
                </c:pt>
                <c:pt idx="2">
                  <c:v>292.66666666666669</c:v>
                </c:pt>
                <c:pt idx="3">
                  <c:v>288.33333333333331</c:v>
                </c:pt>
                <c:pt idx="4">
                  <c:v>281</c:v>
                </c:pt>
                <c:pt idx="5">
                  <c:v>250</c:v>
                </c:pt>
                <c:pt idx="6">
                  <c:v>207.66666666666666</c:v>
                </c:pt>
                <c:pt idx="7">
                  <c:v>175</c:v>
                </c:pt>
                <c:pt idx="8">
                  <c:v>173.66666666666666</c:v>
                </c:pt>
                <c:pt idx="9">
                  <c:v>157.33333333333334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B46-40A4-9327-278DE3C71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48655"/>
        <c:axId val="1791463743"/>
      </c:barChart>
      <c:valAx>
        <c:axId val="179146374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48655"/>
        <c:crosses val="autoZero"/>
        <c:crossBetween val="between"/>
      </c:valAx>
      <c:catAx>
        <c:axId val="181844865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791463743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</c:spPr>
    </c:plotArea>
    <c:plotVisOnly val="1"/>
    <c:dispBlanksAs val="gap"/>
    <c:showDLblsOverMax val="0"/>
  </c:chart>
  <c:spPr>
    <a:ln>
      <a:solidFill>
        <a:schemeClr val="tx1">
          <a:lumMod val="75000"/>
          <a:lumOff val="25000"/>
        </a:schemeClr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10 assuntos mais solicitados 3 últimos meses</a:t>
            </a:r>
            <a:endParaRPr lang="pt-BR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'ASSUNTOS_10+_últimos_3_meses'!$A$7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'ASSUNTOS_10+_últimos_3_meses'!$B$7:$D$7</c:f>
              <c:numCache>
                <c:formatCode>General</c:formatCode>
                <c:ptCount val="3"/>
                <c:pt idx="0">
                  <c:v>908</c:v>
                </c:pt>
                <c:pt idx="1">
                  <c:v>983</c:v>
                </c:pt>
                <c:pt idx="2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1-4FBF-941D-90373977718E}"/>
            </c:ext>
          </c:extLst>
        </c:ser>
        <c:ser>
          <c:idx val="1"/>
          <c:order val="1"/>
          <c:tx>
            <c:strRef>
              <c:f>'ASSUNTOS_10+_últimos_3_meses'!$A$8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'ASSUNTOS_10+_últimos_3_meses'!$B$8:$D$8</c:f>
              <c:numCache>
                <c:formatCode>General</c:formatCode>
                <c:ptCount val="3"/>
                <c:pt idx="0">
                  <c:v>320</c:v>
                </c:pt>
                <c:pt idx="1">
                  <c:v>400</c:v>
                </c:pt>
                <c:pt idx="2">
                  <c:v>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1-4FBF-941D-90373977718E}"/>
            </c:ext>
          </c:extLst>
        </c:ser>
        <c:ser>
          <c:idx val="2"/>
          <c:order val="2"/>
          <c:tx>
            <c:strRef>
              <c:f>'ASSUNTOS_10+_últimos_3_meses'!$A$9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'ASSUNTOS_10+_últimos_3_meses'!$B$9:$D$9</c:f>
              <c:numCache>
                <c:formatCode>General</c:formatCode>
                <c:ptCount val="3"/>
                <c:pt idx="0">
                  <c:v>236</c:v>
                </c:pt>
                <c:pt idx="1">
                  <c:v>279</c:v>
                </c:pt>
                <c:pt idx="2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01-4FBF-941D-90373977718E}"/>
            </c:ext>
          </c:extLst>
        </c:ser>
        <c:ser>
          <c:idx val="3"/>
          <c:order val="3"/>
          <c:tx>
            <c:strRef>
              <c:f>'ASSUNTOS_10+_últimos_3_meses'!$A$10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'ASSUNTOS_10+_últimos_3_meses'!$B$10:$D$10</c:f>
              <c:numCache>
                <c:formatCode>General</c:formatCode>
                <c:ptCount val="3"/>
                <c:pt idx="0">
                  <c:v>293</c:v>
                </c:pt>
                <c:pt idx="1">
                  <c:v>304</c:v>
                </c:pt>
                <c:pt idx="2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01-4FBF-941D-90373977718E}"/>
            </c:ext>
          </c:extLst>
        </c:ser>
        <c:ser>
          <c:idx val="4"/>
          <c:order val="4"/>
          <c:tx>
            <c:strRef>
              <c:f>'ASSUNTOS_10+_últimos_3_meses'!$A$11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'ASSUNTOS_10+_últimos_3_meses'!$B$11:$D$11</c:f>
              <c:numCache>
                <c:formatCode>General</c:formatCode>
                <c:ptCount val="3"/>
                <c:pt idx="0">
                  <c:v>290</c:v>
                </c:pt>
                <c:pt idx="1">
                  <c:v>274</c:v>
                </c:pt>
                <c:pt idx="2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01-4FBF-941D-90373977718E}"/>
            </c:ext>
          </c:extLst>
        </c:ser>
        <c:ser>
          <c:idx val="5"/>
          <c:order val="5"/>
          <c:tx>
            <c:strRef>
              <c:f>'ASSUNTOS_10+_últimos_3_meses'!$A$12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'ASSUNTOS_10+_últimos_3_meses'!$B$12:$D$12</c:f>
              <c:numCache>
                <c:formatCode>General</c:formatCode>
                <c:ptCount val="3"/>
                <c:pt idx="0">
                  <c:v>303</c:v>
                </c:pt>
                <c:pt idx="1">
                  <c:v>210</c:v>
                </c:pt>
                <c:pt idx="2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1-4FBF-941D-90373977718E}"/>
            </c:ext>
          </c:extLst>
        </c:ser>
        <c:ser>
          <c:idx val="6"/>
          <c:order val="6"/>
          <c:tx>
            <c:strRef>
              <c:f>'ASSUNTOS_10+_últimos_3_meses'!$A$13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'ASSUNTOS_10+_últimos_3_meses'!$B$13:$D$13</c:f>
              <c:numCache>
                <c:formatCode>General</c:formatCode>
                <c:ptCount val="3"/>
                <c:pt idx="0">
                  <c:v>210</c:v>
                </c:pt>
                <c:pt idx="1">
                  <c:v>192</c:v>
                </c:pt>
                <c:pt idx="2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01-4FBF-941D-90373977718E}"/>
            </c:ext>
          </c:extLst>
        </c:ser>
        <c:ser>
          <c:idx val="7"/>
          <c:order val="7"/>
          <c:tx>
            <c:strRef>
              <c:f>'ASSUNTOS_10+_últimos_3_meses'!$A$14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'ASSUNTOS_10+_últimos_3_meses'!$B$14:$D$14</c:f>
              <c:numCache>
                <c:formatCode>General</c:formatCode>
                <c:ptCount val="3"/>
                <c:pt idx="0">
                  <c:v>193</c:v>
                </c:pt>
                <c:pt idx="1">
                  <c:v>134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1-4FBF-941D-90373977718E}"/>
            </c:ext>
          </c:extLst>
        </c:ser>
        <c:ser>
          <c:idx val="8"/>
          <c:order val="8"/>
          <c:tx>
            <c:strRef>
              <c:f>'ASSUNTOS_10+_últimos_3_meses'!$A$15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'ASSUNTOS_10+_últimos_3_meses'!$B$15:$D$15</c:f>
              <c:numCache>
                <c:formatCode>General</c:formatCode>
                <c:ptCount val="3"/>
                <c:pt idx="0">
                  <c:v>215</c:v>
                </c:pt>
                <c:pt idx="1">
                  <c:v>160</c:v>
                </c:pt>
                <c:pt idx="2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01-4FBF-941D-90373977718E}"/>
            </c:ext>
          </c:extLst>
        </c:ser>
        <c:ser>
          <c:idx val="9"/>
          <c:order val="9"/>
          <c:tx>
            <c:strRef>
              <c:f>'ASSUNTOS_10+_últimos_3_meses'!$A$16</c:f>
              <c:strCache>
                <c:ptCount val="1"/>
                <c:pt idx="0">
                  <c:v>Calçadas, guias e postes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numRef>
              <c:f>'ASSUNTOS_10+_últimos_3_meses'!$B$6:$D$6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'ASSUNTOS_10+_últimos_3_meses'!$B$16:$D$16</c:f>
              <c:numCache>
                <c:formatCode>General</c:formatCode>
                <c:ptCount val="3"/>
                <c:pt idx="0">
                  <c:v>185</c:v>
                </c:pt>
                <c:pt idx="1">
                  <c:v>150</c:v>
                </c:pt>
                <c:pt idx="2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1-4FBF-941D-903739777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0951376"/>
        <c:axId val="1210951792"/>
      </c:barChart>
      <c:dateAx>
        <c:axId val="1210951376"/>
        <c:scaling>
          <c:orientation val="minMax"/>
        </c:scaling>
        <c:delete val="0"/>
        <c:axPos val="l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792"/>
        <c:crosses val="autoZero"/>
        <c:auto val="1"/>
        <c:lblOffset val="100"/>
        <c:baseTimeUnit val="months"/>
      </c:dateAx>
      <c:valAx>
        <c:axId val="1210951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10951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993529526634887"/>
          <c:y val="9.9363683977991099E-2"/>
          <c:w val="0.31869703197821825"/>
          <c:h val="0.86487156858294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75000"/>
          <a:lumOff val="2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'10_ASSUNTOS+_Assuntos_AGO_24'!$B$24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'10_ASSUNTOS+_Assuntos_AGO_24'!$B$25</c:f>
              <c:numCache>
                <c:formatCode>General</c:formatCode>
                <c:ptCount val="1"/>
                <c:pt idx="0">
                  <c:v>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'10_ASSUNTOS+_Assuntos_AGO_24'!$C$24:$C$24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'10_ASSUNTOS+_Assuntos_AGO_24'!$C$25:$C$25</c:f>
              <c:numCache>
                <c:formatCode>General</c:formatCode>
                <c:ptCount val="1"/>
                <c:pt idx="0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'10_ASSUNTOS+_Assuntos_AGO_24'!$D$24:$D$24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'10_ASSUNTOS+_Assuntos_AGO_24'!$D$25:$D$26</c:f>
              <c:numCache>
                <c:formatCode>General</c:formatCode>
                <c:ptCount val="2"/>
                <c:pt idx="0">
                  <c:v>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'10_ASSUNTOS+_Assuntos_AGO_24'!$E$24:$E$24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'10_ASSUNTOS+_Assuntos_AGO_24'!$E$25:$E$26</c:f>
              <c:numCache>
                <c:formatCode>General</c:formatCode>
                <c:ptCount val="2"/>
                <c:pt idx="0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'10_ASSUNTOS+_Assuntos_AGO_24'!$F$24:$F$24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'10_ASSUNTOS+_Assuntos_AGO_24'!$F$25:$F$26</c:f>
              <c:numCache>
                <c:formatCode>General</c:formatCode>
                <c:ptCount val="2"/>
                <c:pt idx="0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'10_ASSUNTOS+_Assuntos_AGO_24'!$G$24:$G$24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'10_ASSUNTOS+_Assuntos_AGO_24'!$G$25:$G$26</c:f>
              <c:numCache>
                <c:formatCode>General</c:formatCode>
                <c:ptCount val="2"/>
                <c:pt idx="0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'10_ASSUNTOS+_Assuntos_AGO_24'!$H$24:$H$24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'10_ASSUNTOS+_Assuntos_AGO_24'!$H$25:$H$26</c:f>
              <c:numCache>
                <c:formatCode>General</c:formatCode>
                <c:ptCount val="2"/>
                <c:pt idx="0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'10_ASSUNTOS+_Assuntos_AGO_24'!$I$24:$I$24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'10_ASSUNTOS+_Assuntos_AGO_24'!$I$25:$I$26</c:f>
              <c:numCache>
                <c:formatCode>General</c:formatCode>
                <c:ptCount val="2"/>
                <c:pt idx="0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'10_ASSUNTOS+_Assuntos_AGO_24'!$J$24:$J$24</c:f>
              <c:strCache>
                <c:ptCount val="1"/>
                <c:pt idx="0">
                  <c:v>Estabelecimentos comerciais, indústrias e serviços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'10_ASSUNTOS+_Assuntos_AGO_24'!$J$25:$J$26</c:f>
              <c:numCache>
                <c:formatCode>General</c:formatCode>
                <c:ptCount val="2"/>
                <c:pt idx="0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'10_ASSUNTOS+_Assuntos_AGO_24'!$K$24:$K$24</c:f>
              <c:strCache>
                <c:ptCount val="1"/>
                <c:pt idx="0">
                  <c:v>Calçadas, guias e postes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'10_ASSUNTOS+_Assuntos_AGO_24'!$K$25:$K$26</c:f>
              <c:numCache>
                <c:formatCode>General</c:formatCode>
                <c:ptCount val="2"/>
                <c:pt idx="0">
                  <c:v>185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'10_ASSUNTOS+_Assuntos_AGO_24'!$L$24:$L$24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layout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'10_ASSUNTOS+_Assuntos_AGO_24'!$L$25:$L$26</c:f>
              <c:numCache>
                <c:formatCode>General</c:formatCode>
                <c:ptCount val="2"/>
                <c:pt idx="1">
                  <c:v>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AGOSTO/24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'10_ASSUNTOS+_Assuntos_AGO_24'!$B$6:$B$6</c:f>
              <c:strCache>
                <c:ptCount val="1"/>
                <c:pt idx="0">
                  <c:v>ago/24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'10_ASSUNTOS+_Assuntos_AGO_24'!$A$7:$A$16</c:f>
              <c:strCache>
                <c:ptCount val="10"/>
                <c:pt idx="0">
                  <c:v>Órgão externo</c:v>
                </c:pt>
                <c:pt idx="1">
                  <c:v>Cadastro Único (CadÚnico)</c:v>
                </c:pt>
                <c:pt idx="2">
                  <c:v>Processo Administrativo</c:v>
                </c:pt>
                <c:pt idx="3">
                  <c:v>Qualidade de atendimento</c:v>
                </c:pt>
                <c:pt idx="4">
                  <c:v>Árvore</c:v>
                </c:pt>
                <c:pt idx="5">
                  <c:v>Buraco e Pavimentação</c:v>
                </c:pt>
                <c:pt idx="6">
                  <c:v>Ônibus</c:v>
                </c:pt>
                <c:pt idx="7">
                  <c:v>Poluição sonora - PSIU</c:v>
                </c:pt>
                <c:pt idx="8">
                  <c:v>Estabelecimentos comerciais, indústrias e serviços</c:v>
                </c:pt>
                <c:pt idx="9">
                  <c:v>Calçadas, guias e postes</c:v>
                </c:pt>
              </c:strCache>
            </c:strRef>
          </c:cat>
          <c:val>
            <c:numRef>
              <c:f>'10_ASSUNTOS+_Assuntos_AGO_24'!$B$7:$B$16</c:f>
              <c:numCache>
                <c:formatCode>General</c:formatCode>
                <c:ptCount val="10"/>
                <c:pt idx="0">
                  <c:v>908</c:v>
                </c:pt>
                <c:pt idx="1">
                  <c:v>320</c:v>
                </c:pt>
                <c:pt idx="2">
                  <c:v>303</c:v>
                </c:pt>
                <c:pt idx="3">
                  <c:v>293</c:v>
                </c:pt>
                <c:pt idx="4">
                  <c:v>290</c:v>
                </c:pt>
                <c:pt idx="5">
                  <c:v>236</c:v>
                </c:pt>
                <c:pt idx="6">
                  <c:v>215</c:v>
                </c:pt>
                <c:pt idx="7">
                  <c:v>210</c:v>
                </c:pt>
                <c:pt idx="8">
                  <c:v>193</c:v>
                </c:pt>
                <c:pt idx="9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'10+_UNIDADES_2024'!$A$7:$A$16</c:f>
              <c:strCache>
                <c:ptCount val="10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Secretaria Executiva de Limpeza Urbana**</c:v>
                </c:pt>
                <c:pt idx="6">
                  <c:v>Secretaria Municipal de Educação</c:v>
                </c:pt>
                <c:pt idx="7">
                  <c:v>Companhia de Engenharia de Tráfego - CET</c:v>
                </c:pt>
                <c:pt idx="8">
                  <c:v>São Paulo Transportes - SPTRANS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'10+_UNIDADES_2024'!$O$7:$O$16</c:f>
              <c:numCache>
                <c:formatCode>0</c:formatCode>
                <c:ptCount val="10"/>
                <c:pt idx="0">
                  <c:v>797.5</c:v>
                </c:pt>
                <c:pt idx="1">
                  <c:v>571.75</c:v>
                </c:pt>
                <c:pt idx="2">
                  <c:v>521.375</c:v>
                </c:pt>
                <c:pt idx="3">
                  <c:v>449.5</c:v>
                </c:pt>
                <c:pt idx="4">
                  <c:v>365.125</c:v>
                </c:pt>
                <c:pt idx="5">
                  <c:v>309.625</c:v>
                </c:pt>
                <c:pt idx="6">
                  <c:v>293.125</c:v>
                </c:pt>
                <c:pt idx="7">
                  <c:v>281</c:v>
                </c:pt>
                <c:pt idx="8">
                  <c:v>267.875</c:v>
                </c:pt>
                <c:pt idx="9">
                  <c:v>129.625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rgbClr val="89898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'10+_UNIDADES_2024'!$A$7:$A$18</c15:sqref>
                  </c15:fullRef>
                </c:ext>
              </c:extLst>
              <c:f>('10+_UNIDADES_2024'!$A$7:$A$16,'10+_UNIDADES_2024'!$A$18)</c:f>
              <c:strCache>
                <c:ptCount val="11"/>
                <c:pt idx="0">
                  <c:v>Secretaria Municipal de Assistência e Desenvolvimento Social</c:v>
                </c:pt>
                <c:pt idx="1">
                  <c:v>Secretaria Municipal das Subprefeituras</c:v>
                </c:pt>
                <c:pt idx="2">
                  <c:v>Secretaria Municipal da Saúde</c:v>
                </c:pt>
                <c:pt idx="3">
                  <c:v>Órgão externo</c:v>
                </c:pt>
                <c:pt idx="4">
                  <c:v>Secretaria Municipal da Fazenda</c:v>
                </c:pt>
                <c:pt idx="5">
                  <c:v>Secretaria Executiva de Limpeza Urbana**</c:v>
                </c:pt>
                <c:pt idx="6">
                  <c:v>Secretaria Municipal de Educação</c:v>
                </c:pt>
                <c:pt idx="7">
                  <c:v>Companhia de Engenharia de Tráfego - CET</c:v>
                </c:pt>
                <c:pt idx="8">
                  <c:v>São Paulo Transportes - SPTRANS</c:v>
                </c:pt>
                <c:pt idx="9">
                  <c:v>Agência Reguladora de Serviços Públicos do Município de São Paulo** 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'10+_UNIDADES_2024'!$P$7:$P$18</c15:sqref>
                  </c15:fullRef>
                </c:ext>
              </c:extLst>
              <c:f>('10+_UNIDADES_2024'!$P$7:$P$16,'10+_UNIDADES_2024'!$P$18)</c:f>
              <c:numCache>
                <c:formatCode>0.00</c:formatCode>
                <c:ptCount val="11"/>
                <c:pt idx="0">
                  <c:v>8.2063711911357338</c:v>
                </c:pt>
                <c:pt idx="1">
                  <c:v>8.6391966759002763</c:v>
                </c:pt>
                <c:pt idx="2">
                  <c:v>8.8469529085872569</c:v>
                </c:pt>
                <c:pt idx="3">
                  <c:v>15.720221606648199</c:v>
                </c:pt>
                <c:pt idx="4">
                  <c:v>7.4619113573407203</c:v>
                </c:pt>
                <c:pt idx="5">
                  <c:v>3.9646814404432131</c:v>
                </c:pt>
                <c:pt idx="6">
                  <c:v>3.5664819944598336</c:v>
                </c:pt>
                <c:pt idx="7">
                  <c:v>5.5228531855955678</c:v>
                </c:pt>
                <c:pt idx="8">
                  <c:v>6.1980609418282553</c:v>
                </c:pt>
                <c:pt idx="9">
                  <c:v>2.2506925207756234</c:v>
                </c:pt>
                <c:pt idx="10">
                  <c:v>29.622576177285325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'10+_UNIDADES_2024'!$P$17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  Média - Unidades 10 mais demandadas 3 últimos meses</a:t>
            </a:r>
          </a:p>
        </c:rich>
      </c:tx>
      <c:layout>
        <c:manualLayout>
          <c:xMode val="edge"/>
          <c:yMode val="edge"/>
          <c:x val="0.27390055772301036"/>
          <c:y val="8.0080080080080079E-3"/>
        </c:manualLayout>
      </c:layout>
      <c:overlay val="0"/>
    </c:title>
    <c:autoTitleDeleted val="0"/>
    <c:plotArea>
      <c:layout>
        <c:manualLayout>
          <c:xMode val="edge"/>
          <c:yMode val="edge"/>
          <c:x val="1.7395714574920354E-2"/>
          <c:y val="0.12030928566361637"/>
          <c:w val="0.96217929457058726"/>
          <c:h val="0.87570531161082343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'UNIDADES_-_10+_últimos_3_meses'!$F$6:$F$6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E41-47B1-9395-F448E3488CB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41-47B1-9395-F448E3488C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41-47B1-9395-F448E3488C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41-47B1-9395-F448E3488C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41-47B1-9395-F448E3488C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41-47B1-9395-F448E3488C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41-47B1-9395-F448E3488C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41-47B1-9395-F448E3488CB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41-47B1-9395-F448E3488C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E41-47B1-9395-F448E3488CB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'UNIDADES_-_10+_últimos_3_meses'!$A$7:$A$16</c:f>
              <c:strCache>
                <c:ptCount val="10"/>
                <c:pt idx="0">
                  <c:v>Órgão externo</c:v>
                </c:pt>
                <c:pt idx="1">
                  <c:v>Secretaria Municipal de Assistência e Desenvolvimento Social</c:v>
                </c:pt>
                <c:pt idx="2">
                  <c:v>Secretaria Municipal das Subprefeituras</c:v>
                </c:pt>
                <c:pt idx="3">
                  <c:v>Secretaria Municipal da Saúde</c:v>
                </c:pt>
                <c:pt idx="4">
                  <c:v>Secretaria Municipal da Fazenda</c:v>
                </c:pt>
                <c:pt idx="5">
                  <c:v>São Paulo Transportes - SPTRANS</c:v>
                </c:pt>
                <c:pt idx="6">
                  <c:v>Companhia de Engenharia de Tráfego - CET</c:v>
                </c:pt>
                <c:pt idx="7">
                  <c:v>Secretaria Executiva de Limpeza Urbana**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'UNIDADES_-_10+_últimos_3_meses'!$F$7:$F$16</c:f>
              <c:numCache>
                <c:formatCode>0</c:formatCode>
                <c:ptCount val="10"/>
                <c:pt idx="0">
                  <c:v>761.66666666666663</c:v>
                </c:pt>
                <c:pt idx="1">
                  <c:v>608.33333333333337</c:v>
                </c:pt>
                <c:pt idx="2">
                  <c:v>547</c:v>
                </c:pt>
                <c:pt idx="3">
                  <c:v>538.66666666666663</c:v>
                </c:pt>
                <c:pt idx="4">
                  <c:v>408</c:v>
                </c:pt>
                <c:pt idx="5">
                  <c:v>292</c:v>
                </c:pt>
                <c:pt idx="6">
                  <c:v>288.33333333333331</c:v>
                </c:pt>
                <c:pt idx="7">
                  <c:v>242.66666666666666</c:v>
                </c:pt>
                <c:pt idx="8">
                  <c:v>214.66666666666666</c:v>
                </c:pt>
                <c:pt idx="9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1A6-49C3-800F-8B97F6A9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1456671"/>
        <c:axId val="1818449903"/>
      </c:barChart>
      <c:valAx>
        <c:axId val="181844990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791456671"/>
        <c:crosses val="autoZero"/>
        <c:crossBetween val="between"/>
      </c:valAx>
      <c:catAx>
        <c:axId val="179145667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18449903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10 unidades mais demendadas dos 3 últimos meses</a:t>
            </a:r>
          </a:p>
        </c:rich>
      </c:tx>
      <c:layout>
        <c:manualLayout>
          <c:xMode val="edge"/>
          <c:yMode val="edge"/>
          <c:x val="0.20666659113653957"/>
          <c:y val="1.0869565217391304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'UNIDADES_-_10+_últimos_3_meses'!$A$7:$A$7</c:f>
              <c:strCache>
                <c:ptCount val="1"/>
                <c:pt idx="0">
                  <c:v>Órgão externo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'UNIDADES_-_10+_últimos_3_meses'!$B$7:$D$7</c:f>
              <c:numCache>
                <c:formatCode>General</c:formatCode>
                <c:ptCount val="3"/>
                <c:pt idx="0">
                  <c:v>908</c:v>
                </c:pt>
                <c:pt idx="1">
                  <c:v>983</c:v>
                </c:pt>
                <c:pt idx="2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8-4DEB-B2DA-7A917A35B7EB}"/>
            </c:ext>
          </c:extLst>
        </c:ser>
        <c:ser>
          <c:idx val="1"/>
          <c:order val="1"/>
          <c:tx>
            <c:strRef>
              <c:f>'UNIDADES_-_10+_últimos_3_meses'!$A$8:$A$8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'UNIDADES_-_10+_últimos_3_meses'!$B$8:$D$8</c:f>
              <c:numCache>
                <c:formatCode>General</c:formatCode>
                <c:ptCount val="3"/>
                <c:pt idx="0">
                  <c:v>474</c:v>
                </c:pt>
                <c:pt idx="1">
                  <c:v>584</c:v>
                </c:pt>
                <c:pt idx="2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8-4DEB-B2DA-7A917A35B7EB}"/>
            </c:ext>
          </c:extLst>
        </c:ser>
        <c:ser>
          <c:idx val="2"/>
          <c:order val="2"/>
          <c:tx>
            <c:strRef>
              <c:f>'UNIDADES_-_10+_últimos_3_meses'!$A$9:$A$9</c:f>
              <c:strCache>
                <c:ptCount val="1"/>
                <c:pt idx="0">
                  <c:v>Secretaria Municipal das Subprefeituras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'UNIDADES_-_10+_últimos_3_meses'!$B$9:$D$9</c:f>
              <c:numCache>
                <c:formatCode>General</c:formatCode>
                <c:ptCount val="3"/>
                <c:pt idx="0">
                  <c:v>499</c:v>
                </c:pt>
                <c:pt idx="1">
                  <c:v>527</c:v>
                </c:pt>
                <c:pt idx="2">
                  <c:v>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C8-4DEB-B2DA-7A917A35B7EB}"/>
            </c:ext>
          </c:extLst>
        </c:ser>
        <c:ser>
          <c:idx val="3"/>
          <c:order val="3"/>
          <c:tx>
            <c:strRef>
              <c:f>'UNIDADES_-_10+_últimos_3_meses'!$A$10:$A$10</c:f>
              <c:strCache>
                <c:ptCount val="1"/>
                <c:pt idx="0">
                  <c:v>Secretaria Municipal da Saúde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'UNIDADES_-_10+_últimos_3_meses'!$B$10:$D$10</c:f>
              <c:numCache>
                <c:formatCode>General</c:formatCode>
                <c:ptCount val="3"/>
                <c:pt idx="0">
                  <c:v>511</c:v>
                </c:pt>
                <c:pt idx="1">
                  <c:v>570</c:v>
                </c:pt>
                <c:pt idx="2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C8-4DEB-B2DA-7A917A35B7EB}"/>
            </c:ext>
          </c:extLst>
        </c:ser>
        <c:ser>
          <c:idx val="4"/>
          <c:order val="4"/>
          <c:tx>
            <c:strRef>
              <c:f>'UNIDADES_-_10+_últimos_3_meses'!$A$11:$A$11</c:f>
              <c:strCache>
                <c:ptCount val="1"/>
                <c:pt idx="0">
                  <c:v>Secretaria Municipal da Fazenda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'UNIDADES_-_10+_últimos_3_meses'!$B$11:$D$11</c:f>
              <c:numCache>
                <c:formatCode>General</c:formatCode>
                <c:ptCount val="3"/>
                <c:pt idx="0">
                  <c:v>431</c:v>
                </c:pt>
                <c:pt idx="1">
                  <c:v>418</c:v>
                </c:pt>
                <c:pt idx="2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C8-4DEB-B2DA-7A917A35B7EB}"/>
            </c:ext>
          </c:extLst>
        </c:ser>
        <c:ser>
          <c:idx val="5"/>
          <c:order val="5"/>
          <c:tx>
            <c:strRef>
              <c:f>'UNIDADES_-_10+_últimos_3_meses'!$A$12:$A$12</c:f>
              <c:strCache>
                <c:ptCount val="1"/>
                <c:pt idx="0">
                  <c:v>São Paulo Transportes - SPTRANS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'UNIDADES_-_10+_últimos_3_meses'!$B$12:$D$12</c:f>
              <c:numCache>
                <c:formatCode>General</c:formatCode>
                <c:ptCount val="3"/>
                <c:pt idx="0">
                  <c:v>358</c:v>
                </c:pt>
                <c:pt idx="1">
                  <c:v>271</c:v>
                </c:pt>
                <c:pt idx="2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C8-4DEB-B2DA-7A917A35B7EB}"/>
            </c:ext>
          </c:extLst>
        </c:ser>
        <c:ser>
          <c:idx val="6"/>
          <c:order val="6"/>
          <c:tx>
            <c:strRef>
              <c:f>'UNIDADES_-_10+_últimos_3_meses'!$A$13:$A$13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'UNIDADES_-_10+_últimos_3_meses'!$B$13:$D$13</c:f>
              <c:numCache>
                <c:formatCode>General</c:formatCode>
                <c:ptCount val="3"/>
                <c:pt idx="0">
                  <c:v>319</c:v>
                </c:pt>
                <c:pt idx="1">
                  <c:v>266</c:v>
                </c:pt>
                <c:pt idx="2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C8-4DEB-B2DA-7A917A35B7EB}"/>
            </c:ext>
          </c:extLst>
        </c:ser>
        <c:ser>
          <c:idx val="7"/>
          <c:order val="7"/>
          <c:tx>
            <c:strRef>
              <c:f>'UNIDADES_-_10+_últimos_3_meses'!$A$14:$A$14</c:f>
              <c:strCache>
                <c:ptCount val="1"/>
                <c:pt idx="0">
                  <c:v>Secretaria Executiva de Limpeza Urbana**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'UNIDADES_-_10+_últimos_3_meses'!$B$14:$D$14</c:f>
              <c:numCache>
                <c:formatCode>General</c:formatCode>
                <c:ptCount val="3"/>
                <c:pt idx="0">
                  <c:v>229</c:v>
                </c:pt>
                <c:pt idx="1">
                  <c:v>238</c:v>
                </c:pt>
                <c:pt idx="2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C8-4DEB-B2DA-7A917A35B7EB}"/>
            </c:ext>
          </c:extLst>
        </c:ser>
        <c:ser>
          <c:idx val="8"/>
          <c:order val="8"/>
          <c:tx>
            <c:strRef>
              <c:f>'UNIDADES_-_10+_últimos_3_meses'!$A$15:$A$15</c:f>
              <c:strCache>
                <c:ptCount val="1"/>
                <c:pt idx="0">
                  <c:v>Secretaria Municipal de Educação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'UNIDADES_-_10+_últimos_3_meses'!$B$15:$D$15</c:f>
              <c:numCache>
                <c:formatCode>General</c:formatCode>
                <c:ptCount val="3"/>
                <c:pt idx="0">
                  <c:v>206</c:v>
                </c:pt>
                <c:pt idx="1">
                  <c:v>181</c:v>
                </c:pt>
                <c:pt idx="2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BC8-4DEB-B2DA-7A917A35B7EB}"/>
            </c:ext>
          </c:extLst>
        </c:ser>
        <c:ser>
          <c:idx val="9"/>
          <c:order val="9"/>
          <c:tx>
            <c:strRef>
              <c:f>'UNIDADES_-_10+_últimos_3_meses'!$A$16:$A$16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invertIfNegative val="0"/>
          <c:cat>
            <c:numRef>
              <c:f>'UNIDADES_-_10+_últimos_3_meses'!$B$6:$D$6</c:f>
              <c:numCache>
                <c:formatCode>mmm\-yy</c:formatCode>
                <c:ptCount val="3"/>
                <c:pt idx="0">
                  <c:v>45505</c:v>
                </c:pt>
                <c:pt idx="1">
                  <c:v>45474</c:v>
                </c:pt>
                <c:pt idx="2">
                  <c:v>45444</c:v>
                </c:pt>
              </c:numCache>
            </c:numRef>
          </c:cat>
          <c:val>
            <c:numRef>
              <c:f>'UNIDADES_-_10+_últimos_3_meses'!$B$16:$D$16</c:f>
              <c:numCache>
                <c:formatCode>General</c:formatCode>
                <c:ptCount val="3"/>
                <c:pt idx="0">
                  <c:v>130</c:v>
                </c:pt>
                <c:pt idx="1">
                  <c:v>126</c:v>
                </c:pt>
                <c:pt idx="2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C8-4DEB-B2DA-7A917A35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19695471"/>
        <c:axId val="1812050239"/>
      </c:barChart>
      <c:valAx>
        <c:axId val="1812050239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crossAx val="1819695471"/>
        <c:crosses val="autoZero"/>
        <c:crossBetween val="between"/>
        <c:majorUnit val="100"/>
      </c:valAx>
      <c:dateAx>
        <c:axId val="181969547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239"/>
        <c:crosses val="autoZero"/>
        <c:auto val="1"/>
        <c:lblOffset val="100"/>
        <c:baseTimeUnit val="months"/>
      </c:dateAx>
    </c:plotArea>
    <c:legend>
      <c:legendPos val="r"/>
      <c:layout>
        <c:manualLayout>
          <c:xMode val="edge"/>
          <c:yMode val="edge"/>
          <c:x val="0.634503663371914"/>
          <c:y val="0.1124780326372247"/>
          <c:w val="0.36479158109067705"/>
          <c:h val="0.7916590113648424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'10+_Unidades__AGO_24'!$B$22:$B$22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'10+_Unidades__AGO_24'!$B$23:$B$25</c:f>
              <c:numCache>
                <c:formatCode>General</c:formatCode>
                <c:ptCount val="3"/>
                <c:pt idx="0">
                  <c:v>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'10+_Unidades__AGO_24'!$C$22:$C$22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'10+_Unidades__AGO_24'!$C$23:$C$25</c:f>
              <c:numCache>
                <c:formatCode>General</c:formatCode>
                <c:ptCount val="3"/>
                <c:pt idx="0">
                  <c:v>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'10+_Unidades__AGO_24'!$D$22:$D$22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'10+_Unidades__AGO_24'!$D$23:$D$25</c:f>
              <c:numCache>
                <c:formatCode>General</c:formatCode>
                <c:ptCount val="3"/>
                <c:pt idx="0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'10+_Unidades__AGO_24'!$E$22:$E$22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'10+_Unidades__AGO_24'!$E$23:$E$25</c:f>
              <c:numCache>
                <c:formatCode>General</c:formatCode>
                <c:ptCount val="3"/>
                <c:pt idx="0">
                  <c:v>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'10+_Unidades__AGO_24'!$F$22:$F$22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'10+_Unidades__AGO_24'!$F$23:$F$25</c:f>
              <c:numCache>
                <c:formatCode>General</c:formatCode>
                <c:ptCount val="3"/>
                <c:pt idx="0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'10+_Unidades__AGO_24'!$G$22:$G$22</c:f>
              <c:strCache>
                <c:ptCount val="1"/>
                <c:pt idx="0">
                  <c:v>São Paulo Transportes - SPTRANS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'10+_Unidades__AGO_24'!$G$23:$G$25</c:f>
              <c:numCache>
                <c:formatCode>General</c:formatCode>
                <c:ptCount val="3"/>
                <c:pt idx="0">
                  <c:v>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'10+_Unidades__AGO_24'!$H$22:$H$22</c:f>
              <c:strCache>
                <c:ptCount val="1"/>
                <c:pt idx="0">
                  <c:v>Companhia de Engenharia de Tráfego - CET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'10+_Unidades__AGO_24'!$H$23:$H$25</c:f>
              <c:numCache>
                <c:formatCode>General</c:formatCode>
                <c:ptCount val="3"/>
                <c:pt idx="0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'10+_Unidades__AGO_24'!$I$22:$I$22</c:f>
              <c:strCache>
                <c:ptCount val="1"/>
                <c:pt idx="0">
                  <c:v>Secretaria Executiva de Limpeza Urbana**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'10+_Unidades__AGO_24'!$I$23:$I$25</c:f>
              <c:numCache>
                <c:formatCode>General</c:formatCode>
                <c:ptCount val="3"/>
                <c:pt idx="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'10+_Unidades__AGO_24'!$J$22:$J$22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'10+_Unidades__AGO_24'!$J$23:$J$25</c:f>
              <c:numCache>
                <c:formatCode>General</c:formatCode>
                <c:ptCount val="3"/>
                <c:pt idx="0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'10+_Unidades__AGO_24'!$K$22:$K$22</c:f>
              <c:strCache>
                <c:ptCount val="1"/>
                <c:pt idx="0">
                  <c:v>Agência Reguladora de Serviços Públicos do Município de São Paulo** 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'10+_Unidades__AGO_24'!$K$23:$K$25</c:f>
              <c:numCache>
                <c:formatCode>General</c:formatCode>
                <c:ptCount val="3"/>
                <c:pt idx="0">
                  <c:v>130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'10+_Unidades__AGO_24'!$L$22:$L$22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'10+_Unidades__AGO_24'!$L$23:$L$25</c:f>
              <c:numCache>
                <c:formatCode>#,##0</c:formatCode>
                <c:ptCount val="3"/>
                <c:pt idx="2">
                  <c:v>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196235824714326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- 2024</a:t>
            </a:r>
          </a:p>
        </c:rich>
      </c:tx>
      <c:layout>
        <c:manualLayout>
          <c:xMode val="edge"/>
          <c:yMode val="edge"/>
          <c:x val="0.18135778909989192"/>
          <c:y val="1.451341104884412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Protocolos!$D$19:$D$23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Protocolos!$R$19:$R$23</c:f>
              <c:numCache>
                <c:formatCode>0.0</c:formatCode>
                <c:ptCount val="5"/>
                <c:pt idx="0">
                  <c:v>5.3470086881152357</c:v>
                </c:pt>
                <c:pt idx="1">
                  <c:v>1.3723507439585612</c:v>
                </c:pt>
                <c:pt idx="2">
                  <c:v>89.021194048331509</c:v>
                </c:pt>
                <c:pt idx="3">
                  <c:v>3.3906349959758137</c:v>
                </c:pt>
                <c:pt idx="4">
                  <c:v>0.86881152361887848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7889620888308433"/>
          <c:y val="0.11613921987239534"/>
          <c:w val="0.29455567163135687"/>
          <c:h val="0.84220366261395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AGOSTO/24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'10+_Unidades__AGO_24'!$B$6:$B$6</c:f>
              <c:strCache>
                <c:ptCount val="1"/>
                <c:pt idx="0">
                  <c:v>ago/24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'10+_Unidades__AGO_24'!$A$7:$A$16</c:f>
              <c:strCache>
                <c:ptCount val="10"/>
                <c:pt idx="0">
                  <c:v>Órgão externo</c:v>
                </c:pt>
                <c:pt idx="1">
                  <c:v>Secretaria Municipal da Saúde</c:v>
                </c:pt>
                <c:pt idx="2">
                  <c:v>Secretaria Municipal das Subprefeituras</c:v>
                </c:pt>
                <c:pt idx="3">
                  <c:v>Secretaria Municipal de Assistência e Desenvolvimento Social</c:v>
                </c:pt>
                <c:pt idx="4">
                  <c:v>Secretaria Municipal da Fazenda</c:v>
                </c:pt>
                <c:pt idx="5">
                  <c:v>São Paulo Transportes - SPTRANS</c:v>
                </c:pt>
                <c:pt idx="6">
                  <c:v>Companhia de Engenharia de Tráfego - CET</c:v>
                </c:pt>
                <c:pt idx="7">
                  <c:v>Secretaria Executiva de Limpeza Urbana**</c:v>
                </c:pt>
                <c:pt idx="8">
                  <c:v>Secretaria Municipal de Educação</c:v>
                </c:pt>
                <c:pt idx="9">
                  <c:v>Agência Reguladora de Serviços Públicos do Município de São Paulo** </c:v>
                </c:pt>
              </c:strCache>
            </c:strRef>
          </c:cat>
          <c:val>
            <c:numRef>
              <c:f>'10+_Unidades__AGO_24'!$B$7:$B$16</c:f>
              <c:numCache>
                <c:formatCode>General</c:formatCode>
                <c:ptCount val="10"/>
                <c:pt idx="0">
                  <c:v>908</c:v>
                </c:pt>
                <c:pt idx="1">
                  <c:v>511</c:v>
                </c:pt>
                <c:pt idx="2">
                  <c:v>499</c:v>
                </c:pt>
                <c:pt idx="3">
                  <c:v>474</c:v>
                </c:pt>
                <c:pt idx="4">
                  <c:v>431</c:v>
                </c:pt>
                <c:pt idx="5">
                  <c:v>358</c:v>
                </c:pt>
                <c:pt idx="6">
                  <c:v>319</c:v>
                </c:pt>
                <c:pt idx="7">
                  <c:v>229</c:v>
                </c:pt>
                <c:pt idx="8">
                  <c:v>206</c:v>
                </c:pt>
                <c:pt idx="9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2024 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Subprefeituras_2024!$P$4:$P$4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Subprefeituras_2024!$P$5:$P$36</c:f>
              <c:numCache>
                <c:formatCode>0.0</c:formatCode>
                <c:ptCount val="32"/>
                <c:pt idx="0">
                  <c:v>2.234753550543024</c:v>
                </c:pt>
                <c:pt idx="1">
                  <c:v>4.1353383458646613</c:v>
                </c:pt>
                <c:pt idx="2">
                  <c:v>3.1432748538011692</c:v>
                </c:pt>
                <c:pt idx="3">
                  <c:v>3.7385129490392646</c:v>
                </c:pt>
                <c:pt idx="4">
                  <c:v>3.1119465329991645</c:v>
                </c:pt>
                <c:pt idx="5">
                  <c:v>2.318295739348371</c:v>
                </c:pt>
                <c:pt idx="6">
                  <c:v>0.62656641604010022</c:v>
                </c:pt>
                <c:pt idx="7">
                  <c:v>1.0025062656641603</c:v>
                </c:pt>
                <c:pt idx="8">
                  <c:v>2.4853801169590644</c:v>
                </c:pt>
                <c:pt idx="9">
                  <c:v>1.180033416875522</c:v>
                </c:pt>
                <c:pt idx="10">
                  <c:v>4.9394319131161231</c:v>
                </c:pt>
                <c:pt idx="11">
                  <c:v>2.1407685881370089</c:v>
                </c:pt>
                <c:pt idx="12">
                  <c:v>4.0935672514619883</c:v>
                </c:pt>
                <c:pt idx="13">
                  <c:v>1.9736842105263157</c:v>
                </c:pt>
                <c:pt idx="14">
                  <c:v>2.4853801169590644</c:v>
                </c:pt>
                <c:pt idx="15">
                  <c:v>6.6311612364243944</c:v>
                </c:pt>
                <c:pt idx="16">
                  <c:v>2.2765246449456975</c:v>
                </c:pt>
                <c:pt idx="17">
                  <c:v>5.3884711779448615</c:v>
                </c:pt>
                <c:pt idx="18">
                  <c:v>1.1069340016708438</c:v>
                </c:pt>
                <c:pt idx="19">
                  <c:v>5.7121971595655801</c:v>
                </c:pt>
                <c:pt idx="20">
                  <c:v>0.58479532163742687</c:v>
                </c:pt>
                <c:pt idx="21">
                  <c:v>3.8638262322472845</c:v>
                </c:pt>
                <c:pt idx="22">
                  <c:v>4.08312447786132</c:v>
                </c:pt>
                <c:pt idx="23">
                  <c:v>4.9916457811194652</c:v>
                </c:pt>
                <c:pt idx="24">
                  <c:v>4.0726817042606518</c:v>
                </c:pt>
                <c:pt idx="25">
                  <c:v>2.2451963241436923</c:v>
                </c:pt>
                <c:pt idx="26">
                  <c:v>1.2322472848788637</c:v>
                </c:pt>
                <c:pt idx="27">
                  <c:v>1.0547201336675021</c:v>
                </c:pt>
                <c:pt idx="28">
                  <c:v>6.7564745196324143</c:v>
                </c:pt>
                <c:pt idx="29">
                  <c:v>3.1119465329991645</c:v>
                </c:pt>
                <c:pt idx="30">
                  <c:v>5.0856307435254804</c:v>
                </c:pt>
                <c:pt idx="31">
                  <c:v>2.1929824561403506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Subprefeituras_2024!$O$4:$O$4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Subprefeituras_2024!$A$5:$A$36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M'Boi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Subprefeituras_2024!$O$5:$O$36</c:f>
              <c:numCache>
                <c:formatCode>0</c:formatCode>
                <c:ptCount val="32"/>
                <c:pt idx="0">
                  <c:v>26.75</c:v>
                </c:pt>
                <c:pt idx="1">
                  <c:v>49.5</c:v>
                </c:pt>
                <c:pt idx="2">
                  <c:v>37.625</c:v>
                </c:pt>
                <c:pt idx="3">
                  <c:v>44.75</c:v>
                </c:pt>
                <c:pt idx="4">
                  <c:v>37.25</c:v>
                </c:pt>
                <c:pt idx="5">
                  <c:v>27.75</c:v>
                </c:pt>
                <c:pt idx="6">
                  <c:v>7.5</c:v>
                </c:pt>
                <c:pt idx="7">
                  <c:v>12</c:v>
                </c:pt>
                <c:pt idx="8">
                  <c:v>29.75</c:v>
                </c:pt>
                <c:pt idx="9">
                  <c:v>14.125</c:v>
                </c:pt>
                <c:pt idx="10">
                  <c:v>59.125</c:v>
                </c:pt>
                <c:pt idx="11">
                  <c:v>25.625</c:v>
                </c:pt>
                <c:pt idx="12">
                  <c:v>49</c:v>
                </c:pt>
                <c:pt idx="13">
                  <c:v>23.625</c:v>
                </c:pt>
                <c:pt idx="14">
                  <c:v>29.75</c:v>
                </c:pt>
                <c:pt idx="15">
                  <c:v>79.375</c:v>
                </c:pt>
                <c:pt idx="16">
                  <c:v>27.25</c:v>
                </c:pt>
                <c:pt idx="17">
                  <c:v>64.5</c:v>
                </c:pt>
                <c:pt idx="18">
                  <c:v>13.25</c:v>
                </c:pt>
                <c:pt idx="19">
                  <c:v>68.375</c:v>
                </c:pt>
                <c:pt idx="20">
                  <c:v>7</c:v>
                </c:pt>
                <c:pt idx="21">
                  <c:v>46.25</c:v>
                </c:pt>
                <c:pt idx="22">
                  <c:v>48.875</c:v>
                </c:pt>
                <c:pt idx="23">
                  <c:v>59.75</c:v>
                </c:pt>
                <c:pt idx="24">
                  <c:v>48.75</c:v>
                </c:pt>
                <c:pt idx="25">
                  <c:v>26.875</c:v>
                </c:pt>
                <c:pt idx="26">
                  <c:v>14.75</c:v>
                </c:pt>
                <c:pt idx="27">
                  <c:v>12.625</c:v>
                </c:pt>
                <c:pt idx="28">
                  <c:v>80.875</c:v>
                </c:pt>
                <c:pt idx="29">
                  <c:v>37.25</c:v>
                </c:pt>
                <c:pt idx="30">
                  <c:v>60.875</c:v>
                </c:pt>
                <c:pt idx="31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'10+_SUB''s_2024'!$O$6:$O$6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'10+_SUB''s_2024'!$A$7:$A$16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Santana/Tucuruvi</c:v>
                </c:pt>
                <c:pt idx="6">
                  <c:v>Ipiranga</c:v>
                </c:pt>
                <c:pt idx="7">
                  <c:v>Butantã</c:v>
                </c:pt>
                <c:pt idx="8">
                  <c:v>Itaquera</c:v>
                </c:pt>
                <c:pt idx="9">
                  <c:v>Pirituba/Jaraguá</c:v>
                </c:pt>
              </c:strCache>
            </c:strRef>
          </c:cat>
          <c:val>
            <c:numRef>
              <c:f>'10+_SUB''s_2024'!$O$7:$O$16</c:f>
              <c:numCache>
                <c:formatCode>0</c:formatCode>
                <c:ptCount val="10"/>
                <c:pt idx="0">
                  <c:v>80.875</c:v>
                </c:pt>
                <c:pt idx="1">
                  <c:v>79.375</c:v>
                </c:pt>
                <c:pt idx="2">
                  <c:v>68.375</c:v>
                </c:pt>
                <c:pt idx="3">
                  <c:v>64.5</c:v>
                </c:pt>
                <c:pt idx="4">
                  <c:v>60.875</c:v>
                </c:pt>
                <c:pt idx="5">
                  <c:v>59.75</c:v>
                </c:pt>
                <c:pt idx="6">
                  <c:v>59.125</c:v>
                </c:pt>
                <c:pt idx="7">
                  <c:v>49.5</c:v>
                </c:pt>
                <c:pt idx="8">
                  <c:v>49</c:v>
                </c:pt>
                <c:pt idx="9">
                  <c:v>48.875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AGOSTO/24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'10+_SUB''s_2024'!$A$7:$A$18</c15:sqref>
                  </c15:fullRef>
                </c:ext>
              </c:extLst>
              <c:f>('10+_SUB''s_2024'!$A$7:$A$16,'10+_SUB''s_2024'!$A$18)</c:f>
              <c:strCache>
                <c:ptCount val="11"/>
                <c:pt idx="0">
                  <c:v>Sé</c:v>
                </c:pt>
                <c:pt idx="1">
                  <c:v>Lapa</c:v>
                </c:pt>
                <c:pt idx="2">
                  <c:v>Penha</c:v>
                </c:pt>
                <c:pt idx="3">
                  <c:v>Mooca</c:v>
                </c:pt>
                <c:pt idx="4">
                  <c:v>Vila Mariana</c:v>
                </c:pt>
                <c:pt idx="5">
                  <c:v>Santana/Tucuruvi</c:v>
                </c:pt>
                <c:pt idx="6">
                  <c:v>Ipiranga</c:v>
                </c:pt>
                <c:pt idx="7">
                  <c:v>Butantã</c:v>
                </c:pt>
                <c:pt idx="8">
                  <c:v>Itaquera</c:v>
                </c:pt>
                <c:pt idx="9">
                  <c:v>Pirituba/Jaraguá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'10+_SUB''s_2024'!$P$7:$P$18</c15:sqref>
                  </c15:fullRef>
                </c:ext>
              </c:extLst>
              <c:f>('10+_SUB''s_2024'!$P$7:$P$16,'10+_SUB''s_2024'!$P$18)</c:f>
              <c:numCache>
                <c:formatCode>0.00</c:formatCode>
                <c:ptCount val="11"/>
                <c:pt idx="0">
                  <c:v>8.7704213241616511</c:v>
                </c:pt>
                <c:pt idx="1">
                  <c:v>6.7927773000859846</c:v>
                </c:pt>
                <c:pt idx="2">
                  <c:v>3.7833190025795358</c:v>
                </c:pt>
                <c:pt idx="3">
                  <c:v>6.0189165950128976</c:v>
                </c:pt>
                <c:pt idx="4">
                  <c:v>4.9871023215821149</c:v>
                </c:pt>
                <c:pt idx="5">
                  <c:v>4.6431642304385212</c:v>
                </c:pt>
                <c:pt idx="6">
                  <c:v>4.6431642304385212</c:v>
                </c:pt>
                <c:pt idx="7">
                  <c:v>4.1272570937231299</c:v>
                </c:pt>
                <c:pt idx="8">
                  <c:v>4.9011177987962169</c:v>
                </c:pt>
                <c:pt idx="9">
                  <c:v>3.5253654342218401</c:v>
                </c:pt>
                <c:pt idx="10">
                  <c:v>47.807394668959589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AGOSTO de 2024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'10+_Subprefeituras__AGO_24'!$B$6</c:f>
              <c:strCache>
                <c:ptCount val="1"/>
                <c:pt idx="0">
                  <c:v>ago/24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'10+_Subprefeituras__AGO_24'!$A$7:$A$16</c:f>
              <c:strCache>
                <c:ptCount val="10"/>
                <c:pt idx="0">
                  <c:v>Sé</c:v>
                </c:pt>
                <c:pt idx="1">
                  <c:v>Lapa</c:v>
                </c:pt>
                <c:pt idx="2">
                  <c:v>Mooca</c:v>
                </c:pt>
                <c:pt idx="3">
                  <c:v>Vila Mariana</c:v>
                </c:pt>
                <c:pt idx="4">
                  <c:v>Itaquera</c:v>
                </c:pt>
                <c:pt idx="5">
                  <c:v>Ipiranga</c:v>
                </c:pt>
                <c:pt idx="6">
                  <c:v>Santana/Tucuruvi</c:v>
                </c:pt>
                <c:pt idx="7">
                  <c:v>Butantã</c:v>
                </c:pt>
                <c:pt idx="8">
                  <c:v>Santo Amaro</c:v>
                </c:pt>
                <c:pt idx="9">
                  <c:v>Penha</c:v>
                </c:pt>
              </c:strCache>
            </c:strRef>
          </c:cat>
          <c:val>
            <c:numRef>
              <c:f>'10+_Subprefeituras__AGO_24'!$B$7:$B$16</c:f>
              <c:numCache>
                <c:formatCode>General</c:formatCode>
                <c:ptCount val="10"/>
                <c:pt idx="0">
                  <c:v>102</c:v>
                </c:pt>
                <c:pt idx="1">
                  <c:v>79</c:v>
                </c:pt>
                <c:pt idx="2">
                  <c:v>70</c:v>
                </c:pt>
                <c:pt idx="3">
                  <c:v>58</c:v>
                </c:pt>
                <c:pt idx="4">
                  <c:v>57</c:v>
                </c:pt>
                <c:pt idx="5">
                  <c:v>54</c:v>
                </c:pt>
                <c:pt idx="6">
                  <c:v>54</c:v>
                </c:pt>
                <c:pt idx="7">
                  <c:v>48</c:v>
                </c:pt>
                <c:pt idx="8">
                  <c:v>46</c:v>
                </c:pt>
                <c:pt idx="9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</a:t>
            </a:r>
            <a:r>
              <a:rPr lang="pt-BR" baseline="0"/>
              <a:t> - Unidades PMSP - AGOSTO/2024</a:t>
            </a:r>
            <a:endParaRPr lang="pt-B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Denúncia_Unidades_Mensal_2024!$A$4:$A$73</c:f>
              <c:strCache>
                <c:ptCount val="70"/>
                <c:pt idx="0">
                  <c:v>Agência Reguladora de Serviços Públicos do Município de São Paulo** </c:v>
                </c:pt>
                <c:pt idx="1">
                  <c:v>AHMSP Autarquia Hospitalar Municipal</c:v>
                </c:pt>
                <c:pt idx="2">
                  <c:v>Casa Civil</c:v>
                </c:pt>
                <c:pt idx="3">
                  <c:v>Companhia de Engenharia de Tráfego - CET</c:v>
                </c:pt>
                <c:pt idx="4">
                  <c:v>Companhia Metropolitana de Habitação - COHAB</c:v>
                </c:pt>
                <c:pt idx="5">
                  <c:v>Controladoria Geral do Município</c:v>
                </c:pt>
                <c:pt idx="6">
                  <c:v>Não identificado</c:v>
                </c:pt>
                <c:pt idx="7">
                  <c:v>Órgão externo</c:v>
                </c:pt>
                <c:pt idx="8">
                  <c:v>Procuradoria Geral do Município</c:v>
                </c:pt>
                <c:pt idx="9">
                  <c:v>São Paulo Obras - SPObras</c:v>
                </c:pt>
                <c:pt idx="10">
                  <c:v>São Paulo Transportes - SPTRANS</c:v>
                </c:pt>
                <c:pt idx="11">
                  <c:v>Secretaria de Relações Institucionais</c:v>
                </c:pt>
                <c:pt idx="12">
                  <c:v>Secretaria de Relações Internacionais</c:v>
                </c:pt>
                <c:pt idx="13">
                  <c:v>Secretaria do Governo Municipal</c:v>
                </c:pt>
                <c:pt idx="14">
                  <c:v>Secretaria Executiva de Limpeza Urbana**</c:v>
                </c:pt>
                <c:pt idx="15">
                  <c:v>Secretaria Executiva de Mudanças Climáticas***</c:v>
                </c:pt>
                <c:pt idx="16">
                  <c:v>Secretaria Municipal da Fazenda</c:v>
                </c:pt>
                <c:pt idx="17">
                  <c:v>Secretaria Municipal da Pessoa com Deficiência</c:v>
                </c:pt>
                <c:pt idx="18">
                  <c:v>Secretaria Municipal da Saúde</c:v>
                </c:pt>
                <c:pt idx="19">
                  <c:v>Secretaria Municipal das Subprefeituras</c:v>
                </c:pt>
                <c:pt idx="20">
                  <c:v>Secretaria Municipal de Assistência e Desenvolvimento Social</c:v>
                </c:pt>
                <c:pt idx="21">
                  <c:v>Secretaria Executiva de Comunicação</c:v>
                </c:pt>
                <c:pt idx="22">
                  <c:v>Secretaria Municipal de Cultura</c:v>
                </c:pt>
                <c:pt idx="23">
                  <c:v>Secretaria Municipal de Desenvolvimento Econômico e Trabalho</c:v>
                </c:pt>
                <c:pt idx="24">
                  <c:v>Secretaria Municipal de Direitos Humanos e Cidadania</c:v>
                </c:pt>
                <c:pt idx="25">
                  <c:v>Secretaria Municipal de Educação</c:v>
                </c:pt>
                <c:pt idx="26">
                  <c:v>Secretaria Municipal de Esportes e Lazer</c:v>
                </c:pt>
                <c:pt idx="27">
                  <c:v>Secretaria Municipal de Gestão</c:v>
                </c:pt>
                <c:pt idx="28">
                  <c:v>Secretaria Municipal de Habitação</c:v>
                </c:pt>
                <c:pt idx="29">
                  <c:v>Secretaria Municipal de Infraestrutura Urbana e Obras</c:v>
                </c:pt>
                <c:pt idx="30">
                  <c:v>Secretaria Municipal de Inovação e Tecnologia</c:v>
                </c:pt>
                <c:pt idx="31">
                  <c:v>Secretaria Municipal de Justiça</c:v>
                </c:pt>
                <c:pt idx="32">
                  <c:v>Secretaria Municipal de Mobilidade e Trânsito</c:v>
                </c:pt>
                <c:pt idx="33">
                  <c:v>Secretaria Municipal de Segurança Urbana</c:v>
                </c:pt>
                <c:pt idx="34">
                  <c:v>Secretaria Municipal de Turismo</c:v>
                </c:pt>
                <c:pt idx="35">
                  <c:v>Secretaria Municipal de Urbanismo e Licenciamento*</c:v>
                </c:pt>
                <c:pt idx="36">
                  <c:v>Secretaria Municipal do Verde e Meio Ambiente</c:v>
                </c:pt>
                <c:pt idx="37">
                  <c:v>Subprefeitura Aricanduva</c:v>
                </c:pt>
                <c:pt idx="38">
                  <c:v>Subprefeitura Butantã</c:v>
                </c:pt>
                <c:pt idx="39">
                  <c:v>Subprefeitura Campo Limpo</c:v>
                </c:pt>
                <c:pt idx="40">
                  <c:v>Subprefeitura Capela do Socorro</c:v>
                </c:pt>
                <c:pt idx="41">
                  <c:v>Subprefeitura Casa Verde</c:v>
                </c:pt>
                <c:pt idx="42">
                  <c:v>Subprefeitura Cidade Ademar</c:v>
                </c:pt>
                <c:pt idx="43">
                  <c:v>Subprefeitura Cidade Tiradentes</c:v>
                </c:pt>
                <c:pt idx="44">
                  <c:v>Subprefeitura Ermelino Matarazzo</c:v>
                </c:pt>
                <c:pt idx="45">
                  <c:v>Subprefeitura Freguesia/Brasilândia</c:v>
                </c:pt>
                <c:pt idx="46">
                  <c:v>Subprefeitura Guaianases</c:v>
                </c:pt>
                <c:pt idx="47">
                  <c:v>Subprefeitura Ipiranga</c:v>
                </c:pt>
                <c:pt idx="48">
                  <c:v>Subprefeitura Itaim Paulista</c:v>
                </c:pt>
                <c:pt idx="49">
                  <c:v>Subprefeitura Itaquera</c:v>
                </c:pt>
                <c:pt idx="50">
                  <c:v>Subprefeitura Jabaquara</c:v>
                </c:pt>
                <c:pt idx="51">
                  <c:v>Subprefeitura Jaçanã/Tremembé</c:v>
                </c:pt>
                <c:pt idx="52">
                  <c:v>Subprefeitura Lapa</c:v>
                </c:pt>
                <c:pt idx="53">
                  <c:v>Subprefeitura M'Boi Mirim</c:v>
                </c:pt>
                <c:pt idx="54">
                  <c:v>Subprefeitura Mooca</c:v>
                </c:pt>
                <c:pt idx="55">
                  <c:v>Subprefeitura Parelheiros</c:v>
                </c:pt>
                <c:pt idx="56">
                  <c:v>Subprefeitura Penha</c:v>
                </c:pt>
                <c:pt idx="57">
                  <c:v>Subprefeitura Perus</c:v>
                </c:pt>
                <c:pt idx="58">
                  <c:v>Subprefeitura Pinheiros</c:v>
                </c:pt>
                <c:pt idx="59">
                  <c:v>Subprefeitura Pirituba/Jaraguá</c:v>
                </c:pt>
                <c:pt idx="60">
                  <c:v>Subprefeitura Santana/Tucuruvi</c:v>
                </c:pt>
                <c:pt idx="61">
                  <c:v>Subprefeitura Santo Amaro</c:v>
                </c:pt>
                <c:pt idx="62">
                  <c:v>Subprefeitura São Mateus</c:v>
                </c:pt>
                <c:pt idx="63">
                  <c:v>Subprefeitura São Miguel Paulista</c:v>
                </c:pt>
                <c:pt idx="64">
                  <c:v>Subprefeitura Sapopemba</c:v>
                </c:pt>
                <c:pt idx="65">
                  <c:v>Subprefeitura Sé</c:v>
                </c:pt>
                <c:pt idx="66">
                  <c:v>Subprefeitura Vila Maria/Vila Guilherme</c:v>
                </c:pt>
                <c:pt idx="67">
                  <c:v>Subprefeitura Vila Mariana</c:v>
                </c:pt>
                <c:pt idx="68">
                  <c:v>Subprefeitura Vila Prudente</c:v>
                </c:pt>
                <c:pt idx="69">
                  <c:v>Canceladas</c:v>
                </c:pt>
              </c:strCache>
            </c:strRef>
          </c:cat>
          <c:val>
            <c:numRef>
              <c:f>Denúncia_Unidades_Mensal_2024!$D$4:$D$73</c:f>
              <c:numCache>
                <c:formatCode>General</c:formatCode>
                <c:ptCount val="70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69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25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75</c:v>
                </c:pt>
                <c:pt idx="19">
                  <c:v>4</c:v>
                </c:pt>
                <c:pt idx="20">
                  <c:v>27</c:v>
                </c:pt>
                <c:pt idx="21">
                  <c:v>0</c:v>
                </c:pt>
                <c:pt idx="22">
                  <c:v>11</c:v>
                </c:pt>
                <c:pt idx="23">
                  <c:v>3</c:v>
                </c:pt>
                <c:pt idx="24">
                  <c:v>3</c:v>
                </c:pt>
                <c:pt idx="25">
                  <c:v>76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5</c:v>
                </c:pt>
                <c:pt idx="31">
                  <c:v>0</c:v>
                </c:pt>
                <c:pt idx="32">
                  <c:v>1</c:v>
                </c:pt>
                <c:pt idx="33">
                  <c:v>11</c:v>
                </c:pt>
                <c:pt idx="34">
                  <c:v>0</c:v>
                </c:pt>
                <c:pt idx="35">
                  <c:v>0</c:v>
                </c:pt>
                <c:pt idx="36">
                  <c:v>6</c:v>
                </c:pt>
                <c:pt idx="37">
                  <c:v>0</c:v>
                </c:pt>
                <c:pt idx="38">
                  <c:v>4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>
                  <c:v>2</c:v>
                </c:pt>
                <c:pt idx="52">
                  <c:v>0</c:v>
                </c:pt>
                <c:pt idx="53">
                  <c:v>0</c:v>
                </c:pt>
                <c:pt idx="54">
                  <c:v>3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1</c:v>
                </c:pt>
                <c:pt idx="6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6-4320-829B-BAE381AF4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Denúncias AGOSTO/2024</a:t>
            </a:r>
            <a:endParaRPr lang="pt-BR">
              <a:effectLst/>
            </a:endParaRPr>
          </a:p>
        </c:rich>
      </c:tx>
      <c:layout>
        <c:manualLayout>
          <c:xMode val="edge"/>
          <c:yMode val="edge"/>
          <c:x val="0.20108176100628933"/>
          <c:y val="2.5659295736516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Denúncia_Unidades_Mensal_2024!$A$76:$D$76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Denúncia_Unidades_Mensal_2024!$A$77:$D$77</c:f>
              <c:numCache>
                <c:formatCode>General</c:formatCode>
                <c:ptCount val="4"/>
                <c:pt idx="0">
                  <c:v>174</c:v>
                </c:pt>
                <c:pt idx="1">
                  <c:v>188</c:v>
                </c:pt>
                <c:pt idx="2">
                  <c:v>6</c:v>
                </c:pt>
                <c:pt idx="3">
                  <c:v>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7-48CB-9C35-B5A07FCB6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Denúncia_Protocolos_2024!$B$6:$M$6</c:f>
              <c:numCache>
                <c:formatCode>General</c:formatCode>
                <c:ptCount val="12"/>
                <c:pt idx="4">
                  <c:v>174</c:v>
                </c:pt>
                <c:pt idx="5">
                  <c:v>140</c:v>
                </c:pt>
                <c:pt idx="6">
                  <c:v>194</c:v>
                </c:pt>
                <c:pt idx="7">
                  <c:v>176</c:v>
                </c:pt>
                <c:pt idx="8">
                  <c:v>189</c:v>
                </c:pt>
                <c:pt idx="9">
                  <c:v>112</c:v>
                </c:pt>
                <c:pt idx="10">
                  <c:v>109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Denúncia_Protocolos_2024!$A$7:$A$7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Denúncia_Protocolos_2024!$B$7:$M$7</c:f>
              <c:numCache>
                <c:formatCode>General</c:formatCode>
                <c:ptCount val="12"/>
                <c:pt idx="4">
                  <c:v>188</c:v>
                </c:pt>
                <c:pt idx="5">
                  <c:v>185</c:v>
                </c:pt>
                <c:pt idx="6">
                  <c:v>169</c:v>
                </c:pt>
                <c:pt idx="7">
                  <c:v>162</c:v>
                </c:pt>
                <c:pt idx="8">
                  <c:v>190</c:v>
                </c:pt>
                <c:pt idx="9">
                  <c:v>143</c:v>
                </c:pt>
                <c:pt idx="10">
                  <c:v>102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Denúncia_Protocolos_2024!$A$10:$A$10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Denúncia_Protocolos_2024!$B$10:$M$10</c:f>
              <c:numCache>
                <c:formatCode>General</c:formatCode>
                <c:ptCount val="12"/>
                <c:pt idx="4">
                  <c:v>368</c:v>
                </c:pt>
                <c:pt idx="5">
                  <c:v>325</c:v>
                </c:pt>
                <c:pt idx="6">
                  <c:v>366</c:v>
                </c:pt>
                <c:pt idx="7">
                  <c:v>341</c:v>
                </c:pt>
                <c:pt idx="8">
                  <c:v>397</c:v>
                </c:pt>
                <c:pt idx="9">
                  <c:v>362</c:v>
                </c:pt>
                <c:pt idx="10">
                  <c:v>230</c:v>
                </c:pt>
                <c:pt idx="1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Denúncia_Protocolos_2024!$A$13:$A$13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Denúncia_Protocolos_2024!$B$4:$M$4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Denúncia_Protocolos_2024!$B$13:$M$13</c:f>
              <c:numCache>
                <c:formatCode>General</c:formatCode>
                <c:ptCount val="12"/>
                <c:pt idx="4">
                  <c:v>446</c:v>
                </c:pt>
                <c:pt idx="5">
                  <c:v>381</c:v>
                </c:pt>
                <c:pt idx="6">
                  <c:v>333</c:v>
                </c:pt>
                <c:pt idx="7">
                  <c:v>370</c:v>
                </c:pt>
                <c:pt idx="8">
                  <c:v>410</c:v>
                </c:pt>
                <c:pt idx="9">
                  <c:v>110</c:v>
                </c:pt>
                <c:pt idx="10">
                  <c:v>91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2024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Denúncia_Protocolos_2024!$N$4:$N$4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Denúncia_Protocolos_2024!$A$6:$A$7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Denúncia_Protocolos_2024!$N$6:$N$7</c:f>
              <c:numCache>
                <c:formatCode>General</c:formatCode>
                <c:ptCount val="2"/>
                <c:pt idx="0">
                  <c:v>1221</c:v>
                </c:pt>
                <c:pt idx="1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2024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5587</c:v>
                </c:pt>
                <c:pt idx="1">
                  <c:v>5847</c:v>
                </c:pt>
                <c:pt idx="2">
                  <c:v>6171</c:v>
                </c:pt>
                <c:pt idx="3">
                  <c:v>6588</c:v>
                </c:pt>
                <c:pt idx="4">
                  <c:v>5941</c:v>
                </c:pt>
                <c:pt idx="5">
                  <c:v>5990</c:v>
                </c:pt>
                <c:pt idx="6">
                  <c:v>6189</c:v>
                </c:pt>
                <c:pt idx="7">
                  <c:v>6144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2024 -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Denúncia_Protocolos_2024!$A$48:$A$48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Denúncia_Protocolos_2024!$B$48:$H$48</c:f>
              <c:numCache>
                <c:formatCode>General</c:formatCode>
                <c:ptCount val="7"/>
                <c:pt idx="0">
                  <c:v>156</c:v>
                </c:pt>
                <c:pt idx="1">
                  <c:v>62</c:v>
                </c:pt>
                <c:pt idx="2">
                  <c:v>472</c:v>
                </c:pt>
                <c:pt idx="3">
                  <c:v>70</c:v>
                </c:pt>
                <c:pt idx="4">
                  <c:v>229</c:v>
                </c:pt>
                <c:pt idx="5">
                  <c:v>220</c:v>
                </c:pt>
                <c:pt idx="6">
                  <c:v>1209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Denúncia_Protocolos_2024!$A$63:$A$63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Denúncia_Protocolos_2024!$B$34:$H$34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Denúncia_Protocolos_2024!$B$63:$H$63</c:f>
              <c:numCache>
                <c:formatCode>General</c:formatCode>
                <c:ptCount val="7"/>
                <c:pt idx="0">
                  <c:v>78</c:v>
                </c:pt>
                <c:pt idx="1">
                  <c:v>97</c:v>
                </c:pt>
                <c:pt idx="2">
                  <c:v>517</c:v>
                </c:pt>
                <c:pt idx="3">
                  <c:v>37</c:v>
                </c:pt>
                <c:pt idx="4">
                  <c:v>253</c:v>
                </c:pt>
                <c:pt idx="5">
                  <c:v>239</c:v>
                </c:pt>
                <c:pt idx="6">
                  <c:v>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Denúncia_Protocolos_2024!$Q$4</c:f>
              <c:strCache>
                <c:ptCount val="1"/>
                <c:pt idx="0">
                  <c:v>% Total 2024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Denúncia_Protocolos_2024!$A$6:$A$13</c15:sqref>
                  </c15:fullRef>
                </c:ext>
              </c:extLst>
              <c:f>(Denúncia_Protocolos_2024!$A$6:$A$8,Denúncia_Protocolos_2024!$A$13)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Denúncia_Protocolos_2024!$Q$6:$Q$13</c15:sqref>
                  </c15:fullRef>
                </c:ext>
              </c:extLst>
              <c:f>(Denúncia_Protocolos_2024!$Q$6:$Q$8,Denúncia_Protocolos_2024!$Q$13)</c:f>
              <c:numCache>
                <c:formatCode>0.00</c:formatCode>
                <c:ptCount val="4"/>
                <c:pt idx="0">
                  <c:v>25.368792852690632</c:v>
                </c:pt>
                <c:pt idx="1">
                  <c:v>25.119468107209642</c:v>
                </c:pt>
                <c:pt idx="2">
                  <c:v>3.4074381882401825</c:v>
                </c:pt>
                <c:pt idx="3">
                  <c:v>46.104300851859549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2024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'e-SIC_2024'!$B$5:$B$5</c:f>
              <c:strCache>
                <c:ptCount val="1"/>
                <c:pt idx="0">
                  <c:v>Protocolos*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'e-SIC_2024'!$B$6:$B$17</c:f>
              <c:numCache>
                <c:formatCode>#,##0</c:formatCode>
                <c:ptCount val="12"/>
                <c:pt idx="0">
                  <c:v>564</c:v>
                </c:pt>
                <c:pt idx="1">
                  <c:v>688</c:v>
                </c:pt>
                <c:pt idx="2">
                  <c:v>634</c:v>
                </c:pt>
                <c:pt idx="3">
                  <c:v>882</c:v>
                </c:pt>
                <c:pt idx="4">
                  <c:v>556</c:v>
                </c:pt>
                <c:pt idx="5">
                  <c:v>604</c:v>
                </c:pt>
                <c:pt idx="6">
                  <c:v>600</c:v>
                </c:pt>
                <c:pt idx="7">
                  <c:v>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'e-SIC_2024'!$C$5:$C$5</c:f>
              <c:strCache>
                <c:ptCount val="1"/>
                <c:pt idx="0">
                  <c:v>Variação**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'e-SIC_2024'!$A$6:$A$17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'e-SIC_2024'!$C$6:$C$17</c:f>
              <c:numCache>
                <c:formatCode>0.00</c:formatCode>
                <c:ptCount val="12"/>
                <c:pt idx="0">
                  <c:v>27.89115646258503</c:v>
                </c:pt>
                <c:pt idx="1">
                  <c:v>21.98581560283688</c:v>
                </c:pt>
                <c:pt idx="2">
                  <c:v>-7.8488372093023253</c:v>
                </c:pt>
                <c:pt idx="3">
                  <c:v>39.116719242902207</c:v>
                </c:pt>
                <c:pt idx="4">
                  <c:v>-36.961451247165535</c:v>
                </c:pt>
                <c:pt idx="5">
                  <c:v>8.6330935251798557</c:v>
                </c:pt>
                <c:pt idx="6">
                  <c:v>-0.66225165562913912</c:v>
                </c:pt>
                <c:pt idx="7">
                  <c:v>8.6666666666666679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2024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'e-SIC_2024'!$P$104:$P$104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'e-SIC_2024'!$A$105:$A$114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SF</c:v>
                </c:pt>
                <c:pt idx="3">
                  <c:v>SPTrans</c:v>
                </c:pt>
                <c:pt idx="4">
                  <c:v>SME</c:v>
                </c:pt>
                <c:pt idx="5">
                  <c:v>SMSUB</c:v>
                </c:pt>
                <c:pt idx="6">
                  <c:v>SMUL</c:v>
                </c:pt>
                <c:pt idx="7">
                  <c:v>SEGES</c:v>
                </c:pt>
                <c:pt idx="8">
                  <c:v>SMADS</c:v>
                </c:pt>
                <c:pt idx="9">
                  <c:v>COHAB</c:v>
                </c:pt>
              </c:strCache>
            </c:strRef>
          </c:cat>
          <c:val>
            <c:numRef>
              <c:f>'e-SIC_2024'!$N$105:$N$114</c:f>
              <c:numCache>
                <c:formatCode>General</c:formatCode>
                <c:ptCount val="10"/>
                <c:pt idx="0">
                  <c:v>861</c:v>
                </c:pt>
                <c:pt idx="1">
                  <c:v>322</c:v>
                </c:pt>
                <c:pt idx="2">
                  <c:v>316</c:v>
                </c:pt>
                <c:pt idx="3">
                  <c:v>301</c:v>
                </c:pt>
                <c:pt idx="4">
                  <c:v>289</c:v>
                </c:pt>
                <c:pt idx="5">
                  <c:v>236</c:v>
                </c:pt>
                <c:pt idx="6">
                  <c:v>177</c:v>
                </c:pt>
                <c:pt idx="7">
                  <c:v>156</c:v>
                </c:pt>
                <c:pt idx="8">
                  <c:v>144</c:v>
                </c:pt>
                <c:pt idx="9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AGOSTO 2024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'e-SIC_2024'!$X$22</c:f>
              <c:strCache>
                <c:ptCount val="1"/>
                <c:pt idx="0">
                  <c:v>ago/24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5"/>
              <c:pt idx="0">
                <c:v>Total (decisões iniciais)</c:v>
              </c:pt>
              <c:pt idx="1">
                <c:v>Total (decisões 1ª instância)</c:v>
              </c:pt>
              <c:pt idx="2">
                <c:v>Total (decisões 2ª instância)</c:v>
              </c:pt>
              <c:pt idx="3">
                <c:v>Recurso de Ofício (RO)</c:v>
              </c:pt>
              <c:pt idx="4">
                <c:v>Total (decisões 3ª instância)</c:v>
              </c:pt>
            </c:strLit>
          </c:cat>
          <c:val>
            <c:numRef>
              <c:f>('e-SIC_2024'!$X$27,'e-SIC_2024'!$X$33,'e-SIC_2024'!$X$39,'e-SIC_2024'!$X$42,'e-SIC_2024'!$X$47)</c:f>
              <c:numCache>
                <c:formatCode>General</c:formatCode>
                <c:ptCount val="5"/>
                <c:pt idx="0">
                  <c:v>615</c:v>
                </c:pt>
                <c:pt idx="1">
                  <c:v>67</c:v>
                </c:pt>
                <c:pt idx="2">
                  <c:v>45</c:v>
                </c:pt>
                <c:pt idx="3">
                  <c:v>37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B-422C-8FB5-DB7147EC2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600">
                <a:solidFill>
                  <a:srgbClr val="002060"/>
                </a:solidFill>
              </a:rPr>
              <a:t>Canal de Entrada </a:t>
            </a:r>
            <a:r>
              <a:rPr lang="pt-BR" sz="1600" b="1" i="0" u="none" strike="noStrike" baseline="0">
                <a:effectLst/>
              </a:rPr>
              <a:t>- AGOSTO/2024</a:t>
            </a:r>
            <a:endParaRPr lang="pt-BR" sz="16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Alteração_de_Processo_Dados!$D$20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Alteração_de_Processo_Dados!$E$20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solidFill>
                  <a:srgbClr val="002060"/>
                </a:solidFill>
              </a:rPr>
              <a:t>Status Atual - AGOSTO/2024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Alteração_de_Processo_Dados!$D$17:$D$19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Alteração_de_Processo_Dados!$E$17:$E$19</c:f>
              <c:numCache>
                <c:formatCode>General</c:formatCode>
                <c:ptCount val="3"/>
                <c:pt idx="0">
                  <c:v>1</c:v>
                </c:pt>
                <c:pt idx="1">
                  <c:v>4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size">
        <cx:f>_xlchart.1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pt-BR" b="1">
                <a:solidFill>
                  <a:srgbClr val="002060"/>
                </a:solidFill>
              </a:rPr>
              <a:t>Quantidade Mensal - 2024 </a:t>
            </a:r>
          </a:p>
        </cx:rich>
      </cx:tx>
    </cx:title>
    <cx:plotArea>
      <cx:plotAreaRegion>
        <cx:series layoutId="treemap" uniqueId="{B800DED6-DF96-47A0-96BD-EA66E2948B05}">
          <cx:dataPt idx="7">
            <cx:spPr>
              <a:solidFill>
                <a:schemeClr val="accent6">
                  <a:lumMod val="75000"/>
                </a:schemeClr>
              </a:solidFill>
            </cx:spPr>
          </cx:dataPt>
          <cx:dataLabels pos="inEnd">
            <cx:spPr>
              <a:noFill/>
            </cx:spPr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 b="1">
                  <a:solidFill>
                    <a:schemeClr val="bg1"/>
                  </a:solidFill>
                </a:endParaRPr>
              </a:p>
            </cx:txPr>
            <cx:visibility seriesName="0" categoryName="1" value="1"/>
            <cx:separator>
</cx:separator>
            <cx:dataLabel idx="0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b="1"/>
                  </a:pPr>
                  <a:r>
                    <a:rPr lang="pt-BR" b="1"/>
                    <a:t>Janeiro
28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wrap="square" lIns="0" tIns="0" rIns="0" bIns="0" anchor="ctr" anchorCtr="1"/>
        <a:lstStyle/>
        <a:p>
          <a:pPr>
            <a:defRPr b="1">
              <a:solidFill>
                <a:srgbClr val="002060"/>
              </a:solidFill>
            </a:defRPr>
          </a:pPr>
          <a:endParaRPr lang="pt-BR" b="1">
            <a:solidFill>
              <a:srgbClr val="002060"/>
            </a:solidFill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 de elogios - mensal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Elogios_Sugestões!$C$6:$J$6</c:f>
              <c:numCache>
                <c:formatCode>mmm\-yy</c:formatCode>
                <c:ptCount val="8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</c:numCache>
            </c:numRef>
          </c:cat>
          <c:val>
            <c:numRef>
              <c:f>Elogios_Sugestões!$C$7:$J$7</c:f>
              <c:numCache>
                <c:formatCode>General</c:formatCode>
                <c:ptCount val="8"/>
                <c:pt idx="0">
                  <c:v>70</c:v>
                </c:pt>
                <c:pt idx="1">
                  <c:v>82</c:v>
                </c:pt>
                <c:pt idx="2">
                  <c:v>93</c:v>
                </c:pt>
                <c:pt idx="3">
                  <c:v>90</c:v>
                </c:pt>
                <c:pt idx="4">
                  <c:v>77</c:v>
                </c:pt>
                <c:pt idx="5">
                  <c:v>76</c:v>
                </c:pt>
                <c:pt idx="6">
                  <c:v>93</c:v>
                </c:pt>
                <c:pt idx="7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C-4B76-B3E9-720FA1ADB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ax val="1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</a:t>
            </a:r>
            <a:r>
              <a:rPr lang="en-US" b="1" baseline="0"/>
              <a:t> de sugestões - mensal 2024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Elogios_Sugestões!$C$6:$J$6</c:f>
              <c:numCache>
                <c:formatCode>mmm\-yy</c:formatCode>
                <c:ptCount val="8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</c:numCache>
            </c:numRef>
          </c:cat>
          <c:val>
            <c:numRef>
              <c:f>Elogios_Sugestões!$C$8:$J$8</c:f>
              <c:numCache>
                <c:formatCode>General</c:formatCode>
                <c:ptCount val="8"/>
                <c:pt idx="0">
                  <c:v>84</c:v>
                </c:pt>
                <c:pt idx="1">
                  <c:v>64</c:v>
                </c:pt>
                <c:pt idx="2">
                  <c:v>44</c:v>
                </c:pt>
                <c:pt idx="3">
                  <c:v>56</c:v>
                </c:pt>
                <c:pt idx="4">
                  <c:v>42</c:v>
                </c:pt>
                <c:pt idx="5">
                  <c:v>52</c:v>
                </c:pt>
                <c:pt idx="6">
                  <c:v>33</c:v>
                </c:pt>
                <c:pt idx="7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E-4E2B-955D-53812333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8766927"/>
        <c:axId val="1598774415"/>
      </c:lineChart>
      <c:dateAx>
        <c:axId val="159876692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74415"/>
        <c:crosses val="autoZero"/>
        <c:auto val="1"/>
        <c:lblOffset val="100"/>
        <c:baseTimeUnit val="months"/>
      </c:dateAx>
      <c:valAx>
        <c:axId val="159877441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987669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Canais de entrada - AGOSTO/2024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06460003310397"/>
          <c:y val="0.19418894736668657"/>
          <c:w val="0.52186252394126409"/>
          <c:h val="0.722321455053569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C-4A3C-873A-128399ECBA6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Canais_atendimento!$F$6</c:f>
              <c:numCache>
                <c:formatCode>General</c:formatCode>
                <c:ptCount val="1"/>
                <c:pt idx="0">
                  <c:v>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C-4A3C-873A-128399ECBA6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Canais_atendimento!$F$7</c:f>
              <c:numCache>
                <c:formatCode>General</c:formatCode>
                <c:ptCount val="1"/>
                <c:pt idx="0">
                  <c:v>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C-4A3C-873A-128399ECBA6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Canais_atendimento!$F$8</c:f>
              <c:numCache>
                <c:formatCode>General</c:formatCode>
                <c:ptCount val="1"/>
                <c:pt idx="0">
                  <c:v>1589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C-4A3C-873A-128399ECBA6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Canais_atendimento!$F$9</c:f>
              <c:numCache>
                <c:formatCode>General</c:formatCode>
                <c:ptCount val="1"/>
                <c:pt idx="0">
                  <c:v>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C-4A3C-873A-128399ECBA6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Canais_atendimento!$F$10</c:f>
              <c:numCache>
                <c:formatCode>General</c:formatCode>
                <c:ptCount val="1"/>
                <c:pt idx="0">
                  <c:v>1949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7C-4A3C-873A-128399ECBA6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numRef>
              <c:f>Canais_atendimento!$F$4</c:f>
              <c:numCache>
                <c:formatCode>mmm\-yy</c:formatCode>
                <c:ptCount val="1"/>
                <c:pt idx="0">
                  <c:v>45505</c:v>
                </c:pt>
              </c:numCache>
            </c:numRef>
          </c:cat>
          <c:val>
            <c:numRef>
              <c:f>Canais_atendimento!$F$11</c:f>
              <c:numCache>
                <c:formatCode>General</c:formatCode>
                <c:ptCount val="1"/>
                <c:pt idx="0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9-4D95-BAD3-DAB6557B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51903"/>
        <c:axId val="1812053567"/>
      </c:barChart>
      <c:valAx>
        <c:axId val="1812053567"/>
        <c:scaling>
          <c:orientation val="minMax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812051903"/>
        <c:crosses val="autoZero"/>
        <c:crossBetween val="between"/>
      </c:valAx>
      <c:dateAx>
        <c:axId val="1812051903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3567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65489565155706886"/>
          <c:y val="0.17317349905252874"/>
          <c:w val="0.31201210659478373"/>
          <c:h val="0.8118852318164205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- 2024</a:t>
            </a:r>
          </a:p>
        </c:rich>
      </c:tx>
      <c:layout>
        <c:manualLayout>
          <c:xMode val="edge"/>
          <c:yMode val="edge"/>
          <c:x val="0.26616774507464641"/>
          <c:y val="4.14402595798699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191909834800055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D5-4FF3-ACFD-DAC5D4781527}"/>
              </c:ext>
            </c:extLst>
          </c:dPt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Canais_atendimento!$B$5:$M$5</c:f>
              <c:numCache>
                <c:formatCode>General</c:formatCode>
                <c:ptCount val="12"/>
                <c:pt idx="4">
                  <c:v>2</c:v>
                </c:pt>
                <c:pt idx="5" formatCode="0">
                  <c:v>6</c:v>
                </c:pt>
                <c:pt idx="6" formatCode="0">
                  <c:v>23</c:v>
                </c:pt>
                <c:pt idx="7" formatCode="0">
                  <c:v>5</c:v>
                </c:pt>
                <c:pt idx="8" formatCode="0">
                  <c:v>12</c:v>
                </c:pt>
                <c:pt idx="9" formatCode="0">
                  <c:v>13</c:v>
                </c:pt>
                <c:pt idx="10" formatCode="0">
                  <c:v>19</c:v>
                </c:pt>
                <c:pt idx="11" formatCode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25-46E7-846B-02D1E1296D89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Canais_atendimento!$B$6:$M$6</c:f>
              <c:numCache>
                <c:formatCode>General</c:formatCode>
                <c:ptCount val="12"/>
                <c:pt idx="4">
                  <c:v>1193</c:v>
                </c:pt>
                <c:pt idx="5" formatCode="0">
                  <c:v>1415</c:v>
                </c:pt>
                <c:pt idx="6" formatCode="0">
                  <c:v>1483</c:v>
                </c:pt>
                <c:pt idx="7" formatCode="0">
                  <c:v>1555</c:v>
                </c:pt>
                <c:pt idx="8" formatCode="0">
                  <c:v>1898</c:v>
                </c:pt>
                <c:pt idx="9" formatCode="0">
                  <c:v>2041</c:v>
                </c:pt>
                <c:pt idx="10" formatCode="0">
                  <c:v>1889</c:v>
                </c:pt>
                <c:pt idx="11" formatCode="0">
                  <c:v>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25-46E7-846B-02D1E1296D89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Canais_atendimento!$B$7:$M$7</c:f>
              <c:numCache>
                <c:formatCode>General</c:formatCode>
                <c:ptCount val="12"/>
                <c:pt idx="4">
                  <c:v>493</c:v>
                </c:pt>
                <c:pt idx="5" formatCode="0">
                  <c:v>382</c:v>
                </c:pt>
                <c:pt idx="6" formatCode="0">
                  <c:v>308</c:v>
                </c:pt>
                <c:pt idx="7" formatCode="0">
                  <c:v>347</c:v>
                </c:pt>
                <c:pt idx="8" formatCode="0">
                  <c:v>415</c:v>
                </c:pt>
                <c:pt idx="9" formatCode="0">
                  <c:v>117</c:v>
                </c:pt>
                <c:pt idx="10" formatCode="0">
                  <c:v>0</c:v>
                </c:pt>
                <c:pt idx="11" formatCode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25-46E7-846B-02D1E1296D89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D5-4FF3-ACFD-DAC5D4781527}"/>
              </c:ext>
            </c:extLst>
          </c:dPt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Canais_atendimento!$B$8:$M$8</c:f>
              <c:numCache>
                <c:formatCode>General</c:formatCode>
                <c:ptCount val="12"/>
                <c:pt idx="4">
                  <c:v>1589</c:v>
                </c:pt>
                <c:pt idx="5" formatCode="0">
                  <c:v>1552</c:v>
                </c:pt>
                <c:pt idx="6" formatCode="0">
                  <c:v>1399</c:v>
                </c:pt>
                <c:pt idx="7" formatCode="0">
                  <c:v>1365</c:v>
                </c:pt>
                <c:pt idx="8" formatCode="0">
                  <c:v>1552</c:v>
                </c:pt>
                <c:pt idx="9" formatCode="0">
                  <c:v>1249</c:v>
                </c:pt>
                <c:pt idx="10" formatCode="0">
                  <c:v>1205</c:v>
                </c:pt>
                <c:pt idx="11" formatCode="0">
                  <c:v>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25-46E7-846B-02D1E1296D89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Canais_atendimento!$B$9:$M$9</c:f>
              <c:numCache>
                <c:formatCode>General</c:formatCode>
                <c:ptCount val="12"/>
                <c:pt idx="4">
                  <c:v>701</c:v>
                </c:pt>
                <c:pt idx="5" formatCode="0">
                  <c:v>708</c:v>
                </c:pt>
                <c:pt idx="6" formatCode="0">
                  <c:v>358</c:v>
                </c:pt>
                <c:pt idx="7" formatCode="0">
                  <c:v>395</c:v>
                </c:pt>
                <c:pt idx="8" formatCode="0">
                  <c:v>280</c:v>
                </c:pt>
                <c:pt idx="9" formatCode="0">
                  <c:v>175</c:v>
                </c:pt>
                <c:pt idx="10" formatCode="0">
                  <c:v>249</c:v>
                </c:pt>
                <c:pt idx="11" formatCode="0">
                  <c:v>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925-46E7-846B-02D1E1296D89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Canais_atendimento!$B$10:$M$10</c:f>
              <c:numCache>
                <c:formatCode>General</c:formatCode>
                <c:ptCount val="12"/>
                <c:pt idx="4">
                  <c:v>1949</c:v>
                </c:pt>
                <c:pt idx="5" formatCode="0">
                  <c:v>1914</c:v>
                </c:pt>
                <c:pt idx="6" formatCode="0">
                  <c:v>2125</c:v>
                </c:pt>
                <c:pt idx="7" formatCode="0">
                  <c:v>2057</c:v>
                </c:pt>
                <c:pt idx="8" formatCode="0">
                  <c:v>2192</c:v>
                </c:pt>
                <c:pt idx="9" formatCode="0">
                  <c:v>2373</c:v>
                </c:pt>
                <c:pt idx="10" formatCode="0">
                  <c:v>2283</c:v>
                </c:pt>
                <c:pt idx="11" formatCode="0">
                  <c:v>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25-46E7-846B-02D1E1296D89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marker>
            <c:symbol val="none"/>
          </c:marker>
          <c:cat>
            <c:numRef>
              <c:f>Canais_atendimento!$B$4:$M$4</c:f>
              <c:numCache>
                <c:formatCode>mmm\-yy</c:formatCode>
                <c:ptCount val="12"/>
                <c:pt idx="0">
                  <c:v>45627</c:v>
                </c:pt>
                <c:pt idx="1">
                  <c:v>45597</c:v>
                </c:pt>
                <c:pt idx="2">
                  <c:v>45566</c:v>
                </c:pt>
                <c:pt idx="3">
                  <c:v>45536</c:v>
                </c:pt>
                <c:pt idx="4">
                  <c:v>45505</c:v>
                </c:pt>
                <c:pt idx="5">
                  <c:v>45474</c:v>
                </c:pt>
                <c:pt idx="6">
                  <c:v>45444</c:v>
                </c:pt>
                <c:pt idx="7">
                  <c:v>45413</c:v>
                </c:pt>
                <c:pt idx="8">
                  <c:v>45383</c:v>
                </c:pt>
                <c:pt idx="9">
                  <c:v>45352</c:v>
                </c:pt>
                <c:pt idx="10">
                  <c:v>45323</c:v>
                </c:pt>
                <c:pt idx="11">
                  <c:v>45292</c:v>
                </c:pt>
              </c:numCache>
            </c:numRef>
          </c:cat>
          <c:val>
            <c:numRef>
              <c:f>Canais_atendimento!$B$11:$M$11</c:f>
              <c:numCache>
                <c:formatCode>General</c:formatCode>
                <c:ptCount val="12"/>
                <c:pt idx="4">
                  <c:v>217</c:v>
                </c:pt>
                <c:pt idx="5" formatCode="0">
                  <c:v>212</c:v>
                </c:pt>
                <c:pt idx="6" formatCode="0">
                  <c:v>294</c:v>
                </c:pt>
                <c:pt idx="7" formatCode="0">
                  <c:v>217</c:v>
                </c:pt>
                <c:pt idx="8" formatCode="0">
                  <c:v>239</c:v>
                </c:pt>
                <c:pt idx="9" formatCode="0">
                  <c:v>203</c:v>
                </c:pt>
                <c:pt idx="10" formatCode="0">
                  <c:v>202</c:v>
                </c:pt>
                <c:pt idx="11" formatCode="0">
                  <c:v>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F-43C5-A862-281E81693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dateAx>
        <c:axId val="1812052735"/>
        <c:scaling>
          <c:orientation val="minMax"/>
          <c:min val="45292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Offset val="100"/>
        <c:baseTimeUnit val="months"/>
        <c:majorUnit val="1"/>
      </c:dateAx>
    </c:plotArea>
    <c:legend>
      <c:legendPos val="r"/>
      <c:layout>
        <c:manualLayout>
          <c:xMode val="edge"/>
          <c:yMode val="edge"/>
          <c:x val="0.64527629233511585"/>
          <c:y val="0.15834962620714318"/>
          <c:w val="0.35472370766488409"/>
          <c:h val="0.75444125812622465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9140623014059756E-2"/>
          <c:y val="0.17578888124804026"/>
          <c:w val="0.51191764668555206"/>
          <c:h val="0.75780697408131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3.2552083333333336E-2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0-4874-BBA0-FA01D7554CDF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19.417317708333332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70-4874-BBA0-FA01D7554CDF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8.0240885416666661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70-4874-BBA0-FA01D7554CDF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25.862630208333332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70-4874-BBA0-FA01D7554CDF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CB-4800-B171-8ACA39861A4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Canais_atendimento!$Q$9</c:f>
              <c:numCache>
                <c:formatCode>0.0</c:formatCode>
                <c:ptCount val="1"/>
                <c:pt idx="0">
                  <c:v>11.409505208333334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B70-4874-BBA0-FA01D7554CDF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31.722005208333332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B70-4874-BBA0-FA01D7554CDF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AGO/24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3.5319010416666665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7-48A7-81EC-FA28B83C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9453698883303208"/>
          <c:y val="0.16246699281996654"/>
          <c:w val="0.40546301116696798"/>
          <c:h val="0.80783735950977398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Média/2024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'10+_Assuntos_2024'!$A$7:$A$16</c:f>
              <c:strCache>
                <c:ptCount val="10"/>
                <c:pt idx="0">
                  <c:v>Cadastro Único (CadÚnico)</c:v>
                </c:pt>
                <c:pt idx="1">
                  <c:v>Órgão externo</c:v>
                </c:pt>
                <c:pt idx="2">
                  <c:v>Buraco e Pavimentação</c:v>
                </c:pt>
                <c:pt idx="3">
                  <c:v>Árvore</c:v>
                </c:pt>
                <c:pt idx="4">
                  <c:v>Qualidade de atendimento</c:v>
                </c:pt>
                <c:pt idx="5">
                  <c:v>Processo Administrativo</c:v>
                </c:pt>
                <c:pt idx="6">
                  <c:v>Poluição sonora - PSIU</c:v>
                </c:pt>
                <c:pt idx="7">
                  <c:v>Estabelecimentos comerciais, indústrias e serviços</c:v>
                </c:pt>
                <c:pt idx="8">
                  <c:v>Sinalização e Circulação de veículos e Pedestres</c:v>
                </c:pt>
                <c:pt idx="9">
                  <c:v>Ônibus</c:v>
                </c:pt>
              </c:strCache>
            </c:strRef>
          </c:cat>
          <c:val>
            <c:numRef>
              <c:f>'10+_Assuntos_2024'!$O$7:$O$16</c:f>
              <c:numCache>
                <c:formatCode>0</c:formatCode>
                <c:ptCount val="10"/>
                <c:pt idx="0">
                  <c:v>630.75</c:v>
                </c:pt>
                <c:pt idx="1">
                  <c:v>449.625</c:v>
                </c:pt>
                <c:pt idx="2">
                  <c:v>333.875</c:v>
                </c:pt>
                <c:pt idx="3">
                  <c:v>295.625</c:v>
                </c:pt>
                <c:pt idx="4">
                  <c:v>244.25</c:v>
                </c:pt>
                <c:pt idx="5">
                  <c:v>208</c:v>
                </c:pt>
                <c:pt idx="6">
                  <c:v>197.625</c:v>
                </c:pt>
                <c:pt idx="7">
                  <c:v>162</c:v>
                </c:pt>
                <c:pt idx="8">
                  <c:v>156</c:v>
                </c:pt>
                <c:pt idx="9">
                  <c:v>153.125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77425" cy="12858750"/>
    <xdr:sp macro="" textlink="">
      <xdr:nvSpPr>
        <xdr:cNvPr id="2" name="CaixaDeTexto 1"/>
        <xdr:cNvSpPr txBox="1"/>
      </xdr:nvSpPr>
      <xdr:spPr>
        <a:xfrm>
          <a:off x="0" y="0"/>
          <a:ext cx="9877425" cy="1285875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 Agosto/2024</a:t>
          </a:r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Controladoria Geral do Município de São Paulo, por meio da Ouvidoria Geral, registrou no mês de agosto 6.144 protocolos</a:t>
          </a:r>
          <a:r>
            <a:rPr lang="pt-BR" sz="85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formalizados em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carta.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setembro, que 73% (setenta e três por cento) foram finalizadas com a orientação e resposta aos cidadãos (ãs), 23% (</a:t>
          </a:r>
          <a:r>
            <a:rPr lang="pt-BR" sz="85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vinte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 </a:t>
          </a:r>
          <a:r>
            <a:rPr lang="pt-BR" sz="85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três p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 cento) estão em andamento (aguardando complemento de informações do cidadão ou com processo autuado), 3% (três por cento) estão no prazo de</a:t>
          </a:r>
          <a:r>
            <a:rPr lang="pt-BR" sz="85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e1%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(um</a:t>
          </a:r>
          <a:r>
            <a:rPr lang="pt-BR" sz="85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por cento) foi cancelado. 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r>
            <a:rPr lang="pt-B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em agosto/24 entre os dez assuntos mais demandados, foi Processo Administrativo, com 44,29% (quarenta</a:t>
          </a:r>
          <a:r>
            <a:rPr lang="pt-BR" sz="85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  quatro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vírgula  vinte e nove por cento) de aumento.</a:t>
          </a:r>
        </a:p>
        <a:p>
          <a:endParaRPr lang="pt-BR" sz="80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efeito desse relatório entende-se como “</a:t>
          </a:r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Processo de Administrativo”,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solicitações e consultas relativas a processos administrativos da administração municipal, físicos ou eletrônicos, e pesquisa sobre a existência de processos através do documento do interessado.</a:t>
          </a:r>
        </a:p>
        <a:p>
          <a:endParaRPr lang="pt-BR" sz="11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agosto de 2024 e os 10 assuntos mais demandados entre 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manifestação categorizada como denúncia foi incluída no total de registros (aba atendimento e aba protocolos), contudo o processamento se efetiva por órgãos de apuração como as Corregedorias ou PGM/PROCED, razão pela qual as demais estatísticas contemplam somente os serviços oferecidos pela municipalidade.</a:t>
          </a:r>
        </a:p>
        <a:p>
          <a:r>
            <a:rPr lang="pt-BR" sz="85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relatório é extraído da base de dados do sistema SIGRC sob gestão da SMIT – Secretaria Municipal de Inovação e Tecnologia.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85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85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85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cidadão muitas vezes registra sua manifestação utilizando a expressão “denúncia” quando, na verdade, trata-se de um descumprimento da prestação do serviço. Assim, foram registradas, em agosto/24, via canais de atendimento da Ouvidoria do Município de São Paulo </a:t>
          </a:r>
          <a:r>
            <a:rPr lang="pt-BR" sz="85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368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 </a:t>
          </a:r>
          <a:r>
            <a:rPr lang="pt-BR" sz="85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174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85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85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85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agosto/24 entraram </a:t>
          </a:r>
          <a:r>
            <a:rPr lang="pt-BR" sz="85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652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 aumento de 8,67% (oito virgula sessenta e</a:t>
          </a:r>
          <a:r>
            <a:rPr lang="pt-BR" sz="85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sete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por cento), considerando que em</a:t>
          </a:r>
          <a:r>
            <a:rPr lang="pt-BR" sz="85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julho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/2024 foram registrados 600</a:t>
          </a:r>
          <a:r>
            <a:rPr lang="pt-BR" sz="85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85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4</xdr:col>
      <xdr:colOff>304800</xdr:colOff>
      <xdr:row>7</xdr:row>
      <xdr:rowOff>133350</xdr:rowOff>
    </xdr:from>
    <xdr:to>
      <xdr:col>11</xdr:col>
      <xdr:colOff>522028</xdr:colOff>
      <xdr:row>21</xdr:row>
      <xdr:rowOff>147205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9345" y="1466850"/>
          <a:ext cx="4460183" cy="2680855"/>
        </a:xfrm>
        <a:prstGeom prst="rect">
          <a:avLst/>
        </a:prstGeom>
      </xdr:spPr>
    </xdr:pic>
    <xdr:clientData/>
  </xdr:twoCellAnchor>
  <xdr:twoCellAnchor editAs="oneCell">
    <xdr:from>
      <xdr:col>0</xdr:col>
      <xdr:colOff>235527</xdr:colOff>
      <xdr:row>23</xdr:row>
      <xdr:rowOff>90056</xdr:rowOff>
    </xdr:from>
    <xdr:to>
      <xdr:col>8</xdr:col>
      <xdr:colOff>0</xdr:colOff>
      <xdr:row>36</xdr:row>
      <xdr:rowOff>67622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527" y="4471556"/>
          <a:ext cx="4613564" cy="245406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8</xdr:col>
      <xdr:colOff>140275</xdr:colOff>
      <xdr:row>23</xdr:row>
      <xdr:rowOff>90057</xdr:rowOff>
    </xdr:from>
    <xdr:to>
      <xdr:col>15</xdr:col>
      <xdr:colOff>181841</xdr:colOff>
      <xdr:row>36</xdr:row>
      <xdr:rowOff>104089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89366" y="4471557"/>
          <a:ext cx="4284520" cy="249053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261506</xdr:colOff>
      <xdr:row>42</xdr:row>
      <xdr:rowOff>61431</xdr:rowOff>
    </xdr:from>
    <xdr:to>
      <xdr:col>7</xdr:col>
      <xdr:colOff>406977</xdr:colOff>
      <xdr:row>55</xdr:row>
      <xdr:rowOff>44981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506" y="8062431"/>
          <a:ext cx="4388426" cy="24600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7</xdr:col>
      <xdr:colOff>597476</xdr:colOff>
      <xdr:row>42</xdr:row>
      <xdr:rowOff>60614</xdr:rowOff>
    </xdr:from>
    <xdr:to>
      <xdr:col>15</xdr:col>
      <xdr:colOff>372341</xdr:colOff>
      <xdr:row>55</xdr:row>
      <xdr:rowOff>51955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40431" y="8061614"/>
          <a:ext cx="4623955" cy="246784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19046</xdr:rowOff>
    </xdr:from>
    <xdr:ext cx="7038978" cy="317182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19053</xdr:colOff>
      <xdr:row>17</xdr:row>
      <xdr:rowOff>19050</xdr:rowOff>
    </xdr:from>
    <xdr:ext cx="7296147" cy="3505196"/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81528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agosto em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AGOSTO/24</a:t>
            </a:r>
            <a:endParaRPr lang="pt-BR" sz="14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231772</xdr:colOff>
      <xdr:row>17</xdr:row>
      <xdr:rowOff>74084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01855" y="3831167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888702" cy="25806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6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2024</a:t>
            </a:r>
            <a:endParaRPr lang="pt-BR" sz="16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11</xdr:col>
      <xdr:colOff>201084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18</xdr:row>
      <xdr:rowOff>95250</xdr:rowOff>
    </xdr:from>
    <xdr:to>
      <xdr:col>6</xdr:col>
      <xdr:colOff>333374</xdr:colOff>
      <xdr:row>30</xdr:row>
      <xdr:rowOff>40579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" y="3543300"/>
          <a:ext cx="5172075" cy="223132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104775</xdr:colOff>
      <xdr:row>30</xdr:row>
      <xdr:rowOff>133350</xdr:rowOff>
    </xdr:from>
    <xdr:to>
      <xdr:col>6</xdr:col>
      <xdr:colOff>333375</xdr:colOff>
      <xdr:row>42</xdr:row>
      <xdr:rowOff>78679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5867400"/>
          <a:ext cx="5181600" cy="223132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114300</xdr:colOff>
      <xdr:row>6</xdr:row>
      <xdr:rowOff>76200</xdr:rowOff>
    </xdr:from>
    <xdr:to>
      <xdr:col>6</xdr:col>
      <xdr:colOff>325060</xdr:colOff>
      <xdr:row>18</xdr:row>
      <xdr:rowOff>21529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1238250"/>
          <a:ext cx="5163760" cy="223132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10584</xdr:colOff>
      <xdr:row>1</xdr:row>
      <xdr:rowOff>194733</xdr:rowOff>
    </xdr:from>
    <xdr:to>
      <xdr:col>17</xdr:col>
      <xdr:colOff>433917</xdr:colOff>
      <xdr:row>62</xdr:row>
      <xdr:rowOff>10584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582084</xdr:colOff>
      <xdr:row>2</xdr:row>
      <xdr:rowOff>4233</xdr:rowOff>
    </xdr:from>
    <xdr:to>
      <xdr:col>26</xdr:col>
      <xdr:colOff>105834</xdr:colOff>
      <xdr:row>17</xdr:row>
      <xdr:rowOff>105833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8</xdr:col>
      <xdr:colOff>152403</xdr:colOff>
      <xdr:row>30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2024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895596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272710</xdr:colOff>
      <xdr:row>0</xdr:row>
      <xdr:rowOff>76196</xdr:rowOff>
    </xdr:from>
    <xdr:ext cx="3670639" cy="3095628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154523" y="76196"/>
          <a:ext cx="3670639" cy="3095628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19</xdr:col>
      <xdr:colOff>47621</xdr:colOff>
      <xdr:row>0</xdr:row>
      <xdr:rowOff>57150</xdr:rowOff>
    </xdr:from>
    <xdr:ext cx="4048121" cy="3098006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76196</xdr:colOff>
      <xdr:row>2</xdr:row>
      <xdr:rowOff>38103</xdr:rowOff>
    </xdr:from>
    <xdr:ext cx="4638678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152400</xdr:colOff>
          <xdr:row>0</xdr:row>
          <xdr:rowOff>0</xdr:rowOff>
        </xdr:from>
        <xdr:to>
          <xdr:col>10</xdr:col>
          <xdr:colOff>19050</xdr:colOff>
          <xdr:row>37</xdr:row>
          <xdr:rowOff>38100</xdr:rowOff>
        </xdr:to>
        <xdr:sp macro="" textlink="">
          <xdr:nvSpPr>
            <xdr:cNvPr id="15362" name="Object 1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0</xdr:row>
      <xdr:rowOff>28575</xdr:rowOff>
    </xdr:from>
    <xdr:to>
      <xdr:col>11</xdr:col>
      <xdr:colOff>333375</xdr:colOff>
      <xdr:row>13</xdr:row>
      <xdr:rowOff>180975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57150</xdr:colOff>
      <xdr:row>0</xdr:row>
      <xdr:rowOff>28575</xdr:rowOff>
    </xdr:from>
    <xdr:to>
      <xdr:col>19</xdr:col>
      <xdr:colOff>285750</xdr:colOff>
      <xdr:row>14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447675</xdr:colOff>
      <xdr:row>15</xdr:row>
      <xdr:rowOff>180974</xdr:rowOff>
    </xdr:from>
    <xdr:to>
      <xdr:col>15</xdr:col>
      <xdr:colOff>371474</xdr:colOff>
      <xdr:row>31</xdr:row>
      <xdr:rowOff>133350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4" name="Gráfico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161924</xdr:rowOff>
    </xdr:from>
    <xdr:to>
      <xdr:col>8</xdr:col>
      <xdr:colOff>533401</xdr:colOff>
      <xdr:row>21</xdr:row>
      <xdr:rowOff>95249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22</xdr:row>
      <xdr:rowOff>171450</xdr:rowOff>
    </xdr:from>
    <xdr:to>
      <xdr:col>8</xdr:col>
      <xdr:colOff>523875</xdr:colOff>
      <xdr:row>40</xdr:row>
      <xdr:rowOff>47625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304800</xdr:colOff>
      <xdr:row>43</xdr:row>
      <xdr:rowOff>28574</xdr:rowOff>
    </xdr:from>
    <xdr:to>
      <xdr:col>9</xdr:col>
      <xdr:colOff>247651</xdr:colOff>
      <xdr:row>108</xdr:row>
      <xdr:rowOff>142875</xdr:rowOff>
    </xdr:to>
    <xdr:sp macro="" textlink="">
      <xdr:nvSpPr>
        <xdr:cNvPr id="5" name="CaixaDeTexto 4"/>
        <xdr:cNvSpPr txBox="1"/>
      </xdr:nvSpPr>
      <xdr:spPr>
        <a:xfrm>
          <a:off x="304800" y="8410574"/>
          <a:ext cx="5953126" cy="124968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</a:p>
        <a:p>
          <a:r>
            <a:rPr lang="pt-BR"/>
            <a:t/>
          </a:r>
          <a:br>
            <a:rPr lang="pt-BR"/>
          </a:b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Sugere melhorias nas plataformas digitais do SUS nas cidade de São Paulo.</a:t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Integrar os aplicativos Agenda Fácil e E-Saúde em um único aplicativo;</a:t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Oferecer a opção de impressão do cartão SUS;</a:t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Adotar o CPF como principal número de identificação, conforme Lei Federal 14.534/23;</a:t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Adotar uma plataforma de agendamento integrada com os estabelecimentos de saúde da administração pública e suas conveniadas;</a:t>
          </a:r>
          <a:b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Disparar lembretes de agendamentos pelas notificações dos aplicativos da Secretaria da Saúde.</a:t>
          </a:r>
        </a:p>
        <a:p>
          <a:pPr algn="l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endParaRPr lang="pt-BR" b="1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a sugestão encaminhada pelo(a) munícipe e informamos que a mesma foi encaminhada via protocolo Ouvidor SUS nº 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XXXX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para a área responsável para que esta possa avaliar a viabilidade da sugestão dada.</a:t>
          </a:r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9</xdr:col>
      <xdr:colOff>247649</xdr:colOff>
      <xdr:row>43</xdr:row>
      <xdr:rowOff>28575</xdr:rowOff>
    </xdr:from>
    <xdr:to>
      <xdr:col>18</xdr:col>
      <xdr:colOff>504825</xdr:colOff>
      <xdr:row>108</xdr:row>
      <xdr:rowOff>142874</xdr:rowOff>
    </xdr:to>
    <xdr:sp macro="" textlink="">
      <xdr:nvSpPr>
        <xdr:cNvPr id="6" name="CaixaDeTexto 5"/>
        <xdr:cNvSpPr txBox="1"/>
      </xdr:nvSpPr>
      <xdr:spPr>
        <a:xfrm>
          <a:off x="6257924" y="8410575"/>
          <a:ext cx="5743576" cy="124967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São Paulo Transporte S/A (SPTrans)</a:t>
          </a:r>
        </a:p>
        <a:p>
          <a:pPr algn="ctr"/>
          <a:endParaRPr lang="pt-BR" sz="1100">
            <a:solidFill>
              <a:sysClr val="windowText" lastClr="000000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Sugestão do munícipe: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 i="0">
            <a:solidFill>
              <a:sysClr val="windowText" lastClr="000000"/>
            </a:solidFill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Sugere</a:t>
          </a:r>
          <a:r>
            <a:rPr lang="pt-B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pt-BR" b="0" i="0"/>
            <a:t>implementação da possibilidade de pagamento da tarifa diretamente com cartão de débito e crédito </a:t>
          </a:r>
          <a:r>
            <a:rPr lang="pt-BR" i="0"/>
            <a:t>nos ônibus da cidade de São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Isso facilitaria a vida dos passageiros, especialmente daqueles que eventualmente ficam sem créditos no cartão bilhete único durante o trajeto. Com essa opção de crédito e débito, os usuários teriam mais praticidade e conveniência, evitando contratempos e garantindo uma viagem mais tranquila. Além disso, essa medida poderia contribuir para diminuir as filas e aglomerações nos pontos de recarga, tornando o sistema de transporte público mais eficiente e acessível para todos os cidadãos paulistanos.</a:t>
          </a:r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 atenção à sugestão do munícipe, informamos que, em 12/09/2019, em uma ação para trazer agilidade e praticidade para os paulistanos e visitantes em seus deslocamentos pela cidade, a Prefeitura de São Paulo anunciou o projeto piloto para novos meios de pagamento de tarifa com cartão de débito e crédito.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Assim, em 16/09/2019, 200 ônibus passaram a oferecer esse meio de pagamento aos passageiros, inicialmente aceitando as bandeiras Mastercard e Visa, com a previsão de inclusão da bandeira Elo.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Esclareça-se que, para o uso dessa tecnologia, basta aproximar do validador do ônibus os cartões de crédito, débito, smartphones ou smartwatches. É preciso que o cartão de débito, crédito ou qualquer equipamento eletrônico móvel tenha a tecnologia de pagamento por aproximação (NFC) desbloqueada previamente, ou seja, que já tenha sido utilizada em alguma transação anteriormente.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Importante frisar que os veículos que possuem o validador compatível com essa tecnologia, possuem a identificação da tecnologia de pagamento por aproximação (NFC) na parte externa da porta dianteira do ônibus. Dentro do veículo também é possível verificar se há indicação das bandeiras Mastercard e Visa no validador, demonstrando que o novo meio de pagamento é aceito. A cobrança da tarifa aparecerá na fatura ou no extrato da conta corrente do usuário.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Posteriormente, o projeto foi ampliado para as estações do Expresso Tiradentes e para os Terminais Sacomã, Vila Prudente e Mercado, sendo incluída a bandeira Elo. Atualmente, a tecnologia em questão funciona em 14 linhas, 350 veículos e 12 operadoras de ônibus na cidade, com previsão de expansão para todas as linhas, beneficiando, principalmente, aquele usuário que utiliza apenas um ônibus e paga a tarifa em dinheiro, já que esse modo de pagamento não permite a integração com outros ônibus ou outros modais, como o sistema trilhos.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Isto posto, denota-se que o projeto referenciado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encontra implementado e em expansão </a:t>
          </a:r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fim de contemplar a totalidade da frota de ônibus municipal, reiterando, portanto, o compromisso da SPTrans com a prestação de um serviço de qualidade para os seus usuários.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/>
        </a:p>
      </xdr:txBody>
    </xdr:sp>
    <xdr:clientData/>
  </xdr:twoCellAnchor>
  <xdr:oneCellAnchor>
    <xdr:from>
      <xdr:col>0</xdr:col>
      <xdr:colOff>304800</xdr:colOff>
      <xdr:row>41</xdr:row>
      <xdr:rowOff>28575</xdr:rowOff>
    </xdr:from>
    <xdr:ext cx="11696700" cy="378860"/>
    <xdr:sp macro="" textlink="">
      <xdr:nvSpPr>
        <xdr:cNvPr id="7" name="CaixaDeTexto 6"/>
        <xdr:cNvSpPr txBox="1"/>
      </xdr:nvSpPr>
      <xdr:spPr>
        <a:xfrm>
          <a:off x="304800" y="8029575"/>
          <a:ext cx="11696700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2000" b="1">
              <a:solidFill>
                <a:sysClr val="windowText" lastClr="000000"/>
              </a:solidFill>
            </a:rPr>
            <a:t>Melhores Sugestões</a:t>
          </a:r>
          <a:r>
            <a:rPr lang="pt-BR" sz="2000" b="1" baseline="0">
              <a:solidFill>
                <a:sysClr val="windowText" lastClr="000000"/>
              </a:solidFill>
            </a:rPr>
            <a:t> - agosto de 2024 </a:t>
          </a:r>
          <a:endParaRPr lang="pt-BR" sz="2000" b="1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9</xdr:col>
      <xdr:colOff>95251</xdr:colOff>
      <xdr:row>2</xdr:row>
      <xdr:rowOff>161925</xdr:rowOff>
    </xdr:from>
    <xdr:to>
      <xdr:col>19</xdr:col>
      <xdr:colOff>19051</xdr:colOff>
      <xdr:row>21</xdr:row>
      <xdr:rowOff>85725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05526" y="542925"/>
          <a:ext cx="6019800" cy="37338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95250</xdr:colOff>
      <xdr:row>23</xdr:row>
      <xdr:rowOff>9525</xdr:rowOff>
    </xdr:from>
    <xdr:to>
      <xdr:col>18</xdr:col>
      <xdr:colOff>600075</xdr:colOff>
      <xdr:row>40</xdr:row>
      <xdr:rowOff>66675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05525" y="4581525"/>
          <a:ext cx="5991225" cy="329565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12</xdr:row>
      <xdr:rowOff>57150</xdr:rowOff>
    </xdr:from>
    <xdr:ext cx="5286375" cy="424814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2</xdr:col>
      <xdr:colOff>438153</xdr:colOff>
      <xdr:row>12</xdr:row>
      <xdr:rowOff>48981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197986</xdr:colOff>
      <xdr:row>12</xdr:row>
      <xdr:rowOff>54091</xdr:rowOff>
    </xdr:from>
    <xdr:ext cx="5326513" cy="4276721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0806455" y="2911591"/>
          <a:ext cx="5326513" cy="4276721"/>
          <a:chOff x="10925178" y="2619378"/>
          <a:chExt cx="4838703" cy="4276721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42767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53494" y="2912272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AGOSTO/2024</a:t>
            </a:r>
          </a:p>
        </xdr:txBody>
      </xdr:sp>
    </xdr:grp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9528</xdr:colOff>
      <xdr:row>0</xdr:row>
      <xdr:rowOff>19046</xdr:rowOff>
    </xdr:from>
    <xdr:ext cx="6076946" cy="3276596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47625</xdr:colOff>
      <xdr:row>17</xdr:row>
      <xdr:rowOff>90488</xdr:rowOff>
    </xdr:from>
    <xdr:to>
      <xdr:col>8</xdr:col>
      <xdr:colOff>476250</xdr:colOff>
      <xdr:row>36</xdr:row>
      <xdr:rowOff>83344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assuntos mais solicitados do mês de agosto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AGOSTO/24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42331</xdr:colOff>
      <xdr:row>17</xdr:row>
      <xdr:rowOff>64295</xdr:rowOff>
    </xdr:from>
    <xdr:ext cx="6496843" cy="3925623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95250</xdr:colOff>
      <xdr:row>17</xdr:row>
      <xdr:rowOff>60325</xdr:rowOff>
    </xdr:from>
    <xdr:to>
      <xdr:col>9</xdr:col>
      <xdr:colOff>390525</xdr:colOff>
      <xdr:row>26</xdr:row>
      <xdr:rowOff>89958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AGO/24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Média/2024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1.emf"/><Relationship Id="rId4" Type="http://schemas.openxmlformats.org/officeDocument/2006/relationships/package" Target="../embeddings/Documento_do_Microsoft_Word.docx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zoomScale="110" zoomScaleNormal="110" workbookViewId="0">
      <selection activeCell="R1" sqref="R1"/>
    </sheetView>
  </sheetViews>
  <sheetFormatPr defaultRowHeight="15"/>
  <sheetData/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80" zoomScaleNormal="80" workbookViewId="0"/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127" customWidth="1"/>
    <col min="13" max="13" width="8.7109375" style="127" customWidth="1"/>
    <col min="14" max="14" width="7.7109375" style="127" customWidth="1"/>
    <col min="15" max="15" width="9.7109375" style="127" customWidth="1"/>
    <col min="16" max="16" width="8.42578125" style="127" customWidth="1"/>
    <col min="17" max="17" width="9.140625" style="127" customWidth="1"/>
    <col min="18" max="18" width="9.42578125" style="127" customWidth="1"/>
    <col min="19" max="19" width="9.85546875" style="127" customWidth="1"/>
    <col min="20" max="20" width="10.28515625" style="127" customWidth="1"/>
    <col min="21" max="21" width="8" style="127" customWidth="1"/>
    <col min="22" max="22" width="9.140625" style="127" customWidth="1"/>
    <col min="23" max="23" width="9.140625" customWidth="1"/>
  </cols>
  <sheetData>
    <row r="1" spans="1:2" s="542" customFormat="1">
      <c r="A1" s="1032" t="s">
        <v>0</v>
      </c>
    </row>
    <row r="2" spans="1:2" s="542" customFormat="1">
      <c r="A2" s="1032" t="s">
        <v>1</v>
      </c>
    </row>
    <row r="3" spans="1:2" s="542" customFormat="1">
      <c r="A3" s="1032"/>
    </row>
    <row r="4" spans="1:2">
      <c r="A4" s="1" t="s">
        <v>537</v>
      </c>
    </row>
    <row r="5" spans="1:2" ht="15.75" thickBot="1"/>
    <row r="6" spans="1:2" ht="15.75" thickBot="1">
      <c r="A6" s="628" t="s">
        <v>24</v>
      </c>
      <c r="B6" s="74">
        <v>45505</v>
      </c>
    </row>
    <row r="7" spans="1:2">
      <c r="A7" s="1085" t="s">
        <v>143</v>
      </c>
      <c r="B7" s="910">
        <v>908</v>
      </c>
    </row>
    <row r="8" spans="1:2">
      <c r="A8" s="631" t="s">
        <v>56</v>
      </c>
      <c r="B8" s="590">
        <v>320</v>
      </c>
    </row>
    <row r="9" spans="1:2">
      <c r="A9" s="630" t="s">
        <v>158</v>
      </c>
      <c r="B9" s="590">
        <v>303</v>
      </c>
    </row>
    <row r="10" spans="1:2">
      <c r="A10" s="630" t="s">
        <v>167</v>
      </c>
      <c r="B10" s="590">
        <v>293</v>
      </c>
    </row>
    <row r="11" spans="1:2">
      <c r="A11" s="631" t="s">
        <v>42</v>
      </c>
      <c r="B11" s="590">
        <v>290</v>
      </c>
    </row>
    <row r="12" spans="1:2">
      <c r="A12" s="631" t="s">
        <v>440</v>
      </c>
      <c r="B12" s="590">
        <v>236</v>
      </c>
    </row>
    <row r="13" spans="1:2">
      <c r="A13" s="631" t="s">
        <v>140</v>
      </c>
      <c r="B13" s="590">
        <v>215</v>
      </c>
    </row>
    <row r="14" spans="1:2">
      <c r="A14" s="631" t="s">
        <v>152</v>
      </c>
      <c r="B14" s="590">
        <v>210</v>
      </c>
    </row>
    <row r="15" spans="1:2">
      <c r="A15" s="631" t="s">
        <v>97</v>
      </c>
      <c r="B15" s="590">
        <v>193</v>
      </c>
    </row>
    <row r="16" spans="1:2" ht="15.75" thickBot="1">
      <c r="A16" s="631" t="s">
        <v>58</v>
      </c>
      <c r="B16" s="590">
        <v>185</v>
      </c>
    </row>
    <row r="17" spans="1:25" s="78" customFormat="1" ht="15.75" thickBot="1">
      <c r="A17" s="635" t="s">
        <v>5</v>
      </c>
      <c r="B17" s="1049">
        <f>SUM(B7:B16)</f>
        <v>3153</v>
      </c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</row>
    <row r="18" spans="1:25" s="501" customFormat="1">
      <c r="A18" s="911"/>
      <c r="B18" s="912"/>
      <c r="C18" s="913"/>
      <c r="D18" s="913"/>
      <c r="E18" s="913"/>
      <c r="F18" s="913"/>
      <c r="G18" s="913"/>
      <c r="H18" s="913"/>
      <c r="I18" s="913"/>
      <c r="J18" s="913"/>
      <c r="K18" s="913"/>
      <c r="L18" s="913"/>
      <c r="M18" s="913"/>
    </row>
    <row r="19" spans="1:25" s="486" customFormat="1">
      <c r="A19" s="914"/>
      <c r="B19" s="542"/>
      <c r="C19" s="542"/>
      <c r="D19" s="542"/>
      <c r="E19" s="542"/>
      <c r="F19" s="542"/>
      <c r="G19" s="542"/>
      <c r="H19" s="542"/>
      <c r="I19" s="542"/>
      <c r="J19" s="542"/>
      <c r="K19" s="542"/>
      <c r="L19" s="542"/>
      <c r="M19" s="542"/>
    </row>
    <row r="20" spans="1:25" s="486" customFormat="1">
      <c r="A20" s="914"/>
      <c r="B20" s="542"/>
      <c r="C20" s="542"/>
      <c r="D20" s="542"/>
      <c r="E20" s="542"/>
      <c r="F20" s="542"/>
      <c r="G20" s="542"/>
      <c r="H20" s="542"/>
      <c r="I20" s="542"/>
      <c r="J20" s="542"/>
      <c r="K20" s="542"/>
      <c r="L20" s="542"/>
      <c r="M20" s="542"/>
    </row>
    <row r="21" spans="1:25" s="486" customFormat="1" ht="15" customHeight="1">
      <c r="A21" s="914"/>
      <c r="B21" s="542"/>
      <c r="C21" s="542"/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2"/>
    </row>
    <row r="22" spans="1:25" s="486" customFormat="1" ht="15" customHeight="1">
      <c r="A22" s="1086"/>
      <c r="B22" s="839"/>
      <c r="C22" s="839"/>
      <c r="D22" s="839"/>
      <c r="E22" s="839"/>
      <c r="F22" s="839"/>
      <c r="G22" s="839"/>
      <c r="H22" s="839"/>
      <c r="I22" s="839"/>
      <c r="J22" s="839"/>
      <c r="K22" s="839"/>
      <c r="L22" s="839"/>
      <c r="M22" s="974"/>
      <c r="N22" s="542"/>
    </row>
    <row r="23" spans="1:25" s="486" customFormat="1" ht="66" customHeight="1">
      <c r="A23" s="1087"/>
      <c r="B23" s="839"/>
      <c r="C23" s="839"/>
      <c r="D23" s="839"/>
      <c r="E23" s="839"/>
      <c r="F23" s="839"/>
      <c r="G23" s="839"/>
      <c r="H23" s="839"/>
      <c r="I23" s="839"/>
      <c r="J23" s="839"/>
      <c r="K23" s="839"/>
      <c r="L23" s="839"/>
      <c r="M23" s="974"/>
      <c r="N23" s="542"/>
    </row>
    <row r="24" spans="1:25" s="486" customFormat="1">
      <c r="A24" s="839"/>
      <c r="B24" s="839" t="str">
        <f>A7</f>
        <v>Órgão externo</v>
      </c>
      <c r="C24" s="839" t="str">
        <f>A8</f>
        <v>Cadastro Único (CadÚnico)</v>
      </c>
      <c r="D24" s="839" t="str">
        <f>A9</f>
        <v>Processo Administrativo</v>
      </c>
      <c r="E24" s="839" t="str">
        <f>A10</f>
        <v>Qualidade de atendimento</v>
      </c>
      <c r="F24" s="839" t="str">
        <f>A11</f>
        <v>Árvore</v>
      </c>
      <c r="G24" s="839" t="str">
        <f>A12</f>
        <v>Buraco e Pavimentação</v>
      </c>
      <c r="H24" s="839" t="str">
        <f>A13</f>
        <v>Ônibus</v>
      </c>
      <c r="I24" s="839" t="str">
        <f>A14</f>
        <v>Poluição sonora - PSIU</v>
      </c>
      <c r="J24" s="839" t="str">
        <f>A15</f>
        <v>Estabelecimentos comerciais, indústrias e serviços</v>
      </c>
      <c r="K24" s="839" t="str">
        <f>A16</f>
        <v>Calçadas, guias e postes</v>
      </c>
      <c r="L24" s="839" t="s">
        <v>5</v>
      </c>
      <c r="M24" s="974"/>
      <c r="N24" s="544"/>
      <c r="O24" s="489"/>
      <c r="P24" s="489"/>
      <c r="Q24" s="489"/>
      <c r="R24" s="489"/>
      <c r="S24" s="489"/>
      <c r="T24" s="490"/>
      <c r="U24" s="490"/>
      <c r="V24" s="489"/>
      <c r="W24" s="489"/>
      <c r="X24" s="489"/>
      <c r="Y24" s="489"/>
    </row>
    <row r="25" spans="1:25" s="486" customFormat="1">
      <c r="A25" s="839"/>
      <c r="B25" s="839">
        <f>B7</f>
        <v>908</v>
      </c>
      <c r="C25" s="839">
        <f>B8</f>
        <v>320</v>
      </c>
      <c r="D25" s="839">
        <f>B9</f>
        <v>303</v>
      </c>
      <c r="E25" s="839">
        <f>B10</f>
        <v>293</v>
      </c>
      <c r="F25" s="839">
        <f>B11</f>
        <v>290</v>
      </c>
      <c r="G25" s="839">
        <f>B12</f>
        <v>236</v>
      </c>
      <c r="H25" s="839">
        <f>B13</f>
        <v>215</v>
      </c>
      <c r="I25" s="839">
        <f>B14</f>
        <v>210</v>
      </c>
      <c r="J25" s="839">
        <f>B15</f>
        <v>193</v>
      </c>
      <c r="K25" s="839">
        <f>B16</f>
        <v>185</v>
      </c>
      <c r="L25" s="839"/>
      <c r="M25" s="974"/>
      <c r="N25" s="544"/>
      <c r="O25" s="489"/>
      <c r="P25" s="489"/>
      <c r="Q25" s="489"/>
      <c r="R25" s="489"/>
      <c r="S25" s="489"/>
      <c r="T25" s="490"/>
      <c r="U25" s="490"/>
      <c r="V25" s="489"/>
      <c r="W25" s="489"/>
      <c r="X25" s="489"/>
      <c r="Y25" s="489"/>
    </row>
    <row r="26" spans="1:25" s="486" customFormat="1">
      <c r="A26" s="839"/>
      <c r="B26" s="839"/>
      <c r="C26" s="839"/>
      <c r="D26" s="839"/>
      <c r="E26" s="839"/>
      <c r="F26" s="839"/>
      <c r="G26" s="839"/>
      <c r="H26" s="839"/>
      <c r="I26" s="839"/>
      <c r="J26" s="839"/>
      <c r="K26" s="839">
        <v>200</v>
      </c>
      <c r="L26" s="839">
        <f>Assuntos!F250</f>
        <v>5776</v>
      </c>
      <c r="M26" s="974"/>
      <c r="N26" s="544"/>
      <c r="O26" s="544"/>
      <c r="P26" s="544"/>
      <c r="Q26" s="489"/>
      <c r="R26" s="489"/>
      <c r="S26" s="489"/>
      <c r="T26" s="490"/>
      <c r="U26" s="490"/>
      <c r="V26" s="489"/>
      <c r="W26" s="489"/>
      <c r="X26" s="489"/>
      <c r="Y26" s="489"/>
    </row>
    <row r="27" spans="1:25" s="486" customFormat="1">
      <c r="A27" s="839"/>
      <c r="B27" s="839"/>
      <c r="C27" s="839"/>
      <c r="D27" s="839"/>
      <c r="E27" s="839"/>
      <c r="F27" s="839"/>
      <c r="G27" s="839"/>
      <c r="H27" s="839"/>
      <c r="I27" s="839"/>
      <c r="J27" s="839"/>
      <c r="K27" s="839"/>
      <c r="L27" s="839"/>
      <c r="M27" s="974"/>
      <c r="N27" s="544"/>
      <c r="O27" s="544"/>
      <c r="P27" s="544"/>
      <c r="Q27" s="489"/>
      <c r="R27" s="489"/>
      <c r="S27" s="489"/>
      <c r="T27" s="490"/>
      <c r="U27" s="490"/>
      <c r="V27" s="489"/>
      <c r="W27" s="489"/>
      <c r="X27" s="489"/>
      <c r="Y27" s="489"/>
    </row>
    <row r="28" spans="1:25" s="486" customFormat="1">
      <c r="A28" s="974"/>
      <c r="B28" s="974"/>
      <c r="C28" s="974"/>
      <c r="D28" s="974"/>
      <c r="E28" s="974"/>
      <c r="F28" s="974"/>
      <c r="G28" s="974"/>
      <c r="H28" s="974"/>
      <c r="I28" s="974"/>
      <c r="J28" s="974"/>
      <c r="K28" s="974"/>
      <c r="L28" s="974"/>
      <c r="M28" s="974"/>
      <c r="N28" s="544"/>
      <c r="O28" s="544"/>
      <c r="P28" s="544"/>
      <c r="Q28" s="489"/>
      <c r="R28" s="489"/>
      <c r="S28" s="489"/>
      <c r="T28" s="490"/>
      <c r="U28" s="490"/>
      <c r="V28" s="489"/>
      <c r="W28" s="489"/>
      <c r="X28" s="489"/>
      <c r="Y28" s="489"/>
    </row>
    <row r="29" spans="1:25" s="486" customFormat="1">
      <c r="A29" s="542"/>
      <c r="B29" s="542"/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4"/>
      <c r="O29" s="544"/>
      <c r="P29" s="544"/>
      <c r="Q29" s="489"/>
      <c r="R29" s="489"/>
      <c r="S29" s="489"/>
      <c r="T29" s="490"/>
      <c r="U29" s="490"/>
      <c r="V29" s="489"/>
      <c r="W29" s="489"/>
      <c r="X29" s="489"/>
      <c r="Y29" s="489"/>
    </row>
    <row r="30" spans="1:25" s="127" customFormat="1">
      <c r="A30" s="542"/>
      <c r="B30" s="542"/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2"/>
      <c r="O30" s="542"/>
      <c r="P30" s="542"/>
      <c r="Q30" s="131"/>
      <c r="R30" s="131"/>
    </row>
    <row r="31" spans="1:25" s="127" customFormat="1">
      <c r="A31" s="542"/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2"/>
      <c r="P31" s="542"/>
      <c r="Q31" s="131"/>
      <c r="R31" s="131"/>
    </row>
    <row r="32" spans="1:25" s="127" customFormat="1">
      <c r="A32" s="542"/>
      <c r="B32" s="542"/>
      <c r="C32" s="542"/>
      <c r="D32" s="542"/>
      <c r="E32" s="542"/>
      <c r="F32" s="542"/>
      <c r="G32" s="542"/>
      <c r="H32" s="542"/>
      <c r="I32" s="542"/>
      <c r="J32" s="542"/>
      <c r="K32" s="542"/>
      <c r="L32" s="542"/>
      <c r="M32" s="542"/>
      <c r="N32" s="542"/>
      <c r="O32" s="542"/>
      <c r="P32" s="542"/>
      <c r="Q32"/>
      <c r="R32"/>
    </row>
    <row r="33" spans="1:22" s="127" customFormat="1">
      <c r="A33" s="542"/>
      <c r="B33" s="542"/>
      <c r="C33" s="542"/>
      <c r="D33" s="542"/>
      <c r="E33" s="542"/>
      <c r="F33" s="542"/>
      <c r="G33" s="542"/>
      <c r="H33" s="542"/>
      <c r="I33" s="542"/>
      <c r="J33" s="542"/>
      <c r="K33" s="542"/>
      <c r="L33" s="542"/>
      <c r="M33" s="542"/>
      <c r="N33" s="542"/>
      <c r="O33" s="542"/>
      <c r="P33" s="542"/>
    </row>
    <row r="34" spans="1:22" s="127" customFormat="1">
      <c r="A34" s="542"/>
      <c r="B34" s="542"/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2"/>
      <c r="O34" s="486"/>
      <c r="P34"/>
    </row>
    <row r="35" spans="1:22" s="127" customFormat="1">
      <c r="A35" s="542"/>
      <c r="B35" s="542"/>
      <c r="C35" s="542"/>
      <c r="D35" s="542"/>
      <c r="E35" s="542"/>
      <c r="F35" s="542"/>
      <c r="G35" s="542"/>
      <c r="H35" s="542"/>
      <c r="I35" s="542"/>
      <c r="J35" s="542"/>
      <c r="K35" s="542"/>
      <c r="L35" s="542"/>
      <c r="M35" s="542"/>
      <c r="N35" s="486"/>
      <c r="O35" s="486"/>
      <c r="P35"/>
    </row>
    <row r="36" spans="1:22" s="127" customFormat="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/>
      <c r="M36"/>
      <c r="N36"/>
      <c r="O36"/>
      <c r="P36"/>
    </row>
    <row r="37" spans="1:22" s="127" customFormat="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/>
      <c r="M37"/>
      <c r="N37"/>
      <c r="O37"/>
      <c r="P37"/>
    </row>
    <row r="38" spans="1:22" s="127" customFormat="1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/>
      <c r="M38"/>
      <c r="N38"/>
      <c r="O38"/>
      <c r="P38"/>
    </row>
    <row r="39" spans="1:22" s="127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127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127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127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127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4"/>
  <sheetViews>
    <sheetView workbookViewId="0"/>
  </sheetViews>
  <sheetFormatPr defaultColWidth="5.5703125" defaultRowHeight="14.25"/>
  <cols>
    <col min="1" max="1" width="68.85546875" style="103" customWidth="1"/>
    <col min="2" max="2" width="7.5703125" style="104" bestFit="1" customWidth="1"/>
    <col min="3" max="3" width="7.7109375" style="104" bestFit="1" customWidth="1"/>
    <col min="4" max="4" width="7.140625" style="104" bestFit="1" customWidth="1"/>
    <col min="5" max="5" width="7" style="104" bestFit="1" customWidth="1"/>
    <col min="6" max="6" width="7.5703125" style="104" bestFit="1" customWidth="1"/>
    <col min="7" max="7" width="6.7109375" style="92" bestFit="1" customWidth="1"/>
    <col min="8" max="8" width="7" style="104" bestFit="1" customWidth="1"/>
    <col min="9" max="9" width="7.28515625" style="104" bestFit="1" customWidth="1"/>
    <col min="10" max="10" width="7.140625" style="104" bestFit="1" customWidth="1"/>
    <col min="11" max="11" width="7.5703125" style="104" bestFit="1" customWidth="1"/>
    <col min="12" max="12" width="7.140625" style="105" bestFit="1" customWidth="1"/>
    <col min="13" max="13" width="7.85546875" style="104" customWidth="1"/>
    <col min="14" max="14" width="9.7109375" style="104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133"/>
      <c r="C1" s="133"/>
      <c r="D1" s="133"/>
      <c r="E1" s="133"/>
      <c r="F1" s="133"/>
      <c r="G1" s="89"/>
      <c r="H1" s="133"/>
      <c r="I1" s="133"/>
      <c r="J1" s="133"/>
      <c r="K1" s="133"/>
      <c r="L1" s="104"/>
      <c r="M1" s="105"/>
      <c r="N1" s="105"/>
      <c r="O1" s="9"/>
      <c r="P1" s="9"/>
    </row>
    <row r="2" spans="1:16" customFormat="1" ht="15">
      <c r="A2" s="134" t="s">
        <v>1</v>
      </c>
      <c r="B2" s="6"/>
      <c r="C2" s="6"/>
      <c r="D2" s="6"/>
      <c r="E2" s="6"/>
      <c r="F2" s="6"/>
      <c r="G2" s="70"/>
      <c r="H2" s="6"/>
      <c r="I2" s="6"/>
      <c r="J2" s="6"/>
      <c r="K2" s="6"/>
      <c r="L2" s="104"/>
      <c r="M2" s="105"/>
      <c r="N2" s="105"/>
      <c r="O2" s="9"/>
      <c r="P2" s="9"/>
    </row>
    <row r="3" spans="1:16" customFormat="1" ht="15.75" thickBot="1">
      <c r="A3" s="103"/>
      <c r="B3" s="104"/>
      <c r="C3" s="104"/>
      <c r="D3" s="104"/>
      <c r="E3" s="104"/>
      <c r="F3" s="104"/>
      <c r="G3" s="92"/>
      <c r="H3" s="104"/>
      <c r="I3" s="104"/>
      <c r="J3" s="104"/>
      <c r="K3" s="104"/>
      <c r="L3" s="104"/>
      <c r="M3" s="105"/>
      <c r="N3" s="105"/>
      <c r="O3" s="9"/>
      <c r="P3" s="9"/>
    </row>
    <row r="4" spans="1:16" customFormat="1" ht="15.75" thickBot="1">
      <c r="A4" s="135" t="s">
        <v>204</v>
      </c>
      <c r="B4" s="20">
        <v>45627</v>
      </c>
      <c r="C4" s="17">
        <v>45597</v>
      </c>
      <c r="D4" s="20">
        <v>45566</v>
      </c>
      <c r="E4" s="18">
        <v>45536</v>
      </c>
      <c r="F4" s="55">
        <v>45505</v>
      </c>
      <c r="G4" s="55">
        <v>45474</v>
      </c>
      <c r="H4" s="55">
        <v>45444</v>
      </c>
      <c r="I4" s="136">
        <v>45413</v>
      </c>
      <c r="J4" s="128">
        <v>45383</v>
      </c>
      <c r="K4" s="128">
        <v>45352</v>
      </c>
      <c r="L4" s="128">
        <v>45323</v>
      </c>
      <c r="M4" s="128">
        <v>45292</v>
      </c>
      <c r="N4" s="137" t="s">
        <v>5</v>
      </c>
      <c r="O4" s="138" t="s">
        <v>6</v>
      </c>
      <c r="P4" s="53" t="s">
        <v>25</v>
      </c>
    </row>
    <row r="5" spans="1:16" customFormat="1" ht="15">
      <c r="A5" s="139" t="s">
        <v>211</v>
      </c>
      <c r="B5" s="140"/>
      <c r="C5" s="27"/>
      <c r="D5" s="25"/>
      <c r="E5" s="25"/>
      <c r="F5" s="25">
        <v>130</v>
      </c>
      <c r="G5" s="25">
        <v>126</v>
      </c>
      <c r="H5" s="26">
        <v>125</v>
      </c>
      <c r="I5" s="25">
        <v>148</v>
      </c>
      <c r="J5" s="27">
        <v>147</v>
      </c>
      <c r="K5" s="27">
        <v>134</v>
      </c>
      <c r="L5" s="27">
        <v>116</v>
      </c>
      <c r="M5" s="27">
        <v>111</v>
      </c>
      <c r="N5" s="141">
        <f t="shared" ref="N5:N36" si="0">SUM(B5:M5)</f>
        <v>1037</v>
      </c>
      <c r="O5" s="142">
        <f t="shared" ref="O5:O36" si="1">AVERAGE(B5:M5)</f>
        <v>129.625</v>
      </c>
      <c r="P5" s="143">
        <f t="shared" ref="P5:P36" si="2">(N5/$N$71)*100</f>
        <v>2.2610819178858774</v>
      </c>
    </row>
    <row r="6" spans="1:16" customFormat="1" ht="15">
      <c r="A6" s="144" t="s">
        <v>212</v>
      </c>
      <c r="B6" s="145"/>
      <c r="C6" s="37"/>
      <c r="D6" s="27"/>
      <c r="E6" s="27"/>
      <c r="F6" s="27">
        <v>0</v>
      </c>
      <c r="G6" s="37">
        <v>0</v>
      </c>
      <c r="H6" s="38">
        <v>1</v>
      </c>
      <c r="I6" s="37">
        <v>1</v>
      </c>
      <c r="J6" s="37">
        <v>0</v>
      </c>
      <c r="K6" s="37">
        <v>0</v>
      </c>
      <c r="L6" s="37">
        <v>0</v>
      </c>
      <c r="M6" s="37">
        <v>0</v>
      </c>
      <c r="N6" s="146">
        <f t="shared" si="0"/>
        <v>2</v>
      </c>
      <c r="O6" s="142">
        <f t="shared" si="1"/>
        <v>0.25</v>
      </c>
      <c r="P6" s="143">
        <f t="shared" si="2"/>
        <v>4.3608137278416149E-3</v>
      </c>
    </row>
    <row r="7" spans="1:16" customFormat="1" ht="15">
      <c r="A7" s="144" t="s">
        <v>213</v>
      </c>
      <c r="B7" s="147"/>
      <c r="C7" s="37"/>
      <c r="D7" s="37"/>
      <c r="E7" s="37"/>
      <c r="F7" s="37">
        <v>319</v>
      </c>
      <c r="G7" s="37">
        <v>266</v>
      </c>
      <c r="H7" s="38">
        <v>280</v>
      </c>
      <c r="I7" s="37">
        <v>257</v>
      </c>
      <c r="J7" s="37">
        <v>304</v>
      </c>
      <c r="K7" s="37">
        <v>249</v>
      </c>
      <c r="L7" s="37">
        <v>245</v>
      </c>
      <c r="M7" s="37">
        <v>328</v>
      </c>
      <c r="N7" s="146">
        <f t="shared" si="0"/>
        <v>2248</v>
      </c>
      <c r="O7" s="142">
        <f t="shared" si="1"/>
        <v>281</v>
      </c>
      <c r="P7" s="143">
        <f t="shared" si="2"/>
        <v>4.9015546300939752</v>
      </c>
    </row>
    <row r="8" spans="1:16" customFormat="1" ht="15">
      <c r="A8" s="144" t="s">
        <v>214</v>
      </c>
      <c r="B8" s="147"/>
      <c r="C8" s="37"/>
      <c r="D8" s="37"/>
      <c r="E8" s="37"/>
      <c r="F8" s="37">
        <v>20</v>
      </c>
      <c r="G8" s="37">
        <v>28</v>
      </c>
      <c r="H8" s="38">
        <v>25</v>
      </c>
      <c r="I8" s="37">
        <v>11</v>
      </c>
      <c r="J8" s="37">
        <v>10</v>
      </c>
      <c r="K8" s="37">
        <v>19</v>
      </c>
      <c r="L8" s="37">
        <v>8</v>
      </c>
      <c r="M8" s="37">
        <v>11</v>
      </c>
      <c r="N8" s="146">
        <f t="shared" si="0"/>
        <v>132</v>
      </c>
      <c r="O8" s="142">
        <f t="shared" si="1"/>
        <v>16.5</v>
      </c>
      <c r="P8" s="143">
        <f t="shared" si="2"/>
        <v>0.28781370603754663</v>
      </c>
    </row>
    <row r="9" spans="1:16" customFormat="1" ht="15">
      <c r="A9" s="144" t="s">
        <v>215</v>
      </c>
      <c r="B9" s="147"/>
      <c r="C9" s="37"/>
      <c r="D9" s="37"/>
      <c r="E9" s="37"/>
      <c r="F9" s="37">
        <v>36</v>
      </c>
      <c r="G9" s="37">
        <v>31</v>
      </c>
      <c r="H9" s="38">
        <v>49</v>
      </c>
      <c r="I9" s="37">
        <v>37</v>
      </c>
      <c r="J9" s="37">
        <v>44</v>
      </c>
      <c r="K9" s="37">
        <v>44</v>
      </c>
      <c r="L9" s="37">
        <v>38</v>
      </c>
      <c r="M9" s="37">
        <v>52</v>
      </c>
      <c r="N9" s="146">
        <f t="shared" si="0"/>
        <v>331</v>
      </c>
      <c r="O9" s="142">
        <f t="shared" si="1"/>
        <v>41.375</v>
      </c>
      <c r="P9" s="143">
        <f t="shared" si="2"/>
        <v>0.72171467195778738</v>
      </c>
    </row>
    <row r="10" spans="1:16" customFormat="1" ht="15">
      <c r="A10" s="144" t="s">
        <v>216</v>
      </c>
      <c r="B10" s="147"/>
      <c r="C10" s="37"/>
      <c r="D10" s="37"/>
      <c r="E10" s="37"/>
      <c r="F10" s="37">
        <v>6</v>
      </c>
      <c r="G10" s="37">
        <v>2</v>
      </c>
      <c r="H10" s="38">
        <v>7</v>
      </c>
      <c r="I10" s="37">
        <v>0</v>
      </c>
      <c r="J10" s="37">
        <v>2</v>
      </c>
      <c r="K10" s="37">
        <v>1</v>
      </c>
      <c r="L10" s="37">
        <v>3</v>
      </c>
      <c r="M10" s="37">
        <v>1</v>
      </c>
      <c r="N10" s="146">
        <f t="shared" si="0"/>
        <v>22</v>
      </c>
      <c r="O10" s="142">
        <f t="shared" si="1"/>
        <v>2.75</v>
      </c>
      <c r="P10" s="143">
        <f t="shared" si="2"/>
        <v>4.7968951006257768E-2</v>
      </c>
    </row>
    <row r="11" spans="1:16" customFormat="1" ht="15">
      <c r="A11" s="144" t="s">
        <v>143</v>
      </c>
      <c r="B11" s="147"/>
      <c r="C11" s="37"/>
      <c r="D11" s="37"/>
      <c r="E11" s="37"/>
      <c r="F11" s="37">
        <v>908</v>
      </c>
      <c r="G11" s="37">
        <v>983</v>
      </c>
      <c r="H11" s="38">
        <v>394</v>
      </c>
      <c r="I11" s="37">
        <v>423</v>
      </c>
      <c r="J11" s="37">
        <v>314</v>
      </c>
      <c r="K11" s="37">
        <v>147</v>
      </c>
      <c r="L11" s="37">
        <v>252</v>
      </c>
      <c r="M11" s="37">
        <v>175</v>
      </c>
      <c r="N11" s="146">
        <f t="shared" si="0"/>
        <v>3596</v>
      </c>
      <c r="O11" s="142">
        <f t="shared" si="1"/>
        <v>449.5</v>
      </c>
      <c r="P11" s="143">
        <f t="shared" si="2"/>
        <v>7.8407430826592242</v>
      </c>
    </row>
    <row r="12" spans="1:16" customFormat="1" ht="15">
      <c r="A12" s="144" t="s">
        <v>217</v>
      </c>
      <c r="B12" s="147"/>
      <c r="C12" s="37"/>
      <c r="D12" s="37"/>
      <c r="E12" s="37"/>
      <c r="F12" s="37">
        <v>70</v>
      </c>
      <c r="G12" s="37">
        <v>67</v>
      </c>
      <c r="H12" s="37">
        <v>93</v>
      </c>
      <c r="I12" s="37">
        <v>61</v>
      </c>
      <c r="J12" s="37">
        <v>52</v>
      </c>
      <c r="K12" s="37">
        <v>27</v>
      </c>
      <c r="L12" s="37">
        <v>35</v>
      </c>
      <c r="M12" s="37">
        <v>49</v>
      </c>
      <c r="N12" s="146">
        <f t="shared" si="0"/>
        <v>454</v>
      </c>
      <c r="O12" s="142">
        <f t="shared" si="1"/>
        <v>56.75</v>
      </c>
      <c r="P12" s="143">
        <f t="shared" si="2"/>
        <v>0.98990471622004661</v>
      </c>
    </row>
    <row r="13" spans="1:16" customFormat="1" ht="15">
      <c r="A13" s="144" t="s">
        <v>218</v>
      </c>
      <c r="B13" s="147"/>
      <c r="C13" s="37"/>
      <c r="D13" s="37"/>
      <c r="E13" s="37"/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146">
        <f t="shared" si="0"/>
        <v>0</v>
      </c>
      <c r="O13" s="142">
        <f t="shared" si="1"/>
        <v>0</v>
      </c>
      <c r="P13" s="143">
        <f t="shared" si="2"/>
        <v>0</v>
      </c>
    </row>
    <row r="14" spans="1:16" customFormat="1" ht="15">
      <c r="A14" s="144" t="s">
        <v>219</v>
      </c>
      <c r="B14" s="147"/>
      <c r="C14" s="37"/>
      <c r="D14" s="37"/>
      <c r="E14" s="37"/>
      <c r="F14" s="37">
        <v>358</v>
      </c>
      <c r="G14" s="37">
        <v>271</v>
      </c>
      <c r="H14" s="37">
        <v>247</v>
      </c>
      <c r="I14" s="37">
        <v>229</v>
      </c>
      <c r="J14" s="37">
        <v>329</v>
      </c>
      <c r="K14" s="37">
        <v>316</v>
      </c>
      <c r="L14" s="37">
        <v>213</v>
      </c>
      <c r="M14" s="37">
        <v>180</v>
      </c>
      <c r="N14" s="146">
        <f t="shared" si="0"/>
        <v>2143</v>
      </c>
      <c r="O14" s="142">
        <f t="shared" si="1"/>
        <v>267.875</v>
      </c>
      <c r="P14" s="143">
        <f t="shared" si="2"/>
        <v>4.6726119093822902</v>
      </c>
    </row>
    <row r="15" spans="1:16" customFormat="1" ht="15">
      <c r="A15" s="144" t="s">
        <v>220</v>
      </c>
      <c r="B15" s="147"/>
      <c r="C15" s="37"/>
      <c r="D15" s="37"/>
      <c r="E15" s="37"/>
      <c r="F15" s="37">
        <v>0</v>
      </c>
      <c r="G15" s="37">
        <v>0</v>
      </c>
      <c r="H15" s="38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146">
        <f t="shared" si="0"/>
        <v>0</v>
      </c>
      <c r="O15" s="142">
        <f t="shared" si="1"/>
        <v>0</v>
      </c>
      <c r="P15" s="143">
        <f t="shared" si="2"/>
        <v>0</v>
      </c>
    </row>
    <row r="16" spans="1:16" customFormat="1" ht="15">
      <c r="A16" s="144" t="s">
        <v>221</v>
      </c>
      <c r="B16" s="147"/>
      <c r="C16" s="37"/>
      <c r="D16" s="37"/>
      <c r="E16" s="37"/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1</v>
      </c>
      <c r="N16" s="146">
        <f t="shared" si="0"/>
        <v>1</v>
      </c>
      <c r="O16" s="142">
        <f t="shared" si="1"/>
        <v>0.125</v>
      </c>
      <c r="P16" s="143">
        <f t="shared" si="2"/>
        <v>2.1804068639208075E-3</v>
      </c>
    </row>
    <row r="17" spans="1:16" customFormat="1" ht="15" customHeight="1">
      <c r="A17" s="144" t="s">
        <v>222</v>
      </c>
      <c r="B17" s="147"/>
      <c r="C17" s="37"/>
      <c r="D17" s="37"/>
      <c r="E17" s="37"/>
      <c r="F17" s="37">
        <v>6</v>
      </c>
      <c r="G17" s="37">
        <v>5</v>
      </c>
      <c r="H17" s="37">
        <v>6</v>
      </c>
      <c r="I17" s="37">
        <v>5</v>
      </c>
      <c r="J17" s="37">
        <v>12</v>
      </c>
      <c r="K17" s="37">
        <v>14</v>
      </c>
      <c r="L17" s="37">
        <v>10</v>
      </c>
      <c r="M17" s="37">
        <v>15</v>
      </c>
      <c r="N17" s="146">
        <f t="shared" si="0"/>
        <v>73</v>
      </c>
      <c r="O17" s="142">
        <f t="shared" si="1"/>
        <v>9.125</v>
      </c>
      <c r="P17" s="143">
        <f t="shared" si="2"/>
        <v>0.15916970106621897</v>
      </c>
    </row>
    <row r="18" spans="1:16" customFormat="1" ht="15">
      <c r="A18" s="144" t="s">
        <v>223</v>
      </c>
      <c r="B18" s="147"/>
      <c r="C18" s="37"/>
      <c r="D18" s="37"/>
      <c r="E18" s="37"/>
      <c r="F18" s="37">
        <v>229</v>
      </c>
      <c r="G18" s="37">
        <v>238</v>
      </c>
      <c r="H18" s="37">
        <v>261</v>
      </c>
      <c r="I18" s="37">
        <v>325</v>
      </c>
      <c r="J18" s="37">
        <v>351</v>
      </c>
      <c r="K18" s="37">
        <v>360</v>
      </c>
      <c r="L18" s="37">
        <v>334</v>
      </c>
      <c r="M18" s="37">
        <v>379</v>
      </c>
      <c r="N18" s="146">
        <f t="shared" si="0"/>
        <v>2477</v>
      </c>
      <c r="O18" s="142">
        <f t="shared" si="1"/>
        <v>309.625</v>
      </c>
      <c r="P18" s="143">
        <f t="shared" si="2"/>
        <v>5.4008678019318408</v>
      </c>
    </row>
    <row r="19" spans="1:16" customFormat="1" ht="15">
      <c r="A19" s="144" t="s">
        <v>224</v>
      </c>
      <c r="B19" s="147"/>
      <c r="C19" s="37"/>
      <c r="D19" s="37"/>
      <c r="E19" s="37"/>
      <c r="F19" s="37">
        <v>431</v>
      </c>
      <c r="G19" s="37">
        <v>418</v>
      </c>
      <c r="H19" s="37">
        <v>375</v>
      </c>
      <c r="I19" s="37">
        <v>278</v>
      </c>
      <c r="J19" s="37">
        <v>350</v>
      </c>
      <c r="K19" s="37">
        <v>327</v>
      </c>
      <c r="L19" s="37">
        <v>388</v>
      </c>
      <c r="M19" s="37">
        <v>354</v>
      </c>
      <c r="N19" s="146">
        <f t="shared" si="0"/>
        <v>2921</v>
      </c>
      <c r="O19" s="142">
        <f t="shared" si="1"/>
        <v>365.125</v>
      </c>
      <c r="P19" s="143">
        <f t="shared" si="2"/>
        <v>6.3689684495126802</v>
      </c>
    </row>
    <row r="20" spans="1:16" customFormat="1" ht="15">
      <c r="A20" s="144" t="s">
        <v>225</v>
      </c>
      <c r="B20" s="147"/>
      <c r="C20" s="37"/>
      <c r="D20" s="37"/>
      <c r="E20" s="37"/>
      <c r="F20" s="37">
        <v>2</v>
      </c>
      <c r="G20" s="37">
        <v>3</v>
      </c>
      <c r="H20" s="37">
        <v>1</v>
      </c>
      <c r="I20" s="37">
        <v>0</v>
      </c>
      <c r="J20" s="37">
        <v>2</v>
      </c>
      <c r="K20" s="37">
        <v>2</v>
      </c>
      <c r="L20" s="37">
        <v>1</v>
      </c>
      <c r="M20" s="37">
        <v>2</v>
      </c>
      <c r="N20" s="146">
        <f t="shared" si="0"/>
        <v>13</v>
      </c>
      <c r="O20" s="142">
        <f t="shared" si="1"/>
        <v>1.625</v>
      </c>
      <c r="P20" s="143">
        <f t="shared" si="2"/>
        <v>2.8345289230970499E-2</v>
      </c>
    </row>
    <row r="21" spans="1:16" customFormat="1" ht="15">
      <c r="A21" s="144" t="s">
        <v>226</v>
      </c>
      <c r="B21" s="147"/>
      <c r="C21" s="37"/>
      <c r="D21" s="37"/>
      <c r="E21" s="37"/>
      <c r="F21" s="37">
        <v>511</v>
      </c>
      <c r="G21" s="37">
        <v>570</v>
      </c>
      <c r="H21" s="37">
        <v>535</v>
      </c>
      <c r="I21" s="37">
        <v>565</v>
      </c>
      <c r="J21" s="37">
        <v>608</v>
      </c>
      <c r="K21" s="37">
        <v>519</v>
      </c>
      <c r="L21" s="37">
        <v>424</v>
      </c>
      <c r="M21" s="37">
        <v>439</v>
      </c>
      <c r="N21" s="146">
        <f t="shared" si="0"/>
        <v>4171</v>
      </c>
      <c r="O21" s="142">
        <f t="shared" si="1"/>
        <v>521.375</v>
      </c>
      <c r="P21" s="143">
        <f t="shared" si="2"/>
        <v>9.0944770294136887</v>
      </c>
    </row>
    <row r="22" spans="1:16" customFormat="1" ht="15">
      <c r="A22" s="144" t="s">
        <v>227</v>
      </c>
      <c r="B22" s="147"/>
      <c r="C22" s="37"/>
      <c r="D22" s="37"/>
      <c r="E22" s="37"/>
      <c r="F22" s="37">
        <v>499</v>
      </c>
      <c r="G22" s="37">
        <v>527</v>
      </c>
      <c r="H22" s="37">
        <v>615</v>
      </c>
      <c r="I22" s="37">
        <v>532</v>
      </c>
      <c r="J22" s="37">
        <v>622</v>
      </c>
      <c r="K22" s="37">
        <v>635</v>
      </c>
      <c r="L22" s="37">
        <v>584</v>
      </c>
      <c r="M22" s="37">
        <v>560</v>
      </c>
      <c r="N22" s="146">
        <f t="shared" si="0"/>
        <v>4574</v>
      </c>
      <c r="O22" s="142">
        <f t="shared" si="1"/>
        <v>571.75</v>
      </c>
      <c r="P22" s="143">
        <f t="shared" si="2"/>
        <v>9.9731809955737738</v>
      </c>
    </row>
    <row r="23" spans="1:16" customFormat="1" ht="15">
      <c r="A23" s="144" t="s">
        <v>228</v>
      </c>
      <c r="B23" s="147"/>
      <c r="C23" s="37"/>
      <c r="D23" s="37"/>
      <c r="E23" s="37"/>
      <c r="F23" s="37">
        <v>474</v>
      </c>
      <c r="G23" s="37">
        <v>584</v>
      </c>
      <c r="H23" s="37">
        <v>767</v>
      </c>
      <c r="I23" s="37">
        <v>935</v>
      </c>
      <c r="J23" s="37">
        <v>1024</v>
      </c>
      <c r="K23" s="37">
        <v>976</v>
      </c>
      <c r="L23" s="37">
        <v>909</v>
      </c>
      <c r="M23" s="37">
        <v>711</v>
      </c>
      <c r="N23" s="146">
        <f t="shared" si="0"/>
        <v>6380</v>
      </c>
      <c r="O23" s="142">
        <f t="shared" si="1"/>
        <v>797.5</v>
      </c>
      <c r="P23" s="143">
        <f t="shared" si="2"/>
        <v>13.910995791814754</v>
      </c>
    </row>
    <row r="24" spans="1:16" customFormat="1" ht="15">
      <c r="A24" s="144" t="s">
        <v>229</v>
      </c>
      <c r="B24" s="147"/>
      <c r="C24" s="37"/>
      <c r="D24" s="37"/>
      <c r="E24" s="37"/>
      <c r="F24" s="37">
        <v>14</v>
      </c>
      <c r="G24" s="37">
        <v>18</v>
      </c>
      <c r="H24" s="37">
        <v>14</v>
      </c>
      <c r="I24" s="37">
        <v>23</v>
      </c>
      <c r="J24" s="37">
        <v>20</v>
      </c>
      <c r="K24" s="37">
        <v>18</v>
      </c>
      <c r="L24" s="37">
        <v>12</v>
      </c>
      <c r="M24" s="37">
        <v>18</v>
      </c>
      <c r="N24" s="146">
        <f t="shared" si="0"/>
        <v>137</v>
      </c>
      <c r="O24" s="142">
        <f t="shared" si="1"/>
        <v>17.125</v>
      </c>
      <c r="P24" s="143">
        <f t="shared" si="2"/>
        <v>0.29871574035715065</v>
      </c>
    </row>
    <row r="25" spans="1:16" customFormat="1" ht="15">
      <c r="A25" s="144" t="s">
        <v>230</v>
      </c>
      <c r="B25" s="147"/>
      <c r="C25" s="37"/>
      <c r="D25" s="37"/>
      <c r="E25" s="37"/>
      <c r="F25" s="37">
        <v>20</v>
      </c>
      <c r="G25" s="37">
        <v>25</v>
      </c>
      <c r="H25" s="37">
        <v>22</v>
      </c>
      <c r="I25" s="37">
        <v>28</v>
      </c>
      <c r="J25" s="37">
        <v>26</v>
      </c>
      <c r="K25" s="37">
        <v>16</v>
      </c>
      <c r="L25" s="37">
        <v>16</v>
      </c>
      <c r="M25" s="37">
        <v>21</v>
      </c>
      <c r="N25" s="146">
        <f t="shared" si="0"/>
        <v>174</v>
      </c>
      <c r="O25" s="142">
        <f t="shared" si="1"/>
        <v>21.75</v>
      </c>
      <c r="P25" s="143">
        <f t="shared" si="2"/>
        <v>0.3793907943222205</v>
      </c>
    </row>
    <row r="26" spans="1:16" customFormat="1" ht="15">
      <c r="A26" s="144" t="s">
        <v>231</v>
      </c>
      <c r="B26" s="147"/>
      <c r="C26" s="37"/>
      <c r="D26" s="37"/>
      <c r="E26" s="37"/>
      <c r="F26" s="37">
        <v>62</v>
      </c>
      <c r="G26" s="37">
        <v>58</v>
      </c>
      <c r="H26" s="38">
        <v>63</v>
      </c>
      <c r="I26" s="37">
        <v>55</v>
      </c>
      <c r="J26" s="37">
        <v>66</v>
      </c>
      <c r="K26" s="37">
        <v>45</v>
      </c>
      <c r="L26" s="37">
        <v>32</v>
      </c>
      <c r="M26" s="37">
        <v>71</v>
      </c>
      <c r="N26" s="146">
        <f t="shared" si="0"/>
        <v>452</v>
      </c>
      <c r="O26" s="142">
        <f t="shared" si="1"/>
        <v>56.5</v>
      </c>
      <c r="P26" s="143">
        <f t="shared" si="2"/>
        <v>0.98554390249220514</v>
      </c>
    </row>
    <row r="27" spans="1:16" customFormat="1" ht="15">
      <c r="A27" s="144" t="s">
        <v>232</v>
      </c>
      <c r="B27" s="147"/>
      <c r="C27" s="37"/>
      <c r="D27" s="37"/>
      <c r="E27" s="37"/>
      <c r="F27" s="37">
        <v>206</v>
      </c>
      <c r="G27" s="37">
        <v>181</v>
      </c>
      <c r="H27" s="37">
        <v>257</v>
      </c>
      <c r="I27" s="37">
        <v>226</v>
      </c>
      <c r="J27" s="37">
        <v>306</v>
      </c>
      <c r="K27" s="37">
        <v>436</v>
      </c>
      <c r="L27" s="37">
        <v>465</v>
      </c>
      <c r="M27" s="37">
        <v>268</v>
      </c>
      <c r="N27" s="146">
        <f t="shared" si="0"/>
        <v>2345</v>
      </c>
      <c r="O27" s="142">
        <f t="shared" si="1"/>
        <v>293.125</v>
      </c>
      <c r="P27" s="143">
        <f t="shared" si="2"/>
        <v>5.1130540958942943</v>
      </c>
    </row>
    <row r="28" spans="1:16" customFormat="1" ht="15">
      <c r="A28" s="144" t="s">
        <v>233</v>
      </c>
      <c r="B28" s="147"/>
      <c r="C28" s="37"/>
      <c r="D28" s="37"/>
      <c r="E28" s="37"/>
      <c r="F28" s="37">
        <v>13</v>
      </c>
      <c r="G28" s="37">
        <v>21</v>
      </c>
      <c r="H28" s="37">
        <v>17</v>
      </c>
      <c r="I28" s="37">
        <v>16</v>
      </c>
      <c r="J28" s="37">
        <v>22</v>
      </c>
      <c r="K28" s="37">
        <v>22</v>
      </c>
      <c r="L28" s="37">
        <v>23</v>
      </c>
      <c r="M28" s="37">
        <v>54</v>
      </c>
      <c r="N28" s="146">
        <f t="shared" si="0"/>
        <v>188</v>
      </c>
      <c r="O28" s="142">
        <f t="shared" si="1"/>
        <v>23.5</v>
      </c>
      <c r="P28" s="143">
        <f t="shared" si="2"/>
        <v>0.40991649041711181</v>
      </c>
    </row>
    <row r="29" spans="1:16" customFormat="1" ht="15">
      <c r="A29" s="144" t="s">
        <v>234</v>
      </c>
      <c r="B29" s="147"/>
      <c r="C29" s="37"/>
      <c r="D29" s="37"/>
      <c r="E29" s="37"/>
      <c r="F29" s="37">
        <v>31</v>
      </c>
      <c r="G29" s="37">
        <v>34</v>
      </c>
      <c r="H29" s="37">
        <v>37</v>
      </c>
      <c r="I29" s="37">
        <v>26</v>
      </c>
      <c r="J29" s="37">
        <v>42</v>
      </c>
      <c r="K29" s="37">
        <v>27</v>
      </c>
      <c r="L29" s="37">
        <v>20</v>
      </c>
      <c r="M29" s="37">
        <v>36</v>
      </c>
      <c r="N29" s="146">
        <f t="shared" si="0"/>
        <v>253</v>
      </c>
      <c r="O29" s="142">
        <f t="shared" si="1"/>
        <v>31.625</v>
      </c>
      <c r="P29" s="143">
        <f t="shared" si="2"/>
        <v>0.55164293657196439</v>
      </c>
    </row>
    <row r="30" spans="1:16" customFormat="1" ht="15">
      <c r="A30" s="144" t="s">
        <v>235</v>
      </c>
      <c r="B30" s="147"/>
      <c r="C30" s="37"/>
      <c r="D30" s="37"/>
      <c r="E30" s="37"/>
      <c r="F30" s="37">
        <v>3</v>
      </c>
      <c r="G30" s="37">
        <v>7</v>
      </c>
      <c r="H30" s="37">
        <v>14</v>
      </c>
      <c r="I30" s="37">
        <v>9</v>
      </c>
      <c r="J30" s="37">
        <v>11</v>
      </c>
      <c r="K30" s="37">
        <v>5</v>
      </c>
      <c r="L30" s="37">
        <v>15</v>
      </c>
      <c r="M30" s="37">
        <v>3</v>
      </c>
      <c r="N30" s="146">
        <f t="shared" si="0"/>
        <v>67</v>
      </c>
      <c r="O30" s="142">
        <f t="shared" si="1"/>
        <v>8.375</v>
      </c>
      <c r="P30" s="143">
        <f t="shared" si="2"/>
        <v>0.14608725988269411</v>
      </c>
    </row>
    <row r="31" spans="1:16" customFormat="1" ht="15">
      <c r="A31" s="144" t="s">
        <v>236</v>
      </c>
      <c r="B31" s="147"/>
      <c r="C31" s="37"/>
      <c r="D31" s="37"/>
      <c r="E31" s="37"/>
      <c r="F31" s="37">
        <v>36</v>
      </c>
      <c r="G31" s="37">
        <v>27</v>
      </c>
      <c r="H31" s="38">
        <v>13</v>
      </c>
      <c r="I31" s="37">
        <v>29</v>
      </c>
      <c r="J31" s="37">
        <v>22</v>
      </c>
      <c r="K31" s="37">
        <v>31</v>
      </c>
      <c r="L31" s="37">
        <v>52</v>
      </c>
      <c r="M31" s="37">
        <v>46</v>
      </c>
      <c r="N31" s="146">
        <f t="shared" si="0"/>
        <v>256</v>
      </c>
      <c r="O31" s="142">
        <f t="shared" si="1"/>
        <v>32</v>
      </c>
      <c r="P31" s="143">
        <f t="shared" si="2"/>
        <v>0.55818415716372671</v>
      </c>
    </row>
    <row r="32" spans="1:16" customFormat="1" ht="15">
      <c r="A32" s="144" t="s">
        <v>237</v>
      </c>
      <c r="B32" s="147"/>
      <c r="C32" s="37"/>
      <c r="D32" s="37"/>
      <c r="E32" s="37"/>
      <c r="F32" s="37">
        <v>44</v>
      </c>
      <c r="G32" s="37">
        <v>37</v>
      </c>
      <c r="H32" s="37">
        <v>28</v>
      </c>
      <c r="I32" s="37">
        <v>36</v>
      </c>
      <c r="J32" s="37">
        <v>51</v>
      </c>
      <c r="K32" s="37">
        <v>29</v>
      </c>
      <c r="L32" s="37">
        <v>27</v>
      </c>
      <c r="M32" s="37">
        <v>31</v>
      </c>
      <c r="N32" s="146">
        <f t="shared" si="0"/>
        <v>283</v>
      </c>
      <c r="O32" s="142">
        <f t="shared" si="1"/>
        <v>35.375</v>
      </c>
      <c r="P32" s="143">
        <f t="shared" si="2"/>
        <v>0.61705514248958859</v>
      </c>
    </row>
    <row r="33" spans="1:16" customFormat="1" ht="15" customHeight="1">
      <c r="A33" s="144" t="s">
        <v>238</v>
      </c>
      <c r="B33" s="147"/>
      <c r="C33" s="37"/>
      <c r="D33" s="37"/>
      <c r="E33" s="37"/>
      <c r="F33" s="37">
        <v>0</v>
      </c>
      <c r="G33" s="37">
        <v>0</v>
      </c>
      <c r="H33" s="37">
        <v>0</v>
      </c>
      <c r="I33" s="37">
        <v>0</v>
      </c>
      <c r="J33" s="37">
        <v>1</v>
      </c>
      <c r="K33" s="37">
        <v>0</v>
      </c>
      <c r="L33" s="37">
        <v>0</v>
      </c>
      <c r="M33" s="37">
        <v>0</v>
      </c>
      <c r="N33" s="146">
        <f t="shared" si="0"/>
        <v>1</v>
      </c>
      <c r="O33" s="142">
        <f t="shared" si="1"/>
        <v>0.125</v>
      </c>
      <c r="P33" s="143">
        <f t="shared" si="2"/>
        <v>2.1804068639208075E-3</v>
      </c>
    </row>
    <row r="34" spans="1:16" customFormat="1" ht="15" customHeight="1">
      <c r="A34" s="144" t="s">
        <v>239</v>
      </c>
      <c r="B34" s="147"/>
      <c r="C34" s="37"/>
      <c r="D34" s="37"/>
      <c r="E34" s="37"/>
      <c r="F34" s="37">
        <v>43</v>
      </c>
      <c r="G34" s="37">
        <v>37</v>
      </c>
      <c r="H34" s="37">
        <v>39</v>
      </c>
      <c r="I34" s="37">
        <v>33</v>
      </c>
      <c r="J34" s="37">
        <v>43</v>
      </c>
      <c r="K34" s="37">
        <v>52</v>
      </c>
      <c r="L34" s="37">
        <v>48</v>
      </c>
      <c r="M34" s="37">
        <v>52</v>
      </c>
      <c r="N34" s="146">
        <f t="shared" si="0"/>
        <v>347</v>
      </c>
      <c r="O34" s="142">
        <f t="shared" si="1"/>
        <v>43.375</v>
      </c>
      <c r="P34" s="143">
        <f t="shared" si="2"/>
        <v>0.75660118178052016</v>
      </c>
    </row>
    <row r="35" spans="1:16" customFormat="1" ht="15" customHeight="1">
      <c r="A35" s="144" t="s">
        <v>240</v>
      </c>
      <c r="B35" s="147"/>
      <c r="C35" s="37"/>
      <c r="D35" s="37"/>
      <c r="E35" s="37"/>
      <c r="F35" s="37">
        <v>27</v>
      </c>
      <c r="G35" s="37">
        <v>36</v>
      </c>
      <c r="H35" s="37">
        <v>16</v>
      </c>
      <c r="I35" s="37">
        <v>43</v>
      </c>
      <c r="J35" s="37">
        <v>26</v>
      </c>
      <c r="K35" s="37">
        <v>30</v>
      </c>
      <c r="L35" s="37">
        <v>35</v>
      </c>
      <c r="M35" s="37">
        <v>41</v>
      </c>
      <c r="N35" s="146">
        <f t="shared" si="0"/>
        <v>254</v>
      </c>
      <c r="O35" s="142">
        <f t="shared" si="1"/>
        <v>31.75</v>
      </c>
      <c r="P35" s="143">
        <f t="shared" si="2"/>
        <v>0.55382334343588513</v>
      </c>
    </row>
    <row r="36" spans="1:16" customFormat="1" ht="15" customHeight="1">
      <c r="A36" s="144" t="s">
        <v>241</v>
      </c>
      <c r="B36" s="147"/>
      <c r="C36" s="37"/>
      <c r="D36" s="37"/>
      <c r="E36" s="37"/>
      <c r="F36" s="37">
        <v>5</v>
      </c>
      <c r="G36" s="37">
        <v>1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146">
        <f t="shared" si="0"/>
        <v>6</v>
      </c>
      <c r="O36" s="142">
        <f t="shared" si="1"/>
        <v>0.75</v>
      </c>
      <c r="P36" s="143">
        <f t="shared" si="2"/>
        <v>1.3082441183524845E-2</v>
      </c>
    </row>
    <row r="37" spans="1:16" customFormat="1" ht="15" customHeight="1">
      <c r="A37" s="144" t="s">
        <v>242</v>
      </c>
      <c r="B37" s="147"/>
      <c r="C37" s="37"/>
      <c r="D37" s="37"/>
      <c r="E37" s="37"/>
      <c r="F37" s="37">
        <v>55</v>
      </c>
      <c r="G37" s="37">
        <v>45</v>
      </c>
      <c r="H37" s="37">
        <v>61</v>
      </c>
      <c r="I37" s="37">
        <v>48</v>
      </c>
      <c r="J37" s="37">
        <v>32</v>
      </c>
      <c r="K37" s="37">
        <v>68</v>
      </c>
      <c r="L37" s="37">
        <v>50</v>
      </c>
      <c r="M37" s="37">
        <v>92</v>
      </c>
      <c r="N37" s="146">
        <f t="shared" ref="N37:N67" si="3">SUM(B37:M37)</f>
        <v>451</v>
      </c>
      <c r="O37" s="142">
        <f t="shared" ref="O37:O71" si="4">AVERAGE(B37:M37)</f>
        <v>56.375</v>
      </c>
      <c r="P37" s="143">
        <f t="shared" ref="P37:P70" si="5">(N37/$N$71)*100</f>
        <v>0.98336349562828418</v>
      </c>
    </row>
    <row r="38" spans="1:16" customFormat="1" ht="15" customHeight="1">
      <c r="A38" s="144" t="s">
        <v>243</v>
      </c>
      <c r="B38" s="147"/>
      <c r="C38" s="37"/>
      <c r="D38" s="37"/>
      <c r="E38" s="37"/>
      <c r="F38" s="37">
        <v>55</v>
      </c>
      <c r="G38" s="37">
        <v>75</v>
      </c>
      <c r="H38" s="37">
        <v>74</v>
      </c>
      <c r="I38" s="37">
        <v>82</v>
      </c>
      <c r="J38" s="37">
        <v>58</v>
      </c>
      <c r="K38" s="37">
        <v>48</v>
      </c>
      <c r="L38" s="37">
        <v>54</v>
      </c>
      <c r="M38" s="37">
        <v>52</v>
      </c>
      <c r="N38" s="146">
        <f t="shared" si="3"/>
        <v>498</v>
      </c>
      <c r="O38" s="142">
        <f t="shared" si="4"/>
        <v>62.25</v>
      </c>
      <c r="P38" s="143">
        <f t="shared" si="5"/>
        <v>1.0858426182325622</v>
      </c>
    </row>
    <row r="39" spans="1:16" customFormat="1" ht="15" customHeight="1">
      <c r="A39" s="144" t="s">
        <v>244</v>
      </c>
      <c r="B39" s="147"/>
      <c r="C39" s="37"/>
      <c r="D39" s="37"/>
      <c r="E39" s="37"/>
      <c r="F39" s="37">
        <v>27</v>
      </c>
      <c r="G39" s="37">
        <v>29</v>
      </c>
      <c r="H39" s="37">
        <v>26</v>
      </c>
      <c r="I39" s="37">
        <v>20</v>
      </c>
      <c r="J39" s="37">
        <v>47</v>
      </c>
      <c r="K39" s="37">
        <v>21</v>
      </c>
      <c r="L39" s="37">
        <v>22</v>
      </c>
      <c r="M39" s="37">
        <v>22</v>
      </c>
      <c r="N39" s="146">
        <f t="shared" si="3"/>
        <v>214</v>
      </c>
      <c r="O39" s="142">
        <f t="shared" si="4"/>
        <v>26.75</v>
      </c>
      <c r="P39" s="143">
        <f t="shared" si="5"/>
        <v>0.46660706887905284</v>
      </c>
    </row>
    <row r="40" spans="1:16" customFormat="1" ht="15" customHeight="1">
      <c r="A40" s="144" t="s">
        <v>245</v>
      </c>
      <c r="B40" s="147"/>
      <c r="C40" s="37"/>
      <c r="D40" s="37"/>
      <c r="E40" s="37"/>
      <c r="F40" s="37">
        <v>48</v>
      </c>
      <c r="G40" s="37">
        <v>40</v>
      </c>
      <c r="H40" s="37">
        <v>39</v>
      </c>
      <c r="I40" s="37">
        <v>52</v>
      </c>
      <c r="J40" s="37">
        <v>55</v>
      </c>
      <c r="K40" s="37">
        <v>66</v>
      </c>
      <c r="L40" s="37">
        <v>48</v>
      </c>
      <c r="M40" s="37">
        <v>48</v>
      </c>
      <c r="N40" s="146">
        <f t="shared" si="3"/>
        <v>396</v>
      </c>
      <c r="O40" s="142">
        <f t="shared" si="4"/>
        <v>49.5</v>
      </c>
      <c r="P40" s="143">
        <f t="shared" si="5"/>
        <v>0.86344111811263979</v>
      </c>
    </row>
    <row r="41" spans="1:16" customFormat="1" ht="15" customHeight="1">
      <c r="A41" s="144" t="s">
        <v>246</v>
      </c>
      <c r="B41" s="147"/>
      <c r="C41" s="37"/>
      <c r="D41" s="37"/>
      <c r="E41" s="37"/>
      <c r="F41" s="37">
        <v>39</v>
      </c>
      <c r="G41" s="37">
        <v>38</v>
      </c>
      <c r="H41" s="37">
        <v>35</v>
      </c>
      <c r="I41" s="37">
        <v>31</v>
      </c>
      <c r="J41" s="37">
        <v>58</v>
      </c>
      <c r="K41" s="37">
        <v>33</v>
      </c>
      <c r="L41" s="37">
        <v>33</v>
      </c>
      <c r="M41" s="37">
        <v>34</v>
      </c>
      <c r="N41" s="146">
        <f t="shared" si="3"/>
        <v>301</v>
      </c>
      <c r="O41" s="142">
        <f t="shared" si="4"/>
        <v>37.625</v>
      </c>
      <c r="P41" s="143">
        <f t="shared" si="5"/>
        <v>0.65630246604016307</v>
      </c>
    </row>
    <row r="42" spans="1:16" customFormat="1" ht="15" customHeight="1">
      <c r="A42" s="144" t="s">
        <v>247</v>
      </c>
      <c r="B42" s="147"/>
      <c r="C42" s="37"/>
      <c r="D42" s="37"/>
      <c r="E42" s="37"/>
      <c r="F42" s="37">
        <v>32</v>
      </c>
      <c r="G42" s="37">
        <v>41</v>
      </c>
      <c r="H42" s="37">
        <v>67</v>
      </c>
      <c r="I42" s="37">
        <v>49</v>
      </c>
      <c r="J42" s="37">
        <v>42</v>
      </c>
      <c r="K42" s="37">
        <v>47</v>
      </c>
      <c r="L42" s="37">
        <v>51</v>
      </c>
      <c r="M42" s="37">
        <v>29</v>
      </c>
      <c r="N42" s="146">
        <f t="shared" si="3"/>
        <v>358</v>
      </c>
      <c r="O42" s="142">
        <f t="shared" si="4"/>
        <v>44.75</v>
      </c>
      <c r="P42" s="143">
        <f t="shared" si="5"/>
        <v>0.78058565728364915</v>
      </c>
    </row>
    <row r="43" spans="1:16" customFormat="1" ht="15" customHeight="1">
      <c r="A43" s="144" t="s">
        <v>248</v>
      </c>
      <c r="B43" s="147"/>
      <c r="C43" s="37"/>
      <c r="D43" s="37"/>
      <c r="E43" s="37"/>
      <c r="F43" s="37">
        <v>39</v>
      </c>
      <c r="G43" s="37">
        <v>43</v>
      </c>
      <c r="H43" s="37">
        <v>36</v>
      </c>
      <c r="I43" s="37">
        <v>36</v>
      </c>
      <c r="J43" s="37">
        <v>35</v>
      </c>
      <c r="K43" s="37">
        <v>28</v>
      </c>
      <c r="L43" s="37">
        <v>38</v>
      </c>
      <c r="M43" s="37">
        <v>43</v>
      </c>
      <c r="N43" s="146">
        <f t="shared" si="3"/>
        <v>298</v>
      </c>
      <c r="O43" s="142">
        <f t="shared" si="4"/>
        <v>37.25</v>
      </c>
      <c r="P43" s="143">
        <f t="shared" si="5"/>
        <v>0.64976124544840064</v>
      </c>
    </row>
    <row r="44" spans="1:16" customFormat="1" ht="15" customHeight="1">
      <c r="A44" s="144" t="s">
        <v>249</v>
      </c>
      <c r="B44" s="147"/>
      <c r="C44" s="37"/>
      <c r="D44" s="37"/>
      <c r="E44" s="37"/>
      <c r="F44" s="37">
        <v>29</v>
      </c>
      <c r="G44" s="37">
        <v>27</v>
      </c>
      <c r="H44" s="37">
        <v>26</v>
      </c>
      <c r="I44" s="37">
        <v>25</v>
      </c>
      <c r="J44" s="37">
        <v>29</v>
      </c>
      <c r="K44" s="37">
        <v>27</v>
      </c>
      <c r="L44" s="37">
        <v>24</v>
      </c>
      <c r="M44" s="37">
        <v>35</v>
      </c>
      <c r="N44" s="146">
        <f t="shared" si="3"/>
        <v>222</v>
      </c>
      <c r="O44" s="142">
        <f t="shared" si="4"/>
        <v>27.75</v>
      </c>
      <c r="P44" s="143">
        <f t="shared" si="5"/>
        <v>0.48405032379041935</v>
      </c>
    </row>
    <row r="45" spans="1:16" customFormat="1" ht="15" customHeight="1">
      <c r="A45" s="144" t="s">
        <v>250</v>
      </c>
      <c r="B45" s="147"/>
      <c r="C45" s="37"/>
      <c r="D45" s="37"/>
      <c r="E45" s="37"/>
      <c r="F45" s="37">
        <v>9</v>
      </c>
      <c r="G45" s="37">
        <v>4</v>
      </c>
      <c r="H45" s="37">
        <v>5</v>
      </c>
      <c r="I45" s="37">
        <v>9</v>
      </c>
      <c r="J45" s="37">
        <v>7</v>
      </c>
      <c r="K45" s="37">
        <v>6</v>
      </c>
      <c r="L45" s="37">
        <v>12</v>
      </c>
      <c r="M45" s="37">
        <v>8</v>
      </c>
      <c r="N45" s="146">
        <f t="shared" si="3"/>
        <v>60</v>
      </c>
      <c r="O45" s="142">
        <f t="shared" si="4"/>
        <v>7.5</v>
      </c>
      <c r="P45" s="143">
        <f t="shared" si="5"/>
        <v>0.13082441183524846</v>
      </c>
    </row>
    <row r="46" spans="1:16" customFormat="1" ht="15" customHeight="1">
      <c r="A46" s="144" t="s">
        <v>251</v>
      </c>
      <c r="B46" s="147"/>
      <c r="C46" s="37"/>
      <c r="D46" s="37"/>
      <c r="E46" s="37"/>
      <c r="F46" s="37">
        <v>16</v>
      </c>
      <c r="G46" s="37">
        <v>13</v>
      </c>
      <c r="H46" s="37">
        <v>12</v>
      </c>
      <c r="I46" s="37">
        <v>12</v>
      </c>
      <c r="J46" s="37">
        <v>13</v>
      </c>
      <c r="K46" s="37">
        <v>12</v>
      </c>
      <c r="L46" s="37">
        <v>8</v>
      </c>
      <c r="M46" s="37">
        <v>10</v>
      </c>
      <c r="N46" s="146">
        <f t="shared" si="3"/>
        <v>96</v>
      </c>
      <c r="O46" s="142">
        <f t="shared" si="4"/>
        <v>12</v>
      </c>
      <c r="P46" s="143">
        <f t="shared" si="5"/>
        <v>0.20931905893639752</v>
      </c>
    </row>
    <row r="47" spans="1:16" customFormat="1" ht="15" customHeight="1">
      <c r="A47" s="144" t="s">
        <v>252</v>
      </c>
      <c r="B47" s="147"/>
      <c r="C47" s="37"/>
      <c r="D47" s="37"/>
      <c r="E47" s="37"/>
      <c r="F47" s="37">
        <v>35</v>
      </c>
      <c r="G47" s="37">
        <v>24</v>
      </c>
      <c r="H47" s="37">
        <v>32</v>
      </c>
      <c r="I47" s="37">
        <v>22</v>
      </c>
      <c r="J47" s="37">
        <v>39</v>
      </c>
      <c r="K47" s="37">
        <v>40</v>
      </c>
      <c r="L47" s="37">
        <v>14</v>
      </c>
      <c r="M47" s="37">
        <v>32</v>
      </c>
      <c r="N47" s="146">
        <f t="shared" si="3"/>
        <v>238</v>
      </c>
      <c r="O47" s="142">
        <f t="shared" si="4"/>
        <v>29.75</v>
      </c>
      <c r="P47" s="143">
        <f t="shared" si="5"/>
        <v>0.51893683361315224</v>
      </c>
    </row>
    <row r="48" spans="1:16" customFormat="1" ht="15" customHeight="1">
      <c r="A48" s="144" t="s">
        <v>253</v>
      </c>
      <c r="B48" s="147"/>
      <c r="C48" s="37"/>
      <c r="D48" s="37"/>
      <c r="E48" s="37"/>
      <c r="F48" s="37">
        <v>24</v>
      </c>
      <c r="G48" s="37">
        <v>10</v>
      </c>
      <c r="H48" s="37">
        <v>13</v>
      </c>
      <c r="I48" s="37">
        <v>10</v>
      </c>
      <c r="J48" s="37">
        <v>15</v>
      </c>
      <c r="K48" s="37">
        <v>20</v>
      </c>
      <c r="L48" s="37">
        <v>14</v>
      </c>
      <c r="M48" s="37">
        <v>7</v>
      </c>
      <c r="N48" s="146">
        <f t="shared" si="3"/>
        <v>113</v>
      </c>
      <c r="O48" s="142">
        <f t="shared" si="4"/>
        <v>14.125</v>
      </c>
      <c r="P48" s="143">
        <f t="shared" si="5"/>
        <v>0.24638597562305128</v>
      </c>
    </row>
    <row r="49" spans="1:16" customFormat="1" ht="15" customHeight="1">
      <c r="A49" s="144" t="s">
        <v>254</v>
      </c>
      <c r="B49" s="147"/>
      <c r="C49" s="37"/>
      <c r="D49" s="37"/>
      <c r="E49" s="37"/>
      <c r="F49" s="37">
        <v>54</v>
      </c>
      <c r="G49" s="37">
        <v>108</v>
      </c>
      <c r="H49" s="37">
        <v>64</v>
      </c>
      <c r="I49" s="37">
        <v>48</v>
      </c>
      <c r="J49" s="37">
        <v>42</v>
      </c>
      <c r="K49" s="37">
        <v>64</v>
      </c>
      <c r="L49" s="37">
        <v>48</v>
      </c>
      <c r="M49" s="37">
        <v>45</v>
      </c>
      <c r="N49" s="146">
        <f t="shared" si="3"/>
        <v>473</v>
      </c>
      <c r="O49" s="142">
        <f t="shared" si="4"/>
        <v>59.125</v>
      </c>
      <c r="P49" s="143">
        <f t="shared" si="5"/>
        <v>1.0313324466345419</v>
      </c>
    </row>
    <row r="50" spans="1:16" customFormat="1" ht="15" customHeight="1">
      <c r="A50" s="144" t="s">
        <v>255</v>
      </c>
      <c r="B50" s="147"/>
      <c r="C50" s="37"/>
      <c r="D50" s="37"/>
      <c r="E50" s="37"/>
      <c r="F50" s="37">
        <v>24</v>
      </c>
      <c r="G50" s="37">
        <v>18</v>
      </c>
      <c r="H50" s="37">
        <v>28</v>
      </c>
      <c r="I50" s="37">
        <v>24</v>
      </c>
      <c r="J50" s="37">
        <v>26</v>
      </c>
      <c r="K50" s="37">
        <v>25</v>
      </c>
      <c r="L50" s="37">
        <v>39</v>
      </c>
      <c r="M50" s="37">
        <v>21</v>
      </c>
      <c r="N50" s="146">
        <f t="shared" si="3"/>
        <v>205</v>
      </c>
      <c r="O50" s="142">
        <f t="shared" si="4"/>
        <v>25.625</v>
      </c>
      <c r="P50" s="143">
        <f t="shared" si="5"/>
        <v>0.44698340710376555</v>
      </c>
    </row>
    <row r="51" spans="1:16" customFormat="1" ht="15" customHeight="1">
      <c r="A51" s="144" t="s">
        <v>256</v>
      </c>
      <c r="B51" s="147"/>
      <c r="C51" s="37"/>
      <c r="D51" s="37"/>
      <c r="E51" s="37"/>
      <c r="F51" s="37">
        <v>57</v>
      </c>
      <c r="G51" s="37">
        <v>44</v>
      </c>
      <c r="H51" s="37">
        <v>44</v>
      </c>
      <c r="I51" s="37">
        <v>35</v>
      </c>
      <c r="J51" s="37">
        <v>70</v>
      </c>
      <c r="K51" s="37">
        <v>50</v>
      </c>
      <c r="L51" s="37">
        <v>44</v>
      </c>
      <c r="M51" s="37">
        <v>48</v>
      </c>
      <c r="N51" s="146">
        <f t="shared" si="3"/>
        <v>392</v>
      </c>
      <c r="O51" s="142">
        <f t="shared" si="4"/>
        <v>49</v>
      </c>
      <c r="P51" s="143">
        <f t="shared" si="5"/>
        <v>0.85471949065695652</v>
      </c>
    </row>
    <row r="52" spans="1:16" customFormat="1" ht="15" customHeight="1">
      <c r="A52" s="144" t="s">
        <v>257</v>
      </c>
      <c r="B52" s="147"/>
      <c r="C52" s="37"/>
      <c r="D52" s="37"/>
      <c r="E52" s="37"/>
      <c r="F52" s="37">
        <v>19</v>
      </c>
      <c r="G52" s="37">
        <v>15</v>
      </c>
      <c r="H52" s="37">
        <v>21</v>
      </c>
      <c r="I52" s="37">
        <v>29</v>
      </c>
      <c r="J52" s="37">
        <v>32</v>
      </c>
      <c r="K52" s="37">
        <v>22</v>
      </c>
      <c r="L52" s="37">
        <v>21</v>
      </c>
      <c r="M52" s="37">
        <v>30</v>
      </c>
      <c r="N52" s="146">
        <f t="shared" si="3"/>
        <v>189</v>
      </c>
      <c r="O52" s="142">
        <f t="shared" si="4"/>
        <v>23.625</v>
      </c>
      <c r="P52" s="143">
        <f t="shared" si="5"/>
        <v>0.4120968972810326</v>
      </c>
    </row>
    <row r="53" spans="1:16" customFormat="1" ht="15" customHeight="1">
      <c r="A53" s="144" t="s">
        <v>258</v>
      </c>
      <c r="B53" s="147"/>
      <c r="C53" s="37"/>
      <c r="D53" s="37"/>
      <c r="E53" s="37"/>
      <c r="F53" s="37">
        <v>37</v>
      </c>
      <c r="G53" s="37">
        <v>42</v>
      </c>
      <c r="H53" s="37">
        <v>18</v>
      </c>
      <c r="I53" s="37">
        <v>30</v>
      </c>
      <c r="J53" s="37">
        <v>29</v>
      </c>
      <c r="K53" s="37">
        <v>23</v>
      </c>
      <c r="L53" s="37">
        <v>24</v>
      </c>
      <c r="M53" s="37">
        <v>35</v>
      </c>
      <c r="N53" s="146">
        <f t="shared" si="3"/>
        <v>238</v>
      </c>
      <c r="O53" s="142">
        <f t="shared" si="4"/>
        <v>29.75</v>
      </c>
      <c r="P53" s="143">
        <f t="shared" si="5"/>
        <v>0.51893683361315224</v>
      </c>
    </row>
    <row r="54" spans="1:16" customFormat="1" ht="15" customHeight="1">
      <c r="A54" s="144" t="s">
        <v>259</v>
      </c>
      <c r="B54" s="147"/>
      <c r="C54" s="37"/>
      <c r="D54" s="37"/>
      <c r="E54" s="37"/>
      <c r="F54" s="37">
        <v>79</v>
      </c>
      <c r="G54" s="37">
        <v>52</v>
      </c>
      <c r="H54" s="37">
        <v>82</v>
      </c>
      <c r="I54" s="37">
        <v>62</v>
      </c>
      <c r="J54" s="37">
        <v>92</v>
      </c>
      <c r="K54" s="37">
        <v>93</v>
      </c>
      <c r="L54" s="37">
        <v>83</v>
      </c>
      <c r="M54" s="37">
        <v>92</v>
      </c>
      <c r="N54" s="146">
        <f t="shared" si="3"/>
        <v>635</v>
      </c>
      <c r="O54" s="142">
        <f t="shared" si="4"/>
        <v>79.375</v>
      </c>
      <c r="P54" s="143">
        <f t="shared" si="5"/>
        <v>1.3845583585897128</v>
      </c>
    </row>
    <row r="55" spans="1:16" customFormat="1" ht="15" customHeight="1">
      <c r="A55" s="144" t="s">
        <v>260</v>
      </c>
      <c r="B55" s="147"/>
      <c r="C55" s="37"/>
      <c r="D55" s="37"/>
      <c r="E55" s="37"/>
      <c r="F55" s="37">
        <v>26</v>
      </c>
      <c r="G55" s="37">
        <v>37</v>
      </c>
      <c r="H55" s="37">
        <v>25</v>
      </c>
      <c r="I55" s="37">
        <v>27</v>
      </c>
      <c r="J55" s="37">
        <v>31</v>
      </c>
      <c r="K55" s="37">
        <v>23</v>
      </c>
      <c r="L55" s="37">
        <v>26</v>
      </c>
      <c r="M55" s="37">
        <v>23</v>
      </c>
      <c r="N55" s="146">
        <f t="shared" si="3"/>
        <v>218</v>
      </c>
      <c r="O55" s="142">
        <f t="shared" si="4"/>
        <v>27.25</v>
      </c>
      <c r="P55" s="143">
        <f t="shared" si="5"/>
        <v>0.47532869633473607</v>
      </c>
    </row>
    <row r="56" spans="1:16" customFormat="1" ht="15" customHeight="1">
      <c r="A56" s="144" t="s">
        <v>261</v>
      </c>
      <c r="B56" s="147"/>
      <c r="C56" s="37"/>
      <c r="D56" s="37"/>
      <c r="E56" s="37"/>
      <c r="F56" s="37">
        <v>70</v>
      </c>
      <c r="G56" s="37">
        <v>78</v>
      </c>
      <c r="H56" s="37">
        <v>66</v>
      </c>
      <c r="I56" s="37">
        <v>65</v>
      </c>
      <c r="J56" s="37">
        <v>52</v>
      </c>
      <c r="K56" s="37">
        <v>47</v>
      </c>
      <c r="L56" s="37">
        <v>76</v>
      </c>
      <c r="M56" s="37">
        <v>62</v>
      </c>
      <c r="N56" s="146">
        <f t="shared" si="3"/>
        <v>516</v>
      </c>
      <c r="O56" s="142">
        <f t="shared" si="4"/>
        <v>64.5</v>
      </c>
      <c r="P56" s="143">
        <f t="shared" si="5"/>
        <v>1.1250899417831366</v>
      </c>
    </row>
    <row r="57" spans="1:16" customFormat="1" ht="15" customHeight="1">
      <c r="A57" s="144" t="s">
        <v>262</v>
      </c>
      <c r="B57" s="147"/>
      <c r="C57" s="37"/>
      <c r="D57" s="37"/>
      <c r="E57" s="37"/>
      <c r="F57" s="37">
        <v>7</v>
      </c>
      <c r="G57" s="37">
        <v>8</v>
      </c>
      <c r="H57" s="37">
        <v>17</v>
      </c>
      <c r="I57" s="37">
        <v>16</v>
      </c>
      <c r="J57" s="37">
        <v>11</v>
      </c>
      <c r="K57" s="37">
        <v>18</v>
      </c>
      <c r="L57" s="37">
        <v>12</v>
      </c>
      <c r="M57" s="37">
        <v>17</v>
      </c>
      <c r="N57" s="146">
        <f t="shared" si="3"/>
        <v>106</v>
      </c>
      <c r="O57" s="142">
        <f t="shared" si="4"/>
        <v>13.25</v>
      </c>
      <c r="P57" s="143">
        <f t="shared" si="5"/>
        <v>0.2311231275756056</v>
      </c>
    </row>
    <row r="58" spans="1:16" customFormat="1" ht="15" customHeight="1">
      <c r="A58" s="144" t="s">
        <v>263</v>
      </c>
      <c r="B58" s="147"/>
      <c r="C58" s="37"/>
      <c r="D58" s="37"/>
      <c r="E58" s="37"/>
      <c r="F58" s="37">
        <v>44</v>
      </c>
      <c r="G58" s="37">
        <v>64</v>
      </c>
      <c r="H58" s="37">
        <v>66</v>
      </c>
      <c r="I58" s="37">
        <v>67</v>
      </c>
      <c r="J58" s="37">
        <v>67</v>
      </c>
      <c r="K58" s="37">
        <v>70</v>
      </c>
      <c r="L58" s="37">
        <v>70</v>
      </c>
      <c r="M58" s="37">
        <v>99</v>
      </c>
      <c r="N58" s="146">
        <f t="shared" si="3"/>
        <v>547</v>
      </c>
      <c r="O58" s="142">
        <f t="shared" si="4"/>
        <v>68.375</v>
      </c>
      <c r="P58" s="143">
        <f t="shared" si="5"/>
        <v>1.1926825545646818</v>
      </c>
    </row>
    <row r="59" spans="1:16" customFormat="1" ht="15" customHeight="1">
      <c r="A59" s="144" t="s">
        <v>264</v>
      </c>
      <c r="B59" s="147"/>
      <c r="C59" s="37"/>
      <c r="D59" s="37"/>
      <c r="E59" s="37"/>
      <c r="F59" s="37">
        <v>2</v>
      </c>
      <c r="G59" s="37">
        <v>2</v>
      </c>
      <c r="H59" s="37">
        <v>8</v>
      </c>
      <c r="I59" s="37">
        <v>9</v>
      </c>
      <c r="J59" s="37">
        <v>8</v>
      </c>
      <c r="K59" s="37">
        <v>3</v>
      </c>
      <c r="L59" s="37">
        <v>8</v>
      </c>
      <c r="M59" s="37">
        <v>16</v>
      </c>
      <c r="N59" s="146">
        <f t="shared" si="3"/>
        <v>56</v>
      </c>
      <c r="O59" s="142">
        <f t="shared" si="4"/>
        <v>7</v>
      </c>
      <c r="P59" s="143">
        <f t="shared" si="5"/>
        <v>0.12210278437956522</v>
      </c>
    </row>
    <row r="60" spans="1:16" customFormat="1" ht="15" customHeight="1">
      <c r="A60" s="144" t="s">
        <v>265</v>
      </c>
      <c r="B60" s="147"/>
      <c r="C60" s="37"/>
      <c r="D60" s="37"/>
      <c r="E60" s="37"/>
      <c r="F60" s="37">
        <v>41</v>
      </c>
      <c r="G60" s="37">
        <v>31</v>
      </c>
      <c r="H60" s="37">
        <v>51</v>
      </c>
      <c r="I60" s="37">
        <v>57</v>
      </c>
      <c r="J60" s="37">
        <v>52</v>
      </c>
      <c r="K60" s="37">
        <v>38</v>
      </c>
      <c r="L60" s="37">
        <v>48</v>
      </c>
      <c r="M60" s="37">
        <v>52</v>
      </c>
      <c r="N60" s="146">
        <f t="shared" si="3"/>
        <v>370</v>
      </c>
      <c r="O60" s="142">
        <f t="shared" si="4"/>
        <v>46.25</v>
      </c>
      <c r="P60" s="143">
        <f t="shared" si="5"/>
        <v>0.80675053965069876</v>
      </c>
    </row>
    <row r="61" spans="1:16" customFormat="1" ht="15" customHeight="1">
      <c r="A61" s="144" t="s">
        <v>266</v>
      </c>
      <c r="B61" s="147"/>
      <c r="C61" s="37"/>
      <c r="D61" s="37"/>
      <c r="E61" s="37"/>
      <c r="F61" s="37">
        <v>41</v>
      </c>
      <c r="G61" s="37">
        <v>52</v>
      </c>
      <c r="H61" s="37">
        <v>59</v>
      </c>
      <c r="I61" s="37">
        <v>42</v>
      </c>
      <c r="J61" s="37">
        <v>64</v>
      </c>
      <c r="K61" s="37">
        <v>45</v>
      </c>
      <c r="L61" s="37">
        <v>45</v>
      </c>
      <c r="M61" s="37">
        <v>43</v>
      </c>
      <c r="N61" s="146">
        <f t="shared" si="3"/>
        <v>391</v>
      </c>
      <c r="O61" s="142">
        <f t="shared" si="4"/>
        <v>48.875</v>
      </c>
      <c r="P61" s="143">
        <f t="shared" si="5"/>
        <v>0.85253908379303578</v>
      </c>
    </row>
    <row r="62" spans="1:16" customFormat="1" ht="15" customHeight="1">
      <c r="A62" s="144" t="s">
        <v>267</v>
      </c>
      <c r="B62" s="147"/>
      <c r="C62" s="37"/>
      <c r="D62" s="37"/>
      <c r="E62" s="37"/>
      <c r="F62" s="37">
        <v>54</v>
      </c>
      <c r="G62" s="37">
        <v>58</v>
      </c>
      <c r="H62" s="37">
        <v>60</v>
      </c>
      <c r="I62" s="37">
        <v>49</v>
      </c>
      <c r="J62" s="37">
        <v>72</v>
      </c>
      <c r="K62" s="37">
        <v>66</v>
      </c>
      <c r="L62" s="37">
        <v>62</v>
      </c>
      <c r="M62" s="37">
        <v>57</v>
      </c>
      <c r="N62" s="146">
        <f t="shared" si="3"/>
        <v>478</v>
      </c>
      <c r="O62" s="142">
        <f t="shared" si="4"/>
        <v>59.75</v>
      </c>
      <c r="P62" s="143">
        <f t="shared" si="5"/>
        <v>1.0422344809541459</v>
      </c>
    </row>
    <row r="63" spans="1:16" customFormat="1" ht="15" customHeight="1">
      <c r="A63" s="144" t="s">
        <v>268</v>
      </c>
      <c r="B63" s="147"/>
      <c r="C63" s="37"/>
      <c r="D63" s="37"/>
      <c r="E63" s="37"/>
      <c r="F63" s="37">
        <v>46</v>
      </c>
      <c r="G63" s="37">
        <v>36</v>
      </c>
      <c r="H63" s="37">
        <v>41</v>
      </c>
      <c r="I63" s="37">
        <v>63</v>
      </c>
      <c r="J63" s="37">
        <v>31</v>
      </c>
      <c r="K63" s="37">
        <v>59</v>
      </c>
      <c r="L63" s="37">
        <v>57</v>
      </c>
      <c r="M63" s="37">
        <v>57</v>
      </c>
      <c r="N63" s="146">
        <f t="shared" si="3"/>
        <v>390</v>
      </c>
      <c r="O63" s="142">
        <f t="shared" si="4"/>
        <v>48.75</v>
      </c>
      <c r="P63" s="143">
        <f t="shared" si="5"/>
        <v>0.85035867692911504</v>
      </c>
    </row>
    <row r="64" spans="1:16" customFormat="1" ht="15" customHeight="1">
      <c r="A64" s="144" t="s">
        <v>269</v>
      </c>
      <c r="B64" s="147"/>
      <c r="C64" s="37"/>
      <c r="D64" s="37"/>
      <c r="E64" s="37"/>
      <c r="F64" s="37">
        <v>24</v>
      </c>
      <c r="G64" s="37">
        <v>15</v>
      </c>
      <c r="H64" s="37">
        <v>27</v>
      </c>
      <c r="I64" s="37">
        <v>31</v>
      </c>
      <c r="J64" s="37">
        <v>27</v>
      </c>
      <c r="K64" s="37">
        <v>27</v>
      </c>
      <c r="L64" s="37">
        <v>32</v>
      </c>
      <c r="M64" s="37">
        <v>32</v>
      </c>
      <c r="N64" s="146">
        <f t="shared" si="3"/>
        <v>215</v>
      </c>
      <c r="O64" s="142">
        <f t="shared" si="4"/>
        <v>26.875</v>
      </c>
      <c r="P64" s="143">
        <f t="shared" si="5"/>
        <v>0.46878747574297358</v>
      </c>
    </row>
    <row r="65" spans="1:16" customFormat="1" ht="15.75" customHeight="1">
      <c r="A65" s="144" t="s">
        <v>270</v>
      </c>
      <c r="B65" s="147"/>
      <c r="C65" s="37"/>
      <c r="D65" s="37"/>
      <c r="E65" s="37"/>
      <c r="F65" s="37">
        <v>9</v>
      </c>
      <c r="G65" s="37">
        <v>14</v>
      </c>
      <c r="H65" s="37">
        <v>17</v>
      </c>
      <c r="I65" s="37">
        <v>12</v>
      </c>
      <c r="J65" s="37">
        <v>19</v>
      </c>
      <c r="K65" s="37">
        <v>18</v>
      </c>
      <c r="L65" s="37">
        <v>15</v>
      </c>
      <c r="M65" s="37">
        <v>14</v>
      </c>
      <c r="N65" s="146">
        <f t="shared" si="3"/>
        <v>118</v>
      </c>
      <c r="O65" s="142">
        <f t="shared" si="4"/>
        <v>14.75</v>
      </c>
      <c r="P65" s="143">
        <f t="shared" si="5"/>
        <v>0.25728800994265527</v>
      </c>
    </row>
    <row r="66" spans="1:16" customFormat="1" ht="15.75" customHeight="1">
      <c r="A66" s="144" t="s">
        <v>271</v>
      </c>
      <c r="B66" s="147"/>
      <c r="C66" s="37"/>
      <c r="D66" s="37"/>
      <c r="E66" s="37"/>
      <c r="F66" s="37">
        <v>16</v>
      </c>
      <c r="G66" s="37">
        <v>13</v>
      </c>
      <c r="H66" s="37">
        <v>9</v>
      </c>
      <c r="I66" s="37">
        <v>8</v>
      </c>
      <c r="J66" s="37">
        <v>15</v>
      </c>
      <c r="K66" s="37">
        <v>15</v>
      </c>
      <c r="L66" s="37">
        <v>18</v>
      </c>
      <c r="M66" s="37">
        <v>7</v>
      </c>
      <c r="N66" s="146">
        <f t="shared" si="3"/>
        <v>101</v>
      </c>
      <c r="O66" s="142">
        <f t="shared" si="4"/>
        <v>12.625</v>
      </c>
      <c r="P66" s="143">
        <f t="shared" si="5"/>
        <v>0.22022109325600159</v>
      </c>
    </row>
    <row r="67" spans="1:16" customFormat="1" ht="15" customHeight="1">
      <c r="A67" s="144" t="s">
        <v>272</v>
      </c>
      <c r="B67" s="147"/>
      <c r="C67" s="37"/>
      <c r="D67" s="37"/>
      <c r="E67" s="37"/>
      <c r="F67" s="37">
        <v>102</v>
      </c>
      <c r="G67" s="37">
        <v>78</v>
      </c>
      <c r="H67" s="38">
        <v>72</v>
      </c>
      <c r="I67" s="37">
        <v>92</v>
      </c>
      <c r="J67" s="37">
        <v>77</v>
      </c>
      <c r="K67" s="37">
        <v>85</v>
      </c>
      <c r="L67" s="37">
        <v>64</v>
      </c>
      <c r="M67" s="37">
        <v>77</v>
      </c>
      <c r="N67" s="146">
        <f t="shared" si="3"/>
        <v>647</v>
      </c>
      <c r="O67" s="142">
        <f t="shared" si="4"/>
        <v>80.875</v>
      </c>
      <c r="P67" s="143">
        <f t="shared" si="5"/>
        <v>1.4107232409567625</v>
      </c>
    </row>
    <row r="68" spans="1:16" customFormat="1" ht="15">
      <c r="A68" s="144" t="s">
        <v>273</v>
      </c>
      <c r="B68" s="147"/>
      <c r="C68" s="37"/>
      <c r="D68" s="37"/>
      <c r="E68" s="37"/>
      <c r="F68" s="37">
        <v>35</v>
      </c>
      <c r="G68" s="37">
        <v>24</v>
      </c>
      <c r="H68" s="38">
        <v>36</v>
      </c>
      <c r="I68" s="37">
        <v>24</v>
      </c>
      <c r="J68" s="37">
        <v>36</v>
      </c>
      <c r="K68" s="37">
        <v>36</v>
      </c>
      <c r="L68" s="37">
        <v>57</v>
      </c>
      <c r="M68" s="37">
        <v>50</v>
      </c>
      <c r="N68" s="146">
        <f t="shared" ref="N68:N70" si="6">SUM(B68:M68)</f>
        <v>298</v>
      </c>
      <c r="O68" s="142">
        <f t="shared" si="4"/>
        <v>37.25</v>
      </c>
      <c r="P68" s="143">
        <f t="shared" si="5"/>
        <v>0.64976124544840064</v>
      </c>
    </row>
    <row r="69" spans="1:16" customFormat="1" ht="15">
      <c r="A69" s="144" t="s">
        <v>274</v>
      </c>
      <c r="B69" s="147"/>
      <c r="C69" s="37"/>
      <c r="D69" s="37"/>
      <c r="E69" s="37"/>
      <c r="F69" s="37">
        <v>58</v>
      </c>
      <c r="G69" s="37">
        <v>65</v>
      </c>
      <c r="H69" s="38">
        <v>58</v>
      </c>
      <c r="I69" s="37">
        <v>64</v>
      </c>
      <c r="J69" s="37">
        <v>57</v>
      </c>
      <c r="K69" s="37">
        <v>63</v>
      </c>
      <c r="L69" s="37">
        <v>58</v>
      </c>
      <c r="M69" s="37">
        <v>64</v>
      </c>
      <c r="N69" s="146">
        <f t="shared" si="6"/>
        <v>487</v>
      </c>
      <c r="O69" s="142">
        <f t="shared" si="4"/>
        <v>60.875</v>
      </c>
      <c r="P69" s="143">
        <f t="shared" si="5"/>
        <v>1.0618581427294334</v>
      </c>
    </row>
    <row r="70" spans="1:16" customFormat="1" ht="15.75" thickBot="1">
      <c r="A70" s="148" t="s">
        <v>275</v>
      </c>
      <c r="B70" s="149"/>
      <c r="C70" s="44"/>
      <c r="D70" s="150"/>
      <c r="E70" s="150"/>
      <c r="F70" s="150">
        <v>20</v>
      </c>
      <c r="G70" s="150">
        <v>20</v>
      </c>
      <c r="H70" s="151">
        <v>28</v>
      </c>
      <c r="I70" s="150">
        <v>19</v>
      </c>
      <c r="J70" s="44">
        <v>44</v>
      </c>
      <c r="K70" s="37">
        <v>22</v>
      </c>
      <c r="L70" s="44">
        <v>37</v>
      </c>
      <c r="M70" s="44">
        <v>20</v>
      </c>
      <c r="N70" s="152">
        <f t="shared" si="6"/>
        <v>210</v>
      </c>
      <c r="O70" s="153">
        <f t="shared" si="4"/>
        <v>26.25</v>
      </c>
      <c r="P70" s="154">
        <f t="shared" si="5"/>
        <v>0.45788544142336962</v>
      </c>
    </row>
    <row r="71" spans="1:16" customFormat="1" ht="15.75" thickBot="1">
      <c r="A71" s="135" t="s">
        <v>5</v>
      </c>
      <c r="B71" s="53"/>
      <c r="C71" s="53"/>
      <c r="D71" s="53"/>
      <c r="E71" s="53"/>
      <c r="F71" s="53">
        <f t="shared" ref="F71:L71" si="7">SUM(F5:F70)</f>
        <v>5776</v>
      </c>
      <c r="G71" s="53">
        <f t="shared" si="7"/>
        <v>5864</v>
      </c>
      <c r="H71" s="53">
        <f t="shared" si="7"/>
        <v>5624</v>
      </c>
      <c r="I71" s="53">
        <f t="shared" si="7"/>
        <v>5600</v>
      </c>
      <c r="J71" s="53">
        <f t="shared" si="7"/>
        <v>6191</v>
      </c>
      <c r="K71" s="53">
        <f t="shared" si="7"/>
        <v>5809</v>
      </c>
      <c r="L71" s="53">
        <f t="shared" si="7"/>
        <v>5617</v>
      </c>
      <c r="M71" s="54">
        <f t="shared" ref="M71:N71" si="8">SUM(M5:M70)</f>
        <v>5382</v>
      </c>
      <c r="N71" s="155">
        <f t="shared" si="8"/>
        <v>45863</v>
      </c>
      <c r="O71" s="54">
        <f t="shared" si="4"/>
        <v>5732.875</v>
      </c>
      <c r="P71" s="156">
        <f>SUM(P5:P70)</f>
        <v>100.00000000000003</v>
      </c>
    </row>
    <row r="72" spans="1:16" customFormat="1" ht="15">
      <c r="A72" s="103"/>
      <c r="B72" s="104"/>
      <c r="C72" s="104"/>
      <c r="D72" s="104"/>
      <c r="E72" s="104"/>
      <c r="F72" s="104"/>
      <c r="G72" s="92"/>
      <c r="H72" s="104"/>
      <c r="I72" s="104"/>
      <c r="J72" s="104"/>
      <c r="K72" s="104"/>
      <c r="L72" s="104"/>
      <c r="M72" s="105"/>
      <c r="N72" s="105"/>
      <c r="O72" s="9"/>
      <c r="P72" s="9"/>
    </row>
    <row r="73" spans="1:16">
      <c r="A73" s="157" t="s">
        <v>276</v>
      </c>
    </row>
    <row r="74" spans="1:16">
      <c r="A74" s="157" t="s">
        <v>437</v>
      </c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N71:O71" formula="1"/>
    <ignoredError sqref="M71" formula="1" formulaRange="1"/>
    <ignoredError sqref="F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>
      <selection activeCell="G29" sqref="G29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92" bestFit="1" customWidth="1"/>
    <col min="4" max="4" width="7.140625" style="9" bestFit="1" customWidth="1"/>
    <col min="5" max="5" width="7" style="90" bestFit="1" customWidth="1"/>
    <col min="6" max="6" width="7.5703125" style="9" bestFit="1" customWidth="1"/>
    <col min="7" max="7" width="6.28515625" style="90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5.85546875" style="9" bestFit="1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88" t="s">
        <v>0</v>
      </c>
      <c r="B1" s="88"/>
      <c r="C1" s="89"/>
      <c r="D1" s="88"/>
      <c r="G1" s="470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</row>
    <row r="2" spans="1:20" ht="15">
      <c r="A2" s="1" t="s">
        <v>1</v>
      </c>
      <c r="B2" s="1"/>
      <c r="C2" s="70"/>
      <c r="D2" s="1"/>
      <c r="G2" s="470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0" ht="15">
      <c r="A3" s="1"/>
      <c r="B3" s="1"/>
      <c r="C3" s="70"/>
      <c r="D3" s="1"/>
      <c r="G3" s="470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</row>
    <row r="4" spans="1:20" ht="15">
      <c r="A4" s="1" t="s">
        <v>492</v>
      </c>
      <c r="B4" s="1"/>
      <c r="C4" s="70"/>
      <c r="D4" s="1"/>
      <c r="G4" s="470"/>
      <c r="H4" s="468"/>
      <c r="I4" s="468"/>
      <c r="J4" s="468"/>
      <c r="K4" s="468"/>
      <c r="L4" s="468"/>
      <c r="M4" s="468"/>
      <c r="N4" s="468"/>
      <c r="O4" s="468"/>
      <c r="P4" s="541">
        <f>UNIDADES!F71</f>
        <v>5776</v>
      </c>
      <c r="Q4" s="468"/>
      <c r="R4" s="468"/>
      <c r="S4" s="158"/>
    </row>
    <row r="5" spans="1:20" ht="15" thickBot="1">
      <c r="E5" s="9"/>
      <c r="F5" s="90"/>
      <c r="G5" s="468"/>
      <c r="H5" s="470"/>
      <c r="I5" s="468"/>
      <c r="J5" s="468"/>
      <c r="K5" s="468"/>
      <c r="L5" s="468"/>
      <c r="M5" s="468"/>
      <c r="N5" s="468"/>
      <c r="O5" s="468"/>
      <c r="P5" s="468"/>
      <c r="Q5" s="468"/>
      <c r="R5" s="468"/>
      <c r="S5" s="158"/>
    </row>
    <row r="6" spans="1:20" ht="48.75" thickBot="1">
      <c r="A6" s="1019" t="s">
        <v>204</v>
      </c>
      <c r="B6" s="569">
        <v>45627</v>
      </c>
      <c r="C6" s="567">
        <v>45597</v>
      </c>
      <c r="D6" s="568">
        <v>45566</v>
      </c>
      <c r="E6" s="568">
        <v>45536</v>
      </c>
      <c r="F6" s="568">
        <v>45505</v>
      </c>
      <c r="G6" s="569">
        <v>45474</v>
      </c>
      <c r="H6" s="567">
        <v>45444</v>
      </c>
      <c r="I6" s="569">
        <v>45413</v>
      </c>
      <c r="J6" s="566">
        <v>45383</v>
      </c>
      <c r="K6" s="567">
        <v>45352</v>
      </c>
      <c r="L6" s="568">
        <v>45323</v>
      </c>
      <c r="M6" s="567">
        <v>45292</v>
      </c>
      <c r="N6" s="568" t="s">
        <v>5</v>
      </c>
      <c r="O6" s="570" t="s">
        <v>6</v>
      </c>
      <c r="P6" s="571" t="s">
        <v>527</v>
      </c>
    </row>
    <row r="7" spans="1:20" ht="14.25" customHeight="1" thickBot="1">
      <c r="A7" s="139" t="s">
        <v>228</v>
      </c>
      <c r="B7" s="140"/>
      <c r="C7" s="27"/>
      <c r="D7" s="25"/>
      <c r="E7" s="25"/>
      <c r="F7" s="25">
        <v>474</v>
      </c>
      <c r="G7" s="25">
        <v>584</v>
      </c>
      <c r="H7" s="25">
        <v>767</v>
      </c>
      <c r="I7" s="25">
        <v>935</v>
      </c>
      <c r="J7" s="27">
        <v>1024</v>
      </c>
      <c r="K7" s="27">
        <v>976</v>
      </c>
      <c r="L7" s="27">
        <v>909</v>
      </c>
      <c r="M7" s="27">
        <v>711</v>
      </c>
      <c r="N7" s="160">
        <f>SUM(B7:M7)</f>
        <v>6380</v>
      </c>
      <c r="O7" s="161">
        <f>AVERAGE(B7:M7)</f>
        <v>797.5</v>
      </c>
      <c r="P7" s="465">
        <f>(F7*100)/$P$4</f>
        <v>8.2063711911357338</v>
      </c>
      <c r="S7" s="90"/>
      <c r="T7" s="90"/>
    </row>
    <row r="8" spans="1:20" ht="15" customHeight="1" thickBot="1">
      <c r="A8" s="144" t="s">
        <v>227</v>
      </c>
      <c r="B8" s="145"/>
      <c r="C8" s="37"/>
      <c r="D8" s="27"/>
      <c r="E8" s="27"/>
      <c r="F8" s="27">
        <v>499</v>
      </c>
      <c r="G8" s="37">
        <v>527</v>
      </c>
      <c r="H8" s="37">
        <v>615</v>
      </c>
      <c r="I8" s="37">
        <v>532</v>
      </c>
      <c r="J8" s="37">
        <v>622</v>
      </c>
      <c r="K8" s="37">
        <v>635</v>
      </c>
      <c r="L8" s="37">
        <v>584</v>
      </c>
      <c r="M8" s="37">
        <v>560</v>
      </c>
      <c r="N8" s="162">
        <f t="shared" ref="N8:N16" si="0">SUM(B8:M8)</f>
        <v>4574</v>
      </c>
      <c r="O8" s="142">
        <f t="shared" ref="O8:O17" si="1">AVERAGE(B8:M8)</f>
        <v>571.75</v>
      </c>
      <c r="P8" s="465">
        <f t="shared" ref="P8:P17" si="2">(F8*100)/$P$4</f>
        <v>8.6391966759002763</v>
      </c>
      <c r="S8" s="90"/>
      <c r="T8" s="90"/>
    </row>
    <row r="9" spans="1:20" ht="15.75" thickBot="1">
      <c r="A9" s="144" t="s">
        <v>226</v>
      </c>
      <c r="B9" s="147"/>
      <c r="C9" s="37"/>
      <c r="D9" s="37"/>
      <c r="E9" s="37"/>
      <c r="F9" s="37">
        <v>511</v>
      </c>
      <c r="G9" s="37">
        <v>570</v>
      </c>
      <c r="H9" s="37">
        <v>535</v>
      </c>
      <c r="I9" s="37">
        <v>565</v>
      </c>
      <c r="J9" s="37">
        <v>608</v>
      </c>
      <c r="K9" s="37">
        <v>519</v>
      </c>
      <c r="L9" s="37">
        <v>424</v>
      </c>
      <c r="M9" s="37">
        <v>439</v>
      </c>
      <c r="N9" s="162">
        <f t="shared" si="0"/>
        <v>4171</v>
      </c>
      <c r="O9" s="142">
        <f t="shared" si="1"/>
        <v>521.375</v>
      </c>
      <c r="P9" s="465">
        <f t="shared" si="2"/>
        <v>8.8469529085872569</v>
      </c>
      <c r="S9" s="90"/>
      <c r="T9" s="90"/>
    </row>
    <row r="10" spans="1:20" ht="15.75" thickBot="1">
      <c r="A10" s="144" t="s">
        <v>143</v>
      </c>
      <c r="B10" s="147"/>
      <c r="C10" s="37"/>
      <c r="D10" s="37"/>
      <c r="E10" s="37"/>
      <c r="F10" s="37">
        <v>908</v>
      </c>
      <c r="G10" s="37">
        <v>983</v>
      </c>
      <c r="H10" s="37">
        <v>394</v>
      </c>
      <c r="I10" s="37">
        <v>423</v>
      </c>
      <c r="J10" s="37">
        <v>314</v>
      </c>
      <c r="K10" s="37">
        <v>147</v>
      </c>
      <c r="L10" s="37">
        <v>252</v>
      </c>
      <c r="M10" s="37">
        <v>175</v>
      </c>
      <c r="N10" s="162">
        <f t="shared" si="0"/>
        <v>3596</v>
      </c>
      <c r="O10" s="142">
        <f t="shared" si="1"/>
        <v>449.5</v>
      </c>
      <c r="P10" s="465">
        <f t="shared" si="2"/>
        <v>15.720221606648199</v>
      </c>
      <c r="S10" s="90"/>
      <c r="T10" s="90"/>
    </row>
    <row r="11" spans="1:20" ht="15.75" thickBot="1">
      <c r="A11" s="144" t="s">
        <v>224</v>
      </c>
      <c r="B11" s="147"/>
      <c r="C11" s="37"/>
      <c r="D11" s="37"/>
      <c r="E11" s="37"/>
      <c r="F11" s="37">
        <v>431</v>
      </c>
      <c r="G11" s="37">
        <v>418</v>
      </c>
      <c r="H11" s="37">
        <v>375</v>
      </c>
      <c r="I11" s="37">
        <v>278</v>
      </c>
      <c r="J11" s="37">
        <v>350</v>
      </c>
      <c r="K11" s="37">
        <v>327</v>
      </c>
      <c r="L11" s="37">
        <v>388</v>
      </c>
      <c r="M11" s="37">
        <v>354</v>
      </c>
      <c r="N11" s="162">
        <f t="shared" si="0"/>
        <v>2921</v>
      </c>
      <c r="O11" s="142">
        <f t="shared" si="1"/>
        <v>365.125</v>
      </c>
      <c r="P11" s="465">
        <f t="shared" si="2"/>
        <v>7.4619113573407203</v>
      </c>
      <c r="S11" s="90"/>
      <c r="T11" s="90"/>
    </row>
    <row r="12" spans="1:20" ht="15" customHeight="1" thickBot="1">
      <c r="A12" s="144" t="s">
        <v>223</v>
      </c>
      <c r="B12" s="147"/>
      <c r="C12" s="37"/>
      <c r="D12" s="37"/>
      <c r="E12" s="37"/>
      <c r="F12" s="37">
        <v>229</v>
      </c>
      <c r="G12" s="37">
        <v>238</v>
      </c>
      <c r="H12" s="37">
        <v>261</v>
      </c>
      <c r="I12" s="37">
        <v>325</v>
      </c>
      <c r="J12" s="37">
        <v>351</v>
      </c>
      <c r="K12" s="37">
        <v>360</v>
      </c>
      <c r="L12" s="37">
        <v>334</v>
      </c>
      <c r="M12" s="37">
        <v>379</v>
      </c>
      <c r="N12" s="162">
        <f t="shared" si="0"/>
        <v>2477</v>
      </c>
      <c r="O12" s="142">
        <f t="shared" si="1"/>
        <v>309.625</v>
      </c>
      <c r="P12" s="465">
        <f t="shared" si="2"/>
        <v>3.9646814404432131</v>
      </c>
      <c r="S12" s="90"/>
      <c r="T12" s="90"/>
    </row>
    <row r="13" spans="1:20" ht="15.75" thickBot="1">
      <c r="A13" s="144" t="s">
        <v>232</v>
      </c>
      <c r="B13" s="147"/>
      <c r="C13" s="37"/>
      <c r="D13" s="37"/>
      <c r="E13" s="37"/>
      <c r="F13" s="37">
        <v>206</v>
      </c>
      <c r="G13" s="37">
        <v>181</v>
      </c>
      <c r="H13" s="38">
        <v>257</v>
      </c>
      <c r="I13" s="37">
        <v>226</v>
      </c>
      <c r="J13" s="37">
        <v>306</v>
      </c>
      <c r="K13" s="37">
        <v>436</v>
      </c>
      <c r="L13" s="37">
        <v>465</v>
      </c>
      <c r="M13" s="37">
        <v>268</v>
      </c>
      <c r="N13" s="162">
        <f t="shared" si="0"/>
        <v>2345</v>
      </c>
      <c r="O13" s="142">
        <f t="shared" si="1"/>
        <v>293.125</v>
      </c>
      <c r="P13" s="465">
        <f t="shared" si="2"/>
        <v>3.5664819944598336</v>
      </c>
      <c r="S13" s="90"/>
      <c r="T13" s="90"/>
    </row>
    <row r="14" spans="1:20" ht="15.75" thickBot="1">
      <c r="A14" s="144" t="s">
        <v>213</v>
      </c>
      <c r="B14" s="147"/>
      <c r="C14" s="37"/>
      <c r="D14" s="37"/>
      <c r="E14" s="37"/>
      <c r="F14" s="37">
        <v>319</v>
      </c>
      <c r="G14" s="37">
        <v>266</v>
      </c>
      <c r="H14" s="38">
        <v>280</v>
      </c>
      <c r="I14" s="37">
        <v>257</v>
      </c>
      <c r="J14" s="37">
        <v>304</v>
      </c>
      <c r="K14" s="37">
        <v>249</v>
      </c>
      <c r="L14" s="37">
        <v>245</v>
      </c>
      <c r="M14" s="37">
        <v>328</v>
      </c>
      <c r="N14" s="162">
        <f t="shared" si="0"/>
        <v>2248</v>
      </c>
      <c r="O14" s="142">
        <f t="shared" si="1"/>
        <v>281</v>
      </c>
      <c r="P14" s="465">
        <f t="shared" si="2"/>
        <v>5.5228531855955678</v>
      </c>
      <c r="S14" s="90"/>
      <c r="T14" s="90"/>
    </row>
    <row r="15" spans="1:20" ht="15.75" thickBot="1">
      <c r="A15" s="144" t="s">
        <v>219</v>
      </c>
      <c r="B15" s="147"/>
      <c r="C15" s="37"/>
      <c r="D15" s="37"/>
      <c r="E15" s="37"/>
      <c r="F15" s="37">
        <v>358</v>
      </c>
      <c r="G15" s="37">
        <v>271</v>
      </c>
      <c r="H15" s="37">
        <v>247</v>
      </c>
      <c r="I15" s="37">
        <v>229</v>
      </c>
      <c r="J15" s="37">
        <v>329</v>
      </c>
      <c r="K15" s="37">
        <v>316</v>
      </c>
      <c r="L15" s="37">
        <v>213</v>
      </c>
      <c r="M15" s="37">
        <v>180</v>
      </c>
      <c r="N15" s="162">
        <f t="shared" si="0"/>
        <v>2143</v>
      </c>
      <c r="O15" s="142">
        <f t="shared" si="1"/>
        <v>267.875</v>
      </c>
      <c r="P15" s="465">
        <f t="shared" si="2"/>
        <v>6.1980609418282553</v>
      </c>
      <c r="S15" s="90"/>
      <c r="T15" s="90"/>
    </row>
    <row r="16" spans="1:20" ht="15.75" thickBot="1">
      <c r="A16" s="144" t="s">
        <v>211</v>
      </c>
      <c r="B16" s="147"/>
      <c r="C16" s="37"/>
      <c r="D16" s="37"/>
      <c r="E16" s="37"/>
      <c r="F16" s="37">
        <v>130</v>
      </c>
      <c r="G16" s="37">
        <v>126</v>
      </c>
      <c r="H16" s="38">
        <v>125</v>
      </c>
      <c r="I16" s="37">
        <v>148</v>
      </c>
      <c r="J16" s="37">
        <v>147</v>
      </c>
      <c r="K16" s="37">
        <v>134</v>
      </c>
      <c r="L16" s="37">
        <v>116</v>
      </c>
      <c r="M16" s="37">
        <v>111</v>
      </c>
      <c r="N16" s="163">
        <f t="shared" si="0"/>
        <v>1037</v>
      </c>
      <c r="O16" s="153">
        <f t="shared" si="1"/>
        <v>129.625</v>
      </c>
      <c r="P16" s="465">
        <f t="shared" si="2"/>
        <v>2.2506925207756234</v>
      </c>
      <c r="S16" s="90"/>
      <c r="T16" s="90"/>
    </row>
    <row r="17" spans="1:41" ht="15.75" customHeight="1" thickBot="1">
      <c r="A17" s="478" t="s">
        <v>5</v>
      </c>
      <c r="B17" s="572"/>
      <c r="C17" s="572"/>
      <c r="D17" s="572"/>
      <c r="E17" s="572"/>
      <c r="F17" s="572">
        <f t="shared" ref="F17:L17" si="3">SUM(F7:F16)</f>
        <v>4065</v>
      </c>
      <c r="G17" s="572">
        <f t="shared" si="3"/>
        <v>4164</v>
      </c>
      <c r="H17" s="572">
        <f t="shared" si="3"/>
        <v>3856</v>
      </c>
      <c r="I17" s="572">
        <f t="shared" si="3"/>
        <v>3918</v>
      </c>
      <c r="J17" s="572">
        <f t="shared" si="3"/>
        <v>4355</v>
      </c>
      <c r="K17" s="572">
        <f t="shared" si="3"/>
        <v>4099</v>
      </c>
      <c r="L17" s="572">
        <f t="shared" si="3"/>
        <v>3930</v>
      </c>
      <c r="M17" s="573">
        <f t="shared" ref="M17:N17" si="4">SUM(M7:M16)</f>
        <v>3505</v>
      </c>
      <c r="N17" s="574">
        <f t="shared" si="4"/>
        <v>31892</v>
      </c>
      <c r="O17" s="575">
        <f t="shared" si="1"/>
        <v>3986.5</v>
      </c>
      <c r="P17" s="465">
        <f t="shared" si="2"/>
        <v>70.377423822714675</v>
      </c>
      <c r="S17" s="90"/>
      <c r="T17" s="90"/>
    </row>
    <row r="18" spans="1:41" s="475" customFormat="1" ht="23.25" customHeight="1">
      <c r="A18" s="475" t="s">
        <v>205</v>
      </c>
      <c r="C18" s="476"/>
      <c r="O18" s="475" t="s">
        <v>206</v>
      </c>
      <c r="P18" s="477">
        <f>100-P17</f>
        <v>29.622576177285325</v>
      </c>
    </row>
    <row r="19" spans="1:41" ht="54.75" customHeight="1">
      <c r="A19" s="480"/>
      <c r="B19" s="480"/>
      <c r="C19" s="492"/>
      <c r="D19" s="475"/>
      <c r="E19" s="493"/>
      <c r="F19" s="475"/>
      <c r="G19" s="475"/>
      <c r="H19" s="475"/>
      <c r="I19" s="475"/>
      <c r="J19" s="475"/>
      <c r="K19" s="475"/>
      <c r="L19" s="475"/>
      <c r="M19" s="475"/>
      <c r="N19" s="1127"/>
      <c r="O19" s="1127"/>
      <c r="P19" s="1127"/>
      <c r="Q19" s="475"/>
      <c r="R19" s="475"/>
      <c r="S19" s="475"/>
      <c r="T19" s="475"/>
      <c r="U19" s="475"/>
      <c r="V19" s="475"/>
      <c r="W19" s="493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</row>
    <row r="20" spans="1:41">
      <c r="A20" s="485"/>
      <c r="B20" s="485"/>
      <c r="C20" s="494"/>
      <c r="D20" s="475"/>
      <c r="E20" s="493"/>
      <c r="F20" s="475"/>
      <c r="G20" s="475"/>
      <c r="H20" s="475"/>
      <c r="I20" s="475"/>
      <c r="J20" s="475"/>
      <c r="K20" s="475"/>
      <c r="L20" s="475"/>
      <c r="M20" s="475"/>
      <c r="N20" s="475"/>
      <c r="O20" s="493"/>
      <c r="P20" s="475"/>
      <c r="Q20" s="475"/>
      <c r="R20" s="475"/>
      <c r="S20" s="475"/>
      <c r="T20" s="475"/>
      <c r="U20" s="475"/>
      <c r="V20" s="475"/>
      <c r="W20" s="493"/>
      <c r="X20" s="475"/>
      <c r="Y20" s="475"/>
      <c r="Z20" s="475"/>
      <c r="AA20" s="475"/>
      <c r="AB20" s="475"/>
      <c r="AC20" s="482"/>
      <c r="AD20" s="483"/>
      <c r="AE20" s="483"/>
      <c r="AF20" s="483"/>
      <c r="AG20" s="483"/>
      <c r="AH20" s="104"/>
      <c r="AI20" s="104"/>
      <c r="AJ20" s="92"/>
      <c r="AK20" s="104"/>
      <c r="AL20" s="104"/>
      <c r="AM20" s="104"/>
      <c r="AN20" s="104"/>
      <c r="AO20" s="105"/>
    </row>
    <row r="21" spans="1:41" ht="92.25" customHeight="1">
      <c r="A21" s="480"/>
      <c r="B21" s="480"/>
      <c r="C21" s="492"/>
      <c r="D21" s="475"/>
      <c r="E21" s="493"/>
      <c r="F21" s="475"/>
      <c r="G21" s="475"/>
      <c r="H21" s="475"/>
      <c r="I21" s="475"/>
      <c r="J21" s="475"/>
      <c r="K21" s="475"/>
      <c r="L21" s="495"/>
      <c r="M21" s="475"/>
      <c r="N21" s="1127"/>
      <c r="O21" s="1127"/>
      <c r="P21" s="1127"/>
      <c r="Q21" s="475"/>
      <c r="R21" s="475"/>
      <c r="S21" s="475"/>
      <c r="T21" s="475"/>
      <c r="U21" s="475"/>
      <c r="V21" s="475"/>
      <c r="W21" s="493"/>
      <c r="X21" s="475"/>
      <c r="Y21" s="475"/>
      <c r="Z21" s="475"/>
      <c r="AA21" s="475"/>
      <c r="AB21" s="475"/>
      <c r="AC21" s="482"/>
      <c r="AD21" s="483"/>
      <c r="AE21" s="483"/>
      <c r="AF21" s="483"/>
      <c r="AG21" s="483"/>
      <c r="AH21" s="104"/>
      <c r="AI21" s="104"/>
      <c r="AJ21" s="92"/>
      <c r="AK21" s="104"/>
      <c r="AL21" s="104"/>
      <c r="AM21" s="104"/>
      <c r="AN21" s="104"/>
      <c r="AO21" s="105"/>
    </row>
    <row r="22" spans="1:41">
      <c r="A22" s="480"/>
      <c r="B22" s="480"/>
      <c r="C22" s="492"/>
      <c r="D22" s="475"/>
      <c r="E22" s="493"/>
      <c r="F22" s="475"/>
      <c r="G22" s="475"/>
      <c r="H22" s="475"/>
      <c r="I22" s="475"/>
      <c r="J22" s="475"/>
      <c r="K22" s="475"/>
      <c r="L22" s="475"/>
      <c r="M22" s="475"/>
      <c r="N22" s="475"/>
      <c r="O22" s="493"/>
      <c r="P22" s="475"/>
      <c r="Q22" s="475"/>
      <c r="R22" s="475"/>
      <c r="S22" s="475"/>
      <c r="T22" s="475"/>
      <c r="U22" s="475"/>
      <c r="V22" s="475"/>
      <c r="W22" s="496"/>
      <c r="X22" s="475"/>
      <c r="Y22" s="475"/>
      <c r="Z22" s="475"/>
      <c r="AA22" s="475"/>
      <c r="AB22" s="475"/>
      <c r="AC22" s="482"/>
      <c r="AD22" s="483"/>
      <c r="AE22" s="483"/>
      <c r="AF22" s="483"/>
      <c r="AG22" s="483"/>
      <c r="AH22" s="104"/>
      <c r="AI22" s="104"/>
      <c r="AJ22" s="92"/>
      <c r="AK22" s="104"/>
      <c r="AL22" s="104"/>
      <c r="AM22" s="104"/>
      <c r="AN22" s="104"/>
      <c r="AO22" s="105"/>
    </row>
    <row r="23" spans="1:41" ht="66.75" customHeight="1">
      <c r="A23" s="480"/>
      <c r="B23" s="480"/>
      <c r="C23" s="492"/>
      <c r="D23" s="475"/>
      <c r="E23" s="493"/>
      <c r="F23" s="475"/>
      <c r="G23" s="475"/>
      <c r="H23" s="475"/>
      <c r="I23" s="475"/>
      <c r="J23" s="475"/>
      <c r="K23" s="475"/>
      <c r="L23" s="475"/>
      <c r="M23" s="475"/>
      <c r="N23" s="1127"/>
      <c r="O23" s="1127"/>
      <c r="P23" s="1127"/>
      <c r="Q23" s="475"/>
      <c r="R23" s="475"/>
      <c r="S23" s="475"/>
      <c r="T23" s="475"/>
      <c r="U23" s="475"/>
      <c r="V23" s="475"/>
      <c r="W23" s="493"/>
      <c r="X23" s="475"/>
      <c r="Y23" s="475"/>
      <c r="Z23" s="475"/>
      <c r="AA23" s="475"/>
      <c r="AB23" s="475"/>
      <c r="AC23" s="482"/>
      <c r="AD23" s="483"/>
      <c r="AE23" s="483"/>
      <c r="AF23" s="483"/>
      <c r="AG23" s="483"/>
      <c r="AH23" s="104"/>
      <c r="AI23" s="104"/>
      <c r="AJ23" s="92"/>
      <c r="AK23" s="104"/>
      <c r="AL23" s="104"/>
      <c r="AM23" s="104"/>
      <c r="AN23" s="104"/>
      <c r="AO23" s="105"/>
    </row>
    <row r="24" spans="1:41">
      <c r="A24" s="485"/>
      <c r="B24" s="485"/>
      <c r="C24" s="494"/>
      <c r="D24" s="475"/>
      <c r="E24" s="493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5"/>
      <c r="W24" s="493"/>
      <c r="X24" s="475"/>
      <c r="Y24" s="475"/>
      <c r="Z24" s="475"/>
      <c r="AA24" s="475"/>
      <c r="AB24" s="475"/>
      <c r="AC24" s="482"/>
      <c r="AD24" s="483"/>
      <c r="AE24" s="483"/>
      <c r="AF24" s="483"/>
      <c r="AG24" s="483"/>
      <c r="AH24" s="104"/>
      <c r="AI24" s="104"/>
      <c r="AJ24" s="92"/>
      <c r="AK24" s="104"/>
      <c r="AL24" s="104"/>
      <c r="AM24" s="104"/>
      <c r="AN24" s="104"/>
      <c r="AO24" s="105"/>
    </row>
    <row r="25" spans="1:41">
      <c r="A25" s="480"/>
      <c r="B25" s="480"/>
      <c r="C25" s="492"/>
      <c r="D25" s="475"/>
      <c r="E25" s="493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5"/>
      <c r="W25" s="493"/>
      <c r="X25" s="475"/>
      <c r="Y25" s="475"/>
      <c r="Z25" s="475"/>
      <c r="AA25" s="475"/>
      <c r="AB25" s="475"/>
      <c r="AC25" s="482"/>
      <c r="AD25" s="483"/>
      <c r="AE25" s="483"/>
      <c r="AF25" s="483"/>
      <c r="AG25" s="483"/>
      <c r="AH25" s="104"/>
      <c r="AI25" s="104"/>
      <c r="AJ25" s="92"/>
      <c r="AK25" s="104"/>
      <c r="AL25" s="104"/>
      <c r="AM25" s="104"/>
      <c r="AN25" s="104"/>
      <c r="AO25" s="105"/>
    </row>
    <row r="26" spans="1:41">
      <c r="A26" s="475"/>
      <c r="B26" s="475"/>
      <c r="C26" s="476"/>
      <c r="D26" s="475"/>
      <c r="E26" s="493"/>
      <c r="F26" s="475"/>
      <c r="G26" s="493"/>
      <c r="H26" s="475"/>
      <c r="I26" s="475"/>
      <c r="J26" s="475"/>
      <c r="K26" s="475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  <c r="AC26" s="482"/>
      <c r="AD26" s="483"/>
      <c r="AE26" s="483"/>
      <c r="AF26" s="483"/>
      <c r="AG26" s="483"/>
      <c r="AH26" s="104"/>
      <c r="AI26" s="104"/>
      <c r="AJ26" s="92"/>
      <c r="AK26" s="104"/>
      <c r="AL26" s="104"/>
      <c r="AM26" s="104"/>
      <c r="AN26" s="104"/>
      <c r="AO26" s="105"/>
    </row>
    <row r="27" spans="1:41">
      <c r="A27" s="475"/>
      <c r="B27" s="475"/>
      <c r="C27" s="476"/>
      <c r="D27" s="475"/>
      <c r="E27" s="493"/>
      <c r="F27" s="475"/>
      <c r="G27" s="493"/>
      <c r="H27" s="475"/>
      <c r="I27" s="475"/>
      <c r="J27" s="475"/>
      <c r="K27" s="475"/>
      <c r="L27" s="475"/>
      <c r="M27" s="475"/>
      <c r="N27" s="475"/>
      <c r="O27" s="475"/>
      <c r="P27" s="475"/>
      <c r="Q27" s="475"/>
      <c r="R27" s="482"/>
      <c r="S27" s="483"/>
      <c r="T27" s="484"/>
      <c r="U27" s="484"/>
      <c r="V27" s="484"/>
      <c r="W27" s="497"/>
      <c r="X27" s="475"/>
      <c r="Y27" s="475"/>
      <c r="Z27" s="475"/>
      <c r="AA27" s="475"/>
      <c r="AB27" s="475"/>
      <c r="AC27" s="482"/>
      <c r="AD27" s="483"/>
      <c r="AE27" s="483"/>
      <c r="AF27" s="483"/>
      <c r="AG27" s="483"/>
      <c r="AH27" s="104"/>
      <c r="AI27" s="104"/>
      <c r="AJ27" s="92"/>
      <c r="AK27" s="104"/>
      <c r="AL27" s="104"/>
      <c r="AM27" s="104"/>
      <c r="AN27" s="104"/>
      <c r="AO27" s="105"/>
    </row>
    <row r="28" spans="1:41">
      <c r="A28" s="475"/>
      <c r="B28" s="475"/>
      <c r="C28" s="476"/>
      <c r="D28" s="475"/>
      <c r="E28" s="493"/>
      <c r="F28" s="475"/>
      <c r="G28" s="493"/>
      <c r="H28" s="475"/>
      <c r="I28" s="475"/>
      <c r="J28" s="475"/>
      <c r="K28" s="475"/>
      <c r="L28" s="475"/>
      <c r="M28" s="475"/>
      <c r="N28" s="475"/>
      <c r="O28" s="475"/>
      <c r="P28" s="475"/>
      <c r="Q28" s="475"/>
      <c r="R28" s="482"/>
      <c r="S28" s="483"/>
      <c r="T28" s="484"/>
      <c r="U28" s="484"/>
      <c r="V28" s="484"/>
      <c r="W28" s="497"/>
      <c r="X28" s="475"/>
      <c r="Y28" s="475"/>
      <c r="Z28" s="475"/>
      <c r="AA28" s="475"/>
      <c r="AB28" s="475"/>
      <c r="AC28" s="482"/>
      <c r="AD28" s="483"/>
      <c r="AE28" s="483"/>
      <c r="AF28" s="483"/>
      <c r="AG28" s="483"/>
      <c r="AH28" s="104"/>
      <c r="AI28" s="104"/>
      <c r="AJ28" s="92"/>
      <c r="AK28" s="104"/>
      <c r="AL28" s="104"/>
      <c r="AM28" s="104"/>
      <c r="AN28" s="104"/>
      <c r="AO28" s="105"/>
    </row>
    <row r="29" spans="1:41">
      <c r="A29" s="475"/>
      <c r="B29" s="475"/>
      <c r="C29" s="476"/>
      <c r="D29" s="475"/>
      <c r="E29" s="493"/>
      <c r="F29" s="475"/>
      <c r="G29" s="493"/>
      <c r="H29" s="475"/>
      <c r="I29" s="475"/>
      <c r="J29" s="475"/>
      <c r="K29" s="475"/>
      <c r="L29" s="475"/>
      <c r="M29" s="475"/>
      <c r="N29" s="475"/>
      <c r="O29" s="475"/>
      <c r="P29" s="475"/>
      <c r="Q29" s="475"/>
      <c r="R29" s="482"/>
      <c r="S29" s="483"/>
      <c r="T29" s="484"/>
      <c r="U29" s="484"/>
      <c r="V29" s="484"/>
      <c r="W29" s="497"/>
      <c r="X29" s="475"/>
      <c r="Y29" s="475"/>
      <c r="Z29" s="475"/>
      <c r="AA29" s="475"/>
      <c r="AB29" s="475"/>
      <c r="AC29" s="482"/>
      <c r="AD29" s="483"/>
      <c r="AE29" s="483"/>
      <c r="AF29" s="483"/>
      <c r="AG29" s="483"/>
      <c r="AH29" s="104"/>
      <c r="AI29" s="104"/>
      <c r="AJ29" s="92"/>
      <c r="AK29" s="104"/>
      <c r="AL29" s="104"/>
      <c r="AM29" s="104"/>
      <c r="AN29" s="104"/>
      <c r="AO29" s="105"/>
    </row>
    <row r="30" spans="1:41">
      <c r="A30" s="475"/>
      <c r="B30" s="475"/>
      <c r="C30" s="476"/>
      <c r="D30" s="475"/>
      <c r="E30" s="493"/>
      <c r="F30" s="475"/>
      <c r="G30" s="493"/>
      <c r="H30" s="475"/>
      <c r="I30" s="475"/>
      <c r="J30" s="475"/>
      <c r="K30" s="475"/>
      <c r="L30" s="475"/>
      <c r="M30" s="475"/>
      <c r="N30" s="475"/>
      <c r="O30" s="475"/>
      <c r="P30" s="475"/>
      <c r="Q30" s="475"/>
      <c r="R30" s="482"/>
      <c r="S30" s="483"/>
      <c r="T30" s="484"/>
      <c r="U30" s="484"/>
      <c r="V30" s="484"/>
      <c r="W30" s="497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O30" s="90"/>
    </row>
    <row r="31" spans="1:41">
      <c r="A31" s="475"/>
      <c r="B31" s="475"/>
      <c r="C31" s="476"/>
      <c r="D31" s="475"/>
      <c r="E31" s="493"/>
      <c r="F31" s="475"/>
      <c r="G31" s="493"/>
      <c r="H31" s="475"/>
      <c r="I31" s="475"/>
      <c r="J31" s="475"/>
      <c r="K31" s="475"/>
      <c r="L31" s="475"/>
      <c r="M31" s="475"/>
      <c r="N31" s="475"/>
      <c r="O31" s="475"/>
      <c r="P31" s="475"/>
      <c r="Q31" s="475"/>
      <c r="R31" s="482"/>
      <c r="S31" s="483"/>
      <c r="T31" s="484"/>
      <c r="U31" s="484"/>
      <c r="V31" s="484"/>
      <c r="W31" s="497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</row>
    <row r="32" spans="1:41">
      <c r="A32" s="475"/>
      <c r="B32" s="475"/>
      <c r="C32" s="476"/>
      <c r="D32" s="475"/>
      <c r="E32" s="493"/>
      <c r="F32" s="475"/>
      <c r="G32" s="493"/>
      <c r="H32" s="475"/>
      <c r="I32" s="475"/>
      <c r="J32" s="475"/>
      <c r="K32" s="475"/>
      <c r="L32" s="475"/>
      <c r="M32" s="475"/>
      <c r="N32" s="475"/>
      <c r="O32" s="475"/>
      <c r="P32" s="475"/>
      <c r="Q32" s="475"/>
      <c r="R32" s="482"/>
      <c r="S32" s="483"/>
      <c r="T32" s="484"/>
      <c r="U32" s="484"/>
      <c r="V32" s="484"/>
      <c r="W32" s="497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</row>
    <row r="33" spans="1:33">
      <c r="A33" s="468"/>
      <c r="B33" s="475"/>
      <c r="C33" s="476"/>
      <c r="D33" s="475"/>
      <c r="E33" s="493"/>
      <c r="F33" s="475"/>
      <c r="G33" s="493"/>
      <c r="H33" s="475"/>
      <c r="I33" s="475"/>
      <c r="J33" s="475"/>
      <c r="K33" s="475"/>
      <c r="L33" s="475"/>
      <c r="M33" s="475"/>
      <c r="N33" s="475"/>
      <c r="O33" s="475"/>
      <c r="P33" s="475"/>
      <c r="Q33" s="475"/>
      <c r="R33" s="482"/>
      <c r="S33" s="483"/>
      <c r="T33" s="484"/>
      <c r="U33" s="484"/>
      <c r="V33" s="484"/>
      <c r="W33" s="497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</row>
    <row r="34" spans="1:33">
      <c r="A34" s="468"/>
      <c r="B34" s="475"/>
      <c r="C34" s="476"/>
      <c r="D34" s="475"/>
      <c r="E34" s="493"/>
      <c r="F34" s="475"/>
      <c r="G34" s="493"/>
      <c r="H34" s="475"/>
      <c r="I34" s="475"/>
      <c r="J34" s="475"/>
      <c r="K34" s="475"/>
      <c r="L34" s="475"/>
      <c r="M34" s="475"/>
      <c r="N34" s="475"/>
      <c r="O34" s="475"/>
      <c r="P34" s="475"/>
      <c r="Q34" s="475"/>
      <c r="R34" s="482"/>
      <c r="S34" s="483"/>
      <c r="T34" s="484"/>
      <c r="U34" s="484"/>
      <c r="V34" s="484"/>
      <c r="W34" s="497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</row>
    <row r="35" spans="1:33">
      <c r="A35" s="587"/>
      <c r="B35" s="475"/>
      <c r="C35" s="476"/>
      <c r="D35" s="475"/>
      <c r="E35" s="493"/>
      <c r="F35" s="475"/>
      <c r="G35" s="493"/>
      <c r="H35" s="475"/>
      <c r="I35" s="475"/>
      <c r="J35" s="475"/>
      <c r="K35" s="475"/>
      <c r="L35" s="475"/>
      <c r="M35" s="475"/>
      <c r="N35" s="475"/>
      <c r="O35" s="475"/>
      <c r="P35" s="475"/>
      <c r="Q35" s="475"/>
      <c r="R35" s="482"/>
      <c r="S35" s="483"/>
      <c r="T35" s="484"/>
      <c r="U35" s="484"/>
      <c r="V35" s="484"/>
      <c r="W35" s="497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</row>
    <row r="36" spans="1:33">
      <c r="A36" s="468"/>
      <c r="B36" s="475"/>
      <c r="C36" s="476"/>
      <c r="D36" s="475"/>
      <c r="E36" s="493"/>
      <c r="F36" s="475"/>
      <c r="G36" s="493"/>
      <c r="H36" s="475"/>
      <c r="I36" s="475"/>
      <c r="J36" s="475"/>
      <c r="K36" s="475"/>
      <c r="L36" s="475"/>
      <c r="M36" s="475"/>
      <c r="N36" s="475"/>
      <c r="O36" s="475"/>
      <c r="P36" s="475"/>
      <c r="Q36" s="475"/>
      <c r="R36" s="482"/>
      <c r="S36" s="483"/>
      <c r="T36" s="484"/>
      <c r="U36" s="484"/>
      <c r="V36" s="484"/>
      <c r="W36" s="497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</row>
    <row r="37" spans="1:33">
      <c r="A37" s="468"/>
      <c r="B37" s="475"/>
      <c r="C37" s="476"/>
      <c r="D37" s="475"/>
      <c r="E37" s="493"/>
      <c r="F37" s="475"/>
      <c r="G37" s="493"/>
      <c r="H37" s="475"/>
      <c r="I37" s="475"/>
      <c r="J37" s="475"/>
      <c r="K37" s="475"/>
      <c r="L37" s="475"/>
      <c r="M37" s="475"/>
      <c r="N37" s="475"/>
      <c r="O37" s="475"/>
      <c r="P37" s="475"/>
      <c r="Q37" s="475"/>
      <c r="R37" s="475"/>
      <c r="S37" s="475"/>
      <c r="T37" s="475"/>
      <c r="U37" s="475"/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</row>
    <row r="38" spans="1:33">
      <c r="A38" s="468"/>
      <c r="B38" s="475"/>
      <c r="C38" s="476"/>
      <c r="D38" s="475"/>
      <c r="E38" s="493"/>
      <c r="F38" s="475"/>
      <c r="G38" s="493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</row>
    <row r="39" spans="1:33">
      <c r="A39" s="475"/>
      <c r="B39" s="475"/>
      <c r="C39" s="476"/>
      <c r="D39" s="475"/>
      <c r="E39" s="493"/>
      <c r="F39" s="475"/>
      <c r="G39" s="493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</row>
    <row r="40" spans="1:33">
      <c r="A40" s="475"/>
      <c r="B40" s="475"/>
      <c r="C40" s="476"/>
      <c r="D40" s="475"/>
      <c r="E40" s="493"/>
      <c r="F40" s="475"/>
      <c r="G40" s="493"/>
      <c r="H40" s="475"/>
      <c r="I40" s="475"/>
      <c r="J40" s="475"/>
      <c r="K40" s="475"/>
      <c r="L40" s="475"/>
      <c r="M40" s="475"/>
      <c r="N40" s="475"/>
      <c r="O40" s="475"/>
      <c r="P40" s="475"/>
      <c r="Q40" s="475"/>
      <c r="R40" s="475"/>
      <c r="S40" s="475"/>
      <c r="T40" s="475"/>
      <c r="U40" s="475"/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</row>
    <row r="41" spans="1:33">
      <c r="A41" s="475"/>
      <c r="B41" s="475"/>
      <c r="C41" s="476"/>
      <c r="D41" s="475"/>
      <c r="E41" s="493"/>
      <c r="F41" s="475"/>
      <c r="G41" s="493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</row>
    <row r="42" spans="1:33" ht="14.25" customHeight="1">
      <c r="A42" s="475"/>
      <c r="B42" s="475"/>
      <c r="C42" s="476"/>
      <c r="D42" s="475"/>
      <c r="E42" s="493"/>
      <c r="F42" s="475"/>
      <c r="G42" s="493"/>
      <c r="H42" s="475"/>
      <c r="I42" s="475"/>
      <c r="J42" s="475"/>
      <c r="K42" s="475"/>
      <c r="L42" s="475"/>
      <c r="M42" s="475"/>
      <c r="N42" s="475"/>
      <c r="O42" s="475"/>
      <c r="P42" s="475"/>
      <c r="Q42" s="475"/>
      <c r="R42" s="475"/>
      <c r="S42" s="475"/>
      <c r="T42" s="475"/>
      <c r="U42" s="475"/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</row>
    <row r="43" spans="1:33">
      <c r="A43" s="485"/>
      <c r="B43" s="485"/>
      <c r="C43" s="494"/>
      <c r="D43" s="485"/>
      <c r="E43" s="493"/>
      <c r="F43" s="475"/>
      <c r="G43" s="493"/>
      <c r="H43" s="475"/>
      <c r="I43" s="475"/>
      <c r="J43" s="475"/>
      <c r="K43" s="475"/>
      <c r="L43" s="475"/>
      <c r="M43" s="475"/>
      <c r="N43" s="475"/>
      <c r="O43" s="475"/>
      <c r="P43" s="475"/>
      <c r="Q43" s="475"/>
      <c r="R43" s="475"/>
      <c r="S43" s="475"/>
      <c r="T43" s="475"/>
      <c r="U43" s="475"/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</row>
    <row r="44" spans="1:33" ht="14.25" customHeight="1">
      <c r="A44" s="475"/>
      <c r="B44" s="475"/>
      <c r="C44" s="476"/>
      <c r="D44" s="475"/>
      <c r="E44" s="493"/>
      <c r="F44" s="475"/>
      <c r="G44" s="493"/>
      <c r="H44" s="475"/>
      <c r="I44" s="475"/>
      <c r="J44" s="475"/>
      <c r="K44" s="475"/>
      <c r="L44" s="475"/>
      <c r="M44" s="475"/>
      <c r="N44" s="475"/>
      <c r="O44" s="475"/>
      <c r="P44" s="475"/>
      <c r="Q44" s="475"/>
      <c r="R44" s="475"/>
      <c r="S44" s="475"/>
      <c r="T44" s="475"/>
      <c r="U44" s="475"/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</row>
    <row r="45" spans="1:33">
      <c r="A45" s="101"/>
      <c r="B45" s="101"/>
      <c r="C45" s="102"/>
      <c r="D45" s="101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7:M1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workbookViewId="0">
      <selection activeCell="O21" sqref="O21"/>
    </sheetView>
  </sheetViews>
  <sheetFormatPr defaultRowHeight="14.25"/>
  <cols>
    <col min="1" max="1" width="10.42578125" style="9" customWidth="1"/>
    <col min="2" max="2" width="13.42578125" style="90" customWidth="1"/>
    <col min="3" max="3" width="11.7109375" style="90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493</v>
      </c>
    </row>
    <row r="5" spans="1:15" ht="15">
      <c r="A5" s="1"/>
    </row>
    <row r="6" spans="1:15">
      <c r="A6" s="9" t="s">
        <v>207</v>
      </c>
    </row>
    <row r="7" spans="1:15">
      <c r="A7" s="9" t="s">
        <v>208</v>
      </c>
    </row>
    <row r="8" spans="1:15" ht="15" thickBot="1">
      <c r="B8" s="9"/>
      <c r="C8" s="9"/>
    </row>
    <row r="9" spans="1:15" s="110" customFormat="1" ht="41.25" customHeight="1" thickBot="1">
      <c r="A9" s="1128" t="str">
        <f>'10+_UNIDADES_2024'!A7</f>
        <v>Secretaria Municipal de Assistência e Desenvolvimento Social</v>
      </c>
      <c r="B9" s="1129"/>
      <c r="C9" s="1130"/>
      <c r="E9" s="1128" t="str">
        <f>'10+_UNIDADES_2024'!A8</f>
        <v>Secretaria Municipal das Subprefeituras</v>
      </c>
      <c r="F9" s="1129"/>
      <c r="G9" s="1130"/>
      <c r="I9" s="1128" t="str">
        <f>'10+_UNIDADES_2024'!A9</f>
        <v>Secretaria Municipal da Saúde</v>
      </c>
      <c r="J9" s="1129"/>
      <c r="K9" s="1130"/>
      <c r="M9" s="1128" t="str">
        <f>'10+_UNIDADES_2024'!A10</f>
        <v>Órgão externo</v>
      </c>
      <c r="N9" s="1129"/>
      <c r="O9" s="1130"/>
    </row>
    <row r="10" spans="1:15" ht="15.75" thickBot="1">
      <c r="A10" s="676" t="s">
        <v>2</v>
      </c>
      <c r="B10" s="4" t="s">
        <v>209</v>
      </c>
      <c r="C10" s="680" t="s">
        <v>210</v>
      </c>
      <c r="E10" s="674" t="s">
        <v>2</v>
      </c>
      <c r="F10" s="4" t="s">
        <v>209</v>
      </c>
      <c r="G10" s="680" t="s">
        <v>210</v>
      </c>
      <c r="I10" s="676" t="s">
        <v>2</v>
      </c>
      <c r="J10" s="4" t="s">
        <v>209</v>
      </c>
      <c r="K10" s="680" t="s">
        <v>210</v>
      </c>
      <c r="M10" s="674" t="s">
        <v>2</v>
      </c>
      <c r="N10" s="5" t="s">
        <v>209</v>
      </c>
      <c r="O10" s="675" t="s">
        <v>210</v>
      </c>
    </row>
    <row r="11" spans="1:15" ht="15">
      <c r="A11" s="664">
        <v>45292</v>
      </c>
      <c r="B11" s="165">
        <f>'10+_UNIDADES_2024'!M7</f>
        <v>711</v>
      </c>
      <c r="C11" s="681">
        <f>((B11-350)/350)*100</f>
        <v>103.14285714285714</v>
      </c>
      <c r="E11" s="664">
        <v>45292</v>
      </c>
      <c r="F11" s="165">
        <f>'10+_UNIDADES_2024'!M8</f>
        <v>560</v>
      </c>
      <c r="G11" s="681">
        <f>((F11-514)/514)*100</f>
        <v>8.9494163424124515</v>
      </c>
      <c r="I11" s="664">
        <v>45292</v>
      </c>
      <c r="J11" s="165">
        <f>'10+_UNIDADES_2024'!M9</f>
        <v>439</v>
      </c>
      <c r="K11" s="681">
        <f>((J11-398)/398)*100</f>
        <v>10.301507537688442</v>
      </c>
      <c r="M11" s="664">
        <v>45292</v>
      </c>
      <c r="N11" s="112">
        <f>'10+_UNIDADES_2024'!M10</f>
        <v>175</v>
      </c>
      <c r="O11" s="682">
        <f>((N11-336)/336)*100</f>
        <v>-47.916666666666671</v>
      </c>
    </row>
    <row r="12" spans="1:15" s="468" customFormat="1" ht="15">
      <c r="A12" s="830">
        <v>45323</v>
      </c>
      <c r="B12" s="840">
        <f>'10+_UNIDADES_2024'!L7</f>
        <v>909</v>
      </c>
      <c r="C12" s="841">
        <f t="shared" ref="C12:C18" si="0">((B12-B11)/B11)*100</f>
        <v>27.848101265822784</v>
      </c>
      <c r="E12" s="830">
        <v>45323</v>
      </c>
      <c r="F12" s="840">
        <f>'10+_UNIDADES_2024'!L8</f>
        <v>584</v>
      </c>
      <c r="G12" s="841">
        <f t="shared" ref="G12:G17" si="1">((F12-F11)/F11)*100</f>
        <v>4.2857142857142856</v>
      </c>
      <c r="I12" s="830">
        <v>45323</v>
      </c>
      <c r="J12" s="840">
        <f>'10+_UNIDADES_2024'!L9</f>
        <v>424</v>
      </c>
      <c r="K12" s="841">
        <f t="shared" ref="K12:K17" si="2">((J12-J11)/J11)*100</f>
        <v>-3.416856492027335</v>
      </c>
      <c r="M12" s="830">
        <v>45323</v>
      </c>
      <c r="N12" s="833">
        <f>'10+_UNIDADES_2024'!L10</f>
        <v>252</v>
      </c>
      <c r="O12" s="834">
        <f t="shared" ref="O12:O17" si="3">((N12-N11)/N11)*100</f>
        <v>44</v>
      </c>
    </row>
    <row r="13" spans="1:15" s="468" customFormat="1" ht="15">
      <c r="A13" s="830">
        <v>45352</v>
      </c>
      <c r="B13" s="840">
        <f>'10+_UNIDADES_2024'!K7</f>
        <v>976</v>
      </c>
      <c r="C13" s="841">
        <f t="shared" si="0"/>
        <v>7.3707370737073701</v>
      </c>
      <c r="E13" s="830">
        <v>45352</v>
      </c>
      <c r="F13" s="840">
        <f>'10+_UNIDADES_2024'!K8</f>
        <v>635</v>
      </c>
      <c r="G13" s="841">
        <f t="shared" si="1"/>
        <v>8.7328767123287676</v>
      </c>
      <c r="I13" s="830">
        <v>45352</v>
      </c>
      <c r="J13" s="840">
        <f>'10+_UNIDADES_2024'!K9</f>
        <v>519</v>
      </c>
      <c r="K13" s="841">
        <f t="shared" si="2"/>
        <v>22.40566037735849</v>
      </c>
      <c r="M13" s="830">
        <v>45352</v>
      </c>
      <c r="N13" s="833">
        <f>'10+_UNIDADES_2024'!K10</f>
        <v>147</v>
      </c>
      <c r="O13" s="834">
        <f t="shared" si="3"/>
        <v>-41.666666666666671</v>
      </c>
    </row>
    <row r="14" spans="1:15" s="468" customFormat="1" ht="15">
      <c r="A14" s="830">
        <v>45383</v>
      </c>
      <c r="B14" s="840">
        <f>'10+_UNIDADES_2024'!J$7</f>
        <v>1024</v>
      </c>
      <c r="C14" s="841">
        <f t="shared" si="0"/>
        <v>4.918032786885246</v>
      </c>
      <c r="E14" s="830">
        <v>45383</v>
      </c>
      <c r="F14" s="840">
        <f>'10+_UNIDADES_2024'!J$8</f>
        <v>622</v>
      </c>
      <c r="G14" s="841">
        <f t="shared" si="1"/>
        <v>-2.0472440944881889</v>
      </c>
      <c r="I14" s="830">
        <v>45383</v>
      </c>
      <c r="J14" s="840">
        <f>'10+_UNIDADES_2024'!J$9</f>
        <v>608</v>
      </c>
      <c r="K14" s="841">
        <f t="shared" si="2"/>
        <v>17.148362235067438</v>
      </c>
      <c r="M14" s="830">
        <v>45383</v>
      </c>
      <c r="N14" s="833">
        <f>'10+_UNIDADES_2024'!J$10</f>
        <v>314</v>
      </c>
      <c r="O14" s="834">
        <f t="shared" si="3"/>
        <v>113.60544217687074</v>
      </c>
    </row>
    <row r="15" spans="1:15" s="468" customFormat="1" ht="15">
      <c r="A15" s="830">
        <v>45413</v>
      </c>
      <c r="B15" s="840">
        <f>'10+_UNIDADES_2024'!I$7</f>
        <v>935</v>
      </c>
      <c r="C15" s="841">
        <f t="shared" si="0"/>
        <v>-8.69140625</v>
      </c>
      <c r="E15" s="830">
        <v>45413</v>
      </c>
      <c r="F15" s="840">
        <f>'10+_UNIDADES_2024'!I$8</f>
        <v>532</v>
      </c>
      <c r="G15" s="841">
        <f t="shared" si="1"/>
        <v>-14.469453376205788</v>
      </c>
      <c r="I15" s="830">
        <v>45413</v>
      </c>
      <c r="J15" s="840">
        <f>'10+_UNIDADES_2024'!I$9</f>
        <v>565</v>
      </c>
      <c r="K15" s="841">
        <f t="shared" si="2"/>
        <v>-7.072368421052631</v>
      </c>
      <c r="M15" s="830">
        <v>45413</v>
      </c>
      <c r="N15" s="833">
        <f>'10+_UNIDADES_2024'!I$10</f>
        <v>423</v>
      </c>
      <c r="O15" s="834">
        <f t="shared" si="3"/>
        <v>34.71337579617834</v>
      </c>
    </row>
    <row r="16" spans="1:15" s="468" customFormat="1" ht="15">
      <c r="A16" s="830">
        <v>45444</v>
      </c>
      <c r="B16" s="840">
        <f>'10+_UNIDADES_2024'!H$7</f>
        <v>767</v>
      </c>
      <c r="C16" s="841">
        <f t="shared" si="0"/>
        <v>-17.967914438502675</v>
      </c>
      <c r="E16" s="830">
        <v>45444</v>
      </c>
      <c r="F16" s="840">
        <f>'10+_UNIDADES_2024'!H$8</f>
        <v>615</v>
      </c>
      <c r="G16" s="841">
        <f t="shared" si="1"/>
        <v>15.601503759398497</v>
      </c>
      <c r="I16" s="830">
        <v>45444</v>
      </c>
      <c r="J16" s="840">
        <f>'10+_UNIDADES_2024'!H$9</f>
        <v>535</v>
      </c>
      <c r="K16" s="841">
        <f t="shared" si="2"/>
        <v>-5.3097345132743365</v>
      </c>
      <c r="M16" s="830">
        <v>45444</v>
      </c>
      <c r="N16" s="833">
        <f>'10+_UNIDADES_2024'!H$10</f>
        <v>394</v>
      </c>
      <c r="O16" s="834">
        <f t="shared" si="3"/>
        <v>-6.8557919621749415</v>
      </c>
    </row>
    <row r="17" spans="1:15" s="468" customFormat="1" ht="15">
      <c r="A17" s="830">
        <v>45474</v>
      </c>
      <c r="B17" s="840">
        <f>'10+_UNIDADES_2024'!G$7</f>
        <v>584</v>
      </c>
      <c r="C17" s="841">
        <f t="shared" si="0"/>
        <v>-23.859191655801826</v>
      </c>
      <c r="E17" s="830">
        <v>45474</v>
      </c>
      <c r="F17" s="840">
        <f>'10+_UNIDADES_2024'!G$8</f>
        <v>527</v>
      </c>
      <c r="G17" s="841">
        <f t="shared" si="1"/>
        <v>-14.308943089430896</v>
      </c>
      <c r="I17" s="830">
        <v>45474</v>
      </c>
      <c r="J17" s="840">
        <f>'10+_UNIDADES_2024'!G$9</f>
        <v>570</v>
      </c>
      <c r="K17" s="841">
        <f t="shared" si="2"/>
        <v>6.5420560747663545</v>
      </c>
      <c r="M17" s="830">
        <v>45474</v>
      </c>
      <c r="N17" s="833">
        <f>'10+_UNIDADES_2024'!G$10</f>
        <v>983</v>
      </c>
      <c r="O17" s="834">
        <f t="shared" si="3"/>
        <v>149.49238578680203</v>
      </c>
    </row>
    <row r="18" spans="1:15" s="468" customFormat="1" ht="15">
      <c r="A18" s="830">
        <v>45505</v>
      </c>
      <c r="B18" s="840">
        <f>'10+_UNIDADES_2024'!F$7</f>
        <v>474</v>
      </c>
      <c r="C18" s="841">
        <f t="shared" si="0"/>
        <v>-18.835616438356166</v>
      </c>
      <c r="E18" s="830">
        <v>45505</v>
      </c>
      <c r="F18" s="840">
        <f>'10+_UNIDADES_2024'!F$8</f>
        <v>499</v>
      </c>
      <c r="G18" s="841">
        <f t="shared" ref="G18" si="4">((F18-F17)/F17)*100</f>
        <v>-5.3130929791271351</v>
      </c>
      <c r="I18" s="830">
        <v>45505</v>
      </c>
      <c r="J18" s="840">
        <f>'10+_UNIDADES_2024'!F$9</f>
        <v>511</v>
      </c>
      <c r="K18" s="841">
        <f t="shared" ref="K18" si="5">((J18-J17)/J17)*100</f>
        <v>-10.350877192982457</v>
      </c>
      <c r="M18" s="830">
        <v>45505</v>
      </c>
      <c r="N18" s="833">
        <f>'10+_UNIDADES_2024'!F$10</f>
        <v>908</v>
      </c>
      <c r="O18" s="834">
        <f t="shared" ref="O18" si="6">((N18-N17)/N17)*100</f>
        <v>-7.6297049847405898</v>
      </c>
    </row>
    <row r="19" spans="1:15" ht="15">
      <c r="A19" s="666">
        <v>45536</v>
      </c>
      <c r="B19" s="736">
        <f>'10+_UNIDADES_2024'!E$7</f>
        <v>0</v>
      </c>
      <c r="C19" s="737">
        <f t="shared" ref="C19:C21" si="7">((B19-B18)/B18)*100</f>
        <v>-100</v>
      </c>
      <c r="E19" s="666">
        <v>45536</v>
      </c>
      <c r="F19" s="736">
        <f>'10+_UNIDADES_2024'!E$8</f>
        <v>0</v>
      </c>
      <c r="G19" s="737">
        <f t="shared" ref="G19:G21" si="8">((F19-F18)/F18)*100</f>
        <v>-100</v>
      </c>
      <c r="I19" s="666">
        <v>45536</v>
      </c>
      <c r="J19" s="736">
        <f>'10+_UNIDADES_2024'!E$9</f>
        <v>0</v>
      </c>
      <c r="K19" s="737">
        <f t="shared" ref="K19:K21" si="9">((J19-J18)/J18)*100</f>
        <v>-100</v>
      </c>
      <c r="M19" s="666">
        <v>45536</v>
      </c>
      <c r="N19" s="729">
        <f>'10+_UNIDADES_2024'!E$10</f>
        <v>0</v>
      </c>
      <c r="O19" s="730">
        <f t="shared" ref="O19:O21" si="10">((N19-N18)/N18)*100</f>
        <v>-100</v>
      </c>
    </row>
    <row r="20" spans="1:15" ht="15">
      <c r="A20" s="666">
        <v>45566</v>
      </c>
      <c r="B20" s="736">
        <f>'10+_UNIDADES_2024'!D$7</f>
        <v>0</v>
      </c>
      <c r="C20" s="737" t="e">
        <f t="shared" si="7"/>
        <v>#DIV/0!</v>
      </c>
      <c r="E20" s="666">
        <v>45566</v>
      </c>
      <c r="F20" s="736">
        <f>'10+_UNIDADES_2024'!D$8</f>
        <v>0</v>
      </c>
      <c r="G20" s="737" t="e">
        <f t="shared" si="8"/>
        <v>#DIV/0!</v>
      </c>
      <c r="I20" s="666">
        <v>45566</v>
      </c>
      <c r="J20" s="736">
        <f>'10+_UNIDADES_2024'!D$9</f>
        <v>0</v>
      </c>
      <c r="K20" s="737" t="e">
        <f t="shared" si="9"/>
        <v>#DIV/0!</v>
      </c>
      <c r="M20" s="666">
        <v>45566</v>
      </c>
      <c r="N20" s="729">
        <f>'10+_UNIDADES_2024'!D$10</f>
        <v>0</v>
      </c>
      <c r="O20" s="730" t="e">
        <f t="shared" si="10"/>
        <v>#DIV/0!</v>
      </c>
    </row>
    <row r="21" spans="1:15" ht="15">
      <c r="A21" s="666">
        <v>45597</v>
      </c>
      <c r="B21" s="736">
        <f>'10+_UNIDADES_2024'!C$7</f>
        <v>0</v>
      </c>
      <c r="C21" s="737" t="e">
        <f t="shared" si="7"/>
        <v>#DIV/0!</v>
      </c>
      <c r="E21" s="666">
        <v>45597</v>
      </c>
      <c r="F21" s="736">
        <f>'10+_UNIDADES_2024'!C$8</f>
        <v>0</v>
      </c>
      <c r="G21" s="737" t="e">
        <f t="shared" si="8"/>
        <v>#DIV/0!</v>
      </c>
      <c r="I21" s="666">
        <v>45597</v>
      </c>
      <c r="J21" s="736">
        <f>'10+_UNIDADES_2024'!C$9</f>
        <v>0</v>
      </c>
      <c r="K21" s="737" t="e">
        <f t="shared" si="9"/>
        <v>#DIV/0!</v>
      </c>
      <c r="M21" s="666">
        <v>45597</v>
      </c>
      <c r="N21" s="729">
        <f>'10+_UNIDADES_2024'!C$10</f>
        <v>0</v>
      </c>
      <c r="O21" s="730" t="e">
        <f t="shared" si="10"/>
        <v>#DIV/0!</v>
      </c>
    </row>
    <row r="22" spans="1:15" ht="15.75" thickBot="1">
      <c r="A22" s="667">
        <v>45627</v>
      </c>
      <c r="B22" s="738">
        <f>'10+_UNIDADES_2024'!B$7</f>
        <v>0</v>
      </c>
      <c r="C22" s="739" t="e">
        <f t="shared" ref="C22" si="11">((B22-B21)/B21)*100</f>
        <v>#DIV/0!</v>
      </c>
      <c r="E22" s="667">
        <v>45627</v>
      </c>
      <c r="F22" s="738">
        <f>'10+_UNIDADES_2024'!B$8</f>
        <v>0</v>
      </c>
      <c r="G22" s="739" t="e">
        <f t="shared" ref="G22" si="12">((F22-F21)/F21)*100</f>
        <v>#DIV/0!</v>
      </c>
      <c r="I22" s="667">
        <v>45627</v>
      </c>
      <c r="J22" s="738">
        <f>'10+_UNIDADES_2024'!B$9</f>
        <v>0</v>
      </c>
      <c r="K22" s="739" t="e">
        <f t="shared" ref="K22" si="13">((J22-J21)/J21)*100</f>
        <v>#DIV/0!</v>
      </c>
      <c r="M22" s="667">
        <v>45627</v>
      </c>
      <c r="N22" s="731">
        <f>'10+_UNIDADES_2024'!B$10</f>
        <v>0</v>
      </c>
      <c r="O22" s="732" t="e">
        <f t="shared" ref="O22" si="14">((N22-N21)/N21)*100</f>
        <v>#DIV/0!</v>
      </c>
    </row>
    <row r="23" spans="1:15">
      <c r="B23" s="9"/>
      <c r="C23" s="9"/>
    </row>
    <row r="24" spans="1:15" ht="15" thickBot="1">
      <c r="B24" s="9"/>
      <c r="C24" s="9"/>
    </row>
    <row r="25" spans="1:15" ht="30.75" customHeight="1" thickBot="1">
      <c r="A25" s="1128" t="str">
        <f>'10+_UNIDADES_2024'!A11</f>
        <v>Secretaria Municipal da Fazenda</v>
      </c>
      <c r="B25" s="1129"/>
      <c r="C25" s="1130"/>
      <c r="E25" s="1128" t="str">
        <f>'10+_UNIDADES_2024'!A12</f>
        <v>Secretaria Executiva de Limpeza Urbana**</v>
      </c>
      <c r="F25" s="1129"/>
      <c r="G25" s="1130"/>
      <c r="I25" s="1128" t="str">
        <f>'10+_UNIDADES_2024'!A13</f>
        <v>Secretaria Municipal de Educação</v>
      </c>
      <c r="J25" s="1129"/>
      <c r="K25" s="1130"/>
      <c r="M25" s="1128" t="str">
        <f>'10+_UNIDADES_2024'!A14</f>
        <v>Companhia de Engenharia de Tráfego - CET</v>
      </c>
      <c r="N25" s="1129"/>
      <c r="O25" s="1130"/>
    </row>
    <row r="26" spans="1:15" ht="15.75" thickBot="1">
      <c r="A26" s="676" t="s">
        <v>2</v>
      </c>
      <c r="B26" s="5" t="s">
        <v>209</v>
      </c>
      <c r="C26" s="675" t="s">
        <v>210</v>
      </c>
      <c r="E26" s="674" t="s">
        <v>2</v>
      </c>
      <c r="F26" s="5" t="s">
        <v>209</v>
      </c>
      <c r="G26" s="675" t="s">
        <v>210</v>
      </c>
      <c r="I26" s="676" t="s">
        <v>2</v>
      </c>
      <c r="J26" s="5" t="s">
        <v>209</v>
      </c>
      <c r="K26" s="675" t="s">
        <v>210</v>
      </c>
      <c r="M26" s="683" t="s">
        <v>2</v>
      </c>
      <c r="N26" s="5" t="s">
        <v>209</v>
      </c>
      <c r="O26" s="675" t="s">
        <v>210</v>
      </c>
    </row>
    <row r="27" spans="1:15" ht="15">
      <c r="A27" s="664">
        <v>45292</v>
      </c>
      <c r="B27" s="112">
        <f>'10+_UNIDADES_2024'!M11</f>
        <v>354</v>
      </c>
      <c r="C27" s="682">
        <f>((B27-301)/301)*100</f>
        <v>17.607973421926911</v>
      </c>
      <c r="E27" s="664">
        <v>45292</v>
      </c>
      <c r="F27" s="112">
        <f>'10+_UNIDADES_2024'!M12</f>
        <v>379</v>
      </c>
      <c r="G27" s="682">
        <f>((F27-266)/266)*100</f>
        <v>42.481203007518801</v>
      </c>
      <c r="I27" s="664">
        <v>45292</v>
      </c>
      <c r="J27" s="112">
        <f>'10+_UNIDADES_2024'!M13</f>
        <v>268</v>
      </c>
      <c r="K27" s="682">
        <f>((J27-148)/148)*100</f>
        <v>81.081081081081081</v>
      </c>
      <c r="M27" s="664">
        <v>45292</v>
      </c>
      <c r="N27" s="112">
        <f>'10+_UNIDADES_2024'!M14</f>
        <v>328</v>
      </c>
      <c r="O27" s="682">
        <f>((N27-163)/163)*100</f>
        <v>101.22699386503066</v>
      </c>
    </row>
    <row r="28" spans="1:15" s="468" customFormat="1" ht="15">
      <c r="A28" s="830">
        <v>45323</v>
      </c>
      <c r="B28" s="833">
        <f>'10+_UNIDADES_2024'!L11</f>
        <v>388</v>
      </c>
      <c r="C28" s="834">
        <f t="shared" ref="C28:C33" si="15">((B28-B27)/B27)*100</f>
        <v>9.6045197740112993</v>
      </c>
      <c r="E28" s="830">
        <v>45323</v>
      </c>
      <c r="F28" s="833">
        <f>'10+_UNIDADES_2024'!L12</f>
        <v>334</v>
      </c>
      <c r="G28" s="834">
        <f t="shared" ref="G28:G33" si="16">((F28-F27)/F27)*100</f>
        <v>-11.87335092348285</v>
      </c>
      <c r="I28" s="830">
        <v>45323</v>
      </c>
      <c r="J28" s="833">
        <f>'10+_UNIDADES_2024'!L13</f>
        <v>465</v>
      </c>
      <c r="K28" s="834">
        <f t="shared" ref="K28:K33" si="17">((J28-J27)/J27)*100</f>
        <v>73.507462686567166</v>
      </c>
      <c r="M28" s="830">
        <v>45323</v>
      </c>
      <c r="N28" s="833">
        <f>'10+_UNIDADES_2024'!L14</f>
        <v>245</v>
      </c>
      <c r="O28" s="834">
        <f t="shared" ref="O28:O33" si="18">((N28-N27)/N27)*100</f>
        <v>-25.304878048780488</v>
      </c>
    </row>
    <row r="29" spans="1:15" s="468" customFormat="1" ht="15">
      <c r="A29" s="830">
        <v>45352</v>
      </c>
      <c r="B29" s="833">
        <f>'10+_UNIDADES_2024'!K11</f>
        <v>327</v>
      </c>
      <c r="C29" s="834">
        <f t="shared" si="15"/>
        <v>-15.721649484536082</v>
      </c>
      <c r="E29" s="830">
        <v>45352</v>
      </c>
      <c r="F29" s="833">
        <f>'10+_UNIDADES_2024'!K12</f>
        <v>360</v>
      </c>
      <c r="G29" s="834">
        <f t="shared" si="16"/>
        <v>7.7844311377245514</v>
      </c>
      <c r="I29" s="830">
        <v>45352</v>
      </c>
      <c r="J29" s="833">
        <f>'10+_UNIDADES_2024'!K13</f>
        <v>436</v>
      </c>
      <c r="K29" s="834">
        <f t="shared" si="17"/>
        <v>-6.236559139784946</v>
      </c>
      <c r="M29" s="830">
        <v>45352</v>
      </c>
      <c r="N29" s="833">
        <f>'10+_UNIDADES_2024'!K14</f>
        <v>249</v>
      </c>
      <c r="O29" s="834">
        <f t="shared" si="18"/>
        <v>1.6326530612244898</v>
      </c>
    </row>
    <row r="30" spans="1:15" s="468" customFormat="1" ht="15">
      <c r="A30" s="830">
        <v>45383</v>
      </c>
      <c r="B30" s="833">
        <f>'10+_UNIDADES_2024'!J$11</f>
        <v>350</v>
      </c>
      <c r="C30" s="834">
        <f t="shared" si="15"/>
        <v>7.0336391437308867</v>
      </c>
      <c r="E30" s="830">
        <v>45383</v>
      </c>
      <c r="F30" s="833">
        <f>'10+_UNIDADES_2024'!J$12</f>
        <v>351</v>
      </c>
      <c r="G30" s="834">
        <f t="shared" si="16"/>
        <v>-2.5</v>
      </c>
      <c r="I30" s="830">
        <v>45383</v>
      </c>
      <c r="J30" s="833">
        <f>'10+_UNIDADES_2024'!J$13</f>
        <v>306</v>
      </c>
      <c r="K30" s="834">
        <f t="shared" si="17"/>
        <v>-29.816513761467888</v>
      </c>
      <c r="M30" s="830">
        <v>45383</v>
      </c>
      <c r="N30" s="833">
        <f>'10+_UNIDADES_2024'!J$14</f>
        <v>304</v>
      </c>
      <c r="O30" s="834">
        <f t="shared" si="18"/>
        <v>22.08835341365462</v>
      </c>
    </row>
    <row r="31" spans="1:15" s="468" customFormat="1" ht="15">
      <c r="A31" s="830">
        <v>45413</v>
      </c>
      <c r="B31" s="833">
        <f>'10+_UNIDADES_2024'!I$11</f>
        <v>278</v>
      </c>
      <c r="C31" s="834">
        <f t="shared" si="15"/>
        <v>-20.571428571428569</v>
      </c>
      <c r="E31" s="830">
        <v>45413</v>
      </c>
      <c r="F31" s="833">
        <f>'10+_UNIDADES_2024'!I$12</f>
        <v>325</v>
      </c>
      <c r="G31" s="834">
        <f t="shared" si="16"/>
        <v>-7.4074074074074066</v>
      </c>
      <c r="I31" s="830">
        <v>45413</v>
      </c>
      <c r="J31" s="833">
        <f>'10+_UNIDADES_2024'!I$13</f>
        <v>226</v>
      </c>
      <c r="K31" s="834">
        <f t="shared" si="17"/>
        <v>-26.143790849673206</v>
      </c>
      <c r="M31" s="830">
        <v>45413</v>
      </c>
      <c r="N31" s="833">
        <f>'10+_UNIDADES_2024'!I$14</f>
        <v>257</v>
      </c>
      <c r="O31" s="834">
        <f t="shared" si="18"/>
        <v>-15.460526315789474</v>
      </c>
    </row>
    <row r="32" spans="1:15" s="468" customFormat="1" ht="15">
      <c r="A32" s="830">
        <v>45444</v>
      </c>
      <c r="B32" s="833">
        <f>'10+_UNIDADES_2024'!H$11</f>
        <v>375</v>
      </c>
      <c r="C32" s="834">
        <f t="shared" si="15"/>
        <v>34.89208633093525</v>
      </c>
      <c r="E32" s="830">
        <v>45444</v>
      </c>
      <c r="F32" s="833">
        <f>'10+_UNIDADES_2024'!H$12</f>
        <v>261</v>
      </c>
      <c r="G32" s="834">
        <f t="shared" si="16"/>
        <v>-19.692307692307693</v>
      </c>
      <c r="I32" s="830">
        <v>45444</v>
      </c>
      <c r="J32" s="833">
        <f>'10+_UNIDADES_2024'!H$13</f>
        <v>257</v>
      </c>
      <c r="K32" s="834">
        <f t="shared" si="17"/>
        <v>13.716814159292035</v>
      </c>
      <c r="M32" s="830">
        <v>45444</v>
      </c>
      <c r="N32" s="833">
        <f>'10+_UNIDADES_2024'!H$14</f>
        <v>280</v>
      </c>
      <c r="O32" s="834">
        <f t="shared" si="18"/>
        <v>8.9494163424124515</v>
      </c>
    </row>
    <row r="33" spans="1:15" s="468" customFormat="1" ht="15">
      <c r="A33" s="830">
        <v>45474</v>
      </c>
      <c r="B33" s="833">
        <f>'10+_UNIDADES_2024'!G$11</f>
        <v>418</v>
      </c>
      <c r="C33" s="834">
        <f t="shared" si="15"/>
        <v>11.466666666666667</v>
      </c>
      <c r="E33" s="830">
        <v>45474</v>
      </c>
      <c r="F33" s="833">
        <f>'10+_UNIDADES_2024'!G$12</f>
        <v>238</v>
      </c>
      <c r="G33" s="834">
        <f t="shared" si="16"/>
        <v>-8.8122605363984672</v>
      </c>
      <c r="I33" s="830">
        <v>45474</v>
      </c>
      <c r="J33" s="833">
        <f>'10+_UNIDADES_2024'!G$13</f>
        <v>181</v>
      </c>
      <c r="K33" s="834">
        <f t="shared" si="17"/>
        <v>-29.571984435797667</v>
      </c>
      <c r="M33" s="830">
        <v>45474</v>
      </c>
      <c r="N33" s="833">
        <f>'10+_UNIDADES_2024'!G$14</f>
        <v>266</v>
      </c>
      <c r="O33" s="834">
        <f t="shared" si="18"/>
        <v>-5</v>
      </c>
    </row>
    <row r="34" spans="1:15" s="468" customFormat="1" ht="15">
      <c r="A34" s="830">
        <v>45505</v>
      </c>
      <c r="B34" s="833">
        <f>'10+_UNIDADES_2024'!F$11</f>
        <v>431</v>
      </c>
      <c r="C34" s="834">
        <f t="shared" ref="C34" si="19">((B34-B33)/B33)*100</f>
        <v>3.1100478468899522</v>
      </c>
      <c r="E34" s="830">
        <v>45505</v>
      </c>
      <c r="F34" s="833">
        <f>'10+_UNIDADES_2024'!F$12</f>
        <v>229</v>
      </c>
      <c r="G34" s="834">
        <f t="shared" ref="G34" si="20">((F34-F33)/F33)*100</f>
        <v>-3.7815126050420167</v>
      </c>
      <c r="I34" s="830">
        <v>45505</v>
      </c>
      <c r="J34" s="833">
        <f>'10+_UNIDADES_2024'!F$13</f>
        <v>206</v>
      </c>
      <c r="K34" s="834">
        <f t="shared" ref="K34" si="21">((J34-J33)/J33)*100</f>
        <v>13.812154696132598</v>
      </c>
      <c r="M34" s="830">
        <v>45505</v>
      </c>
      <c r="N34" s="833">
        <f>'10+_UNIDADES_2024'!F$14</f>
        <v>319</v>
      </c>
      <c r="O34" s="834">
        <f t="shared" ref="O34" si="22">((N34-N33)/N33)*100</f>
        <v>19.924812030075188</v>
      </c>
    </row>
    <row r="35" spans="1:15" ht="15">
      <c r="A35" s="666">
        <v>45536</v>
      </c>
      <c r="B35" s="729">
        <f>'10+_UNIDADES_2024'!E$11</f>
        <v>0</v>
      </c>
      <c r="C35" s="730">
        <f t="shared" ref="C35:C37" si="23">((B35-B34)/B34)*100</f>
        <v>-100</v>
      </c>
      <c r="E35" s="666">
        <v>45536</v>
      </c>
      <c r="F35" s="729">
        <f>'10+_UNIDADES_2024'!E$12</f>
        <v>0</v>
      </c>
      <c r="G35" s="730">
        <f t="shared" ref="G35:G38" si="24">((F35-F34)/F34)*100</f>
        <v>-100</v>
      </c>
      <c r="I35" s="666">
        <v>45536</v>
      </c>
      <c r="J35" s="729">
        <f>'10+_UNIDADES_2024'!E$13</f>
        <v>0</v>
      </c>
      <c r="K35" s="730">
        <f t="shared" ref="K35:K37" si="25">((J35-J34)/J34)*100</f>
        <v>-100</v>
      </c>
      <c r="M35" s="666">
        <v>45536</v>
      </c>
      <c r="N35" s="729">
        <f>'10+_UNIDADES_2024'!E$14</f>
        <v>0</v>
      </c>
      <c r="O35" s="730">
        <f t="shared" ref="O35:O37" si="26">((N35-N34)/N34)*100</f>
        <v>-100</v>
      </c>
    </row>
    <row r="36" spans="1:15" ht="15">
      <c r="A36" s="666">
        <v>45566</v>
      </c>
      <c r="B36" s="729">
        <f>'10+_UNIDADES_2024'!D$11</f>
        <v>0</v>
      </c>
      <c r="C36" s="730" t="e">
        <f t="shared" si="23"/>
        <v>#DIV/0!</v>
      </c>
      <c r="E36" s="666">
        <v>45566</v>
      </c>
      <c r="F36" s="729">
        <f>'10+_UNIDADES_2024'!D$12</f>
        <v>0</v>
      </c>
      <c r="G36" s="730" t="e">
        <f t="shared" si="24"/>
        <v>#DIV/0!</v>
      </c>
      <c r="I36" s="666">
        <v>45566</v>
      </c>
      <c r="J36" s="729">
        <f>'10+_UNIDADES_2024'!D$13</f>
        <v>0</v>
      </c>
      <c r="K36" s="730" t="e">
        <f t="shared" si="25"/>
        <v>#DIV/0!</v>
      </c>
      <c r="M36" s="666">
        <v>45566</v>
      </c>
      <c r="N36" s="729">
        <f>'10+_UNIDADES_2024'!D$14</f>
        <v>0</v>
      </c>
      <c r="O36" s="730" t="e">
        <f t="shared" si="26"/>
        <v>#DIV/0!</v>
      </c>
    </row>
    <row r="37" spans="1:15" ht="15">
      <c r="A37" s="666">
        <v>45597</v>
      </c>
      <c r="B37" s="729">
        <f>'10+_UNIDADES_2024'!C$11</f>
        <v>0</v>
      </c>
      <c r="C37" s="730" t="e">
        <f t="shared" si="23"/>
        <v>#DIV/0!</v>
      </c>
      <c r="E37" s="666">
        <v>45597</v>
      </c>
      <c r="F37" s="729">
        <f>'10+_UNIDADES_2024'!C$12</f>
        <v>0</v>
      </c>
      <c r="G37" s="730" t="e">
        <f t="shared" si="24"/>
        <v>#DIV/0!</v>
      </c>
      <c r="I37" s="666">
        <v>45597</v>
      </c>
      <c r="J37" s="729">
        <f>'10+_UNIDADES_2024'!C$13</f>
        <v>0</v>
      </c>
      <c r="K37" s="730" t="e">
        <f t="shared" si="25"/>
        <v>#DIV/0!</v>
      </c>
      <c r="M37" s="666">
        <v>45597</v>
      </c>
      <c r="N37" s="729">
        <f>'10+_UNIDADES_2024'!C$14</f>
        <v>0</v>
      </c>
      <c r="O37" s="730" t="e">
        <f t="shared" si="26"/>
        <v>#DIV/0!</v>
      </c>
    </row>
    <row r="38" spans="1:15" ht="15.75" thickBot="1">
      <c r="A38" s="667">
        <v>45627</v>
      </c>
      <c r="B38" s="731">
        <f>'10+_UNIDADES_2024'!B$11</f>
        <v>0</v>
      </c>
      <c r="C38" s="732" t="e">
        <f t="shared" ref="C38" si="27">((B38-B37)/B37)*100</f>
        <v>#DIV/0!</v>
      </c>
      <c r="E38" s="667">
        <v>45627</v>
      </c>
      <c r="F38" s="731">
        <f>'10+_UNIDADES_2024'!B$12</f>
        <v>0</v>
      </c>
      <c r="G38" s="732" t="e">
        <f t="shared" si="24"/>
        <v>#DIV/0!</v>
      </c>
      <c r="I38" s="667">
        <v>45627</v>
      </c>
      <c r="J38" s="731">
        <f>'10+_UNIDADES_2024'!B$13</f>
        <v>0</v>
      </c>
      <c r="K38" s="732" t="e">
        <f t="shared" ref="K38" si="28">((J38-J37)/J37)*100</f>
        <v>#DIV/0!</v>
      </c>
      <c r="M38" s="667">
        <v>45627</v>
      </c>
      <c r="N38" s="731">
        <f>'10+_UNIDADES_2024'!B$14</f>
        <v>0</v>
      </c>
      <c r="O38" s="732" t="e">
        <f t="shared" ref="O38" si="29">((N38-N37)/N37)*100</f>
        <v>#DIV/0!</v>
      </c>
    </row>
    <row r="39" spans="1:15">
      <c r="B39" s="9"/>
      <c r="C39" s="9"/>
    </row>
    <row r="40" spans="1:15" ht="15" thickBot="1">
      <c r="B40" s="9"/>
      <c r="C40" s="9"/>
    </row>
    <row r="41" spans="1:15" ht="30.75" customHeight="1" thickBot="1">
      <c r="A41" s="1128" t="str">
        <f>'10+_UNIDADES_2024'!A15</f>
        <v>São Paulo Transportes - SPTRANS</v>
      </c>
      <c r="B41" s="1129"/>
      <c r="C41" s="1130"/>
      <c r="E41" s="1128" t="str">
        <f>'10+_UNIDADES_2024'!A16</f>
        <v xml:space="preserve">Agência Reguladora de Serviços Públicos do Município de São Paulo** </v>
      </c>
      <c r="F41" s="1129"/>
      <c r="G41" s="1130"/>
    </row>
    <row r="42" spans="1:15" ht="15.75" thickBot="1">
      <c r="A42" s="683" t="s">
        <v>2</v>
      </c>
      <c r="B42" s="5" t="s">
        <v>209</v>
      </c>
      <c r="C42" s="675" t="s">
        <v>210</v>
      </c>
      <c r="E42" s="676" t="s">
        <v>2</v>
      </c>
      <c r="F42" s="5" t="s">
        <v>209</v>
      </c>
      <c r="G42" s="675" t="s">
        <v>210</v>
      </c>
    </row>
    <row r="43" spans="1:15" ht="15">
      <c r="A43" s="664">
        <v>45292</v>
      </c>
      <c r="B43" s="112">
        <f>'10+_UNIDADES_2024'!M15</f>
        <v>180</v>
      </c>
      <c r="C43" s="682">
        <f>((B43-159)/159)*100</f>
        <v>13.20754716981132</v>
      </c>
      <c r="E43" s="664">
        <v>45292</v>
      </c>
      <c r="F43" s="112">
        <f>'10+_UNIDADES_2024'!M16</f>
        <v>111</v>
      </c>
      <c r="G43" s="682">
        <f>((F43-59)/59)*100</f>
        <v>88.135593220338976</v>
      </c>
    </row>
    <row r="44" spans="1:15" s="468" customFormat="1" ht="15">
      <c r="A44" s="830">
        <v>45323</v>
      </c>
      <c r="B44" s="833">
        <f>'10+_UNIDADES_2024'!L15</f>
        <v>213</v>
      </c>
      <c r="C44" s="834">
        <f t="shared" ref="C44:C49" si="30">((B44-B43)/B43)*100</f>
        <v>18.333333333333332</v>
      </c>
      <c r="E44" s="830">
        <v>45323</v>
      </c>
      <c r="F44" s="833">
        <f>'10+_UNIDADES_2024'!L16</f>
        <v>116</v>
      </c>
      <c r="G44" s="834">
        <f t="shared" ref="G44:G49" si="31">((F44-F43)/F43)*100</f>
        <v>4.5045045045045047</v>
      </c>
    </row>
    <row r="45" spans="1:15" s="468" customFormat="1" ht="15">
      <c r="A45" s="830">
        <v>45352</v>
      </c>
      <c r="B45" s="833">
        <f>'10+_UNIDADES_2024'!K15</f>
        <v>316</v>
      </c>
      <c r="C45" s="834">
        <f t="shared" si="30"/>
        <v>48.356807511737088</v>
      </c>
      <c r="E45" s="830">
        <v>45352</v>
      </c>
      <c r="F45" s="833">
        <f>'10+_UNIDADES_2024'!K16</f>
        <v>134</v>
      </c>
      <c r="G45" s="834">
        <f t="shared" si="31"/>
        <v>15.517241379310345</v>
      </c>
    </row>
    <row r="46" spans="1:15" s="468" customFormat="1" ht="15">
      <c r="A46" s="830">
        <v>45383</v>
      </c>
      <c r="B46" s="833">
        <f>'10+_UNIDADES_2024'!J$15</f>
        <v>329</v>
      </c>
      <c r="C46" s="834">
        <f t="shared" si="30"/>
        <v>4.1139240506329111</v>
      </c>
      <c r="E46" s="830">
        <v>45383</v>
      </c>
      <c r="F46" s="833">
        <f>'10+_UNIDADES_2024'!J$16</f>
        <v>147</v>
      </c>
      <c r="G46" s="834">
        <f t="shared" si="31"/>
        <v>9.7014925373134329</v>
      </c>
    </row>
    <row r="47" spans="1:15" s="468" customFormat="1" ht="15">
      <c r="A47" s="830">
        <v>45413</v>
      </c>
      <c r="B47" s="833">
        <f>'10+_UNIDADES_2024'!I$15</f>
        <v>229</v>
      </c>
      <c r="C47" s="834">
        <f t="shared" si="30"/>
        <v>-30.3951367781155</v>
      </c>
      <c r="E47" s="830">
        <v>45413</v>
      </c>
      <c r="F47" s="833">
        <f>'10+_UNIDADES_2024'!I$16</f>
        <v>148</v>
      </c>
      <c r="G47" s="834">
        <f t="shared" si="31"/>
        <v>0.68027210884353739</v>
      </c>
    </row>
    <row r="48" spans="1:15" s="468" customFormat="1" ht="15">
      <c r="A48" s="830">
        <v>45444</v>
      </c>
      <c r="B48" s="833">
        <f>'10+_UNIDADES_2024'!H$15</f>
        <v>247</v>
      </c>
      <c r="C48" s="834">
        <f t="shared" si="30"/>
        <v>7.860262008733625</v>
      </c>
      <c r="E48" s="830">
        <v>45444</v>
      </c>
      <c r="F48" s="833">
        <f>'10+_UNIDADES_2024'!H$16</f>
        <v>125</v>
      </c>
      <c r="G48" s="834">
        <f t="shared" si="31"/>
        <v>-15.54054054054054</v>
      </c>
    </row>
    <row r="49" spans="1:7" s="468" customFormat="1" ht="15">
      <c r="A49" s="830">
        <v>45474</v>
      </c>
      <c r="B49" s="833">
        <f>'10+_UNIDADES_2024'!G$15</f>
        <v>271</v>
      </c>
      <c r="C49" s="834">
        <f t="shared" si="30"/>
        <v>9.7165991902834001</v>
      </c>
      <c r="E49" s="830">
        <v>45474</v>
      </c>
      <c r="F49" s="833">
        <f>'10+_UNIDADES_2024'!G$16</f>
        <v>126</v>
      </c>
      <c r="G49" s="834">
        <f t="shared" si="31"/>
        <v>0.8</v>
      </c>
    </row>
    <row r="50" spans="1:7" s="468" customFormat="1" ht="15">
      <c r="A50" s="830">
        <v>45505</v>
      </c>
      <c r="B50" s="833">
        <f>'10+_UNIDADES_2024'!F$15</f>
        <v>358</v>
      </c>
      <c r="C50" s="834">
        <f t="shared" ref="C50" si="32">((B50-B49)/B49)*100</f>
        <v>32.103321033210328</v>
      </c>
      <c r="E50" s="830">
        <v>45505</v>
      </c>
      <c r="F50" s="833">
        <f>'10+_UNIDADES_2024'!F$16</f>
        <v>130</v>
      </c>
      <c r="G50" s="834">
        <f t="shared" ref="G50" si="33">((F50-F49)/F49)*100</f>
        <v>3.1746031746031744</v>
      </c>
    </row>
    <row r="51" spans="1:7" ht="15">
      <c r="A51" s="666">
        <v>45536</v>
      </c>
      <c r="B51" s="729">
        <f>'10+_UNIDADES_2024'!E$15</f>
        <v>0</v>
      </c>
      <c r="C51" s="730">
        <f t="shared" ref="C51:C53" si="34">((B51-B50)/B50)*100</f>
        <v>-100</v>
      </c>
      <c r="E51" s="666">
        <v>45536</v>
      </c>
      <c r="F51" s="729">
        <f>'10+_UNIDADES_2024'!E$16</f>
        <v>0</v>
      </c>
      <c r="G51" s="730">
        <f t="shared" ref="G51:G53" si="35">((F51-F50)/F50)*100</f>
        <v>-100</v>
      </c>
    </row>
    <row r="52" spans="1:7" ht="15">
      <c r="A52" s="666">
        <v>45566</v>
      </c>
      <c r="B52" s="729">
        <f>'10+_UNIDADES_2024'!D$15</f>
        <v>0</v>
      </c>
      <c r="C52" s="730" t="e">
        <f t="shared" si="34"/>
        <v>#DIV/0!</v>
      </c>
      <c r="E52" s="666">
        <v>45566</v>
      </c>
      <c r="F52" s="729">
        <f>'10+_UNIDADES_2024'!D$16</f>
        <v>0</v>
      </c>
      <c r="G52" s="730" t="e">
        <f t="shared" si="35"/>
        <v>#DIV/0!</v>
      </c>
    </row>
    <row r="53" spans="1:7" ht="15">
      <c r="A53" s="666">
        <v>45597</v>
      </c>
      <c r="B53" s="729">
        <f>'10+_UNIDADES_2024'!C$15</f>
        <v>0</v>
      </c>
      <c r="C53" s="730" t="e">
        <f t="shared" si="34"/>
        <v>#DIV/0!</v>
      </c>
      <c r="E53" s="666">
        <v>45597</v>
      </c>
      <c r="F53" s="729">
        <f>'10+_UNIDADES_2024'!C$16</f>
        <v>0</v>
      </c>
      <c r="G53" s="730" t="e">
        <f t="shared" si="35"/>
        <v>#DIV/0!</v>
      </c>
    </row>
    <row r="54" spans="1:7" ht="15.75" thickBot="1">
      <c r="A54" s="667">
        <v>45627</v>
      </c>
      <c r="B54" s="731">
        <f>'10+_UNIDADES_2024'!B$15</f>
        <v>0</v>
      </c>
      <c r="C54" s="732" t="e">
        <f t="shared" ref="C54" si="36">((B54-B53)/B53)*100</f>
        <v>#DIV/0!</v>
      </c>
      <c r="E54" s="667">
        <v>45627</v>
      </c>
      <c r="F54" s="731">
        <f>'10+_UNIDADES_2024'!B$16</f>
        <v>0</v>
      </c>
      <c r="G54" s="732" t="e">
        <f t="shared" ref="G54" si="37">((F54-F53)/F53)*100</f>
        <v>#DIV/0!</v>
      </c>
    </row>
    <row r="55" spans="1:7">
      <c r="B55" s="9"/>
      <c r="C55" s="9"/>
    </row>
    <row r="56" spans="1:7">
      <c r="B56" s="9"/>
      <c r="C56" s="9"/>
    </row>
    <row r="57" spans="1:7">
      <c r="B57" s="9"/>
      <c r="C57" s="9"/>
    </row>
    <row r="58" spans="1:7">
      <c r="B58" s="9"/>
      <c r="C58" s="9"/>
    </row>
    <row r="59" spans="1:7">
      <c r="B59" s="9"/>
      <c r="C59" s="9"/>
    </row>
    <row r="60" spans="1:7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/>
  <dimension ref="A1:R25"/>
  <sheetViews>
    <sheetView zoomScaleNormal="100" workbookViewId="0"/>
  </sheetViews>
  <sheetFormatPr defaultColWidth="5.5703125" defaultRowHeight="14.25"/>
  <cols>
    <col min="1" max="1" width="52.42578125" style="9" customWidth="1"/>
    <col min="2" max="2" width="7.7109375" style="104" bestFit="1" customWidth="1"/>
    <col min="3" max="4" width="7.5703125" style="104" bestFit="1" customWidth="1"/>
    <col min="5" max="5" width="7.5703125" style="104" customWidth="1"/>
    <col min="6" max="6" width="9.140625" style="104" customWidth="1"/>
    <col min="7" max="7" width="3" style="9" customWidth="1"/>
    <col min="8" max="17" width="9.140625" style="9" customWidth="1"/>
    <col min="18" max="18" width="15.42578125" style="9" customWidth="1"/>
    <col min="19" max="222" width="9.140625" style="9" customWidth="1"/>
    <col min="223" max="223" width="58.28515625" style="9" customWidth="1"/>
    <col min="224" max="224" width="3.7109375" style="9" bestFit="1" customWidth="1"/>
    <col min="225" max="225" width="5.5703125" style="9" bestFit="1" customWidth="1"/>
    <col min="226" max="226" width="5.5703125" style="9" customWidth="1"/>
    <col min="227" max="16384" width="5.5703125" style="9"/>
  </cols>
  <sheetData>
    <row r="1" spans="1:18" ht="15">
      <c r="A1" s="88" t="s">
        <v>518</v>
      </c>
      <c r="B1" s="133"/>
      <c r="C1" s="133"/>
      <c r="D1" s="133"/>
      <c r="E1" s="133"/>
    </row>
    <row r="2" spans="1:18" ht="15">
      <c r="A2" s="1" t="s">
        <v>1</v>
      </c>
      <c r="B2" s="6"/>
      <c r="C2" s="6"/>
      <c r="D2" s="6"/>
      <c r="E2" s="6"/>
    </row>
    <row r="3" spans="1:18" ht="15">
      <c r="A3" s="1"/>
      <c r="B3" s="6"/>
      <c r="C3" s="6"/>
      <c r="D3" s="6"/>
      <c r="E3" s="6"/>
    </row>
    <row r="4" spans="1:18" ht="15">
      <c r="A4" s="1" t="s">
        <v>494</v>
      </c>
      <c r="B4" s="6"/>
      <c r="C4" s="6"/>
      <c r="D4" s="6"/>
      <c r="E4" s="6"/>
    </row>
    <row r="5" spans="1:18" ht="15" thickBot="1"/>
    <row r="6" spans="1:18" ht="15.75" thickBot="1">
      <c r="A6" s="135" t="s">
        <v>204</v>
      </c>
      <c r="B6" s="55">
        <v>45505</v>
      </c>
      <c r="C6" s="55">
        <v>45474</v>
      </c>
      <c r="D6" s="55">
        <v>45444</v>
      </c>
      <c r="E6" s="128" t="s">
        <v>5</v>
      </c>
      <c r="F6" s="164" t="s">
        <v>6</v>
      </c>
    </row>
    <row r="7" spans="1:18" ht="14.25" customHeight="1" thickBot="1">
      <c r="A7" s="139" t="s">
        <v>143</v>
      </c>
      <c r="B7" s="25">
        <v>908</v>
      </c>
      <c r="C7" s="25">
        <v>983</v>
      </c>
      <c r="D7" s="26">
        <v>394</v>
      </c>
      <c r="E7" s="167">
        <f>SUM(B7:D7)</f>
        <v>2285</v>
      </c>
      <c r="F7" s="168">
        <f>AVERAGE(B7:D7)</f>
        <v>761.66666666666663</v>
      </c>
      <c r="R7" s="103"/>
    </row>
    <row r="8" spans="1:18" ht="15" customHeight="1" thickBot="1">
      <c r="A8" s="144" t="s">
        <v>228</v>
      </c>
      <c r="B8" s="27">
        <v>474</v>
      </c>
      <c r="C8" s="37">
        <v>584</v>
      </c>
      <c r="D8" s="37">
        <v>767</v>
      </c>
      <c r="E8" s="32">
        <f t="shared" ref="E8:E16" si="0">SUM(B8:D8)</f>
        <v>1825</v>
      </c>
      <c r="F8" s="141">
        <f t="shared" ref="F8:F17" si="1">AVERAGE(B8:D8)</f>
        <v>608.33333333333337</v>
      </c>
      <c r="R8" s="103"/>
    </row>
    <row r="9" spans="1:18" ht="15.75" thickBot="1">
      <c r="A9" s="144" t="s">
        <v>227</v>
      </c>
      <c r="B9" s="37">
        <v>499</v>
      </c>
      <c r="C9" s="37">
        <v>527</v>
      </c>
      <c r="D9" s="37">
        <v>615</v>
      </c>
      <c r="E9" s="32">
        <f t="shared" si="0"/>
        <v>1641</v>
      </c>
      <c r="F9" s="141">
        <f t="shared" si="1"/>
        <v>547</v>
      </c>
      <c r="R9" s="103"/>
    </row>
    <row r="10" spans="1:18" ht="15.75" thickBot="1">
      <c r="A10" s="144" t="s">
        <v>226</v>
      </c>
      <c r="B10" s="37">
        <v>511</v>
      </c>
      <c r="C10" s="37">
        <v>570</v>
      </c>
      <c r="D10" s="37">
        <v>535</v>
      </c>
      <c r="E10" s="32">
        <f t="shared" si="0"/>
        <v>1616</v>
      </c>
      <c r="F10" s="141">
        <f t="shared" si="1"/>
        <v>538.66666666666663</v>
      </c>
      <c r="R10" s="103"/>
    </row>
    <row r="11" spans="1:18" ht="15.75" thickBot="1">
      <c r="A11" s="144" t="s">
        <v>224</v>
      </c>
      <c r="B11" s="37">
        <v>431</v>
      </c>
      <c r="C11" s="37">
        <v>418</v>
      </c>
      <c r="D11" s="37">
        <v>375</v>
      </c>
      <c r="E11" s="32">
        <f t="shared" si="0"/>
        <v>1224</v>
      </c>
      <c r="F11" s="141">
        <f t="shared" si="1"/>
        <v>408</v>
      </c>
      <c r="R11" s="103"/>
    </row>
    <row r="12" spans="1:18" ht="15" customHeight="1" thickBot="1">
      <c r="A12" s="144" t="s">
        <v>219</v>
      </c>
      <c r="B12" s="37">
        <v>358</v>
      </c>
      <c r="C12" s="37">
        <v>271</v>
      </c>
      <c r="D12" s="37">
        <v>247</v>
      </c>
      <c r="E12" s="32">
        <f t="shared" si="0"/>
        <v>876</v>
      </c>
      <c r="F12" s="141">
        <f t="shared" si="1"/>
        <v>292</v>
      </c>
      <c r="R12" s="103"/>
    </row>
    <row r="13" spans="1:18" ht="15.75" thickBot="1">
      <c r="A13" s="144" t="s">
        <v>213</v>
      </c>
      <c r="B13" s="37">
        <v>319</v>
      </c>
      <c r="C13" s="37">
        <v>266</v>
      </c>
      <c r="D13" s="38">
        <v>280</v>
      </c>
      <c r="E13" s="32">
        <f t="shared" si="0"/>
        <v>865</v>
      </c>
      <c r="F13" s="141">
        <f t="shared" si="1"/>
        <v>288.33333333333331</v>
      </c>
      <c r="R13" s="103"/>
    </row>
    <row r="14" spans="1:18" ht="15.75" thickBot="1">
      <c r="A14" s="144" t="s">
        <v>223</v>
      </c>
      <c r="B14" s="37">
        <v>229</v>
      </c>
      <c r="C14" s="37">
        <v>238</v>
      </c>
      <c r="D14" s="37">
        <v>261</v>
      </c>
      <c r="E14" s="32">
        <f t="shared" si="0"/>
        <v>728</v>
      </c>
      <c r="F14" s="141">
        <f t="shared" si="1"/>
        <v>242.66666666666666</v>
      </c>
      <c r="R14" s="103"/>
    </row>
    <row r="15" spans="1:18" ht="15.75" thickBot="1">
      <c r="A15" s="144" t="s">
        <v>232</v>
      </c>
      <c r="B15" s="37">
        <v>206</v>
      </c>
      <c r="C15" s="37">
        <v>181</v>
      </c>
      <c r="D15" s="37">
        <v>257</v>
      </c>
      <c r="E15" s="32">
        <f t="shared" si="0"/>
        <v>644</v>
      </c>
      <c r="F15" s="141">
        <f t="shared" si="1"/>
        <v>214.66666666666666</v>
      </c>
      <c r="R15" s="103"/>
    </row>
    <row r="16" spans="1:18" ht="15.75" thickBot="1">
      <c r="A16" s="144" t="s">
        <v>211</v>
      </c>
      <c r="B16" s="37">
        <v>130</v>
      </c>
      <c r="C16" s="37">
        <v>126</v>
      </c>
      <c r="D16" s="38">
        <v>125</v>
      </c>
      <c r="E16" s="169">
        <f t="shared" si="0"/>
        <v>381</v>
      </c>
      <c r="F16" s="170">
        <f t="shared" si="1"/>
        <v>127</v>
      </c>
      <c r="R16" s="103"/>
    </row>
    <row r="17" spans="1:7" ht="15.75" customHeight="1" thickBot="1">
      <c r="A17" s="99" t="s">
        <v>5</v>
      </c>
      <c r="B17" s="53">
        <f>SUM(B7:B16)</f>
        <v>4065</v>
      </c>
      <c r="C17" s="166">
        <f>SUM(C7:C16)</f>
        <v>4164</v>
      </c>
      <c r="D17" s="54">
        <f>SUM(D7:D16)</f>
        <v>3856</v>
      </c>
      <c r="E17" s="155">
        <f>SUM(E7:E16)</f>
        <v>12085</v>
      </c>
      <c r="F17" s="171">
        <f t="shared" si="1"/>
        <v>4028.3333333333335</v>
      </c>
    </row>
    <row r="18" spans="1:7" ht="15">
      <c r="A18" s="172"/>
      <c r="B18" s="6"/>
      <c r="C18" s="6"/>
      <c r="D18" s="6"/>
      <c r="E18" s="6"/>
    </row>
    <row r="19" spans="1:7" ht="57" customHeight="1">
      <c r="A19" s="100"/>
      <c r="B19" s="173"/>
      <c r="C19" s="173"/>
      <c r="D19" s="173"/>
      <c r="E19" s="173"/>
      <c r="F19" s="1115"/>
      <c r="G19" s="1115"/>
    </row>
    <row r="20" spans="1:7">
      <c r="A20" s="101"/>
      <c r="B20" s="174"/>
      <c r="C20" s="174"/>
      <c r="D20" s="174"/>
      <c r="E20" s="174"/>
    </row>
    <row r="21" spans="1:7" ht="82.5" customHeight="1">
      <c r="A21" s="100"/>
      <c r="B21" s="173"/>
      <c r="C21" s="173"/>
      <c r="D21" s="173"/>
      <c r="E21" s="173"/>
      <c r="F21" s="1115"/>
      <c r="G21" s="1115"/>
    </row>
    <row r="22" spans="1:7">
      <c r="A22" s="100"/>
      <c r="B22" s="173"/>
      <c r="C22" s="173"/>
      <c r="D22" s="173"/>
      <c r="E22" s="173"/>
    </row>
    <row r="23" spans="1:7" ht="66.75" customHeight="1">
      <c r="A23" s="100"/>
      <c r="B23" s="173"/>
      <c r="C23" s="173"/>
      <c r="D23" s="173"/>
      <c r="E23" s="173"/>
      <c r="F23" s="1115"/>
      <c r="G23" s="1115"/>
    </row>
    <row r="24" spans="1:7">
      <c r="A24" s="101"/>
      <c r="B24" s="174"/>
      <c r="C24" s="174"/>
      <c r="D24" s="174"/>
      <c r="E24" s="174"/>
    </row>
    <row r="25" spans="1:7">
      <c r="A25" s="100"/>
      <c r="B25" s="173"/>
      <c r="C25" s="173"/>
      <c r="D25" s="173"/>
      <c r="E25" s="173"/>
    </row>
  </sheetData>
  <mergeCells count="3">
    <mergeCell ref="F19:G19"/>
    <mergeCell ref="F21:G21"/>
    <mergeCell ref="F23:G23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topLeftCell="C1" zoomScaleNormal="100" workbookViewId="0"/>
  </sheetViews>
  <sheetFormatPr defaultColWidth="5.5703125" defaultRowHeight="14.25"/>
  <cols>
    <col min="1" max="1" width="58.28515625" style="9" customWidth="1"/>
    <col min="2" max="2" width="8.140625" style="104" customWidth="1"/>
    <col min="3" max="16" width="9.140625" style="9" customWidth="1"/>
    <col min="17" max="21" width="9.140625" style="91" customWidth="1"/>
    <col min="22" max="22" width="12" style="91" customWidth="1"/>
    <col min="23" max="23" width="9.140625" style="91" customWidth="1"/>
    <col min="24" max="24" width="12.85546875" style="91" customWidth="1"/>
    <col min="25" max="25" width="20.28515625" style="91" bestFit="1" customWidth="1"/>
    <col min="26" max="26" width="24.28515625" style="91" hidden="1" customWidth="1"/>
    <col min="27" max="27" width="9.140625" style="91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88" t="s">
        <v>0</v>
      </c>
    </row>
    <row r="2" spans="1:15" ht="15">
      <c r="A2" s="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">
      <c r="A3" s="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">
      <c r="A4" s="1" t="s">
        <v>538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5" thickBot="1"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15.75" thickBot="1">
      <c r="A6" s="135" t="s">
        <v>204</v>
      </c>
      <c r="B6" s="55">
        <v>45505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>
      <c r="A7" s="139" t="s">
        <v>143</v>
      </c>
      <c r="B7" s="25">
        <v>908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>
      <c r="A8" s="144" t="s">
        <v>226</v>
      </c>
      <c r="B8" s="37">
        <v>511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</row>
    <row r="9" spans="1:15" ht="15" customHeight="1">
      <c r="A9" s="144" t="s">
        <v>227</v>
      </c>
      <c r="B9" s="37">
        <v>499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5">
      <c r="A10" s="144" t="s">
        <v>228</v>
      </c>
      <c r="B10" s="38">
        <v>474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5">
      <c r="A11" s="144" t="s">
        <v>224</v>
      </c>
      <c r="B11" s="37">
        <v>431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5">
      <c r="A12" s="144" t="s">
        <v>219</v>
      </c>
      <c r="B12" s="38">
        <v>358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</row>
    <row r="13" spans="1:15" ht="15" customHeight="1">
      <c r="A13" s="144" t="s">
        <v>213</v>
      </c>
      <c r="B13" s="37">
        <v>319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</row>
    <row r="14" spans="1:15">
      <c r="A14" s="144" t="s">
        <v>223</v>
      </c>
      <c r="B14" s="37">
        <v>229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5">
      <c r="A15" s="144" t="s">
        <v>232</v>
      </c>
      <c r="B15" s="37">
        <v>206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15" thickBot="1">
      <c r="A16" s="144" t="s">
        <v>211</v>
      </c>
      <c r="B16" s="45">
        <v>130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spans="1:31" ht="15.75" thickBot="1">
      <c r="A17" s="627" t="s">
        <v>5</v>
      </c>
      <c r="B17" s="930">
        <f>SUM(B7:B16)</f>
        <v>4065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31" s="475" customFormat="1" ht="15">
      <c r="A18" s="502"/>
      <c r="B18" s="503"/>
    </row>
    <row r="19" spans="1:31" s="475" customFormat="1">
      <c r="A19" s="480" t="s">
        <v>277</v>
      </c>
      <c r="B19" s="498"/>
      <c r="O19" s="468"/>
    </row>
    <row r="20" spans="1:31" s="475" customFormat="1" ht="15.75" customHeight="1">
      <c r="A20" s="928"/>
      <c r="B20" s="929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</row>
    <row r="21" spans="1:31" s="475" customFormat="1">
      <c r="A21" s="480"/>
      <c r="B21" s="498"/>
      <c r="N21" s="468"/>
      <c r="O21" s="468"/>
    </row>
    <row r="22" spans="1:31" s="468" customFormat="1" ht="15" customHeight="1">
      <c r="A22" s="479"/>
      <c r="B22" s="475" t="str">
        <f>A7</f>
        <v>Órgão externo</v>
      </c>
      <c r="C22" s="475" t="str">
        <f>A8</f>
        <v>Secretaria Municipal da Saúde</v>
      </c>
      <c r="D22" s="475" t="str">
        <f>A9</f>
        <v>Secretaria Municipal das Subprefeituras</v>
      </c>
      <c r="E22" s="475" t="str">
        <f>A10</f>
        <v>Secretaria Municipal de Assistência e Desenvolvimento Social</v>
      </c>
      <c r="F22" s="475" t="str">
        <f>A11</f>
        <v>Secretaria Municipal da Fazenda</v>
      </c>
      <c r="G22" s="475" t="str">
        <f>A12</f>
        <v>São Paulo Transportes - SPTRANS</v>
      </c>
      <c r="H22" s="475" t="str">
        <f>A13</f>
        <v>Companhia de Engenharia de Tráfego - CET</v>
      </c>
      <c r="I22" s="475" t="str">
        <f>A14</f>
        <v>Secretaria Executiva de Limpeza Urbana**</v>
      </c>
      <c r="J22" s="475" t="str">
        <f>A15</f>
        <v>Secretaria Municipal de Educação</v>
      </c>
      <c r="K22" s="475" t="str">
        <f>A16</f>
        <v xml:space="preserve">Agência Reguladora de Serviços Públicos do Município de São Paulo** </v>
      </c>
      <c r="L22" s="475" t="s">
        <v>5</v>
      </c>
      <c r="M22" s="475"/>
    </row>
    <row r="23" spans="1:31" s="468" customFormat="1">
      <c r="A23" s="480"/>
      <c r="B23" s="475">
        <f>B7</f>
        <v>908</v>
      </c>
      <c r="C23" s="475">
        <f>B8</f>
        <v>511</v>
      </c>
      <c r="D23" s="475">
        <f>B9</f>
        <v>499</v>
      </c>
      <c r="E23" s="475">
        <f>B10</f>
        <v>474</v>
      </c>
      <c r="F23" s="475">
        <f>B11</f>
        <v>431</v>
      </c>
      <c r="G23" s="475">
        <f>B12</f>
        <v>358</v>
      </c>
      <c r="H23" s="475">
        <f>B13</f>
        <v>319</v>
      </c>
      <c r="I23" s="475">
        <f>B14</f>
        <v>229</v>
      </c>
      <c r="J23" s="475">
        <f>B15</f>
        <v>206</v>
      </c>
      <c r="K23" s="475">
        <f>B16</f>
        <v>130</v>
      </c>
      <c r="L23" s="481"/>
      <c r="M23" s="475"/>
      <c r="S23" s="471"/>
      <c r="T23" s="472"/>
      <c r="U23" s="472"/>
      <c r="V23" s="472"/>
      <c r="W23" s="472"/>
      <c r="X23" s="472"/>
      <c r="Y23" s="472"/>
      <c r="Z23" s="469"/>
      <c r="AA23" s="472"/>
      <c r="AB23" s="472"/>
      <c r="AC23" s="472"/>
      <c r="AD23" s="472"/>
      <c r="AE23" s="473"/>
    </row>
    <row r="24" spans="1:31" s="468" customFormat="1" ht="16.5" customHeight="1">
      <c r="A24" s="485"/>
      <c r="B24" s="475"/>
      <c r="C24" s="475"/>
      <c r="D24" s="475"/>
      <c r="E24" s="475"/>
      <c r="F24" s="475"/>
      <c r="G24" s="475"/>
      <c r="H24" s="475"/>
      <c r="I24" s="475"/>
      <c r="J24" s="475"/>
      <c r="K24" s="475"/>
      <c r="L24" s="481"/>
      <c r="M24" s="475"/>
      <c r="S24" s="471"/>
      <c r="T24" s="472"/>
      <c r="U24" s="472"/>
      <c r="V24" s="472"/>
      <c r="W24" s="472"/>
      <c r="X24" s="472"/>
      <c r="Y24" s="472"/>
      <c r="Z24" s="469"/>
      <c r="AA24" s="472"/>
      <c r="AB24" s="472"/>
      <c r="AC24" s="472"/>
      <c r="AD24" s="472"/>
      <c r="AE24" s="473"/>
    </row>
    <row r="25" spans="1:31" s="468" customFormat="1">
      <c r="A25" s="480"/>
      <c r="B25" s="475"/>
      <c r="C25" s="475"/>
      <c r="D25" s="475"/>
      <c r="E25" s="475"/>
      <c r="F25" s="475"/>
      <c r="G25" s="475"/>
      <c r="H25" s="475"/>
      <c r="I25" s="475"/>
      <c r="J25" s="475"/>
      <c r="K25" s="540">
        <v>300</v>
      </c>
      <c r="L25" s="1088">
        <f>UNIDADES!F71</f>
        <v>5776</v>
      </c>
      <c r="M25" s="475"/>
      <c r="S25" s="471"/>
      <c r="T25" s="472"/>
      <c r="U25" s="472"/>
      <c r="V25" s="472"/>
      <c r="W25" s="472"/>
      <c r="X25" s="472"/>
      <c r="Y25" s="472"/>
      <c r="Z25" s="469"/>
      <c r="AA25" s="472"/>
      <c r="AB25" s="472"/>
      <c r="AC25" s="472"/>
      <c r="AD25" s="472"/>
      <c r="AE25" s="473"/>
    </row>
    <row r="26" spans="1:31" s="468" customFormat="1" ht="15">
      <c r="A26" s="475"/>
      <c r="B26" s="483"/>
      <c r="C26" s="475"/>
      <c r="D26" s="475"/>
      <c r="E26" s="475"/>
      <c r="F26" s="475"/>
      <c r="G26" s="475"/>
      <c r="H26" s="486"/>
      <c r="I26" s="475"/>
      <c r="J26" s="475"/>
      <c r="K26" s="475"/>
      <c r="L26" s="475"/>
      <c r="M26" s="475"/>
      <c r="S26" s="471"/>
      <c r="T26" s="472"/>
      <c r="U26" s="472"/>
      <c r="V26" s="472"/>
      <c r="W26" s="472"/>
      <c r="X26" s="472"/>
      <c r="Y26" s="472"/>
      <c r="Z26" s="469"/>
      <c r="AA26" s="472"/>
      <c r="AB26" s="472"/>
      <c r="AC26" s="472"/>
      <c r="AD26" s="472"/>
      <c r="AE26" s="473"/>
    </row>
    <row r="27" spans="1:31" s="468" customFormat="1">
      <c r="A27" s="475"/>
      <c r="B27" s="483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  <c r="S27" s="471"/>
      <c r="T27" s="472"/>
      <c r="U27" s="472"/>
      <c r="V27" s="472"/>
      <c r="W27" s="472"/>
      <c r="X27" s="472"/>
      <c r="Y27" s="472"/>
      <c r="Z27" s="469"/>
      <c r="AA27" s="472"/>
      <c r="AB27" s="472"/>
      <c r="AC27" s="472"/>
      <c r="AD27" s="472"/>
      <c r="AE27" s="473"/>
    </row>
    <row r="28" spans="1:31" s="468" customFormat="1">
      <c r="B28" s="472"/>
      <c r="S28" s="471"/>
      <c r="T28" s="472"/>
      <c r="U28" s="472"/>
      <c r="V28" s="472"/>
      <c r="W28" s="472"/>
      <c r="X28" s="472"/>
      <c r="Y28" s="472"/>
      <c r="Z28" s="469"/>
      <c r="AA28" s="472"/>
      <c r="AB28" s="472"/>
      <c r="AC28" s="472"/>
      <c r="AD28" s="472"/>
      <c r="AE28" s="473"/>
    </row>
    <row r="29" spans="1:31" s="468" customFormat="1">
      <c r="B29" s="472"/>
      <c r="S29" s="471"/>
      <c r="T29" s="472"/>
      <c r="U29" s="472"/>
      <c r="V29" s="472"/>
      <c r="W29" s="472"/>
      <c r="X29" s="472"/>
      <c r="Y29" s="472"/>
      <c r="Z29" s="469"/>
      <c r="AA29" s="472"/>
      <c r="AB29" s="472"/>
      <c r="AC29" s="472"/>
      <c r="AD29" s="472"/>
      <c r="AE29" s="473"/>
    </row>
    <row r="30" spans="1:31" s="468" customFormat="1">
      <c r="B30" s="472"/>
      <c r="S30" s="471"/>
      <c r="T30" s="472"/>
      <c r="U30" s="472"/>
      <c r="V30" s="472"/>
      <c r="W30" s="472"/>
      <c r="X30" s="472"/>
      <c r="Y30" s="472"/>
      <c r="Z30" s="469"/>
      <c r="AA30" s="472"/>
      <c r="AB30" s="472"/>
      <c r="AC30" s="472"/>
      <c r="AD30" s="472"/>
      <c r="AE30" s="473"/>
    </row>
    <row r="31" spans="1:31" s="468" customFormat="1">
      <c r="B31" s="472"/>
      <c r="S31" s="471"/>
      <c r="T31" s="472"/>
      <c r="U31" s="472"/>
      <c r="V31" s="472"/>
      <c r="W31" s="472"/>
      <c r="X31" s="472"/>
      <c r="Y31" s="472"/>
      <c r="Z31" s="469"/>
      <c r="AA31" s="472"/>
      <c r="AB31" s="472"/>
      <c r="AC31" s="472"/>
      <c r="AD31" s="472"/>
      <c r="AE31" s="473"/>
    </row>
    <row r="32" spans="1:31" s="468" customFormat="1">
      <c r="B32" s="472"/>
      <c r="S32" s="471"/>
      <c r="T32" s="472"/>
      <c r="U32" s="472"/>
      <c r="V32" s="472"/>
      <c r="W32" s="472"/>
      <c r="X32" s="472"/>
      <c r="Y32" s="472"/>
      <c r="Z32" s="469"/>
      <c r="AA32" s="472"/>
      <c r="AB32" s="472"/>
      <c r="AC32" s="472"/>
      <c r="AD32" s="472"/>
      <c r="AE32" s="473"/>
    </row>
    <row r="33" spans="1:28" s="468" customFormat="1">
      <c r="B33" s="472"/>
    </row>
    <row r="34" spans="1:28" s="468" customFormat="1">
      <c r="B34" s="472"/>
    </row>
    <row r="35" spans="1:28">
      <c r="A35" s="91"/>
      <c r="B35" s="18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U35" s="9"/>
      <c r="V35" s="9"/>
      <c r="W35" s="9"/>
      <c r="X35" s="9"/>
      <c r="Y35" s="9"/>
      <c r="Z35" s="9"/>
      <c r="AA35" s="9"/>
      <c r="AB35" s="91"/>
    </row>
    <row r="36" spans="1:28">
      <c r="A36" s="91"/>
      <c r="B36" s="18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U36" s="9"/>
      <c r="V36" s="9"/>
      <c r="W36" s="9"/>
      <c r="X36" s="9"/>
      <c r="Y36" s="9"/>
      <c r="Z36" s="9"/>
      <c r="AA36" s="9"/>
      <c r="AB36" s="91"/>
    </row>
    <row r="37" spans="1:28">
      <c r="A37" s="91"/>
      <c r="B37" s="18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U37" s="9"/>
      <c r="V37" s="9"/>
      <c r="W37" s="9"/>
      <c r="X37" s="9"/>
      <c r="Y37" s="9"/>
      <c r="Z37" s="9"/>
      <c r="AA37" s="9"/>
      <c r="AB37" s="91"/>
    </row>
    <row r="38" spans="1:28">
      <c r="A38" s="91"/>
      <c r="B38" s="18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U38" s="9"/>
      <c r="V38" s="9"/>
      <c r="W38" s="9"/>
      <c r="X38" s="9"/>
      <c r="Y38" s="9"/>
      <c r="Z38" s="9"/>
      <c r="AA38" s="9"/>
      <c r="AB38" s="91"/>
    </row>
    <row r="39" spans="1:28">
      <c r="A39" s="91"/>
      <c r="B39" s="18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U39" s="9"/>
      <c r="V39" s="9"/>
      <c r="W39" s="9"/>
      <c r="X39" s="9"/>
      <c r="Y39" s="9"/>
      <c r="Z39" s="9"/>
      <c r="AA39" s="9"/>
      <c r="AB39" s="91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>
      <selection activeCell="P5" sqref="P5"/>
    </sheetView>
  </sheetViews>
  <sheetFormatPr defaultRowHeight="15"/>
  <cols>
    <col min="1" max="1" width="24.85546875" style="182" customWidth="1"/>
    <col min="2" max="3" width="6.85546875" bestFit="1" customWidth="1"/>
    <col min="4" max="4" width="6.42578125" bestFit="1" customWidth="1"/>
    <col min="5" max="5" width="6.5703125" style="71" customWidth="1"/>
    <col min="6" max="6" width="7" style="87" bestFit="1" customWidth="1"/>
    <col min="7" max="7" width="5.85546875" style="87" bestFit="1" customWidth="1"/>
    <col min="8" max="8" width="6.42578125" style="87" bestFit="1" customWidth="1"/>
    <col min="9" max="9" width="7" style="87" bestFit="1" customWidth="1"/>
    <col min="10" max="10" width="6.5703125" style="121" bestFit="1" customWidth="1"/>
    <col min="11" max="11" width="7.140625" style="87" bestFit="1" customWidth="1"/>
    <col min="12" max="12" width="6.28515625" style="87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81" t="s">
        <v>0</v>
      </c>
      <c r="B1" s="88"/>
      <c r="C1" s="88"/>
      <c r="D1" s="88"/>
      <c r="E1" s="89"/>
      <c r="F1" s="133"/>
      <c r="G1" s="133"/>
    </row>
    <row r="2" spans="1:16">
      <c r="A2" s="134" t="s">
        <v>1</v>
      </c>
      <c r="B2" s="1"/>
      <c r="C2" s="1"/>
      <c r="D2" s="1"/>
      <c r="E2" s="70"/>
      <c r="F2" s="6"/>
      <c r="G2" s="6"/>
    </row>
    <row r="3" spans="1:16" ht="15.75" thickBot="1"/>
    <row r="4" spans="1:16" ht="39.75" thickBot="1">
      <c r="A4" s="51" t="s">
        <v>479</v>
      </c>
      <c r="B4" s="183">
        <v>45627</v>
      </c>
      <c r="C4" s="184">
        <v>45597</v>
      </c>
      <c r="D4" s="185">
        <v>45566</v>
      </c>
      <c r="E4" s="183">
        <v>45536</v>
      </c>
      <c r="F4" s="184">
        <v>45505</v>
      </c>
      <c r="G4" s="185">
        <v>45474</v>
      </c>
      <c r="H4" s="183">
        <v>45444</v>
      </c>
      <c r="I4" s="183">
        <v>45413</v>
      </c>
      <c r="J4" s="183">
        <v>45383</v>
      </c>
      <c r="K4" s="183">
        <v>45352</v>
      </c>
      <c r="L4" s="183">
        <v>45323</v>
      </c>
      <c r="M4" s="184">
        <v>45292</v>
      </c>
      <c r="N4" s="77" t="s">
        <v>5</v>
      </c>
      <c r="O4" s="77" t="s">
        <v>6</v>
      </c>
      <c r="P4" s="186" t="s">
        <v>278</v>
      </c>
    </row>
    <row r="5" spans="1:16">
      <c r="A5" s="139" t="s">
        <v>279</v>
      </c>
      <c r="B5" s="27"/>
      <c r="C5" s="27"/>
      <c r="D5" s="27"/>
      <c r="E5" s="27"/>
      <c r="F5" s="27">
        <v>27</v>
      </c>
      <c r="G5" s="27">
        <v>29</v>
      </c>
      <c r="H5" s="27">
        <v>26</v>
      </c>
      <c r="I5" s="27">
        <v>20</v>
      </c>
      <c r="J5" s="27">
        <v>47</v>
      </c>
      <c r="K5" s="37">
        <v>21</v>
      </c>
      <c r="L5" s="27">
        <v>22</v>
      </c>
      <c r="M5" s="187">
        <v>22</v>
      </c>
      <c r="N5" s="188">
        <f>SUM(B5:M5)</f>
        <v>214</v>
      </c>
      <c r="O5" s="189">
        <f>AVERAGE(B5:M5)</f>
        <v>26.75</v>
      </c>
      <c r="P5" s="190">
        <f>N5/$N$37*100</f>
        <v>2.234753550543024</v>
      </c>
    </row>
    <row r="6" spans="1:16">
      <c r="A6" s="144" t="s">
        <v>280</v>
      </c>
      <c r="B6" s="37"/>
      <c r="C6" s="37"/>
      <c r="D6" s="37"/>
      <c r="E6" s="37"/>
      <c r="F6" s="37">
        <v>48</v>
      </c>
      <c r="G6" s="37">
        <v>40</v>
      </c>
      <c r="H6" s="37">
        <v>39</v>
      </c>
      <c r="I6" s="37">
        <v>52</v>
      </c>
      <c r="J6" s="37">
        <v>55</v>
      </c>
      <c r="K6" s="37">
        <v>66</v>
      </c>
      <c r="L6" s="37">
        <v>48</v>
      </c>
      <c r="M6" s="35">
        <v>48</v>
      </c>
      <c r="N6" s="191">
        <f t="shared" ref="N6:N36" si="0">SUM(B6:M6)</f>
        <v>396</v>
      </c>
      <c r="O6" s="192">
        <f t="shared" ref="O6:O37" si="1">AVERAGE(B6:M6)</f>
        <v>49.5</v>
      </c>
      <c r="P6" s="193">
        <f t="shared" ref="P6:P36" si="2">N6/$N$37*100</f>
        <v>4.1353383458646613</v>
      </c>
    </row>
    <row r="7" spans="1:16">
      <c r="A7" s="144" t="s">
        <v>281</v>
      </c>
      <c r="B7" s="37"/>
      <c r="C7" s="37"/>
      <c r="D7" s="37"/>
      <c r="E7" s="37"/>
      <c r="F7" s="37">
        <v>39</v>
      </c>
      <c r="G7" s="37">
        <v>38</v>
      </c>
      <c r="H7" s="37">
        <v>35</v>
      </c>
      <c r="I7" s="37">
        <v>31</v>
      </c>
      <c r="J7" s="37">
        <v>58</v>
      </c>
      <c r="K7" s="37">
        <v>33</v>
      </c>
      <c r="L7" s="37">
        <v>33</v>
      </c>
      <c r="M7" s="35">
        <v>34</v>
      </c>
      <c r="N7" s="191">
        <f t="shared" si="0"/>
        <v>301</v>
      </c>
      <c r="O7" s="192">
        <f t="shared" si="1"/>
        <v>37.625</v>
      </c>
      <c r="P7" s="193">
        <f t="shared" si="2"/>
        <v>3.1432748538011692</v>
      </c>
    </row>
    <row r="8" spans="1:16">
      <c r="A8" s="144" t="s">
        <v>282</v>
      </c>
      <c r="B8" s="37"/>
      <c r="C8" s="37"/>
      <c r="D8" s="37"/>
      <c r="E8" s="37"/>
      <c r="F8" s="37">
        <v>32</v>
      </c>
      <c r="G8" s="37">
        <v>41</v>
      </c>
      <c r="H8" s="37">
        <v>67</v>
      </c>
      <c r="I8" s="37">
        <v>49</v>
      </c>
      <c r="J8" s="37">
        <v>42</v>
      </c>
      <c r="K8" s="37">
        <v>47</v>
      </c>
      <c r="L8" s="37">
        <v>51</v>
      </c>
      <c r="M8" s="35">
        <v>29</v>
      </c>
      <c r="N8" s="191">
        <f t="shared" si="0"/>
        <v>358</v>
      </c>
      <c r="O8" s="192">
        <f t="shared" si="1"/>
        <v>44.75</v>
      </c>
      <c r="P8" s="193">
        <f t="shared" si="2"/>
        <v>3.7385129490392646</v>
      </c>
    </row>
    <row r="9" spans="1:16">
      <c r="A9" s="144" t="s">
        <v>283</v>
      </c>
      <c r="B9" s="37"/>
      <c r="C9" s="37"/>
      <c r="D9" s="37"/>
      <c r="E9" s="37"/>
      <c r="F9" s="37">
        <v>39</v>
      </c>
      <c r="G9" s="37">
        <v>43</v>
      </c>
      <c r="H9" s="37">
        <v>36</v>
      </c>
      <c r="I9" s="37">
        <v>36</v>
      </c>
      <c r="J9" s="37">
        <v>35</v>
      </c>
      <c r="K9" s="37">
        <v>28</v>
      </c>
      <c r="L9" s="37">
        <v>38</v>
      </c>
      <c r="M9" s="35">
        <v>43</v>
      </c>
      <c r="N9" s="191">
        <f t="shared" si="0"/>
        <v>298</v>
      </c>
      <c r="O9" s="192">
        <f t="shared" si="1"/>
        <v>37.25</v>
      </c>
      <c r="P9" s="193">
        <f t="shared" si="2"/>
        <v>3.1119465329991645</v>
      </c>
    </row>
    <row r="10" spans="1:16">
      <c r="A10" s="144" t="s">
        <v>284</v>
      </c>
      <c r="B10" s="37"/>
      <c r="C10" s="37"/>
      <c r="D10" s="37"/>
      <c r="E10" s="37"/>
      <c r="F10" s="37">
        <v>29</v>
      </c>
      <c r="G10" s="37">
        <v>27</v>
      </c>
      <c r="H10" s="37">
        <v>26</v>
      </c>
      <c r="I10" s="37">
        <v>25</v>
      </c>
      <c r="J10" s="37">
        <v>29</v>
      </c>
      <c r="K10" s="37">
        <v>27</v>
      </c>
      <c r="L10" s="37">
        <v>24</v>
      </c>
      <c r="M10" s="35">
        <v>35</v>
      </c>
      <c r="N10" s="191">
        <f t="shared" si="0"/>
        <v>222</v>
      </c>
      <c r="O10" s="192">
        <f t="shared" si="1"/>
        <v>27.75</v>
      </c>
      <c r="P10" s="193">
        <f t="shared" si="2"/>
        <v>2.318295739348371</v>
      </c>
    </row>
    <row r="11" spans="1:16">
      <c r="A11" s="144" t="s">
        <v>285</v>
      </c>
      <c r="B11" s="37"/>
      <c r="C11" s="37"/>
      <c r="D11" s="37"/>
      <c r="E11" s="37"/>
      <c r="F11" s="37">
        <v>9</v>
      </c>
      <c r="G11" s="37">
        <v>4</v>
      </c>
      <c r="H11" s="37">
        <v>5</v>
      </c>
      <c r="I11" s="37">
        <v>9</v>
      </c>
      <c r="J11" s="37">
        <v>7</v>
      </c>
      <c r="K11" s="37">
        <v>6</v>
      </c>
      <c r="L11" s="37">
        <v>12</v>
      </c>
      <c r="M11" s="35">
        <v>8</v>
      </c>
      <c r="N11" s="191">
        <f t="shared" si="0"/>
        <v>60</v>
      </c>
      <c r="O11" s="192">
        <f t="shared" si="1"/>
        <v>7.5</v>
      </c>
      <c r="P11" s="193">
        <f t="shared" si="2"/>
        <v>0.62656641604010022</v>
      </c>
    </row>
    <row r="12" spans="1:16">
      <c r="A12" s="144" t="s">
        <v>286</v>
      </c>
      <c r="B12" s="37"/>
      <c r="C12" s="37"/>
      <c r="D12" s="37"/>
      <c r="E12" s="37"/>
      <c r="F12" s="37">
        <v>16</v>
      </c>
      <c r="G12" s="37">
        <v>13</v>
      </c>
      <c r="H12" s="37">
        <v>12</v>
      </c>
      <c r="I12" s="37">
        <v>12</v>
      </c>
      <c r="J12" s="37">
        <v>13</v>
      </c>
      <c r="K12" s="37">
        <v>12</v>
      </c>
      <c r="L12" s="37">
        <v>8</v>
      </c>
      <c r="M12" s="35">
        <v>10</v>
      </c>
      <c r="N12" s="191">
        <f t="shared" si="0"/>
        <v>96</v>
      </c>
      <c r="O12" s="192">
        <f t="shared" si="1"/>
        <v>12</v>
      </c>
      <c r="P12" s="193">
        <f t="shared" si="2"/>
        <v>1.0025062656641603</v>
      </c>
    </row>
    <row r="13" spans="1:16">
      <c r="A13" s="144" t="s">
        <v>287</v>
      </c>
      <c r="B13" s="37"/>
      <c r="C13" s="37"/>
      <c r="D13" s="37"/>
      <c r="E13" s="37"/>
      <c r="F13" s="37">
        <v>35</v>
      </c>
      <c r="G13" s="37">
        <v>24</v>
      </c>
      <c r="H13" s="37">
        <v>32</v>
      </c>
      <c r="I13" s="37">
        <v>22</v>
      </c>
      <c r="J13" s="37">
        <v>39</v>
      </c>
      <c r="K13" s="37">
        <v>40</v>
      </c>
      <c r="L13" s="37">
        <v>14</v>
      </c>
      <c r="M13" s="35">
        <v>32</v>
      </c>
      <c r="N13" s="191">
        <f t="shared" si="0"/>
        <v>238</v>
      </c>
      <c r="O13" s="192">
        <f t="shared" si="1"/>
        <v>29.75</v>
      </c>
      <c r="P13" s="193">
        <f t="shared" si="2"/>
        <v>2.4853801169590644</v>
      </c>
    </row>
    <row r="14" spans="1:16">
      <c r="A14" s="144" t="s">
        <v>288</v>
      </c>
      <c r="B14" s="37"/>
      <c r="C14" s="37"/>
      <c r="D14" s="37"/>
      <c r="E14" s="37"/>
      <c r="F14" s="37">
        <v>24</v>
      </c>
      <c r="G14" s="37">
        <v>10</v>
      </c>
      <c r="H14" s="37">
        <v>13</v>
      </c>
      <c r="I14" s="37">
        <v>10</v>
      </c>
      <c r="J14" s="37">
        <v>15</v>
      </c>
      <c r="K14" s="37">
        <v>20</v>
      </c>
      <c r="L14" s="37">
        <v>14</v>
      </c>
      <c r="M14" s="35">
        <v>7</v>
      </c>
      <c r="N14" s="191">
        <f t="shared" si="0"/>
        <v>113</v>
      </c>
      <c r="O14" s="192">
        <f t="shared" si="1"/>
        <v>14.125</v>
      </c>
      <c r="P14" s="193">
        <f t="shared" si="2"/>
        <v>1.180033416875522</v>
      </c>
    </row>
    <row r="15" spans="1:16">
      <c r="A15" s="144" t="s">
        <v>289</v>
      </c>
      <c r="B15" s="37"/>
      <c r="C15" s="37"/>
      <c r="D15" s="37"/>
      <c r="E15" s="37"/>
      <c r="F15" s="37">
        <v>54</v>
      </c>
      <c r="G15" s="37">
        <v>108</v>
      </c>
      <c r="H15" s="37">
        <v>64</v>
      </c>
      <c r="I15" s="37">
        <v>48</v>
      </c>
      <c r="J15" s="37">
        <v>42</v>
      </c>
      <c r="K15" s="37">
        <v>64</v>
      </c>
      <c r="L15" s="37">
        <v>48</v>
      </c>
      <c r="M15" s="35">
        <v>45</v>
      </c>
      <c r="N15" s="191">
        <f t="shared" si="0"/>
        <v>473</v>
      </c>
      <c r="O15" s="192">
        <f t="shared" si="1"/>
        <v>59.125</v>
      </c>
      <c r="P15" s="193">
        <f t="shared" si="2"/>
        <v>4.9394319131161231</v>
      </c>
    </row>
    <row r="16" spans="1:16">
      <c r="A16" s="144" t="s">
        <v>290</v>
      </c>
      <c r="B16" s="37"/>
      <c r="C16" s="37"/>
      <c r="D16" s="37"/>
      <c r="E16" s="37"/>
      <c r="F16" s="37">
        <v>24</v>
      </c>
      <c r="G16" s="37">
        <v>18</v>
      </c>
      <c r="H16" s="37">
        <v>28</v>
      </c>
      <c r="I16" s="37">
        <v>24</v>
      </c>
      <c r="J16" s="37">
        <v>26</v>
      </c>
      <c r="K16" s="37">
        <v>25</v>
      </c>
      <c r="L16" s="37">
        <v>39</v>
      </c>
      <c r="M16" s="35">
        <v>21</v>
      </c>
      <c r="N16" s="191">
        <f t="shared" si="0"/>
        <v>205</v>
      </c>
      <c r="O16" s="192">
        <f t="shared" si="1"/>
        <v>25.625</v>
      </c>
      <c r="P16" s="193">
        <f t="shared" si="2"/>
        <v>2.1407685881370089</v>
      </c>
    </row>
    <row r="17" spans="1:20">
      <c r="A17" s="144" t="s">
        <v>291</v>
      </c>
      <c r="B17" s="37"/>
      <c r="C17" s="37"/>
      <c r="D17" s="37"/>
      <c r="E17" s="37"/>
      <c r="F17" s="37">
        <v>57</v>
      </c>
      <c r="G17" s="37">
        <v>44</v>
      </c>
      <c r="H17" s="37">
        <v>44</v>
      </c>
      <c r="I17" s="37">
        <v>35</v>
      </c>
      <c r="J17" s="37">
        <v>70</v>
      </c>
      <c r="K17" s="37">
        <v>50</v>
      </c>
      <c r="L17" s="37">
        <v>44</v>
      </c>
      <c r="M17" s="35">
        <v>48</v>
      </c>
      <c r="N17" s="191">
        <f t="shared" si="0"/>
        <v>392</v>
      </c>
      <c r="O17" s="192">
        <f t="shared" si="1"/>
        <v>49</v>
      </c>
      <c r="P17" s="193">
        <f t="shared" si="2"/>
        <v>4.0935672514619883</v>
      </c>
    </row>
    <row r="18" spans="1:20">
      <c r="A18" s="144" t="s">
        <v>292</v>
      </c>
      <c r="B18" s="37"/>
      <c r="C18" s="37"/>
      <c r="D18" s="37"/>
      <c r="E18" s="37"/>
      <c r="F18" s="37">
        <v>19</v>
      </c>
      <c r="G18" s="37">
        <v>15</v>
      </c>
      <c r="H18" s="37">
        <v>21</v>
      </c>
      <c r="I18" s="37">
        <v>29</v>
      </c>
      <c r="J18" s="37">
        <v>32</v>
      </c>
      <c r="K18" s="37">
        <v>22</v>
      </c>
      <c r="L18" s="37">
        <v>21</v>
      </c>
      <c r="M18" s="35">
        <v>30</v>
      </c>
      <c r="N18" s="191">
        <f t="shared" si="0"/>
        <v>189</v>
      </c>
      <c r="O18" s="192">
        <f t="shared" si="1"/>
        <v>23.625</v>
      </c>
      <c r="P18" s="193">
        <f t="shared" si="2"/>
        <v>1.9736842105263157</v>
      </c>
    </row>
    <row r="19" spans="1:20">
      <c r="A19" s="144" t="s">
        <v>293</v>
      </c>
      <c r="B19" s="37"/>
      <c r="C19" s="37"/>
      <c r="D19" s="37"/>
      <c r="E19" s="37"/>
      <c r="F19" s="37">
        <v>37</v>
      </c>
      <c r="G19" s="37">
        <v>42</v>
      </c>
      <c r="H19" s="37">
        <v>18</v>
      </c>
      <c r="I19" s="37">
        <v>30</v>
      </c>
      <c r="J19" s="37">
        <v>29</v>
      </c>
      <c r="K19" s="37">
        <v>23</v>
      </c>
      <c r="L19" s="37">
        <v>24</v>
      </c>
      <c r="M19" s="35">
        <v>35</v>
      </c>
      <c r="N19" s="191">
        <f t="shared" si="0"/>
        <v>238</v>
      </c>
      <c r="O19" s="192">
        <f t="shared" si="1"/>
        <v>29.75</v>
      </c>
      <c r="P19" s="193">
        <f t="shared" si="2"/>
        <v>2.4853801169590644</v>
      </c>
      <c r="Q19" s="103"/>
      <c r="T19" s="92"/>
    </row>
    <row r="20" spans="1:20">
      <c r="A20" s="144" t="s">
        <v>294</v>
      </c>
      <c r="B20" s="37"/>
      <c r="C20" s="37"/>
      <c r="D20" s="37"/>
      <c r="E20" s="37"/>
      <c r="F20" s="37">
        <v>79</v>
      </c>
      <c r="G20" s="37">
        <v>52</v>
      </c>
      <c r="H20" s="37">
        <v>82</v>
      </c>
      <c r="I20" s="37">
        <v>62</v>
      </c>
      <c r="J20" s="37">
        <v>92</v>
      </c>
      <c r="K20" s="37">
        <v>93</v>
      </c>
      <c r="L20" s="37">
        <v>83</v>
      </c>
      <c r="M20" s="35">
        <v>92</v>
      </c>
      <c r="N20" s="191">
        <f t="shared" si="0"/>
        <v>635</v>
      </c>
      <c r="O20" s="192">
        <f t="shared" si="1"/>
        <v>79.375</v>
      </c>
      <c r="P20" s="193">
        <f t="shared" si="2"/>
        <v>6.6311612364243944</v>
      </c>
      <c r="Q20" s="103"/>
      <c r="T20" s="92"/>
    </row>
    <row r="21" spans="1:20">
      <c r="A21" s="144" t="s">
        <v>295</v>
      </c>
      <c r="B21" s="37"/>
      <c r="C21" s="37"/>
      <c r="D21" s="37"/>
      <c r="E21" s="37"/>
      <c r="F21" s="37">
        <v>26</v>
      </c>
      <c r="G21" s="37">
        <v>37</v>
      </c>
      <c r="H21" s="37">
        <v>25</v>
      </c>
      <c r="I21" s="37">
        <v>27</v>
      </c>
      <c r="J21" s="37">
        <v>31</v>
      </c>
      <c r="K21" s="37">
        <v>23</v>
      </c>
      <c r="L21" s="37">
        <v>26</v>
      </c>
      <c r="M21" s="35">
        <v>23</v>
      </c>
      <c r="N21" s="191">
        <f t="shared" si="0"/>
        <v>218</v>
      </c>
      <c r="O21" s="192">
        <f t="shared" si="1"/>
        <v>27.25</v>
      </c>
      <c r="P21" s="193">
        <f t="shared" si="2"/>
        <v>2.2765246449456975</v>
      </c>
      <c r="Q21" s="103"/>
      <c r="T21" s="92"/>
    </row>
    <row r="22" spans="1:20">
      <c r="A22" s="144" t="s">
        <v>296</v>
      </c>
      <c r="B22" s="37"/>
      <c r="C22" s="37"/>
      <c r="D22" s="37"/>
      <c r="E22" s="37"/>
      <c r="F22" s="37">
        <v>70</v>
      </c>
      <c r="G22" s="37">
        <v>78</v>
      </c>
      <c r="H22" s="37">
        <v>66</v>
      </c>
      <c r="I22" s="37">
        <v>65</v>
      </c>
      <c r="J22" s="37">
        <v>52</v>
      </c>
      <c r="K22" s="37">
        <v>47</v>
      </c>
      <c r="L22" s="37">
        <v>76</v>
      </c>
      <c r="M22" s="35">
        <v>62</v>
      </c>
      <c r="N22" s="191">
        <f t="shared" si="0"/>
        <v>516</v>
      </c>
      <c r="O22" s="192">
        <f t="shared" si="1"/>
        <v>64.5</v>
      </c>
      <c r="P22" s="193">
        <f t="shared" si="2"/>
        <v>5.3884711779448615</v>
      </c>
      <c r="Q22" s="103"/>
      <c r="T22" s="92"/>
    </row>
    <row r="23" spans="1:20">
      <c r="A23" s="144" t="s">
        <v>297</v>
      </c>
      <c r="B23" s="37"/>
      <c r="C23" s="37"/>
      <c r="D23" s="37"/>
      <c r="E23" s="37"/>
      <c r="F23" s="37">
        <v>7</v>
      </c>
      <c r="G23" s="37">
        <v>8</v>
      </c>
      <c r="H23" s="37">
        <v>17</v>
      </c>
      <c r="I23" s="37">
        <v>16</v>
      </c>
      <c r="J23" s="37">
        <v>11</v>
      </c>
      <c r="K23" s="37">
        <v>18</v>
      </c>
      <c r="L23" s="37">
        <v>12</v>
      </c>
      <c r="M23" s="35">
        <v>17</v>
      </c>
      <c r="N23" s="191">
        <f t="shared" si="0"/>
        <v>106</v>
      </c>
      <c r="O23" s="192">
        <f t="shared" si="1"/>
        <v>13.25</v>
      </c>
      <c r="P23" s="193">
        <f t="shared" si="2"/>
        <v>1.1069340016708438</v>
      </c>
      <c r="Q23" s="103"/>
      <c r="T23" s="92"/>
    </row>
    <row r="24" spans="1:20">
      <c r="A24" s="144" t="s">
        <v>298</v>
      </c>
      <c r="B24" s="37"/>
      <c r="C24" s="37"/>
      <c r="D24" s="37"/>
      <c r="E24" s="37"/>
      <c r="F24" s="37">
        <v>44</v>
      </c>
      <c r="G24" s="37">
        <v>64</v>
      </c>
      <c r="H24" s="37">
        <v>66</v>
      </c>
      <c r="I24" s="37">
        <v>67</v>
      </c>
      <c r="J24" s="37">
        <v>67</v>
      </c>
      <c r="K24" s="37">
        <v>70</v>
      </c>
      <c r="L24" s="37">
        <v>70</v>
      </c>
      <c r="M24" s="35">
        <v>99</v>
      </c>
      <c r="N24" s="191">
        <f t="shared" si="0"/>
        <v>547</v>
      </c>
      <c r="O24" s="192">
        <f t="shared" si="1"/>
        <v>68.375</v>
      </c>
      <c r="P24" s="193">
        <f t="shared" si="2"/>
        <v>5.7121971595655801</v>
      </c>
      <c r="Q24" s="103"/>
      <c r="T24" s="92"/>
    </row>
    <row r="25" spans="1:20">
      <c r="A25" s="144" t="s">
        <v>299</v>
      </c>
      <c r="B25" s="37"/>
      <c r="C25" s="37"/>
      <c r="D25" s="37"/>
      <c r="E25" s="37"/>
      <c r="F25" s="37">
        <v>2</v>
      </c>
      <c r="G25" s="37">
        <v>2</v>
      </c>
      <c r="H25" s="37">
        <v>8</v>
      </c>
      <c r="I25" s="37">
        <v>9</v>
      </c>
      <c r="J25" s="37">
        <v>8</v>
      </c>
      <c r="K25" s="37">
        <v>3</v>
      </c>
      <c r="L25" s="37">
        <v>8</v>
      </c>
      <c r="M25" s="35">
        <v>16</v>
      </c>
      <c r="N25" s="191">
        <f t="shared" si="0"/>
        <v>56</v>
      </c>
      <c r="O25" s="192">
        <f t="shared" si="1"/>
        <v>7</v>
      </c>
      <c r="P25" s="193">
        <f t="shared" si="2"/>
        <v>0.58479532163742687</v>
      </c>
      <c r="Q25" s="103"/>
      <c r="T25" s="92"/>
    </row>
    <row r="26" spans="1:20">
      <c r="A26" s="144" t="s">
        <v>300</v>
      </c>
      <c r="B26" s="37"/>
      <c r="C26" s="37"/>
      <c r="D26" s="37"/>
      <c r="E26" s="37"/>
      <c r="F26" s="37">
        <v>41</v>
      </c>
      <c r="G26" s="37">
        <v>31</v>
      </c>
      <c r="H26" s="37">
        <v>51</v>
      </c>
      <c r="I26" s="37">
        <v>57</v>
      </c>
      <c r="J26" s="37">
        <v>52</v>
      </c>
      <c r="K26" s="37">
        <v>38</v>
      </c>
      <c r="L26" s="37">
        <v>48</v>
      </c>
      <c r="M26" s="35">
        <v>52</v>
      </c>
      <c r="N26" s="191">
        <f t="shared" si="0"/>
        <v>370</v>
      </c>
      <c r="O26" s="192">
        <f t="shared" si="1"/>
        <v>46.25</v>
      </c>
      <c r="P26" s="193">
        <f t="shared" si="2"/>
        <v>3.8638262322472845</v>
      </c>
      <c r="Q26" s="103"/>
      <c r="T26" s="92"/>
    </row>
    <row r="27" spans="1:20">
      <c r="A27" s="144" t="s">
        <v>301</v>
      </c>
      <c r="B27" s="37"/>
      <c r="C27" s="37"/>
      <c r="D27" s="37"/>
      <c r="E27" s="37"/>
      <c r="F27" s="37">
        <v>41</v>
      </c>
      <c r="G27" s="37">
        <v>52</v>
      </c>
      <c r="H27" s="37">
        <v>59</v>
      </c>
      <c r="I27" s="37">
        <v>42</v>
      </c>
      <c r="J27" s="37">
        <v>64</v>
      </c>
      <c r="K27" s="37">
        <v>45</v>
      </c>
      <c r="L27" s="37">
        <v>45</v>
      </c>
      <c r="M27" s="35">
        <v>43</v>
      </c>
      <c r="N27" s="191">
        <f t="shared" si="0"/>
        <v>391</v>
      </c>
      <c r="O27" s="192">
        <f t="shared" si="1"/>
        <v>48.875</v>
      </c>
      <c r="P27" s="193">
        <f t="shared" si="2"/>
        <v>4.08312447786132</v>
      </c>
      <c r="Q27" s="103"/>
      <c r="T27" s="92"/>
    </row>
    <row r="28" spans="1:20">
      <c r="A28" s="144" t="s">
        <v>302</v>
      </c>
      <c r="B28" s="37"/>
      <c r="C28" s="37"/>
      <c r="D28" s="37"/>
      <c r="E28" s="37"/>
      <c r="F28" s="37">
        <v>54</v>
      </c>
      <c r="G28" s="37">
        <v>58</v>
      </c>
      <c r="H28" s="37">
        <v>60</v>
      </c>
      <c r="I28" s="37">
        <v>49</v>
      </c>
      <c r="J28" s="37">
        <v>72</v>
      </c>
      <c r="K28" s="37">
        <v>66</v>
      </c>
      <c r="L28" s="37">
        <v>62</v>
      </c>
      <c r="M28" s="35">
        <v>57</v>
      </c>
      <c r="N28" s="191">
        <f t="shared" si="0"/>
        <v>478</v>
      </c>
      <c r="O28" s="192">
        <f t="shared" si="1"/>
        <v>59.75</v>
      </c>
      <c r="P28" s="193">
        <f t="shared" si="2"/>
        <v>4.9916457811194652</v>
      </c>
      <c r="Q28" s="103"/>
      <c r="T28" s="92"/>
    </row>
    <row r="29" spans="1:20">
      <c r="A29" s="144" t="s">
        <v>303</v>
      </c>
      <c r="B29" s="37"/>
      <c r="C29" s="37"/>
      <c r="D29" s="37"/>
      <c r="E29" s="37"/>
      <c r="F29" s="37">
        <v>46</v>
      </c>
      <c r="G29" s="37">
        <v>36</v>
      </c>
      <c r="H29" s="37">
        <v>41</v>
      </c>
      <c r="I29" s="37">
        <v>63</v>
      </c>
      <c r="J29" s="37">
        <v>31</v>
      </c>
      <c r="K29" s="37">
        <v>59</v>
      </c>
      <c r="L29" s="37">
        <v>57</v>
      </c>
      <c r="M29" s="35">
        <v>57</v>
      </c>
      <c r="N29" s="191">
        <f t="shared" si="0"/>
        <v>390</v>
      </c>
      <c r="O29" s="192">
        <f t="shared" si="1"/>
        <v>48.75</v>
      </c>
      <c r="P29" s="193">
        <f t="shared" si="2"/>
        <v>4.0726817042606518</v>
      </c>
      <c r="Q29" s="103"/>
      <c r="T29" s="92"/>
    </row>
    <row r="30" spans="1:20">
      <c r="A30" s="144" t="s">
        <v>304</v>
      </c>
      <c r="B30" s="37"/>
      <c r="C30" s="37"/>
      <c r="D30" s="37"/>
      <c r="E30" s="37"/>
      <c r="F30" s="37">
        <v>24</v>
      </c>
      <c r="G30" s="37">
        <v>15</v>
      </c>
      <c r="H30" s="37">
        <v>27</v>
      </c>
      <c r="I30" s="37">
        <v>31</v>
      </c>
      <c r="J30" s="37">
        <v>27</v>
      </c>
      <c r="K30" s="37">
        <v>27</v>
      </c>
      <c r="L30" s="37">
        <v>32</v>
      </c>
      <c r="M30" s="35">
        <v>32</v>
      </c>
      <c r="N30" s="191">
        <f t="shared" si="0"/>
        <v>215</v>
      </c>
      <c r="O30" s="192">
        <f t="shared" si="1"/>
        <v>26.875</v>
      </c>
      <c r="P30" s="193">
        <f t="shared" si="2"/>
        <v>2.2451963241436923</v>
      </c>
      <c r="Q30" s="103"/>
      <c r="T30" s="92"/>
    </row>
    <row r="31" spans="1:20">
      <c r="A31" s="144" t="s">
        <v>305</v>
      </c>
      <c r="B31" s="37"/>
      <c r="C31" s="37"/>
      <c r="D31" s="37"/>
      <c r="E31" s="37"/>
      <c r="F31" s="37">
        <v>9</v>
      </c>
      <c r="G31" s="37">
        <v>14</v>
      </c>
      <c r="H31" s="37">
        <v>17</v>
      </c>
      <c r="I31" s="37">
        <v>12</v>
      </c>
      <c r="J31" s="37">
        <v>19</v>
      </c>
      <c r="K31" s="37">
        <v>18</v>
      </c>
      <c r="L31" s="37">
        <v>15</v>
      </c>
      <c r="M31" s="35">
        <v>14</v>
      </c>
      <c r="N31" s="191">
        <f t="shared" si="0"/>
        <v>118</v>
      </c>
      <c r="O31" s="192">
        <f t="shared" si="1"/>
        <v>14.75</v>
      </c>
      <c r="P31" s="193">
        <f t="shared" si="2"/>
        <v>1.2322472848788637</v>
      </c>
      <c r="Q31" s="103"/>
      <c r="T31" s="92"/>
    </row>
    <row r="32" spans="1:20">
      <c r="A32" s="144" t="s">
        <v>306</v>
      </c>
      <c r="B32" s="37"/>
      <c r="C32" s="37"/>
      <c r="D32" s="37"/>
      <c r="E32" s="37"/>
      <c r="F32" s="37">
        <v>16</v>
      </c>
      <c r="G32" s="37">
        <v>13</v>
      </c>
      <c r="H32" s="37">
        <v>9</v>
      </c>
      <c r="I32" s="37">
        <v>8</v>
      </c>
      <c r="J32" s="37">
        <v>15</v>
      </c>
      <c r="K32" s="37">
        <v>15</v>
      </c>
      <c r="L32" s="37">
        <v>18</v>
      </c>
      <c r="M32" s="35">
        <v>7</v>
      </c>
      <c r="N32" s="191">
        <f t="shared" si="0"/>
        <v>101</v>
      </c>
      <c r="O32" s="192">
        <f t="shared" si="1"/>
        <v>12.625</v>
      </c>
      <c r="P32" s="193">
        <f t="shared" si="2"/>
        <v>1.0547201336675021</v>
      </c>
      <c r="Q32" s="103"/>
      <c r="T32" s="92"/>
    </row>
    <row r="33" spans="1:20">
      <c r="A33" s="144" t="s">
        <v>307</v>
      </c>
      <c r="B33" s="37"/>
      <c r="C33" s="37"/>
      <c r="D33" s="37"/>
      <c r="E33" s="37"/>
      <c r="F33" s="37">
        <v>102</v>
      </c>
      <c r="G33" s="37">
        <v>78</v>
      </c>
      <c r="H33" s="37">
        <v>72</v>
      </c>
      <c r="I33" s="37">
        <v>92</v>
      </c>
      <c r="J33" s="37">
        <v>77</v>
      </c>
      <c r="K33" s="37">
        <v>85</v>
      </c>
      <c r="L33" s="37">
        <v>64</v>
      </c>
      <c r="M33" s="35">
        <v>77</v>
      </c>
      <c r="N33" s="191">
        <f t="shared" si="0"/>
        <v>647</v>
      </c>
      <c r="O33" s="192">
        <f t="shared" si="1"/>
        <v>80.875</v>
      </c>
      <c r="P33" s="193">
        <f t="shared" si="2"/>
        <v>6.7564745196324143</v>
      </c>
      <c r="Q33" s="103"/>
      <c r="T33" s="92"/>
    </row>
    <row r="34" spans="1:20">
      <c r="A34" s="144" t="s">
        <v>308</v>
      </c>
      <c r="B34" s="37"/>
      <c r="C34" s="37"/>
      <c r="D34" s="37"/>
      <c r="E34" s="37"/>
      <c r="F34" s="37">
        <v>35</v>
      </c>
      <c r="G34" s="37">
        <v>24</v>
      </c>
      <c r="H34" s="37">
        <v>36</v>
      </c>
      <c r="I34" s="37">
        <v>24</v>
      </c>
      <c r="J34" s="37">
        <v>36</v>
      </c>
      <c r="K34" s="37">
        <v>36</v>
      </c>
      <c r="L34" s="37">
        <v>57</v>
      </c>
      <c r="M34" s="35">
        <v>50</v>
      </c>
      <c r="N34" s="191">
        <f t="shared" si="0"/>
        <v>298</v>
      </c>
      <c r="O34" s="192">
        <f t="shared" si="1"/>
        <v>37.25</v>
      </c>
      <c r="P34" s="193">
        <f t="shared" si="2"/>
        <v>3.1119465329991645</v>
      </c>
      <c r="Q34" s="103"/>
      <c r="T34" s="92"/>
    </row>
    <row r="35" spans="1:20">
      <c r="A35" s="144" t="s">
        <v>309</v>
      </c>
      <c r="B35" s="37"/>
      <c r="C35" s="37"/>
      <c r="D35" s="37"/>
      <c r="E35" s="37"/>
      <c r="F35" s="37">
        <v>58</v>
      </c>
      <c r="G35" s="37">
        <v>65</v>
      </c>
      <c r="H35" s="37">
        <v>58</v>
      </c>
      <c r="I35" s="37">
        <v>64</v>
      </c>
      <c r="J35" s="37">
        <v>57</v>
      </c>
      <c r="K35" s="37">
        <v>63</v>
      </c>
      <c r="L35" s="37">
        <v>58</v>
      </c>
      <c r="M35" s="35">
        <v>64</v>
      </c>
      <c r="N35" s="191">
        <f t="shared" si="0"/>
        <v>487</v>
      </c>
      <c r="O35" s="192">
        <f t="shared" si="1"/>
        <v>60.875</v>
      </c>
      <c r="P35" s="193">
        <f t="shared" si="2"/>
        <v>5.0856307435254804</v>
      </c>
      <c r="Q35" s="103"/>
      <c r="T35" s="92"/>
    </row>
    <row r="36" spans="1:20" ht="15.75" thickBot="1">
      <c r="A36" s="148" t="s">
        <v>310</v>
      </c>
      <c r="B36" s="44"/>
      <c r="C36" s="44"/>
      <c r="D36" s="44"/>
      <c r="E36" s="44"/>
      <c r="F36" s="44">
        <v>20</v>
      </c>
      <c r="G36" s="44">
        <v>20</v>
      </c>
      <c r="H36" s="44">
        <v>28</v>
      </c>
      <c r="I36" s="44">
        <v>19</v>
      </c>
      <c r="J36" s="44">
        <v>44</v>
      </c>
      <c r="K36" s="37">
        <v>22</v>
      </c>
      <c r="L36" s="44">
        <v>37</v>
      </c>
      <c r="M36" s="43">
        <v>20</v>
      </c>
      <c r="N36" s="194">
        <f t="shared" si="0"/>
        <v>210</v>
      </c>
      <c r="O36" s="195">
        <f t="shared" si="1"/>
        <v>26.25</v>
      </c>
      <c r="P36" s="193">
        <f t="shared" si="2"/>
        <v>2.1929824561403506</v>
      </c>
      <c r="Q36" s="103"/>
      <c r="T36" s="92"/>
    </row>
    <row r="37" spans="1:20" ht="15.75" thickBot="1">
      <c r="A37" s="196" t="s">
        <v>5</v>
      </c>
      <c r="B37" s="50"/>
      <c r="C37" s="50"/>
      <c r="D37" s="50"/>
      <c r="E37" s="50"/>
      <c r="F37" s="50">
        <f t="shared" ref="F37:L37" si="3">SUM(F5:F36)</f>
        <v>1163</v>
      </c>
      <c r="G37" s="50">
        <f t="shared" si="3"/>
        <v>1143</v>
      </c>
      <c r="H37" s="50">
        <f t="shared" si="3"/>
        <v>1188</v>
      </c>
      <c r="I37" s="50">
        <f t="shared" si="3"/>
        <v>1139</v>
      </c>
      <c r="J37" s="50">
        <f t="shared" si="3"/>
        <v>1294</v>
      </c>
      <c r="K37" s="50">
        <f t="shared" si="3"/>
        <v>1212</v>
      </c>
      <c r="L37" s="50">
        <f t="shared" si="3"/>
        <v>1208</v>
      </c>
      <c r="M37" s="197">
        <f t="shared" ref="M37:N37" si="4">SUM(M5:M36)</f>
        <v>1229</v>
      </c>
      <c r="N37" s="198">
        <f t="shared" si="4"/>
        <v>9576</v>
      </c>
      <c r="O37" s="116">
        <f t="shared" si="1"/>
        <v>1197</v>
      </c>
      <c r="P37" s="199">
        <f>SUM(P5:P36)</f>
        <v>100.00000000000001</v>
      </c>
      <c r="Q37" s="103"/>
      <c r="T37" s="92"/>
    </row>
    <row r="38" spans="1:20">
      <c r="Q38" s="103"/>
      <c r="T38" s="92"/>
    </row>
    <row r="39" spans="1:20">
      <c r="Q39" s="103"/>
      <c r="T39" s="92"/>
    </row>
    <row r="40" spans="1:20">
      <c r="Q40" s="103"/>
      <c r="T40" s="92"/>
    </row>
    <row r="41" spans="1:20">
      <c r="Q41" s="103"/>
      <c r="T41" s="92"/>
    </row>
    <row r="42" spans="1:20">
      <c r="Q42" s="103"/>
      <c r="T42" s="92"/>
    </row>
    <row r="43" spans="1:20">
      <c r="Q43" s="103"/>
      <c r="T43" s="92"/>
    </row>
    <row r="44" spans="1:20">
      <c r="Q44" s="103"/>
      <c r="T44" s="92"/>
    </row>
    <row r="45" spans="1:20">
      <c r="Q45" s="103"/>
      <c r="T45" s="92"/>
    </row>
    <row r="46" spans="1:20">
      <c r="Q46" s="103"/>
      <c r="T46" s="92"/>
    </row>
    <row r="47" spans="1:20">
      <c r="Q47" s="103"/>
      <c r="T47" s="92"/>
    </row>
    <row r="48" spans="1:20">
      <c r="Q48" s="103"/>
      <c r="T48" s="92"/>
    </row>
    <row r="49" spans="17:20">
      <c r="Q49" s="103"/>
      <c r="T49" s="92"/>
    </row>
    <row r="50" spans="17:20">
      <c r="Q50" s="103"/>
      <c r="T50" s="92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F37:M37" formulaRange="1"/>
    <ignoredError sqref="O37" 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/>
  </sheetViews>
  <sheetFormatPr defaultRowHeight="15"/>
  <cols>
    <col min="1" max="1" width="19.710937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542" bestFit="1" customWidth="1"/>
    <col min="12" max="12" width="7.140625" style="542" bestFit="1" customWidth="1"/>
    <col min="13" max="13" width="7.5703125" style="542" customWidth="1"/>
    <col min="14" max="14" width="6.140625" style="542" bestFit="1" customWidth="1"/>
    <col min="15" max="15" width="7.85546875" style="542" bestFit="1" customWidth="1"/>
    <col min="16" max="16" width="17.85546875" style="542" customWidth="1"/>
    <col min="17" max="17" width="9.140625" customWidth="1"/>
  </cols>
  <sheetData>
    <row r="1" spans="1:18">
      <c r="A1" s="1" t="s">
        <v>0</v>
      </c>
      <c r="J1" s="486"/>
      <c r="K1" s="486"/>
      <c r="P1" s="981">
        <f>Subprefeituras_2024!F37</f>
        <v>1163</v>
      </c>
      <c r="Q1" s="542"/>
      <c r="R1" s="542"/>
    </row>
    <row r="2" spans="1:18">
      <c r="A2" s="1" t="s">
        <v>1</v>
      </c>
      <c r="J2" s="1089" t="s">
        <v>528</v>
      </c>
      <c r="K2" s="486"/>
      <c r="Q2" s="542"/>
      <c r="R2" s="542"/>
    </row>
    <row r="3" spans="1:18">
      <c r="A3" s="1"/>
      <c r="J3" s="486"/>
      <c r="K3" s="486"/>
      <c r="Q3" s="542"/>
      <c r="R3" s="542"/>
    </row>
    <row r="4" spans="1:18">
      <c r="A4" s="1" t="s">
        <v>480</v>
      </c>
      <c r="J4" s="486"/>
      <c r="K4" s="486"/>
      <c r="Q4" s="542"/>
      <c r="R4" s="542"/>
    </row>
    <row r="5" spans="1:18" ht="15.75" thickBot="1">
      <c r="J5" s="486"/>
      <c r="K5" s="486"/>
      <c r="Q5" s="542"/>
      <c r="R5" s="542"/>
    </row>
    <row r="6" spans="1:18" ht="45.75" customHeight="1" thickBot="1">
      <c r="A6" s="1034" t="s">
        <v>479</v>
      </c>
      <c r="B6" s="184">
        <v>45627</v>
      </c>
      <c r="C6" s="184">
        <v>45597</v>
      </c>
      <c r="D6" s="185">
        <v>45566</v>
      </c>
      <c r="E6" s="183">
        <v>45536</v>
      </c>
      <c r="F6" s="184">
        <v>45505</v>
      </c>
      <c r="G6" s="185">
        <v>45474</v>
      </c>
      <c r="H6" s="183">
        <v>45444</v>
      </c>
      <c r="I6" s="183">
        <v>45413</v>
      </c>
      <c r="J6" s="183">
        <v>45383</v>
      </c>
      <c r="K6" s="183">
        <v>45352</v>
      </c>
      <c r="L6" s="183">
        <v>45323</v>
      </c>
      <c r="M6" s="184">
        <v>45292</v>
      </c>
      <c r="N6" s="684" t="s">
        <v>5</v>
      </c>
      <c r="O6" s="687" t="s">
        <v>6</v>
      </c>
      <c r="P6" s="685" t="s">
        <v>527</v>
      </c>
    </row>
    <row r="7" spans="1:18" ht="15.75" thickBot="1">
      <c r="A7" s="1035" t="s">
        <v>307</v>
      </c>
      <c r="B7" s="145"/>
      <c r="C7" s="27"/>
      <c r="D7" s="27"/>
      <c r="E7" s="27"/>
      <c r="F7" s="27">
        <v>102</v>
      </c>
      <c r="G7" s="27">
        <v>78</v>
      </c>
      <c r="H7" s="27">
        <v>72</v>
      </c>
      <c r="I7" s="27">
        <v>92</v>
      </c>
      <c r="J7" s="27">
        <v>77</v>
      </c>
      <c r="K7" s="37">
        <v>85</v>
      </c>
      <c r="L7" s="27">
        <v>64</v>
      </c>
      <c r="M7" s="187">
        <v>77</v>
      </c>
      <c r="N7" s="576">
        <f>SUM(B7:M7)</f>
        <v>647</v>
      </c>
      <c r="O7" s="686">
        <f>AVERAGE(B7:M7)</f>
        <v>80.875</v>
      </c>
      <c r="P7" s="585">
        <f>(F7*100)/$P$1</f>
        <v>8.7704213241616511</v>
      </c>
    </row>
    <row r="8" spans="1:18" ht="15.75" thickBot="1">
      <c r="A8" s="1036" t="s">
        <v>294</v>
      </c>
      <c r="B8" s="147"/>
      <c r="C8" s="37"/>
      <c r="D8" s="37"/>
      <c r="E8" s="37"/>
      <c r="F8" s="37">
        <v>79</v>
      </c>
      <c r="G8" s="37">
        <v>52</v>
      </c>
      <c r="H8" s="37">
        <v>82</v>
      </c>
      <c r="I8" s="37">
        <v>62</v>
      </c>
      <c r="J8" s="37">
        <v>92</v>
      </c>
      <c r="K8" s="37">
        <v>93</v>
      </c>
      <c r="L8" s="37">
        <v>83</v>
      </c>
      <c r="M8" s="35">
        <v>92</v>
      </c>
      <c r="N8" s="577">
        <f t="shared" ref="N8:N17" si="0">SUM(B8:M8)</f>
        <v>635</v>
      </c>
      <c r="O8" s="578">
        <f t="shared" ref="O8:O16" si="1">AVERAGE(B8:M8)</f>
        <v>79.375</v>
      </c>
      <c r="P8" s="585">
        <f t="shared" ref="P8:P17" si="2">(F8*100)/$P$1</f>
        <v>6.7927773000859846</v>
      </c>
    </row>
    <row r="9" spans="1:18" ht="15.75" thickBot="1">
      <c r="A9" s="1036" t="s">
        <v>298</v>
      </c>
      <c r="B9" s="147"/>
      <c r="C9" s="37"/>
      <c r="D9" s="37"/>
      <c r="E9" s="37"/>
      <c r="F9" s="37">
        <v>44</v>
      </c>
      <c r="G9" s="37">
        <v>64</v>
      </c>
      <c r="H9" s="37">
        <v>66</v>
      </c>
      <c r="I9" s="37">
        <v>67</v>
      </c>
      <c r="J9" s="37">
        <v>67</v>
      </c>
      <c r="K9" s="37">
        <v>70</v>
      </c>
      <c r="L9" s="37">
        <v>70</v>
      </c>
      <c r="M9" s="35">
        <v>99</v>
      </c>
      <c r="N9" s="577">
        <f t="shared" si="0"/>
        <v>547</v>
      </c>
      <c r="O9" s="578">
        <f t="shared" si="1"/>
        <v>68.375</v>
      </c>
      <c r="P9" s="585">
        <f t="shared" si="2"/>
        <v>3.7833190025795358</v>
      </c>
    </row>
    <row r="10" spans="1:18" ht="15.75" thickBot="1">
      <c r="A10" s="1036" t="s">
        <v>296</v>
      </c>
      <c r="B10" s="147"/>
      <c r="C10" s="37"/>
      <c r="D10" s="37"/>
      <c r="E10" s="37"/>
      <c r="F10" s="37">
        <v>70</v>
      </c>
      <c r="G10" s="37">
        <v>78</v>
      </c>
      <c r="H10" s="37">
        <v>66</v>
      </c>
      <c r="I10" s="37">
        <v>65</v>
      </c>
      <c r="J10" s="37">
        <v>52</v>
      </c>
      <c r="K10" s="37">
        <v>47</v>
      </c>
      <c r="L10" s="37">
        <v>76</v>
      </c>
      <c r="M10" s="35">
        <v>62</v>
      </c>
      <c r="N10" s="577">
        <f t="shared" si="0"/>
        <v>516</v>
      </c>
      <c r="O10" s="578">
        <f t="shared" si="1"/>
        <v>64.5</v>
      </c>
      <c r="P10" s="585">
        <f t="shared" si="2"/>
        <v>6.0189165950128976</v>
      </c>
    </row>
    <row r="11" spans="1:18" ht="15.75" thickBot="1">
      <c r="A11" s="1036" t="s">
        <v>309</v>
      </c>
      <c r="B11" s="147"/>
      <c r="C11" s="37"/>
      <c r="D11" s="37"/>
      <c r="E11" s="37"/>
      <c r="F11" s="37">
        <v>58</v>
      </c>
      <c r="G11" s="37">
        <v>65</v>
      </c>
      <c r="H11" s="37">
        <v>58</v>
      </c>
      <c r="I11" s="37">
        <v>64</v>
      </c>
      <c r="J11" s="37">
        <v>57</v>
      </c>
      <c r="K11" s="37">
        <v>63</v>
      </c>
      <c r="L11" s="37">
        <v>58</v>
      </c>
      <c r="M11" s="35">
        <v>64</v>
      </c>
      <c r="N11" s="577">
        <f t="shared" si="0"/>
        <v>487</v>
      </c>
      <c r="O11" s="578">
        <f t="shared" si="1"/>
        <v>60.875</v>
      </c>
      <c r="P11" s="585">
        <f t="shared" si="2"/>
        <v>4.9871023215821149</v>
      </c>
    </row>
    <row r="12" spans="1:18" ht="15.75" thickBot="1">
      <c r="A12" s="1036" t="s">
        <v>302</v>
      </c>
      <c r="B12" s="147"/>
      <c r="C12" s="37"/>
      <c r="D12" s="37"/>
      <c r="E12" s="37"/>
      <c r="F12" s="37">
        <v>54</v>
      </c>
      <c r="G12" s="37">
        <v>58</v>
      </c>
      <c r="H12" s="37">
        <v>60</v>
      </c>
      <c r="I12" s="37">
        <v>49</v>
      </c>
      <c r="J12" s="37">
        <v>72</v>
      </c>
      <c r="K12" s="37">
        <v>66</v>
      </c>
      <c r="L12" s="37">
        <v>62</v>
      </c>
      <c r="M12" s="35">
        <v>57</v>
      </c>
      <c r="N12" s="577">
        <f t="shared" si="0"/>
        <v>478</v>
      </c>
      <c r="O12" s="578">
        <f t="shared" si="1"/>
        <v>59.75</v>
      </c>
      <c r="P12" s="585">
        <f t="shared" si="2"/>
        <v>4.6431642304385212</v>
      </c>
    </row>
    <row r="13" spans="1:18" ht="15.75" thickBot="1">
      <c r="A13" s="1036" t="s">
        <v>289</v>
      </c>
      <c r="B13" s="147"/>
      <c r="C13" s="37"/>
      <c r="D13" s="37"/>
      <c r="E13" s="37"/>
      <c r="F13" s="37">
        <v>54</v>
      </c>
      <c r="G13" s="37">
        <v>108</v>
      </c>
      <c r="H13" s="37">
        <v>64</v>
      </c>
      <c r="I13" s="37">
        <v>48</v>
      </c>
      <c r="J13" s="37">
        <v>42</v>
      </c>
      <c r="K13" s="37">
        <v>64</v>
      </c>
      <c r="L13" s="37">
        <v>48</v>
      </c>
      <c r="M13" s="35">
        <v>45</v>
      </c>
      <c r="N13" s="577">
        <f t="shared" si="0"/>
        <v>473</v>
      </c>
      <c r="O13" s="578">
        <f t="shared" si="1"/>
        <v>59.125</v>
      </c>
      <c r="P13" s="585">
        <f t="shared" si="2"/>
        <v>4.6431642304385212</v>
      </c>
    </row>
    <row r="14" spans="1:18" ht="15.75" thickBot="1">
      <c r="A14" s="1036" t="s">
        <v>280</v>
      </c>
      <c r="B14" s="147"/>
      <c r="C14" s="37"/>
      <c r="D14" s="37"/>
      <c r="E14" s="37"/>
      <c r="F14" s="37">
        <v>48</v>
      </c>
      <c r="G14" s="37">
        <v>40</v>
      </c>
      <c r="H14" s="37">
        <v>39</v>
      </c>
      <c r="I14" s="37">
        <v>52</v>
      </c>
      <c r="J14" s="37">
        <v>55</v>
      </c>
      <c r="K14" s="37">
        <v>66</v>
      </c>
      <c r="L14" s="37">
        <v>48</v>
      </c>
      <c r="M14" s="35">
        <v>48</v>
      </c>
      <c r="N14" s="577">
        <f t="shared" si="0"/>
        <v>396</v>
      </c>
      <c r="O14" s="578">
        <f t="shared" si="1"/>
        <v>49.5</v>
      </c>
      <c r="P14" s="585">
        <f t="shared" si="2"/>
        <v>4.1272570937231299</v>
      </c>
    </row>
    <row r="15" spans="1:18" ht="15.75" thickBot="1">
      <c r="A15" s="1036" t="s">
        <v>291</v>
      </c>
      <c r="B15" s="147"/>
      <c r="C15" s="37"/>
      <c r="D15" s="37"/>
      <c r="E15" s="37"/>
      <c r="F15" s="37">
        <v>57</v>
      </c>
      <c r="G15" s="37">
        <v>44</v>
      </c>
      <c r="H15" s="37">
        <v>44</v>
      </c>
      <c r="I15" s="37">
        <v>35</v>
      </c>
      <c r="J15" s="37">
        <v>70</v>
      </c>
      <c r="K15" s="37">
        <v>50</v>
      </c>
      <c r="L15" s="37">
        <v>44</v>
      </c>
      <c r="M15" s="35">
        <v>48</v>
      </c>
      <c r="N15" s="577">
        <f t="shared" si="0"/>
        <v>392</v>
      </c>
      <c r="O15" s="578">
        <f t="shared" si="1"/>
        <v>49</v>
      </c>
      <c r="P15" s="585">
        <f t="shared" si="2"/>
        <v>4.9011177987962169</v>
      </c>
    </row>
    <row r="16" spans="1:18" ht="15.75" thickBot="1">
      <c r="A16" s="1036" t="s">
        <v>301</v>
      </c>
      <c r="B16" s="147"/>
      <c r="C16" s="37"/>
      <c r="D16" s="37"/>
      <c r="E16" s="37"/>
      <c r="F16" s="37">
        <v>41</v>
      </c>
      <c r="G16" s="37">
        <v>52</v>
      </c>
      <c r="H16" s="37">
        <v>59</v>
      </c>
      <c r="I16" s="37">
        <v>42</v>
      </c>
      <c r="J16" s="37">
        <v>64</v>
      </c>
      <c r="K16" s="37">
        <v>45</v>
      </c>
      <c r="L16" s="37">
        <v>45</v>
      </c>
      <c r="M16" s="35">
        <v>43</v>
      </c>
      <c r="N16" s="579">
        <f t="shared" si="0"/>
        <v>391</v>
      </c>
      <c r="O16" s="580">
        <f t="shared" si="1"/>
        <v>48.875</v>
      </c>
      <c r="P16" s="585">
        <f t="shared" si="2"/>
        <v>3.5253654342218401</v>
      </c>
    </row>
    <row r="17" spans="1:33" ht="15.75" thickBot="1">
      <c r="A17" s="1037" t="s">
        <v>5</v>
      </c>
      <c r="B17" s="1033"/>
      <c r="C17" s="53"/>
      <c r="D17" s="53"/>
      <c r="E17" s="53"/>
      <c r="F17" s="581">
        <f>SUM(F7:F16)</f>
        <v>607</v>
      </c>
      <c r="G17" s="581">
        <f>SUM(G7:G16)</f>
        <v>639</v>
      </c>
      <c r="H17" s="581">
        <f t="shared" ref="H17:L17" si="3">SUM(H7:H16)</f>
        <v>610</v>
      </c>
      <c r="I17" s="581">
        <f t="shared" si="3"/>
        <v>576</v>
      </c>
      <c r="J17" s="581">
        <f t="shared" si="3"/>
        <v>648</v>
      </c>
      <c r="K17" s="581">
        <f t="shared" si="3"/>
        <v>649</v>
      </c>
      <c r="L17" s="581">
        <f t="shared" si="3"/>
        <v>598</v>
      </c>
      <c r="M17" s="582">
        <f t="shared" ref="M17" si="4">SUM(M7:M16)</f>
        <v>635</v>
      </c>
      <c r="N17" s="583">
        <f t="shared" si="0"/>
        <v>4962</v>
      </c>
      <c r="O17" s="584">
        <f>AVERAGE(B17:M17)</f>
        <v>620.25</v>
      </c>
      <c r="P17" s="585">
        <f t="shared" si="2"/>
        <v>52.192605331040411</v>
      </c>
    </row>
    <row r="18" spans="1:33" s="486" customFormat="1">
      <c r="A18" s="482" t="s">
        <v>205</v>
      </c>
      <c r="N18" s="487"/>
      <c r="P18" s="488">
        <f>100-P17</f>
        <v>47.807394668959589</v>
      </c>
    </row>
    <row r="19" spans="1:33">
      <c r="A19" s="131"/>
      <c r="B19" s="201"/>
      <c r="C19" s="201"/>
      <c r="D19" s="201"/>
      <c r="E19" s="131"/>
      <c r="F19" s="131"/>
      <c r="G19" s="131"/>
      <c r="H19" s="131"/>
      <c r="I19" s="131"/>
      <c r="J19" s="131"/>
      <c r="N19" s="586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</row>
    <row r="20" spans="1:33">
      <c r="A20" s="131"/>
      <c r="B20" s="201"/>
      <c r="C20" s="201"/>
      <c r="D20" s="201"/>
      <c r="E20" s="131"/>
      <c r="F20" s="131"/>
      <c r="G20" s="131"/>
      <c r="H20" s="131"/>
      <c r="I20" s="131"/>
      <c r="J20" s="131"/>
      <c r="Q20" s="176"/>
      <c r="R20" s="177"/>
      <c r="S20" s="179"/>
      <c r="T20" s="177"/>
      <c r="U20" s="177"/>
      <c r="V20" s="177"/>
      <c r="W20" s="177"/>
      <c r="X20" s="177"/>
      <c r="Y20" s="177"/>
      <c r="Z20" s="177"/>
      <c r="AA20" s="177"/>
      <c r="AB20" s="177"/>
      <c r="AC20" s="179"/>
      <c r="AD20" s="177"/>
      <c r="AE20" s="177"/>
      <c r="AF20" s="104"/>
      <c r="AG20" s="105"/>
    </row>
    <row r="21" spans="1:33">
      <c r="A21" s="131"/>
      <c r="B21" s="201"/>
      <c r="C21" s="201"/>
      <c r="D21" s="201"/>
      <c r="E21" s="131"/>
      <c r="F21" s="131"/>
      <c r="G21" s="131"/>
      <c r="H21" s="131"/>
      <c r="I21" s="131"/>
      <c r="J21" s="131"/>
      <c r="Q21" s="176"/>
      <c r="R21" s="177"/>
      <c r="S21" s="179"/>
      <c r="T21" s="177"/>
      <c r="U21" s="177"/>
      <c r="V21" s="177"/>
      <c r="W21" s="177"/>
      <c r="X21" s="177"/>
      <c r="Y21" s="177"/>
      <c r="Z21" s="177"/>
      <c r="AA21" s="177"/>
      <c r="AB21" s="177"/>
      <c r="AC21" s="179"/>
      <c r="AD21" s="177"/>
      <c r="AE21" s="177"/>
      <c r="AF21" s="104"/>
      <c r="AG21" s="105"/>
    </row>
    <row r="22" spans="1:33">
      <c r="A22" s="131"/>
      <c r="B22" s="201"/>
      <c r="C22" s="201"/>
      <c r="D22" s="201"/>
      <c r="E22" s="131"/>
      <c r="F22" s="131"/>
      <c r="G22" s="131"/>
      <c r="H22" s="131"/>
      <c r="I22" s="131"/>
      <c r="J22" s="131"/>
      <c r="Q22" s="131"/>
      <c r="R22" s="131"/>
      <c r="S22" s="131"/>
      <c r="T22" s="131"/>
      <c r="U22" s="176"/>
      <c r="V22" s="177"/>
      <c r="W22" s="177"/>
      <c r="X22" s="177"/>
      <c r="Y22" s="177"/>
      <c r="Z22" s="177"/>
      <c r="AA22" s="177"/>
      <c r="AB22" s="178"/>
      <c r="AC22" s="177"/>
      <c r="AD22" s="177"/>
      <c r="AE22" s="177"/>
      <c r="AF22" s="104"/>
      <c r="AG22" s="105"/>
    </row>
    <row r="23" spans="1:33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Q23" s="131"/>
      <c r="R23" s="131"/>
      <c r="S23" s="131"/>
      <c r="T23" s="131"/>
      <c r="U23" s="176"/>
      <c r="V23" s="177"/>
      <c r="W23" s="177"/>
      <c r="X23" s="177"/>
      <c r="Y23" s="177"/>
      <c r="Z23" s="177"/>
      <c r="AA23" s="177"/>
      <c r="AB23" s="178"/>
      <c r="AC23" s="177"/>
      <c r="AD23" s="177"/>
      <c r="AE23" s="177"/>
      <c r="AF23" s="104"/>
      <c r="AG23" s="105"/>
    </row>
    <row r="24" spans="1:33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Q24" s="131"/>
      <c r="R24" s="131"/>
      <c r="S24" s="131"/>
      <c r="T24" s="131"/>
      <c r="U24" s="176"/>
      <c r="V24" s="177"/>
      <c r="W24" s="177"/>
      <c r="X24" s="177"/>
      <c r="Y24" s="177"/>
      <c r="Z24" s="177"/>
      <c r="AA24" s="177"/>
      <c r="AB24" s="178"/>
      <c r="AC24" s="177"/>
      <c r="AD24" s="177"/>
      <c r="AE24" s="177"/>
      <c r="AF24" s="104"/>
      <c r="AG24" s="105"/>
    </row>
    <row r="25" spans="1:33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Q25" s="131"/>
      <c r="R25" s="131"/>
      <c r="S25" s="131"/>
      <c r="T25" s="131"/>
      <c r="U25" s="176"/>
      <c r="V25" s="177"/>
      <c r="W25" s="177"/>
      <c r="X25" s="177"/>
      <c r="Y25" s="177"/>
      <c r="Z25" s="177"/>
      <c r="AA25" s="177"/>
      <c r="AB25" s="178"/>
      <c r="AC25" s="177"/>
      <c r="AD25" s="177"/>
      <c r="AE25" s="177"/>
      <c r="AF25" s="104"/>
      <c r="AG25" s="105"/>
    </row>
    <row r="26" spans="1:33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Q26" s="131"/>
      <c r="R26" s="131"/>
      <c r="S26" s="131"/>
      <c r="T26" s="131"/>
      <c r="U26" s="176"/>
      <c r="V26" s="177"/>
      <c r="W26" s="177"/>
      <c r="X26" s="177"/>
      <c r="Y26" s="177"/>
      <c r="Z26" s="177"/>
      <c r="AA26" s="177"/>
      <c r="AB26" s="178"/>
      <c r="AC26" s="177"/>
      <c r="AD26" s="177"/>
      <c r="AE26" s="177"/>
      <c r="AF26" s="104"/>
      <c r="AG26" s="105"/>
    </row>
    <row r="27" spans="1:33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Q27" s="131"/>
      <c r="R27" s="131"/>
      <c r="S27" s="131"/>
      <c r="T27" s="131"/>
      <c r="U27" s="176"/>
      <c r="V27" s="177"/>
      <c r="W27" s="177"/>
      <c r="X27" s="177"/>
      <c r="Y27" s="177"/>
      <c r="Z27" s="177"/>
      <c r="AA27" s="177"/>
      <c r="AB27" s="178"/>
      <c r="AC27" s="177"/>
      <c r="AD27" s="177"/>
      <c r="AE27" s="177"/>
      <c r="AF27" s="104"/>
      <c r="AG27" s="105"/>
    </row>
    <row r="28" spans="1:33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Q28" s="131"/>
      <c r="R28" s="131"/>
      <c r="S28" s="131"/>
      <c r="T28" s="131"/>
      <c r="U28" s="176"/>
      <c r="V28" s="177"/>
      <c r="W28" s="177"/>
      <c r="X28" s="177"/>
      <c r="Y28" s="177"/>
      <c r="Z28" s="177"/>
      <c r="AA28" s="177"/>
      <c r="AB28" s="178"/>
      <c r="AC28" s="177"/>
      <c r="AD28" s="177"/>
      <c r="AE28" s="177"/>
      <c r="AF28" s="104"/>
      <c r="AG28" s="105"/>
    </row>
    <row r="29" spans="1:33">
      <c r="A29" s="131"/>
      <c r="B29" s="131"/>
      <c r="C29" s="131"/>
      <c r="D29" s="131"/>
      <c r="E29" s="131"/>
      <c r="F29" s="131"/>
      <c r="G29" s="131"/>
      <c r="H29" s="131"/>
      <c r="I29" s="131"/>
      <c r="J29" s="131"/>
      <c r="Q29" s="131"/>
      <c r="R29" s="131"/>
      <c r="S29" s="131"/>
      <c r="T29" s="131"/>
      <c r="U29" s="176"/>
      <c r="V29" s="177"/>
      <c r="W29" s="177"/>
      <c r="X29" s="177"/>
      <c r="Y29" s="177"/>
      <c r="Z29" s="177"/>
      <c r="AA29" s="177"/>
      <c r="AB29" s="178"/>
      <c r="AC29" s="177"/>
      <c r="AD29" s="177"/>
      <c r="AE29" s="177"/>
      <c r="AF29" s="104"/>
      <c r="AG29" s="105"/>
    </row>
    <row r="30" spans="1:33">
      <c r="A30" s="131"/>
      <c r="B30" s="131"/>
      <c r="C30" s="131"/>
      <c r="D30" s="131"/>
      <c r="E30" s="131"/>
      <c r="F30" s="131"/>
      <c r="G30" s="131"/>
      <c r="H30" s="131"/>
      <c r="I30" s="131"/>
      <c r="J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</row>
    <row r="31" spans="1:33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</row>
    <row r="32" spans="1:33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</row>
    <row r="33" spans="1:31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</row>
    <row r="34" spans="1:31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</row>
    <row r="35" spans="1:31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</row>
    <row r="36" spans="1:31">
      <c r="A36" s="131"/>
      <c r="B36" s="131"/>
      <c r="C36" s="131"/>
      <c r="D36" s="131"/>
      <c r="E36" s="131"/>
      <c r="F36" s="131"/>
      <c r="G36" s="131"/>
      <c r="H36" s="131"/>
      <c r="I36" s="131"/>
      <c r="J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</row>
    <row r="37" spans="1:3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</row>
    <row r="38" spans="1:31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</row>
    <row r="39" spans="1:31">
      <c r="A39" s="131"/>
      <c r="B39" s="131"/>
      <c r="C39" s="131"/>
      <c r="D39" s="131"/>
      <c r="E39" s="131"/>
      <c r="F39" s="131"/>
      <c r="G39" s="131"/>
      <c r="H39" s="131"/>
      <c r="I39" s="131"/>
      <c r="J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</row>
    <row r="40" spans="1:31">
      <c r="A40" s="131"/>
      <c r="B40" s="131"/>
      <c r="C40" s="131"/>
      <c r="D40" s="131"/>
      <c r="E40" s="131"/>
      <c r="F40" s="131"/>
      <c r="G40" s="131"/>
      <c r="H40" s="131"/>
      <c r="I40" s="131"/>
      <c r="J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</row>
    <row r="41" spans="1:31">
      <c r="A41" s="131"/>
      <c r="B41" s="131"/>
      <c r="C41" s="131"/>
      <c r="D41" s="131"/>
      <c r="E41" s="131"/>
      <c r="F41" s="131"/>
      <c r="G41" s="131"/>
      <c r="H41" s="131"/>
      <c r="I41" s="131"/>
      <c r="J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7:M17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workbookViewId="0"/>
  </sheetViews>
  <sheetFormatPr defaultRowHeight="14.25"/>
  <cols>
    <col min="1" max="1" width="11.42578125" style="9" customWidth="1"/>
    <col min="2" max="2" width="12.85546875" style="90" bestFit="1" customWidth="1"/>
    <col min="3" max="3" width="11.42578125" style="90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495</v>
      </c>
    </row>
    <row r="5" spans="1:15" ht="15">
      <c r="A5" s="1"/>
    </row>
    <row r="6" spans="1:15">
      <c r="A6" s="9" t="s">
        <v>207</v>
      </c>
    </row>
    <row r="7" spans="1:15">
      <c r="A7" s="9" t="s">
        <v>208</v>
      </c>
    </row>
    <row r="8" spans="1:15" ht="15" thickBot="1">
      <c r="B8" s="9"/>
      <c r="C8" s="9"/>
    </row>
    <row r="9" spans="1:15" ht="15.75" thickBot="1">
      <c r="A9" s="1131" t="str">
        <f>'10+_SUB''s_2024'!A7</f>
        <v>Sé</v>
      </c>
      <c r="B9" s="1132"/>
      <c r="C9" s="1133"/>
      <c r="E9" s="1134" t="str">
        <f>'10+_SUB''s_2024'!A8</f>
        <v>Lapa</v>
      </c>
      <c r="F9" s="1132"/>
      <c r="G9" s="1133"/>
      <c r="I9" s="1134" t="str">
        <f>'10+_SUB''s_2024'!A9</f>
        <v>Penha</v>
      </c>
      <c r="J9" s="1132"/>
      <c r="K9" s="1133"/>
      <c r="M9" s="1134" t="str">
        <f>'10+_SUB''s_2024'!A10</f>
        <v>Mooca</v>
      </c>
      <c r="N9" s="1132"/>
      <c r="O9" s="1133"/>
    </row>
    <row r="10" spans="1:15" ht="15.75" thickBot="1">
      <c r="A10" s="812" t="s">
        <v>2</v>
      </c>
      <c r="B10" s="822" t="s">
        <v>209</v>
      </c>
      <c r="C10" s="680" t="s">
        <v>210</v>
      </c>
      <c r="E10" s="676" t="s">
        <v>2</v>
      </c>
      <c r="F10" s="5" t="s">
        <v>209</v>
      </c>
      <c r="G10" s="675" t="s">
        <v>210</v>
      </c>
      <c r="I10" s="676" t="s">
        <v>2</v>
      </c>
      <c r="J10" s="5" t="s">
        <v>209</v>
      </c>
      <c r="K10" s="675" t="s">
        <v>210</v>
      </c>
      <c r="M10" s="676" t="s">
        <v>2</v>
      </c>
      <c r="N10" s="5" t="s">
        <v>209</v>
      </c>
      <c r="O10" s="680" t="s">
        <v>210</v>
      </c>
    </row>
    <row r="11" spans="1:15" ht="15">
      <c r="A11" s="823">
        <v>45292</v>
      </c>
      <c r="B11" s="331">
        <f>'10+_SUB''s_2024'!M7</f>
        <v>77</v>
      </c>
      <c r="C11" s="682">
        <f>((B11-43)/43)*100</f>
        <v>79.069767441860463</v>
      </c>
      <c r="E11" s="664">
        <v>45292</v>
      </c>
      <c r="F11" s="112">
        <f>'10+_SUB''s_2024'!M8</f>
        <v>92</v>
      </c>
      <c r="G11" s="665">
        <f>((F11-67)/67)*100</f>
        <v>37.313432835820898</v>
      </c>
      <c r="I11" s="664">
        <v>45292</v>
      </c>
      <c r="J11" s="112">
        <f>'10+_SUB''s_2024'!M9</f>
        <v>99</v>
      </c>
      <c r="K11" s="665">
        <f>((J11-54)/54)*100</f>
        <v>83.333333333333343</v>
      </c>
      <c r="M11" s="664">
        <v>45292</v>
      </c>
      <c r="N11" s="202">
        <f>'10+_SUB''s_2024'!M10</f>
        <v>62</v>
      </c>
      <c r="O11" s="682">
        <f>((N11-65)/65)*100</f>
        <v>-4.6153846153846159</v>
      </c>
    </row>
    <row r="12" spans="1:15" s="468" customFormat="1" ht="15">
      <c r="A12" s="842">
        <v>45323</v>
      </c>
      <c r="B12" s="843">
        <f>'10+_SUB''s_2024'!L7</f>
        <v>64</v>
      </c>
      <c r="C12" s="834">
        <f>((B12-51)/51)*100</f>
        <v>25.490196078431371</v>
      </c>
      <c r="E12" s="830">
        <v>45323</v>
      </c>
      <c r="F12" s="833">
        <f>'10+_SUB''s_2024'!L8</f>
        <v>83</v>
      </c>
      <c r="G12" s="834">
        <f t="shared" ref="G12:G17" si="0">((F12-F11)/F11)*100</f>
        <v>-9.7826086956521738</v>
      </c>
      <c r="I12" s="830">
        <v>45323</v>
      </c>
      <c r="J12" s="833">
        <f>'10+_SUB''s_2024'!L9</f>
        <v>70</v>
      </c>
      <c r="K12" s="834">
        <f t="shared" ref="K12:K17" si="1">((J12-J11)/J11)*100</f>
        <v>-29.292929292929294</v>
      </c>
      <c r="M12" s="830">
        <v>45323</v>
      </c>
      <c r="N12" s="844">
        <f>'10+_SUB''s_2024'!L10</f>
        <v>76</v>
      </c>
      <c r="O12" s="834">
        <f t="shared" ref="O12:O17" si="2">((N12-N11)/N11)*100</f>
        <v>22.58064516129032</v>
      </c>
    </row>
    <row r="13" spans="1:15" s="714" customFormat="1" ht="15">
      <c r="A13" s="881">
        <v>45352</v>
      </c>
      <c r="B13" s="882">
        <f>'10+_SUB''s_2024'!K7</f>
        <v>85</v>
      </c>
      <c r="C13" s="883">
        <f t="shared" ref="C13:C18" si="3">((B13-B12)/B12)*100</f>
        <v>32.8125</v>
      </c>
      <c r="E13" s="884">
        <v>45352</v>
      </c>
      <c r="F13" s="885">
        <f>'10+_SUB''s_2024'!$K$8</f>
        <v>93</v>
      </c>
      <c r="G13" s="883">
        <f t="shared" si="0"/>
        <v>12.048192771084338</v>
      </c>
      <c r="I13" s="884">
        <v>45352</v>
      </c>
      <c r="J13" s="885">
        <f>'10+_SUB''s_2024'!$K$9</f>
        <v>70</v>
      </c>
      <c r="K13" s="883">
        <f t="shared" si="1"/>
        <v>0</v>
      </c>
      <c r="M13" s="884">
        <v>45352</v>
      </c>
      <c r="N13" s="886">
        <f>'10+_SUB''s_2024'!$K$10</f>
        <v>47</v>
      </c>
      <c r="O13" s="883">
        <f t="shared" si="2"/>
        <v>-38.15789473684211</v>
      </c>
    </row>
    <row r="14" spans="1:15" s="468" customFormat="1" ht="15">
      <c r="A14" s="842">
        <v>45383</v>
      </c>
      <c r="B14" s="843">
        <f>'10+_SUB''s_2024'!J$7</f>
        <v>77</v>
      </c>
      <c r="C14" s="834">
        <f t="shared" si="3"/>
        <v>-9.4117647058823533</v>
      </c>
      <c r="E14" s="830">
        <v>45383</v>
      </c>
      <c r="F14" s="844">
        <f>'10+_SUB''s_2024'!J$8</f>
        <v>92</v>
      </c>
      <c r="G14" s="834">
        <f t="shared" si="0"/>
        <v>-1.0752688172043012</v>
      </c>
      <c r="I14" s="830">
        <v>45383</v>
      </c>
      <c r="J14" s="844">
        <f>'10+_SUB''s_2024'!J$9</f>
        <v>67</v>
      </c>
      <c r="K14" s="834">
        <f t="shared" si="1"/>
        <v>-4.2857142857142856</v>
      </c>
      <c r="M14" s="830">
        <v>45383</v>
      </c>
      <c r="N14" s="844">
        <f>'10+_SUB''s_2024'!J$10</f>
        <v>52</v>
      </c>
      <c r="O14" s="834">
        <f t="shared" si="2"/>
        <v>10.638297872340425</v>
      </c>
    </row>
    <row r="15" spans="1:15" s="714" customFormat="1" ht="15">
      <c r="A15" s="881">
        <v>45413</v>
      </c>
      <c r="B15" s="882">
        <f>'10+_SUB''s_2024'!I$7</f>
        <v>92</v>
      </c>
      <c r="C15" s="883">
        <f t="shared" si="3"/>
        <v>19.480519480519483</v>
      </c>
      <c r="E15" s="884">
        <v>45413</v>
      </c>
      <c r="F15" s="886">
        <f>'10+_SUB''s_2024'!I$8</f>
        <v>62</v>
      </c>
      <c r="G15" s="883">
        <f t="shared" si="0"/>
        <v>-32.608695652173914</v>
      </c>
      <c r="I15" s="884">
        <v>45413</v>
      </c>
      <c r="J15" s="886">
        <f>'10+_SUB''s_2024'!I$9</f>
        <v>67</v>
      </c>
      <c r="K15" s="883">
        <f t="shared" si="1"/>
        <v>0</v>
      </c>
      <c r="M15" s="884">
        <v>45413</v>
      </c>
      <c r="N15" s="886">
        <f>'10+_SUB''s_2024'!I$10</f>
        <v>65</v>
      </c>
      <c r="O15" s="883">
        <f t="shared" si="2"/>
        <v>25</v>
      </c>
    </row>
    <row r="16" spans="1:15" s="468" customFormat="1" ht="15">
      <c r="A16" s="842">
        <v>45444</v>
      </c>
      <c r="B16" s="843">
        <f>'10+_SUB''s_2024'!H$7</f>
        <v>72</v>
      </c>
      <c r="C16" s="834">
        <f t="shared" si="3"/>
        <v>-21.739130434782609</v>
      </c>
      <c r="E16" s="830">
        <v>45444</v>
      </c>
      <c r="F16" s="844">
        <f>'10+_SUB''s_2024'!H$8</f>
        <v>82</v>
      </c>
      <c r="G16" s="834">
        <f t="shared" si="0"/>
        <v>32.258064516129032</v>
      </c>
      <c r="I16" s="830">
        <v>45444</v>
      </c>
      <c r="J16" s="844">
        <f>'10+_SUB''s_2024'!H$9</f>
        <v>66</v>
      </c>
      <c r="K16" s="834">
        <f t="shared" si="1"/>
        <v>-1.4925373134328357</v>
      </c>
      <c r="M16" s="830">
        <v>45444</v>
      </c>
      <c r="N16" s="844">
        <f>'10+_SUB''s_2024'!H$10</f>
        <v>66</v>
      </c>
      <c r="O16" s="834">
        <f t="shared" si="2"/>
        <v>1.5384615384615385</v>
      </c>
    </row>
    <row r="17" spans="1:15" s="468" customFormat="1" ht="15">
      <c r="A17" s="842">
        <v>45474</v>
      </c>
      <c r="B17" s="843">
        <f>'10+_SUB''s_2024'!G$7</f>
        <v>78</v>
      </c>
      <c r="C17" s="834">
        <f t="shared" si="3"/>
        <v>8.3333333333333321</v>
      </c>
      <c r="E17" s="830">
        <v>45474</v>
      </c>
      <c r="F17" s="844">
        <f>'10+_SUB''s_2024'!G$8</f>
        <v>52</v>
      </c>
      <c r="G17" s="834">
        <f t="shared" si="0"/>
        <v>-36.585365853658537</v>
      </c>
      <c r="I17" s="830">
        <v>45474</v>
      </c>
      <c r="J17" s="844">
        <f>'10+_SUB''s_2024'!G$9</f>
        <v>64</v>
      </c>
      <c r="K17" s="834">
        <f t="shared" si="1"/>
        <v>-3.0303030303030303</v>
      </c>
      <c r="M17" s="830">
        <v>45474</v>
      </c>
      <c r="N17" s="844">
        <f>'10+_SUB''s_2024'!G$10</f>
        <v>78</v>
      </c>
      <c r="O17" s="834">
        <f t="shared" si="2"/>
        <v>18.181818181818183</v>
      </c>
    </row>
    <row r="18" spans="1:15" s="468" customFormat="1" ht="15">
      <c r="A18" s="842">
        <v>45505</v>
      </c>
      <c r="B18" s="843">
        <f>'10+_SUB''s_2024'!F$7</f>
        <v>102</v>
      </c>
      <c r="C18" s="834">
        <f t="shared" si="3"/>
        <v>30.76923076923077</v>
      </c>
      <c r="E18" s="830">
        <v>45505</v>
      </c>
      <c r="F18" s="844">
        <f>'10+_SUB''s_2024'!F$8</f>
        <v>79</v>
      </c>
      <c r="G18" s="834">
        <f t="shared" ref="G18" si="4">((F18-F17)/F17)*100</f>
        <v>51.923076923076927</v>
      </c>
      <c r="I18" s="830">
        <v>45505</v>
      </c>
      <c r="J18" s="844">
        <f>'10+_SUB''s_2024'!F$9</f>
        <v>44</v>
      </c>
      <c r="K18" s="834">
        <f t="shared" ref="K18" si="5">((J18-J17)/J17)*100</f>
        <v>-31.25</v>
      </c>
      <c r="M18" s="830">
        <v>45505</v>
      </c>
      <c r="N18" s="844">
        <f>'10+_SUB''s_2024'!F$10</f>
        <v>70</v>
      </c>
      <c r="O18" s="834">
        <f>((N18-N17)/N17)*100</f>
        <v>-10.256410256410255</v>
      </c>
    </row>
    <row r="19" spans="1:15" ht="15">
      <c r="A19" s="824">
        <v>45536</v>
      </c>
      <c r="B19" s="820">
        <f>'10+_SUB''s_2024'!E$7</f>
        <v>0</v>
      </c>
      <c r="C19" s="730">
        <f t="shared" ref="C19:C21" si="6">((B19-B18)/B18)*100</f>
        <v>-100</v>
      </c>
      <c r="E19" s="666">
        <v>45536</v>
      </c>
      <c r="F19" s="740">
        <f>'10+_SUB''s_2024'!E$8</f>
        <v>0</v>
      </c>
      <c r="G19" s="730">
        <f t="shared" ref="G19:G20" si="7">((F19-F18)/F18)*100</f>
        <v>-100</v>
      </c>
      <c r="I19" s="666">
        <v>45536</v>
      </c>
      <c r="J19" s="740">
        <f>'10+_SUB''s_2024'!E$9</f>
        <v>0</v>
      </c>
      <c r="K19" s="730">
        <f t="shared" ref="K19:K21" si="8">((J19-J18)/J18)*100</f>
        <v>-100</v>
      </c>
      <c r="M19" s="666">
        <v>45536</v>
      </c>
      <c r="N19" s="740">
        <f>'10+_SUB''s_2024'!E$10</f>
        <v>0</v>
      </c>
      <c r="O19" s="730">
        <f>((N19-N18)/N18)*100</f>
        <v>-100</v>
      </c>
    </row>
    <row r="20" spans="1:15" ht="15">
      <c r="A20" s="824">
        <v>45566</v>
      </c>
      <c r="B20" s="820">
        <f>'10+_SUB''s_2024'!D$7</f>
        <v>0</v>
      </c>
      <c r="C20" s="730" t="e">
        <f t="shared" si="6"/>
        <v>#DIV/0!</v>
      </c>
      <c r="E20" s="666">
        <v>45566</v>
      </c>
      <c r="F20" s="740">
        <f>'10+_SUB''s_2024'!D$8</f>
        <v>0</v>
      </c>
      <c r="G20" s="730" t="e">
        <f t="shared" si="7"/>
        <v>#DIV/0!</v>
      </c>
      <c r="I20" s="666">
        <v>45566</v>
      </c>
      <c r="J20" s="740">
        <f>'10+_SUB''s_2024'!D$9</f>
        <v>0</v>
      </c>
      <c r="K20" s="730" t="e">
        <f t="shared" si="8"/>
        <v>#DIV/0!</v>
      </c>
      <c r="M20" s="666">
        <v>45566</v>
      </c>
      <c r="N20" s="740">
        <f>'10+_SUB''s_2024'!D$10</f>
        <v>0</v>
      </c>
      <c r="O20" s="730" t="e">
        <f>((N20-N19)/N19)*100</f>
        <v>#DIV/0!</v>
      </c>
    </row>
    <row r="21" spans="1:15" ht="15">
      <c r="A21" s="824">
        <v>45597</v>
      </c>
      <c r="B21" s="820">
        <f>'10+_SUB''s_2024'!C$7</f>
        <v>0</v>
      </c>
      <c r="C21" s="730" t="e">
        <f t="shared" si="6"/>
        <v>#DIV/0!</v>
      </c>
      <c r="E21" s="666">
        <v>45597</v>
      </c>
      <c r="F21" s="740">
        <f>'10+_SUB''s_2024'!C$8</f>
        <v>0</v>
      </c>
      <c r="G21" s="730" t="e">
        <f>((F21-F20)/F20)*100</f>
        <v>#DIV/0!</v>
      </c>
      <c r="I21" s="666">
        <v>45597</v>
      </c>
      <c r="J21" s="740">
        <f>'10+_SUB''s_2024'!C$9</f>
        <v>0</v>
      </c>
      <c r="K21" s="730" t="e">
        <f t="shared" si="8"/>
        <v>#DIV/0!</v>
      </c>
      <c r="M21" s="666">
        <v>45597</v>
      </c>
      <c r="N21" s="740">
        <f>'10+_SUB''s_2024'!C$10</f>
        <v>0</v>
      </c>
      <c r="O21" s="730" t="e">
        <f>((N21-N20)/N20)*100</f>
        <v>#DIV/0!</v>
      </c>
    </row>
    <row r="22" spans="1:15" ht="15.75" thickBot="1">
      <c r="A22" s="825">
        <v>45627</v>
      </c>
      <c r="B22" s="821">
        <f>'10+_SUB''s_2024'!B$7</f>
        <v>0</v>
      </c>
      <c r="C22" s="732" t="e">
        <f t="shared" ref="C22" si="9">((B22-B21)/B21)*100</f>
        <v>#DIV/0!</v>
      </c>
      <c r="E22" s="667">
        <v>45627</v>
      </c>
      <c r="F22" s="741">
        <f>'10+_SUB''s_2024'!B$8</f>
        <v>0</v>
      </c>
      <c r="G22" s="732" t="e">
        <f>((F22-F21)/F21)*100</f>
        <v>#DIV/0!</v>
      </c>
      <c r="I22" s="667">
        <v>45627</v>
      </c>
      <c r="J22" s="741">
        <f>'10+_SUB''s_2024'!B$9</f>
        <v>0</v>
      </c>
      <c r="K22" s="732" t="e">
        <f t="shared" ref="K22" si="10">((J22-J21)/J21)*100</f>
        <v>#DIV/0!</v>
      </c>
      <c r="M22" s="667">
        <v>45627</v>
      </c>
      <c r="N22" s="741">
        <f>'10+_SUB''s_2024'!B$10</f>
        <v>0</v>
      </c>
      <c r="O22" s="732" t="e">
        <f>((N22-N21)/N21)*100</f>
        <v>#DIV/0!</v>
      </c>
    </row>
    <row r="23" spans="1:15">
      <c r="B23" s="9"/>
      <c r="C23" s="9"/>
    </row>
    <row r="24" spans="1:15" ht="15" thickBot="1">
      <c r="B24" s="9"/>
      <c r="C24" s="9"/>
    </row>
    <row r="25" spans="1:15" ht="15.75" thickBot="1">
      <c r="A25" s="1135" t="str">
        <f>'10+_SUB''s_2024'!A11</f>
        <v>Vila Mariana</v>
      </c>
      <c r="B25" s="1136"/>
      <c r="C25" s="1137"/>
      <c r="E25" s="1134" t="str">
        <f>'10+_SUB''s_2024'!A12</f>
        <v>Santana/Tucuruvi</v>
      </c>
      <c r="F25" s="1132"/>
      <c r="G25" s="1133"/>
      <c r="I25" s="1134" t="str">
        <f>'10+_SUB''s_2024'!A13</f>
        <v>Ipiranga</v>
      </c>
      <c r="J25" s="1132"/>
      <c r="K25" s="1133"/>
      <c r="M25" s="1134" t="str">
        <f>'10+_SUB''s_2024'!A14</f>
        <v>Butantã</v>
      </c>
      <c r="N25" s="1132"/>
      <c r="O25" s="1138"/>
    </row>
    <row r="26" spans="1:15" ht="15.75" thickBot="1">
      <c r="A26" s="661" t="s">
        <v>2</v>
      </c>
      <c r="B26" s="672" t="s">
        <v>209</v>
      </c>
      <c r="C26" s="688" t="s">
        <v>210</v>
      </c>
      <c r="E26" s="676" t="s">
        <v>2</v>
      </c>
      <c r="F26" s="5" t="s">
        <v>209</v>
      </c>
      <c r="G26" s="680" t="s">
        <v>210</v>
      </c>
      <c r="I26" s="674" t="s">
        <v>2</v>
      </c>
      <c r="J26" s="5" t="s">
        <v>209</v>
      </c>
      <c r="K26" s="675" t="s">
        <v>210</v>
      </c>
      <c r="M26" s="674" t="s">
        <v>2</v>
      </c>
      <c r="N26" s="826" t="s">
        <v>209</v>
      </c>
      <c r="O26" s="812" t="s">
        <v>210</v>
      </c>
    </row>
    <row r="27" spans="1:15" ht="15">
      <c r="A27" s="664">
        <v>45292</v>
      </c>
      <c r="B27" s="112">
        <f>'10+_SUB''s_2024'!M11</f>
        <v>64</v>
      </c>
      <c r="C27" s="665">
        <f>((B27-54)/54)*100</f>
        <v>18.518518518518519</v>
      </c>
      <c r="E27" s="664">
        <v>45292</v>
      </c>
      <c r="F27" s="202">
        <f>'10+_SUB''s_2024'!M12</f>
        <v>57</v>
      </c>
      <c r="G27" s="504">
        <f>((F27-39)/39)*100</f>
        <v>46.153846153846153</v>
      </c>
      <c r="I27" s="664">
        <v>45292</v>
      </c>
      <c r="J27" s="112">
        <f>'10+_SUB''s_2024'!M13</f>
        <v>45</v>
      </c>
      <c r="K27" s="665">
        <f>((J27-38)/38)*100</f>
        <v>18.421052631578945</v>
      </c>
      <c r="M27" s="664">
        <v>45292</v>
      </c>
      <c r="N27" s="112">
        <f>'10+_SUB''s_2024'!M14</f>
        <v>48</v>
      </c>
      <c r="O27" s="827">
        <f>((N27-38)/38)*100</f>
        <v>26.315789473684209</v>
      </c>
    </row>
    <row r="28" spans="1:15" s="468" customFormat="1" ht="15">
      <c r="A28" s="830">
        <v>45323</v>
      </c>
      <c r="B28" s="833">
        <f>'10+_SUB''s_2024'!L11</f>
        <v>58</v>
      </c>
      <c r="C28" s="834">
        <f t="shared" ref="C28:C33" si="11">((B28-B27)/B27)*100</f>
        <v>-9.375</v>
      </c>
      <c r="E28" s="830">
        <v>45323</v>
      </c>
      <c r="F28" s="844">
        <f>'10+_SUB''s_2024'!L12</f>
        <v>62</v>
      </c>
      <c r="G28" s="845">
        <f t="shared" ref="G28:G33" si="12">((F28-F27)/F27)*100</f>
        <v>8.7719298245614024</v>
      </c>
      <c r="I28" s="830">
        <v>45323</v>
      </c>
      <c r="J28" s="833">
        <f>'10+_SUB''s_2024'!L13</f>
        <v>48</v>
      </c>
      <c r="K28" s="834">
        <f t="shared" ref="K28:K33" si="13">((J28-J27)/J27)*100</f>
        <v>6.666666666666667</v>
      </c>
      <c r="M28" s="830">
        <v>45323</v>
      </c>
      <c r="N28" s="833">
        <f>'10+_SUB''s_2024'!L14</f>
        <v>48</v>
      </c>
      <c r="O28" s="834">
        <f t="shared" ref="O28:O33" si="14">((N28-N27)/N27)*100</f>
        <v>0</v>
      </c>
    </row>
    <row r="29" spans="1:15" s="714" customFormat="1" ht="15">
      <c r="A29" s="884">
        <v>45352</v>
      </c>
      <c r="B29" s="885">
        <f>'10+_SUB''s_2024'!$K$11</f>
        <v>63</v>
      </c>
      <c r="C29" s="883">
        <f t="shared" si="11"/>
        <v>8.6206896551724146</v>
      </c>
      <c r="E29" s="884">
        <v>45352</v>
      </c>
      <c r="F29" s="886">
        <f>'10+_SUB''s_2024'!$K$12</f>
        <v>66</v>
      </c>
      <c r="G29" s="887">
        <f t="shared" si="12"/>
        <v>6.4516129032258061</v>
      </c>
      <c r="I29" s="884">
        <v>45352</v>
      </c>
      <c r="J29" s="885">
        <f>'10+_SUB''s_2024'!$K$13</f>
        <v>64</v>
      </c>
      <c r="K29" s="883">
        <f t="shared" si="13"/>
        <v>33.333333333333329</v>
      </c>
      <c r="M29" s="884">
        <v>45352</v>
      </c>
      <c r="N29" s="885">
        <f>'10+_SUB''s_2024'!$K$14</f>
        <v>66</v>
      </c>
      <c r="O29" s="883">
        <f t="shared" si="14"/>
        <v>37.5</v>
      </c>
    </row>
    <row r="30" spans="1:15" s="468" customFormat="1" ht="15">
      <c r="A30" s="830">
        <v>45383</v>
      </c>
      <c r="B30" s="844">
        <f>'10+_SUB''s_2024'!J$11</f>
        <v>57</v>
      </c>
      <c r="C30" s="834">
        <f t="shared" si="11"/>
        <v>-9.5238095238095237</v>
      </c>
      <c r="E30" s="830">
        <v>45383</v>
      </c>
      <c r="F30" s="844">
        <f>'10+_SUB''s_2024'!J$12</f>
        <v>72</v>
      </c>
      <c r="G30" s="845">
        <f t="shared" si="12"/>
        <v>9.0909090909090917</v>
      </c>
      <c r="I30" s="830">
        <v>45383</v>
      </c>
      <c r="J30" s="844">
        <f>'10+_SUB''s_2024'!J$13</f>
        <v>42</v>
      </c>
      <c r="K30" s="834">
        <f t="shared" si="13"/>
        <v>-34.375</v>
      </c>
      <c r="M30" s="830">
        <v>45383</v>
      </c>
      <c r="N30" s="844">
        <f>'10+_SUB''s_2024'!J$14</f>
        <v>55</v>
      </c>
      <c r="O30" s="834">
        <f t="shared" si="14"/>
        <v>-16.666666666666664</v>
      </c>
    </row>
    <row r="31" spans="1:15" s="714" customFormat="1" ht="15">
      <c r="A31" s="884">
        <v>45413</v>
      </c>
      <c r="B31" s="886">
        <f>'10+_SUB''s_2024'!I$11</f>
        <v>64</v>
      </c>
      <c r="C31" s="883">
        <f t="shared" si="11"/>
        <v>12.280701754385964</v>
      </c>
      <c r="E31" s="884">
        <v>45413</v>
      </c>
      <c r="F31" s="886">
        <f>'10+_SUB''s_2024'!I$12</f>
        <v>49</v>
      </c>
      <c r="G31" s="887">
        <f t="shared" si="12"/>
        <v>-31.944444444444443</v>
      </c>
      <c r="I31" s="884">
        <v>45413</v>
      </c>
      <c r="J31" s="886">
        <f>'10+_SUB''s_2024'!I$13</f>
        <v>48</v>
      </c>
      <c r="K31" s="883">
        <f t="shared" si="13"/>
        <v>14.285714285714285</v>
      </c>
      <c r="M31" s="884">
        <v>45413</v>
      </c>
      <c r="N31" s="886">
        <f>'10+_SUB''s_2024'!I$14</f>
        <v>52</v>
      </c>
      <c r="O31" s="883">
        <f t="shared" si="14"/>
        <v>-5.4545454545454541</v>
      </c>
    </row>
    <row r="32" spans="1:15" s="468" customFormat="1" ht="15">
      <c r="A32" s="830">
        <v>45444</v>
      </c>
      <c r="B32" s="844">
        <f>'10+_SUB''s_2024'!H$11</f>
        <v>58</v>
      </c>
      <c r="C32" s="834">
        <f t="shared" si="11"/>
        <v>-9.375</v>
      </c>
      <c r="E32" s="830">
        <v>45444</v>
      </c>
      <c r="F32" s="844">
        <f>'10+_SUB''s_2024'!H$12</f>
        <v>60</v>
      </c>
      <c r="G32" s="845">
        <f t="shared" si="12"/>
        <v>22.448979591836736</v>
      </c>
      <c r="I32" s="830">
        <v>45444</v>
      </c>
      <c r="J32" s="844">
        <f>'10+_SUB''s_2024'!H$13</f>
        <v>64</v>
      </c>
      <c r="K32" s="834">
        <f t="shared" si="13"/>
        <v>33.333333333333329</v>
      </c>
      <c r="M32" s="830">
        <v>45444</v>
      </c>
      <c r="N32" s="844">
        <f>'10+_SUB''s_2024'!H$14</f>
        <v>39</v>
      </c>
      <c r="O32" s="834">
        <f t="shared" si="14"/>
        <v>-25</v>
      </c>
    </row>
    <row r="33" spans="1:15" s="468" customFormat="1" ht="15">
      <c r="A33" s="830">
        <v>45474</v>
      </c>
      <c r="B33" s="844">
        <f>'10+_SUB''s_2024'!G$11</f>
        <v>65</v>
      </c>
      <c r="C33" s="834">
        <f t="shared" si="11"/>
        <v>12.068965517241379</v>
      </c>
      <c r="E33" s="830">
        <v>45474</v>
      </c>
      <c r="F33" s="844">
        <f>'10+_SUB''s_2024'!G$12</f>
        <v>58</v>
      </c>
      <c r="G33" s="845">
        <f t="shared" si="12"/>
        <v>-3.3333333333333335</v>
      </c>
      <c r="I33" s="830">
        <v>45474</v>
      </c>
      <c r="J33" s="844">
        <f>'10+_SUB''s_2024'!G$13</f>
        <v>108</v>
      </c>
      <c r="K33" s="834">
        <f t="shared" si="13"/>
        <v>68.75</v>
      </c>
      <c r="M33" s="830">
        <v>45474</v>
      </c>
      <c r="N33" s="844">
        <f>'10+_SUB''s_2024'!G$14</f>
        <v>40</v>
      </c>
      <c r="O33" s="834">
        <f t="shared" si="14"/>
        <v>2.5641025641025639</v>
      </c>
    </row>
    <row r="34" spans="1:15" s="468" customFormat="1" ht="15">
      <c r="A34" s="830">
        <v>45505</v>
      </c>
      <c r="B34" s="844">
        <f>'10+_SUB''s_2024'!F$11</f>
        <v>58</v>
      </c>
      <c r="C34" s="834">
        <f t="shared" ref="C34" si="15">((B34-B33)/B33)*100</f>
        <v>-10.76923076923077</v>
      </c>
      <c r="E34" s="830">
        <v>45505</v>
      </c>
      <c r="F34" s="844">
        <f>'10+_SUB''s_2024'!F$12</f>
        <v>54</v>
      </c>
      <c r="G34" s="845">
        <f t="shared" ref="G34" si="16">((F34-F33)/F33)*100</f>
        <v>-6.8965517241379306</v>
      </c>
      <c r="I34" s="830">
        <v>45505</v>
      </c>
      <c r="J34" s="844">
        <f>'10+_SUB''s_2024'!F$13</f>
        <v>54</v>
      </c>
      <c r="K34" s="834">
        <f t="shared" ref="K34" si="17">((J34-J33)/J33)*100</f>
        <v>-50</v>
      </c>
      <c r="M34" s="830">
        <v>45505</v>
      </c>
      <c r="N34" s="844">
        <f>'10+_SUB''s_2024'!F$14</f>
        <v>48</v>
      </c>
      <c r="O34" s="834">
        <f t="shared" ref="O34" si="18">((N34-N33)/N33)*100</f>
        <v>20</v>
      </c>
    </row>
    <row r="35" spans="1:15" ht="15">
      <c r="A35" s="666">
        <v>45536</v>
      </c>
      <c r="B35" s="740">
        <f>'10+_SUB''s_2024'!E$11</f>
        <v>0</v>
      </c>
      <c r="C35" s="730">
        <f t="shared" ref="C35:C37" si="19">((B35-B34)/B34)*100</f>
        <v>-100</v>
      </c>
      <c r="E35" s="666">
        <v>45536</v>
      </c>
      <c r="F35" s="740">
        <f>'10+_SUB''s_2024'!E$12</f>
        <v>0</v>
      </c>
      <c r="G35" s="742">
        <f t="shared" ref="G35:G37" si="20">((F35-F34)/F34)*100</f>
        <v>-100</v>
      </c>
      <c r="I35" s="666">
        <v>45536</v>
      </c>
      <c r="J35" s="740">
        <f>'10+_SUB''s_2024'!E$13</f>
        <v>0</v>
      </c>
      <c r="K35" s="730">
        <f t="shared" ref="K35:K37" si="21">((J35-J34)/J34)*100</f>
        <v>-100</v>
      </c>
      <c r="M35" s="666">
        <v>45536</v>
      </c>
      <c r="N35" s="740">
        <f>'10+_SUB''s_2024'!E$14</f>
        <v>0</v>
      </c>
      <c r="O35" s="730">
        <f t="shared" ref="O35:O37" si="22">((N35-N34)/N34)*100</f>
        <v>-100</v>
      </c>
    </row>
    <row r="36" spans="1:15" ht="15">
      <c r="A36" s="666">
        <v>45566</v>
      </c>
      <c r="B36" s="740">
        <f>'10+_SUB''s_2024'!D$11</f>
        <v>0</v>
      </c>
      <c r="C36" s="730" t="e">
        <f t="shared" si="19"/>
        <v>#DIV/0!</v>
      </c>
      <c r="E36" s="666">
        <v>45566</v>
      </c>
      <c r="F36" s="740">
        <f>'10+_SUB''s_2024'!D$12</f>
        <v>0</v>
      </c>
      <c r="G36" s="742" t="e">
        <f t="shared" si="20"/>
        <v>#DIV/0!</v>
      </c>
      <c r="I36" s="666">
        <v>45566</v>
      </c>
      <c r="J36" s="740">
        <f>'10+_SUB''s_2024'!D$13</f>
        <v>0</v>
      </c>
      <c r="K36" s="730" t="e">
        <f t="shared" si="21"/>
        <v>#DIV/0!</v>
      </c>
      <c r="M36" s="666">
        <v>45566</v>
      </c>
      <c r="N36" s="740">
        <f>'10+_SUB''s_2024'!D$14</f>
        <v>0</v>
      </c>
      <c r="O36" s="730" t="e">
        <f t="shared" si="22"/>
        <v>#DIV/0!</v>
      </c>
    </row>
    <row r="37" spans="1:15" ht="15">
      <c r="A37" s="666">
        <v>45597</v>
      </c>
      <c r="B37" s="740">
        <f>'10+_SUB''s_2024'!C$11</f>
        <v>0</v>
      </c>
      <c r="C37" s="730" t="e">
        <f t="shared" si="19"/>
        <v>#DIV/0!</v>
      </c>
      <c r="E37" s="666">
        <v>45597</v>
      </c>
      <c r="F37" s="740">
        <f>'10+_SUB''s_2024'!C$12</f>
        <v>0</v>
      </c>
      <c r="G37" s="742" t="e">
        <f t="shared" si="20"/>
        <v>#DIV/0!</v>
      </c>
      <c r="I37" s="666">
        <v>45597</v>
      </c>
      <c r="J37" s="740">
        <f>'10+_SUB''s_2024'!C$13</f>
        <v>0</v>
      </c>
      <c r="K37" s="730" t="e">
        <f t="shared" si="21"/>
        <v>#DIV/0!</v>
      </c>
      <c r="M37" s="666">
        <v>45597</v>
      </c>
      <c r="N37" s="740">
        <f>'10+_SUB''s_2024'!C$14</f>
        <v>0</v>
      </c>
      <c r="O37" s="730" t="e">
        <f t="shared" si="22"/>
        <v>#DIV/0!</v>
      </c>
    </row>
    <row r="38" spans="1:15" ht="15.75" thickBot="1">
      <c r="A38" s="667">
        <v>45627</v>
      </c>
      <c r="B38" s="741">
        <f>'10+_SUB''s_2024'!B$11</f>
        <v>0</v>
      </c>
      <c r="C38" s="732" t="e">
        <f t="shared" ref="C38" si="23">((B38-B37)/B37)*100</f>
        <v>#DIV/0!</v>
      </c>
      <c r="E38" s="667">
        <v>45627</v>
      </c>
      <c r="F38" s="741">
        <f>'10+_SUB''s_2024'!B$12</f>
        <v>0</v>
      </c>
      <c r="G38" s="743" t="e">
        <f t="shared" ref="G38" si="24">((F38-F37)/F37)*100</f>
        <v>#DIV/0!</v>
      </c>
      <c r="I38" s="667">
        <v>45627</v>
      </c>
      <c r="J38" s="741">
        <f>'10+_SUB''s_2024'!B$13</f>
        <v>0</v>
      </c>
      <c r="K38" s="732" t="e">
        <f t="shared" ref="K38" si="25">((J38-J37)/J37)*100</f>
        <v>#DIV/0!</v>
      </c>
      <c r="M38" s="667">
        <v>45627</v>
      </c>
      <c r="N38" s="741">
        <f>'10+_SUB''s_2024'!B$14</f>
        <v>0</v>
      </c>
      <c r="O38" s="732" t="e">
        <f t="shared" ref="O38" si="26">((N38-N37)/N37)*100</f>
        <v>#DIV/0!</v>
      </c>
    </row>
    <row r="40" spans="1:15" ht="15" thickBot="1"/>
    <row r="41" spans="1:15" ht="15.75" thickBot="1">
      <c r="A41" s="1134" t="str">
        <f>'10+_SUB''s_2024'!A15</f>
        <v>Itaquera</v>
      </c>
      <c r="B41" s="1132"/>
      <c r="C41" s="1133"/>
      <c r="E41" s="1134" t="str">
        <f>'10+_SUB''s_2024'!A16</f>
        <v>Pirituba/Jaraguá</v>
      </c>
      <c r="F41" s="1132"/>
      <c r="G41" s="1133"/>
    </row>
    <row r="42" spans="1:15" ht="15.75" thickBot="1">
      <c r="A42" s="676" t="s">
        <v>2</v>
      </c>
      <c r="B42" s="5" t="s">
        <v>209</v>
      </c>
      <c r="C42" s="675" t="s">
        <v>210</v>
      </c>
      <c r="E42" s="676" t="s">
        <v>2</v>
      </c>
      <c r="F42" s="5" t="s">
        <v>209</v>
      </c>
      <c r="G42" s="675" t="s">
        <v>210</v>
      </c>
    </row>
    <row r="43" spans="1:15" ht="15">
      <c r="A43" s="664">
        <v>45292</v>
      </c>
      <c r="B43" s="112">
        <f>'10+_SUB''s_2024'!M15</f>
        <v>48</v>
      </c>
      <c r="C43" s="665">
        <f>((B43-26)/26)*100</f>
        <v>84.615384615384613</v>
      </c>
      <c r="E43" s="664">
        <v>45292</v>
      </c>
      <c r="F43" s="203">
        <f>'10+_SUB''s_2024'!M16</f>
        <v>43</v>
      </c>
      <c r="G43" s="665">
        <f>((F43-30)/30)*100</f>
        <v>43.333333333333336</v>
      </c>
    </row>
    <row r="44" spans="1:15" s="468" customFormat="1" ht="15">
      <c r="A44" s="830">
        <v>45323</v>
      </c>
      <c r="B44" s="833">
        <f>'10+_SUB''s_2024'!L15</f>
        <v>44</v>
      </c>
      <c r="C44" s="834">
        <f t="shared" ref="C44:C49" si="27">((B44-B43)/B43)*100</f>
        <v>-8.3333333333333321</v>
      </c>
      <c r="E44" s="830">
        <v>45323</v>
      </c>
      <c r="F44" s="846">
        <f>'10+_SUB''s_2024'!L16</f>
        <v>45</v>
      </c>
      <c r="G44" s="834">
        <f t="shared" ref="G44:G49" si="28">((F44-F43)/F43)*100</f>
        <v>4.6511627906976747</v>
      </c>
    </row>
    <row r="45" spans="1:15" s="714" customFormat="1" ht="15">
      <c r="A45" s="884">
        <v>45352</v>
      </c>
      <c r="B45" s="885">
        <f>'10+_SUB''s_2024'!$K$15</f>
        <v>50</v>
      </c>
      <c r="C45" s="883">
        <f t="shared" si="27"/>
        <v>13.636363636363635</v>
      </c>
      <c r="E45" s="884">
        <v>45352</v>
      </c>
      <c r="F45" s="888">
        <f>'10+_SUB''s_2024'!$K$16</f>
        <v>45</v>
      </c>
      <c r="G45" s="883">
        <f t="shared" si="28"/>
        <v>0</v>
      </c>
    </row>
    <row r="46" spans="1:15" s="468" customFormat="1" ht="15">
      <c r="A46" s="830">
        <v>45383</v>
      </c>
      <c r="B46" s="833">
        <f>'10+_SUB''s_2024'!J$15</f>
        <v>70</v>
      </c>
      <c r="C46" s="834">
        <f t="shared" si="27"/>
        <v>40</v>
      </c>
      <c r="E46" s="830">
        <v>45383</v>
      </c>
      <c r="F46" s="844">
        <f>'10+_SUB''s_2024'!J$16</f>
        <v>64</v>
      </c>
      <c r="G46" s="834">
        <f t="shared" si="28"/>
        <v>42.222222222222221</v>
      </c>
    </row>
    <row r="47" spans="1:15" s="714" customFormat="1" ht="15">
      <c r="A47" s="884">
        <v>45413</v>
      </c>
      <c r="B47" s="885">
        <f>'10+_SUB''s_2024'!I$15</f>
        <v>35</v>
      </c>
      <c r="C47" s="883">
        <f t="shared" si="27"/>
        <v>-50</v>
      </c>
      <c r="E47" s="884">
        <v>45413</v>
      </c>
      <c r="F47" s="886">
        <f>'10+_SUB''s_2024'!I$16</f>
        <v>42</v>
      </c>
      <c r="G47" s="883">
        <f t="shared" si="28"/>
        <v>-34.375</v>
      </c>
    </row>
    <row r="48" spans="1:15" s="468" customFormat="1" ht="15">
      <c r="A48" s="830">
        <v>45444</v>
      </c>
      <c r="B48" s="833">
        <f>'10+_SUB''s_2024'!H$15</f>
        <v>44</v>
      </c>
      <c r="C48" s="834">
        <f t="shared" si="27"/>
        <v>25.714285714285712</v>
      </c>
      <c r="E48" s="830">
        <v>45444</v>
      </c>
      <c r="F48" s="844">
        <f>'10+_SUB''s_2024'!H$16</f>
        <v>59</v>
      </c>
      <c r="G48" s="834">
        <f t="shared" si="28"/>
        <v>40.476190476190474</v>
      </c>
    </row>
    <row r="49" spans="1:11" s="468" customFormat="1" ht="15">
      <c r="A49" s="830">
        <v>45474</v>
      </c>
      <c r="B49" s="833">
        <f>'10+_SUB''s_2024'!G$15</f>
        <v>44</v>
      </c>
      <c r="C49" s="834">
        <f t="shared" si="27"/>
        <v>0</v>
      </c>
      <c r="E49" s="830">
        <v>45474</v>
      </c>
      <c r="F49" s="844">
        <f>'10+_SUB''s_2024'!G$16</f>
        <v>52</v>
      </c>
      <c r="G49" s="834">
        <f t="shared" si="28"/>
        <v>-11.864406779661017</v>
      </c>
    </row>
    <row r="50" spans="1:11" s="468" customFormat="1" ht="15">
      <c r="A50" s="830">
        <v>45505</v>
      </c>
      <c r="B50" s="833">
        <f>'10+_SUB''s_2024'!F$15</f>
        <v>57</v>
      </c>
      <c r="C50" s="834">
        <f t="shared" ref="C50" si="29">((B50-B49)/B49)*100</f>
        <v>29.545454545454547</v>
      </c>
      <c r="E50" s="830">
        <v>45505</v>
      </c>
      <c r="F50" s="844">
        <f>'10+_SUB''s_2024'!F$16</f>
        <v>41</v>
      </c>
      <c r="G50" s="834">
        <f t="shared" ref="G50" si="30">((F50-F49)/F49)*100</f>
        <v>-21.153846153846153</v>
      </c>
    </row>
    <row r="51" spans="1:11" ht="15">
      <c r="A51" s="666">
        <v>45536</v>
      </c>
      <c r="B51" s="729">
        <f>'10+_SUB''s_2024'!E$15</f>
        <v>0</v>
      </c>
      <c r="C51" s="730">
        <f t="shared" ref="C51:C53" si="31">((B51-B50)/B50)*100</f>
        <v>-100</v>
      </c>
      <c r="E51" s="666">
        <v>45536</v>
      </c>
      <c r="F51" s="740">
        <f>'10+_SUB''s_2024'!E$16</f>
        <v>0</v>
      </c>
      <c r="G51" s="730">
        <f t="shared" ref="G51:G53" si="32">((F51-F50)/F50)*100</f>
        <v>-100</v>
      </c>
    </row>
    <row r="52" spans="1:11" ht="15">
      <c r="A52" s="666">
        <v>45566</v>
      </c>
      <c r="B52" s="729">
        <f>'10+_SUB''s_2024'!D$15</f>
        <v>0</v>
      </c>
      <c r="C52" s="730" t="e">
        <f t="shared" si="31"/>
        <v>#DIV/0!</v>
      </c>
      <c r="E52" s="666">
        <v>45566</v>
      </c>
      <c r="F52" s="740">
        <f>'10+_SUB''s_2024'!D$16</f>
        <v>0</v>
      </c>
      <c r="G52" s="730" t="e">
        <f t="shared" si="32"/>
        <v>#DIV/0!</v>
      </c>
    </row>
    <row r="53" spans="1:11" ht="15">
      <c r="A53" s="666">
        <v>45597</v>
      </c>
      <c r="B53" s="729">
        <f>'10+_SUB''s_2024'!C$15</f>
        <v>0</v>
      </c>
      <c r="C53" s="730" t="e">
        <f t="shared" si="31"/>
        <v>#DIV/0!</v>
      </c>
      <c r="E53" s="666">
        <v>45597</v>
      </c>
      <c r="F53" s="740">
        <f>'10+_SUB''s_2024'!C$16</f>
        <v>0</v>
      </c>
      <c r="G53" s="730" t="e">
        <f t="shared" si="32"/>
        <v>#DIV/0!</v>
      </c>
    </row>
    <row r="54" spans="1:11" ht="15.75" thickBot="1">
      <c r="A54" s="667">
        <v>45627</v>
      </c>
      <c r="B54" s="731">
        <f>'10+_SUB''s_2024'!B$15</f>
        <v>0</v>
      </c>
      <c r="C54" s="732" t="e">
        <f t="shared" ref="C54" si="33">((B54-B53)/B53)*100</f>
        <v>#DIV/0!</v>
      </c>
      <c r="E54" s="667">
        <v>45627</v>
      </c>
      <c r="F54" s="741">
        <f>'10+_SUB''s_2024'!B$16</f>
        <v>0</v>
      </c>
      <c r="G54" s="732" t="e">
        <f t="shared" ref="G54" si="34">((F54-F53)/F53)*100</f>
        <v>#DIV/0!</v>
      </c>
    </row>
    <row r="56" spans="1:11">
      <c r="B56" s="9"/>
      <c r="C56" s="9"/>
    </row>
    <row r="57" spans="1:11" ht="15">
      <c r="A57" s="1115"/>
      <c r="B57" s="1115"/>
      <c r="C57" s="1115"/>
      <c r="D57" s="1115"/>
      <c r="F57" s="1115"/>
      <c r="G57" s="1115"/>
      <c r="H57" s="1115"/>
      <c r="I57" s="1115"/>
      <c r="J57" s="1115"/>
      <c r="K57" s="204"/>
    </row>
    <row r="58" spans="1:11">
      <c r="A58" s="204"/>
      <c r="B58" s="9"/>
      <c r="C58" s="9"/>
    </row>
    <row r="59" spans="1:11" ht="15">
      <c r="B59" s="9"/>
      <c r="C59" s="9"/>
      <c r="F59" s="1115"/>
      <c r="G59" s="1115"/>
      <c r="H59" s="1115"/>
      <c r="I59" s="1115"/>
      <c r="J59" s="1115"/>
      <c r="K59" s="1115"/>
    </row>
    <row r="60" spans="1:11">
      <c r="B60" s="9"/>
      <c r="C60" s="9"/>
    </row>
    <row r="61" spans="1:11" ht="15">
      <c r="A61" s="1115"/>
      <c r="B61" s="1115"/>
      <c r="C61" s="1115"/>
      <c r="D61" s="1115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2 G13:G22 K13:K22 O13:O22 C29:C38 G29:G38 K29:K38 O29:O38 C45:C54 G45:G54" evalError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Normal="100" workbookViewId="0"/>
  </sheetViews>
  <sheetFormatPr defaultColWidth="5.5703125" defaultRowHeight="14.25"/>
  <cols>
    <col min="1" max="1" width="58.28515625" style="9" customWidth="1"/>
    <col min="2" max="2" width="8.140625" style="104" customWidth="1"/>
    <col min="3" max="16" width="9.140625" style="9" customWidth="1"/>
    <col min="17" max="21" width="9.140625" style="91" customWidth="1"/>
    <col min="22" max="22" width="12" style="91" customWidth="1"/>
    <col min="23" max="23" width="9.140625" style="91" customWidth="1"/>
    <col min="24" max="24" width="12.85546875" style="91" customWidth="1"/>
    <col min="25" max="25" width="20.28515625" style="91" bestFit="1" customWidth="1"/>
    <col min="26" max="26" width="24.28515625" style="91" hidden="1" customWidth="1"/>
    <col min="27" max="27" width="9.140625" style="91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88" t="s">
        <v>0</v>
      </c>
    </row>
    <row r="2" spans="1:15" ht="15">
      <c r="A2" s="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ht="15">
      <c r="A3" s="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5">
      <c r="A4" s="1" t="s">
        <v>529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1:15" ht="15" thickBot="1"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</row>
    <row r="6" spans="1:15" ht="15.75" thickBot="1">
      <c r="A6" s="51" t="s">
        <v>479</v>
      </c>
      <c r="B6" s="1102">
        <v>45505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>
      <c r="A7" s="1100" t="s">
        <v>307</v>
      </c>
      <c r="B7" s="1103">
        <v>102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>
      <c r="A8" s="1101" t="s">
        <v>294</v>
      </c>
      <c r="B8" s="1104">
        <v>79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</row>
    <row r="9" spans="1:15" ht="15" customHeight="1">
      <c r="A9" s="1101" t="s">
        <v>296</v>
      </c>
      <c r="B9" s="1104">
        <v>70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5">
      <c r="A10" s="1101" t="s">
        <v>309</v>
      </c>
      <c r="B10" s="1104">
        <v>58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5">
      <c r="A11" s="1101" t="s">
        <v>291</v>
      </c>
      <c r="B11" s="1104">
        <v>57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5">
      <c r="A12" s="1101" t="s">
        <v>289</v>
      </c>
      <c r="B12" s="1104">
        <v>54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</row>
    <row r="13" spans="1:15" ht="15" customHeight="1">
      <c r="A13" s="1101" t="s">
        <v>302</v>
      </c>
      <c r="B13" s="1104">
        <v>54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</row>
    <row r="14" spans="1:15">
      <c r="A14" s="1101" t="s">
        <v>280</v>
      </c>
      <c r="B14" s="1104">
        <v>48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5">
      <c r="A15" s="1101" t="s">
        <v>303</v>
      </c>
      <c r="B15" s="1104">
        <v>46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15" thickBot="1">
      <c r="A16" s="1101" t="s">
        <v>298</v>
      </c>
      <c r="B16" s="1104">
        <v>44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spans="1:31" ht="15.75" thickBot="1">
      <c r="A17" s="1038" t="s">
        <v>5</v>
      </c>
      <c r="B17" s="930">
        <f>SUM(B7:B16)</f>
        <v>612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31" s="475" customFormat="1" ht="15">
      <c r="A18" s="920"/>
      <c r="B18" s="921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31" s="475" customFormat="1">
      <c r="A19" s="922"/>
      <c r="B19" s="923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468"/>
    </row>
    <row r="20" spans="1:31" s="475" customFormat="1" ht="15.75" customHeight="1">
      <c r="A20" s="175"/>
      <c r="B20" s="924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468"/>
    </row>
    <row r="21" spans="1:31" s="475" customFormat="1">
      <c r="A21" s="922"/>
      <c r="B21" s="923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468"/>
    </row>
    <row r="22" spans="1:31" s="475" customFormat="1" ht="15" customHeight="1">
      <c r="A22" s="925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468"/>
    </row>
    <row r="23" spans="1:31" s="475" customFormat="1">
      <c r="A23" s="922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926"/>
      <c r="M23" s="158"/>
      <c r="N23" s="158"/>
      <c r="O23" s="468"/>
      <c r="S23" s="482"/>
      <c r="T23" s="483"/>
      <c r="U23" s="483"/>
      <c r="V23" s="483"/>
      <c r="W23" s="483"/>
      <c r="X23" s="483"/>
      <c r="Y23" s="483"/>
      <c r="Z23" s="476"/>
      <c r="AA23" s="483"/>
      <c r="AB23" s="483"/>
      <c r="AC23" s="483"/>
      <c r="AD23" s="483"/>
      <c r="AE23" s="484"/>
    </row>
    <row r="24" spans="1:31" s="475" customFormat="1" ht="16.5" customHeight="1">
      <c r="A24" s="175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926"/>
      <c r="M24" s="158"/>
      <c r="N24" s="158"/>
      <c r="O24" s="468"/>
      <c r="S24" s="482"/>
      <c r="T24" s="483"/>
      <c r="U24" s="483"/>
      <c r="V24" s="483"/>
      <c r="W24" s="483"/>
      <c r="X24" s="483"/>
      <c r="Y24" s="483"/>
      <c r="Z24" s="476"/>
      <c r="AA24" s="483"/>
      <c r="AB24" s="483"/>
      <c r="AC24" s="483"/>
      <c r="AD24" s="483"/>
      <c r="AE24" s="484"/>
    </row>
    <row r="25" spans="1:31" s="475" customFormat="1">
      <c r="A25" s="922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926"/>
      <c r="M25" s="158"/>
      <c r="N25" s="158"/>
      <c r="O25" s="468"/>
      <c r="S25" s="482"/>
      <c r="T25" s="483"/>
      <c r="U25" s="483"/>
      <c r="V25" s="483"/>
      <c r="W25" s="483"/>
      <c r="X25" s="483"/>
      <c r="Y25" s="483"/>
      <c r="Z25" s="476"/>
      <c r="AA25" s="483"/>
      <c r="AB25" s="483"/>
      <c r="AC25" s="483"/>
      <c r="AD25" s="483"/>
      <c r="AE25" s="484"/>
    </row>
    <row r="26" spans="1:31" s="475" customFormat="1" ht="15">
      <c r="A26" s="158"/>
      <c r="B26" s="177"/>
      <c r="C26" s="158"/>
      <c r="D26" s="158"/>
      <c r="E26" s="158"/>
      <c r="F26" s="158"/>
      <c r="G26" s="158"/>
      <c r="H26" s="131"/>
      <c r="I26" s="158"/>
      <c r="J26" s="158"/>
      <c r="K26" s="158"/>
      <c r="L26" s="158"/>
      <c r="M26" s="158"/>
      <c r="N26" s="158"/>
      <c r="O26" s="468"/>
      <c r="S26" s="482"/>
      <c r="T26" s="483"/>
      <c r="U26" s="483"/>
      <c r="V26" s="483"/>
      <c r="W26" s="483"/>
      <c r="X26" s="483"/>
      <c r="Y26" s="483"/>
      <c r="Z26" s="476"/>
      <c r="AA26" s="483"/>
      <c r="AB26" s="483"/>
      <c r="AC26" s="483"/>
      <c r="AD26" s="483"/>
      <c r="AE26" s="484"/>
    </row>
    <row r="27" spans="1:31" s="475" customFormat="1">
      <c r="A27" s="158"/>
      <c r="B27" s="17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468"/>
      <c r="S27" s="482"/>
      <c r="T27" s="483"/>
      <c r="U27" s="483"/>
      <c r="V27" s="483"/>
      <c r="W27" s="483"/>
      <c r="X27" s="483"/>
      <c r="Y27" s="483"/>
      <c r="Z27" s="476"/>
      <c r="AA27" s="483"/>
      <c r="AB27" s="483"/>
      <c r="AC27" s="483"/>
      <c r="AD27" s="483"/>
      <c r="AE27" s="484"/>
    </row>
    <row r="28" spans="1:31" s="468" customFormat="1">
      <c r="A28" s="158"/>
      <c r="B28" s="177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S28" s="471"/>
      <c r="T28" s="472"/>
      <c r="U28" s="472"/>
      <c r="V28" s="472"/>
      <c r="W28" s="472"/>
      <c r="X28" s="472"/>
      <c r="Y28" s="472"/>
      <c r="Z28" s="469"/>
      <c r="AA28" s="472"/>
      <c r="AB28" s="472"/>
      <c r="AC28" s="472"/>
      <c r="AD28" s="472"/>
      <c r="AE28" s="473"/>
    </row>
    <row r="29" spans="1:31" s="468" customFormat="1">
      <c r="A29" s="158"/>
      <c r="B29" s="177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S29" s="471"/>
      <c r="T29" s="472"/>
      <c r="U29" s="472"/>
      <c r="V29" s="472"/>
      <c r="W29" s="472"/>
      <c r="X29" s="472"/>
      <c r="Y29" s="472"/>
      <c r="Z29" s="469"/>
      <c r="AA29" s="472"/>
      <c r="AB29" s="472"/>
      <c r="AC29" s="472"/>
      <c r="AD29" s="472"/>
      <c r="AE29" s="473"/>
    </row>
    <row r="30" spans="1:31" s="468" customFormat="1">
      <c r="A30" s="158"/>
      <c r="B30" s="177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S30" s="471"/>
      <c r="T30" s="472"/>
      <c r="U30" s="472"/>
      <c r="V30" s="472"/>
      <c r="W30" s="472"/>
      <c r="X30" s="472"/>
      <c r="Y30" s="472"/>
      <c r="Z30" s="469"/>
      <c r="AA30" s="472"/>
      <c r="AB30" s="472"/>
      <c r="AC30" s="472"/>
      <c r="AD30" s="472"/>
      <c r="AE30" s="473"/>
    </row>
    <row r="31" spans="1:31" s="468" customFormat="1">
      <c r="A31" s="158"/>
      <c r="B31" s="17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S31" s="471"/>
      <c r="T31" s="472"/>
      <c r="U31" s="472"/>
      <c r="V31" s="472"/>
      <c r="W31" s="472"/>
      <c r="X31" s="472"/>
      <c r="Y31" s="472"/>
      <c r="Z31" s="469"/>
      <c r="AA31" s="472"/>
      <c r="AB31" s="472"/>
      <c r="AC31" s="472"/>
      <c r="AD31" s="472"/>
      <c r="AE31" s="473"/>
    </row>
    <row r="32" spans="1:31" s="468" customFormat="1">
      <c r="A32" s="158"/>
      <c r="B32" s="17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S32" s="471"/>
      <c r="T32" s="472"/>
      <c r="U32" s="472"/>
      <c r="V32" s="472"/>
      <c r="W32" s="472"/>
      <c r="X32" s="472"/>
      <c r="Y32" s="472"/>
      <c r="Z32" s="469"/>
      <c r="AA32" s="472"/>
      <c r="AB32" s="472"/>
      <c r="AC32" s="472"/>
      <c r="AD32" s="472"/>
      <c r="AE32" s="473"/>
    </row>
    <row r="33" spans="1:28" s="468" customFormat="1">
      <c r="A33" s="158"/>
      <c r="B33" s="17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</row>
    <row r="34" spans="1:28" s="468" customFormat="1">
      <c r="A34" s="158"/>
      <c r="B34" s="17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</row>
    <row r="35" spans="1:28">
      <c r="A35" s="91"/>
      <c r="B35" s="18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U35" s="9"/>
      <c r="V35" s="9"/>
      <c r="W35" s="9"/>
      <c r="X35" s="9"/>
      <c r="Y35" s="9"/>
      <c r="Z35" s="9"/>
      <c r="AA35" s="9"/>
      <c r="AB35" s="91"/>
    </row>
    <row r="36" spans="1:28">
      <c r="A36" s="91"/>
      <c r="B36" s="18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U36" s="9"/>
      <c r="V36" s="9"/>
      <c r="W36" s="9"/>
      <c r="X36" s="9"/>
      <c r="Y36" s="9"/>
      <c r="Z36" s="9"/>
      <c r="AA36" s="9"/>
      <c r="AB36" s="91"/>
    </row>
    <row r="37" spans="1:28">
      <c r="A37" s="91"/>
      <c r="B37" s="18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U37" s="9"/>
      <c r="V37" s="9"/>
      <c r="W37" s="9"/>
      <c r="X37" s="9"/>
      <c r="Y37" s="9"/>
      <c r="Z37" s="9"/>
      <c r="AA37" s="9"/>
      <c r="AB37" s="91"/>
    </row>
    <row r="38" spans="1:28">
      <c r="A38" s="91"/>
      <c r="B38" s="180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U38" s="9"/>
      <c r="V38" s="9"/>
      <c r="W38" s="9"/>
      <c r="X38" s="9"/>
      <c r="Y38" s="9"/>
      <c r="Z38" s="9"/>
      <c r="AA38" s="9"/>
      <c r="AB38" s="91"/>
    </row>
    <row r="39" spans="1:28">
      <c r="A39" s="91"/>
      <c r="B39" s="18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U39" s="9"/>
      <c r="V39" s="9"/>
      <c r="W39" s="9"/>
      <c r="X39" s="9"/>
      <c r="Y39" s="9"/>
      <c r="Z39" s="9"/>
      <c r="AA39" s="9"/>
      <c r="AB39" s="91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S33"/>
  <sheetViews>
    <sheetView zoomScale="80" zoomScaleNormal="80" workbookViewId="0">
      <selection activeCell="T25" sqref="T25"/>
    </sheetView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15.140625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9.14062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/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 ht="15.75" thickBot="1">
      <c r="A5" s="698">
        <v>45292</v>
      </c>
      <c r="B5" s="699">
        <f>P24</f>
        <v>5587</v>
      </c>
      <c r="C5" s="828">
        <f>((B5-4354)/4354)*100</f>
        <v>28.318787322002759</v>
      </c>
      <c r="D5" s="8"/>
      <c r="E5" s="8"/>
      <c r="F5" s="8"/>
      <c r="I5"/>
      <c r="J5"/>
    </row>
    <row r="6" spans="1:11" ht="15.75" thickBot="1">
      <c r="A6" s="700">
        <v>45323</v>
      </c>
      <c r="B6" s="701">
        <f>O24</f>
        <v>5847</v>
      </c>
      <c r="C6" s="829">
        <f>((B6-B5)/B5)*100</f>
        <v>4.6536602827993558</v>
      </c>
      <c r="D6" s="8"/>
      <c r="E6" s="8"/>
      <c r="F6" s="8"/>
      <c r="H6" s="9"/>
      <c r="I6" s="8"/>
      <c r="J6" s="8"/>
      <c r="K6" s="10"/>
    </row>
    <row r="7" spans="1:11" ht="15.75" thickBot="1">
      <c r="A7" s="700">
        <v>45352</v>
      </c>
      <c r="B7" s="11">
        <f>N24</f>
        <v>6171</v>
      </c>
      <c r="C7" s="829">
        <f t="shared" ref="C7:C12" si="0">((B7-B6)/B6)*100</f>
        <v>5.5413032324268858</v>
      </c>
      <c r="D7" s="8"/>
      <c r="E7" s="8"/>
      <c r="F7" s="8"/>
      <c r="H7" s="9"/>
      <c r="I7" s="8"/>
      <c r="J7" s="8"/>
      <c r="K7" s="10"/>
    </row>
    <row r="8" spans="1:11" ht="15.75" thickBot="1">
      <c r="A8" s="700">
        <v>45383</v>
      </c>
      <c r="B8" s="11">
        <f>M24</f>
        <v>6588</v>
      </c>
      <c r="C8" s="829">
        <f t="shared" si="0"/>
        <v>6.7574137092853679</v>
      </c>
      <c r="D8" s="8"/>
      <c r="E8" s="8"/>
      <c r="F8" s="8"/>
    </row>
    <row r="9" spans="1:11" ht="15.75" thickBot="1">
      <c r="A9" s="700">
        <v>45413</v>
      </c>
      <c r="B9" s="11">
        <f>L24</f>
        <v>5941</v>
      </c>
      <c r="C9" s="829">
        <f t="shared" si="0"/>
        <v>-9.8208864602307226</v>
      </c>
      <c r="D9" s="8"/>
      <c r="E9" s="8"/>
      <c r="F9" s="8"/>
    </row>
    <row r="10" spans="1:11" ht="15.75" thickBot="1">
      <c r="A10" s="700">
        <v>45444</v>
      </c>
      <c r="B10" s="831">
        <f>K24</f>
        <v>5990</v>
      </c>
      <c r="C10" s="829">
        <f t="shared" si="0"/>
        <v>0.82477697357347246</v>
      </c>
      <c r="D10" s="8"/>
      <c r="E10" s="8"/>
      <c r="F10" s="8"/>
    </row>
    <row r="11" spans="1:11" ht="15.75" thickBot="1">
      <c r="A11" s="700">
        <v>45474</v>
      </c>
      <c r="B11" s="11">
        <f>J24</f>
        <v>6189</v>
      </c>
      <c r="C11" s="829">
        <f t="shared" si="0"/>
        <v>3.32220367278798</v>
      </c>
      <c r="D11" s="8"/>
      <c r="E11" s="8"/>
      <c r="F11" s="8"/>
    </row>
    <row r="12" spans="1:11" ht="15.75" thickBot="1">
      <c r="A12" s="700">
        <v>45505</v>
      </c>
      <c r="B12" s="11">
        <f>I24</f>
        <v>6144</v>
      </c>
      <c r="C12" s="829">
        <f t="shared" si="0"/>
        <v>-0.72709646146388762</v>
      </c>
      <c r="D12" s="8"/>
      <c r="E12" s="8"/>
      <c r="F12" s="8"/>
    </row>
    <row r="13" spans="1:11" ht="15.75" thickBot="1">
      <c r="A13" s="700">
        <v>45536</v>
      </c>
      <c r="B13" s="11"/>
      <c r="C13" s="665"/>
      <c r="D13" s="8"/>
      <c r="E13" s="8"/>
      <c r="F13" s="8"/>
    </row>
    <row r="14" spans="1:11" ht="15.75" thickBot="1">
      <c r="A14" s="700">
        <v>45566</v>
      </c>
      <c r="B14" s="11"/>
      <c r="C14" s="665"/>
      <c r="D14" s="8"/>
      <c r="E14" s="8"/>
      <c r="F14" s="8"/>
      <c r="H14" s="12"/>
    </row>
    <row r="15" spans="1:11" ht="15.75" thickBot="1">
      <c r="A15" s="702">
        <v>45597</v>
      </c>
      <c r="B15" s="11"/>
      <c r="C15" s="665"/>
      <c r="D15" s="8"/>
      <c r="E15" s="8"/>
      <c r="F15" s="8"/>
    </row>
    <row r="16" spans="1:11" ht="15.75" thickBot="1">
      <c r="A16" s="697">
        <v>45627</v>
      </c>
      <c r="B16" s="679"/>
      <c r="C16" s="668"/>
      <c r="D16" s="8"/>
      <c r="E16" s="8"/>
      <c r="F16" s="8"/>
    </row>
    <row r="17" spans="1:19" ht="15.75" thickBot="1">
      <c r="A17" s="13" t="s">
        <v>5</v>
      </c>
      <c r="B17" s="15">
        <f>SUM(B5:B16)</f>
        <v>48457</v>
      </c>
    </row>
    <row r="18" spans="1:19" ht="30.75" thickBot="1">
      <c r="A18" s="14" t="s">
        <v>6</v>
      </c>
      <c r="B18" s="15">
        <f>AVERAGE(B5:B16)</f>
        <v>6057.125</v>
      </c>
      <c r="D18" s="16" t="s">
        <v>7</v>
      </c>
      <c r="E18" s="17">
        <v>45627</v>
      </c>
      <c r="F18" s="18">
        <v>45597</v>
      </c>
      <c r="G18" s="18">
        <v>45566</v>
      </c>
      <c r="H18" s="18">
        <v>45536</v>
      </c>
      <c r="I18" s="18">
        <v>45505</v>
      </c>
      <c r="J18" s="18">
        <v>45474</v>
      </c>
      <c r="K18" s="18">
        <v>45444</v>
      </c>
      <c r="L18" s="19">
        <v>45413</v>
      </c>
      <c r="M18" s="17">
        <v>45383</v>
      </c>
      <c r="N18" s="17">
        <v>45352</v>
      </c>
      <c r="O18" s="17">
        <v>45323</v>
      </c>
      <c r="P18" s="20">
        <v>45292</v>
      </c>
      <c r="Q18" s="18" t="s">
        <v>5</v>
      </c>
      <c r="R18" s="21" t="s">
        <v>8</v>
      </c>
      <c r="S18" s="21" t="s">
        <v>6</v>
      </c>
    </row>
    <row r="19" spans="1:19">
      <c r="A19" s="1113"/>
      <c r="B19" s="1113"/>
      <c r="C19" s="1113"/>
      <c r="D19" s="22" t="s">
        <v>9</v>
      </c>
      <c r="E19" s="23"/>
      <c r="F19" s="24"/>
      <c r="G19" s="25"/>
      <c r="H19" s="25"/>
      <c r="I19" s="25">
        <v>368</v>
      </c>
      <c r="J19" s="25">
        <v>325</v>
      </c>
      <c r="K19" s="26">
        <v>365</v>
      </c>
      <c r="L19" s="26">
        <v>341</v>
      </c>
      <c r="M19" s="27">
        <v>395</v>
      </c>
      <c r="N19" s="28">
        <v>362</v>
      </c>
      <c r="O19" s="27">
        <v>230</v>
      </c>
      <c r="P19" s="29">
        <v>205</v>
      </c>
      <c r="Q19" s="30">
        <f>SUM(E19:P19)</f>
        <v>2591</v>
      </c>
      <c r="R19" s="31">
        <f>(Q19/Q24)*100</f>
        <v>5.3470086881152357</v>
      </c>
      <c r="S19" s="32">
        <f t="shared" ref="S19:S24" si="1">AVERAGE(E19:P19)</f>
        <v>323.875</v>
      </c>
    </row>
    <row r="20" spans="1:19" ht="15" customHeight="1">
      <c r="A20" s="1114" t="s">
        <v>10</v>
      </c>
      <c r="B20" s="1114"/>
      <c r="C20" s="33"/>
      <c r="D20" s="34" t="s">
        <v>11</v>
      </c>
      <c r="E20" s="35"/>
      <c r="F20" s="36"/>
      <c r="G20" s="37"/>
      <c r="H20" s="37"/>
      <c r="I20" s="37">
        <v>97</v>
      </c>
      <c r="J20" s="37">
        <v>93</v>
      </c>
      <c r="K20" s="38">
        <v>76</v>
      </c>
      <c r="L20" s="38">
        <v>75</v>
      </c>
      <c r="M20" s="37">
        <v>82</v>
      </c>
      <c r="N20" s="28">
        <v>91</v>
      </c>
      <c r="O20" s="37">
        <v>81</v>
      </c>
      <c r="P20" s="39">
        <v>70</v>
      </c>
      <c r="Q20" s="40">
        <f>SUM(E20:P20)</f>
        <v>665</v>
      </c>
      <c r="R20" s="41">
        <f>(Q20/Q24)*100</f>
        <v>1.3723507439585612</v>
      </c>
      <c r="S20" s="42">
        <f t="shared" si="1"/>
        <v>83.125</v>
      </c>
    </row>
    <row r="21" spans="1:19">
      <c r="A21" s="1114"/>
      <c r="B21" s="1114"/>
      <c r="D21" s="34" t="s">
        <v>12</v>
      </c>
      <c r="E21" s="35"/>
      <c r="F21" s="36"/>
      <c r="G21" s="37"/>
      <c r="H21" s="37"/>
      <c r="I21" s="37">
        <v>5464</v>
      </c>
      <c r="J21" s="37">
        <v>5537</v>
      </c>
      <c r="K21" s="38">
        <v>5282</v>
      </c>
      <c r="L21" s="38">
        <v>5284</v>
      </c>
      <c r="M21" s="37">
        <v>5855</v>
      </c>
      <c r="N21" s="28">
        <v>5449</v>
      </c>
      <c r="O21" s="37">
        <v>5263</v>
      </c>
      <c r="P21" s="39">
        <v>5003</v>
      </c>
      <c r="Q21" s="40">
        <f>SUM(E21:P21)</f>
        <v>43137</v>
      </c>
      <c r="R21" s="41">
        <f>(Q21/Q24)*100</f>
        <v>89.021194048331509</v>
      </c>
      <c r="S21" s="42">
        <f t="shared" si="1"/>
        <v>5392.125</v>
      </c>
    </row>
    <row r="22" spans="1:19">
      <c r="D22" s="34" t="s">
        <v>13</v>
      </c>
      <c r="E22" s="35"/>
      <c r="F22" s="36"/>
      <c r="G22" s="37"/>
      <c r="H22" s="37"/>
      <c r="I22" s="37">
        <v>169</v>
      </c>
      <c r="J22" s="37">
        <v>201</v>
      </c>
      <c r="K22" s="38">
        <v>215</v>
      </c>
      <c r="L22" s="38">
        <v>199</v>
      </c>
      <c r="M22" s="37">
        <v>200</v>
      </c>
      <c r="N22" s="28">
        <v>225</v>
      </c>
      <c r="O22" s="37">
        <v>209</v>
      </c>
      <c r="P22" s="39">
        <v>225</v>
      </c>
      <c r="Q22" s="40">
        <f>SUM(E22:P22)</f>
        <v>1643</v>
      </c>
      <c r="R22" s="41">
        <f>(Q22/Q24)*100</f>
        <v>3.3906349959758137</v>
      </c>
      <c r="S22" s="42">
        <f t="shared" si="1"/>
        <v>205.375</v>
      </c>
    </row>
    <row r="23" spans="1:19" ht="15.75" thickBot="1">
      <c r="D23" s="34" t="s">
        <v>14</v>
      </c>
      <c r="E23" s="43"/>
      <c r="F23" s="36"/>
      <c r="G23" s="44"/>
      <c r="H23" s="44"/>
      <c r="I23" s="44">
        <v>46</v>
      </c>
      <c r="J23" s="44">
        <v>33</v>
      </c>
      <c r="K23" s="45">
        <v>52</v>
      </c>
      <c r="L23" s="45">
        <v>42</v>
      </c>
      <c r="M23" s="37">
        <v>56</v>
      </c>
      <c r="N23" s="28">
        <v>44</v>
      </c>
      <c r="O23" s="44">
        <v>64</v>
      </c>
      <c r="P23" s="46">
        <v>84</v>
      </c>
      <c r="Q23" s="47">
        <f>SUM(E23:P23)</f>
        <v>421</v>
      </c>
      <c r="R23" s="48">
        <f>(Q23/Q24)*100</f>
        <v>0.86881152361887848</v>
      </c>
      <c r="S23" s="49">
        <f t="shared" si="1"/>
        <v>52.625</v>
      </c>
    </row>
    <row r="24" spans="1:19" ht="15.75" thickBot="1">
      <c r="D24" s="196" t="s">
        <v>15</v>
      </c>
      <c r="E24" s="50">
        <f>SUM(E19:E23)</f>
        <v>0</v>
      </c>
      <c r="F24" s="50">
        <f>SUM(F19:F23)</f>
        <v>0</v>
      </c>
      <c r="G24" s="50">
        <f>SUM(G19:G23)</f>
        <v>0</v>
      </c>
      <c r="H24" s="50">
        <f>SUM(H19:H23)</f>
        <v>0</v>
      </c>
      <c r="I24" s="50">
        <f>SUM(I19:I23)</f>
        <v>6144</v>
      </c>
      <c r="J24" s="50">
        <f t="shared" ref="J24:R24" si="2">SUM(J19:J23)</f>
        <v>6189</v>
      </c>
      <c r="K24" s="50">
        <f t="shared" si="2"/>
        <v>5990</v>
      </c>
      <c r="L24" s="50">
        <f t="shared" si="2"/>
        <v>5941</v>
      </c>
      <c r="M24" s="50">
        <f t="shared" si="2"/>
        <v>6588</v>
      </c>
      <c r="N24" s="52">
        <f t="shared" si="2"/>
        <v>6171</v>
      </c>
      <c r="O24" s="50">
        <f t="shared" si="2"/>
        <v>5847</v>
      </c>
      <c r="P24" s="52">
        <f t="shared" si="2"/>
        <v>5587</v>
      </c>
      <c r="Q24" s="53">
        <f t="shared" si="2"/>
        <v>48457</v>
      </c>
      <c r="R24" s="52">
        <f t="shared" si="2"/>
        <v>100</v>
      </c>
      <c r="S24" s="54">
        <f>AVERAGEIF(E24:P24,"&gt;0")</f>
        <v>6057.125</v>
      </c>
    </row>
    <row r="31" spans="1:19">
      <c r="Q31" s="3"/>
    </row>
    <row r="33" spans="13:13">
      <c r="M33" s="3"/>
    </row>
  </sheetData>
  <mergeCells count="2">
    <mergeCell ref="A19:C19"/>
    <mergeCell ref="A20:B21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4:P24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8"/>
  <dimension ref="A1:I40"/>
  <sheetViews>
    <sheetView zoomScaleNormal="100" workbookViewId="0"/>
  </sheetViews>
  <sheetFormatPr defaultRowHeight="15"/>
  <cols>
    <col min="1" max="1" width="27" customWidth="1"/>
    <col min="2" max="2" width="10.7109375" style="105" bestFit="1" customWidth="1"/>
    <col min="3" max="8" width="9.140625" customWidth="1"/>
    <col min="9" max="9" width="53.5703125" bestFit="1" customWidth="1"/>
    <col min="10" max="10" width="9.140625" customWidth="1"/>
  </cols>
  <sheetData>
    <row r="1" spans="1:9">
      <c r="A1" s="88" t="s">
        <v>0</v>
      </c>
    </row>
    <row r="2" spans="1:9">
      <c r="A2" s="1" t="s">
        <v>1</v>
      </c>
    </row>
    <row r="3" spans="1:9" ht="15.75" thickBot="1"/>
    <row r="4" spans="1:9" ht="15" customHeight="1">
      <c r="A4" s="1139" t="s">
        <v>530</v>
      </c>
      <c r="B4" s="1140"/>
      <c r="C4" s="1140"/>
      <c r="D4" s="1140"/>
      <c r="E4" s="1140"/>
      <c r="F4" s="1140"/>
      <c r="G4" s="1141"/>
      <c r="I4" s="9"/>
    </row>
    <row r="5" spans="1:9">
      <c r="A5" s="1142"/>
      <c r="B5" s="1143"/>
      <c r="C5" s="1143"/>
      <c r="D5" s="1143"/>
      <c r="E5" s="1143"/>
      <c r="F5" s="1143"/>
      <c r="G5" s="1144"/>
    </row>
    <row r="6" spans="1:9" ht="15.75" thickBot="1">
      <c r="A6" s="1145"/>
      <c r="B6" s="1146"/>
      <c r="C6" s="1146"/>
      <c r="D6" s="1146"/>
      <c r="E6" s="1146"/>
      <c r="F6" s="1146"/>
      <c r="G6" s="1147"/>
    </row>
    <row r="7" spans="1:9">
      <c r="A7" s="852"/>
      <c r="B7" s="853"/>
      <c r="C7" s="92"/>
    </row>
    <row r="8" spans="1:9">
      <c r="A8" s="852"/>
      <c r="B8" s="853"/>
      <c r="C8" s="92"/>
    </row>
    <row r="9" spans="1:9">
      <c r="A9" s="852"/>
      <c r="B9" s="853"/>
      <c r="C9" s="92"/>
    </row>
    <row r="10" spans="1:9">
      <c r="A10" s="852"/>
      <c r="B10" s="853"/>
      <c r="C10" s="92"/>
    </row>
    <row r="11" spans="1:9">
      <c r="A11" s="852"/>
      <c r="B11" s="853"/>
      <c r="C11" s="92"/>
    </row>
    <row r="12" spans="1:9">
      <c r="A12" s="852"/>
      <c r="B12" s="853"/>
      <c r="C12" s="92"/>
    </row>
    <row r="13" spans="1:9">
      <c r="A13" s="852"/>
      <c r="B13" s="853"/>
      <c r="C13" s="92"/>
    </row>
    <row r="14" spans="1:9">
      <c r="A14" s="852"/>
      <c r="B14" s="853"/>
      <c r="C14" s="92"/>
    </row>
    <row r="15" spans="1:9">
      <c r="A15" s="852"/>
      <c r="B15" s="853"/>
      <c r="C15" s="587"/>
    </row>
    <row r="16" spans="1:9">
      <c r="A16" s="852"/>
      <c r="B16" s="853"/>
      <c r="C16" s="92"/>
    </row>
    <row r="17" spans="1:3">
      <c r="A17" s="852"/>
      <c r="B17" s="853"/>
      <c r="C17" s="92"/>
    </row>
    <row r="18" spans="1:3">
      <c r="A18" s="852"/>
      <c r="B18" s="853"/>
      <c r="C18" s="92"/>
    </row>
    <row r="19" spans="1:3">
      <c r="A19" s="852"/>
      <c r="B19" s="853"/>
      <c r="C19" s="92"/>
    </row>
    <row r="20" spans="1:3">
      <c r="A20" s="852"/>
      <c r="B20" s="853"/>
      <c r="C20" s="92"/>
    </row>
    <row r="21" spans="1:3">
      <c r="A21" s="852"/>
      <c r="B21" s="853"/>
      <c r="C21" s="92"/>
    </row>
    <row r="22" spans="1:3">
      <c r="A22" s="852"/>
      <c r="B22" s="853"/>
      <c r="C22" s="92"/>
    </row>
    <row r="23" spans="1:3">
      <c r="A23" s="852"/>
      <c r="B23" s="853"/>
      <c r="C23" s="92"/>
    </row>
    <row r="24" spans="1:3">
      <c r="A24" s="852"/>
      <c r="B24" s="853"/>
      <c r="C24" s="92"/>
    </row>
    <row r="25" spans="1:3">
      <c r="A25" s="852"/>
      <c r="B25" s="853"/>
      <c r="C25" s="92"/>
    </row>
    <row r="26" spans="1:3">
      <c r="A26" s="852"/>
      <c r="B26" s="853"/>
      <c r="C26" s="92"/>
    </row>
    <row r="27" spans="1:3">
      <c r="A27" s="852"/>
      <c r="B27" s="853"/>
      <c r="C27" s="92"/>
    </row>
    <row r="28" spans="1:3">
      <c r="A28" s="852"/>
      <c r="B28" s="853"/>
      <c r="C28" s="92"/>
    </row>
    <row r="29" spans="1:3">
      <c r="A29" s="852"/>
      <c r="B29" s="853"/>
      <c r="C29" s="92"/>
    </row>
    <row r="30" spans="1:3">
      <c r="A30" s="852"/>
      <c r="B30" s="853"/>
      <c r="C30" s="92"/>
    </row>
    <row r="31" spans="1:3">
      <c r="A31" s="852"/>
      <c r="B31" s="853"/>
      <c r="C31" s="92"/>
    </row>
    <row r="32" spans="1:3">
      <c r="A32" s="852"/>
      <c r="B32" s="853"/>
      <c r="C32" s="92"/>
    </row>
    <row r="33" spans="1:9">
      <c r="A33" s="852"/>
      <c r="B33" s="853"/>
      <c r="C33" s="92"/>
    </row>
    <row r="34" spans="1:9">
      <c r="A34" s="852"/>
      <c r="B34" s="853"/>
      <c r="C34" s="92"/>
    </row>
    <row r="35" spans="1:9">
      <c r="A35" s="852"/>
      <c r="B35" s="853"/>
      <c r="C35" s="92"/>
    </row>
    <row r="36" spans="1:9">
      <c r="A36" s="852"/>
      <c r="B36" s="853"/>
      <c r="C36" s="92"/>
    </row>
    <row r="37" spans="1:9">
      <c r="A37" s="854"/>
      <c r="B37" s="855"/>
      <c r="C37" s="130"/>
      <c r="I37" s="9"/>
    </row>
    <row r="38" spans="1:9">
      <c r="I38" s="9"/>
    </row>
    <row r="39" spans="1:9">
      <c r="I39" s="9"/>
    </row>
    <row r="40" spans="1:9">
      <c r="I40" s="9"/>
    </row>
  </sheetData>
  <mergeCells count="1">
    <mergeCell ref="A4:G6"/>
  </mergeCells>
  <pageMargins left="0.511811024" right="0.511811024" top="0.78740157500000008" bottom="0.78740157500000008" header="0.31496062000000008" footer="0.31496062000000008"/>
  <pageSetup paperSize="9" orientation="portrait" horizontalDpi="200" verticalDpi="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L95"/>
  <sheetViews>
    <sheetView topLeftCell="A43" zoomScaleNormal="100" workbookViewId="0">
      <selection activeCell="G71" sqref="G71"/>
    </sheetView>
  </sheetViews>
  <sheetFormatPr defaultRowHeight="15"/>
  <cols>
    <col min="1" max="1" width="66.85546875" customWidth="1"/>
    <col min="2" max="2" width="10.42578125" customWidth="1"/>
    <col min="3" max="3" width="12.85546875" customWidth="1"/>
    <col min="5" max="5" width="2" customWidth="1"/>
    <col min="15" max="15" width="6.42578125" customWidth="1"/>
  </cols>
  <sheetData>
    <row r="1" spans="1:4">
      <c r="A1" s="505" t="s">
        <v>0</v>
      </c>
      <c r="B1" s="506"/>
      <c r="C1" s="506"/>
      <c r="D1" s="506"/>
    </row>
    <row r="2" spans="1:4" ht="15.75" thickBot="1">
      <c r="A2" s="507" t="s">
        <v>1</v>
      </c>
      <c r="B2" s="87"/>
      <c r="C2" s="87"/>
    </row>
    <row r="3" spans="1:4" ht="15.75" thickBot="1">
      <c r="A3" s="508" t="s">
        <v>531</v>
      </c>
      <c r="B3" s="509" t="s">
        <v>411</v>
      </c>
      <c r="C3" s="510" t="s">
        <v>412</v>
      </c>
      <c r="D3" s="511" t="s">
        <v>23</v>
      </c>
    </row>
    <row r="4" spans="1:4">
      <c r="A4" s="512" t="s">
        <v>211</v>
      </c>
      <c r="B4" s="513">
        <v>1</v>
      </c>
      <c r="C4" s="513">
        <v>3</v>
      </c>
      <c r="D4" s="513">
        <f>SUM(B4:C4)</f>
        <v>4</v>
      </c>
    </row>
    <row r="5" spans="1:4">
      <c r="A5" s="992" t="s">
        <v>413</v>
      </c>
      <c r="B5" s="514">
        <v>0</v>
      </c>
      <c r="C5" s="514">
        <v>0</v>
      </c>
      <c r="D5" s="514">
        <f t="shared" ref="D5:D68" si="0">SUM(B5:C5)</f>
        <v>0</v>
      </c>
    </row>
    <row r="6" spans="1:4">
      <c r="A6" s="515" t="s">
        <v>212</v>
      </c>
      <c r="B6" s="514">
        <v>0</v>
      </c>
      <c r="C6" s="514">
        <v>0</v>
      </c>
      <c r="D6" s="514">
        <f t="shared" si="0"/>
        <v>0</v>
      </c>
    </row>
    <row r="7" spans="1:4">
      <c r="A7" s="515" t="s">
        <v>213</v>
      </c>
      <c r="B7" s="514">
        <v>1</v>
      </c>
      <c r="C7" s="514">
        <v>0</v>
      </c>
      <c r="D7" s="514">
        <f t="shared" si="0"/>
        <v>1</v>
      </c>
    </row>
    <row r="8" spans="1:4">
      <c r="A8" s="515" t="s">
        <v>214</v>
      </c>
      <c r="B8" s="514">
        <v>0</v>
      </c>
      <c r="C8" s="514">
        <v>1</v>
      </c>
      <c r="D8" s="514">
        <f t="shared" si="0"/>
        <v>1</v>
      </c>
    </row>
    <row r="9" spans="1:4">
      <c r="A9" s="515" t="s">
        <v>215</v>
      </c>
      <c r="B9" s="514">
        <v>0</v>
      </c>
      <c r="C9" s="514">
        <v>0</v>
      </c>
      <c r="D9" s="514">
        <f t="shared" si="0"/>
        <v>0</v>
      </c>
    </row>
    <row r="10" spans="1:4">
      <c r="A10" s="515" t="s">
        <v>216</v>
      </c>
      <c r="B10" s="514">
        <v>0</v>
      </c>
      <c r="C10" s="514">
        <v>69</v>
      </c>
      <c r="D10" s="514">
        <f t="shared" si="0"/>
        <v>69</v>
      </c>
    </row>
    <row r="11" spans="1:4">
      <c r="A11" s="515" t="s">
        <v>143</v>
      </c>
      <c r="B11" s="514">
        <v>0</v>
      </c>
      <c r="C11" s="514">
        <v>6</v>
      </c>
      <c r="D11" s="514">
        <f t="shared" si="0"/>
        <v>6</v>
      </c>
    </row>
    <row r="12" spans="1:4">
      <c r="A12" s="515" t="s">
        <v>217</v>
      </c>
      <c r="B12" s="514">
        <v>0</v>
      </c>
      <c r="C12" s="514">
        <v>0</v>
      </c>
      <c r="D12" s="514">
        <f t="shared" si="0"/>
        <v>0</v>
      </c>
    </row>
    <row r="13" spans="1:4">
      <c r="A13" s="515" t="s">
        <v>218</v>
      </c>
      <c r="B13" s="514">
        <v>0</v>
      </c>
      <c r="C13" s="514">
        <v>0</v>
      </c>
      <c r="D13" s="514">
        <f t="shared" si="0"/>
        <v>0</v>
      </c>
    </row>
    <row r="14" spans="1:4">
      <c r="A14" s="515" t="s">
        <v>219</v>
      </c>
      <c r="B14" s="514">
        <v>7</v>
      </c>
      <c r="C14" s="514">
        <v>18</v>
      </c>
      <c r="D14" s="514">
        <f t="shared" si="0"/>
        <v>25</v>
      </c>
    </row>
    <row r="15" spans="1:4">
      <c r="A15" s="515" t="s">
        <v>220</v>
      </c>
      <c r="B15" s="514">
        <v>0</v>
      </c>
      <c r="C15" s="514">
        <v>0</v>
      </c>
      <c r="D15" s="514">
        <f t="shared" si="0"/>
        <v>0</v>
      </c>
    </row>
    <row r="16" spans="1:4">
      <c r="A16" s="515" t="s">
        <v>221</v>
      </c>
      <c r="B16" s="514">
        <v>1</v>
      </c>
      <c r="C16" s="514">
        <v>0</v>
      </c>
      <c r="D16" s="514">
        <f t="shared" si="0"/>
        <v>1</v>
      </c>
    </row>
    <row r="17" spans="1:4">
      <c r="A17" s="515" t="s">
        <v>222</v>
      </c>
      <c r="B17" s="514">
        <v>1</v>
      </c>
      <c r="C17" s="514">
        <v>1</v>
      </c>
      <c r="D17" s="514">
        <f t="shared" si="0"/>
        <v>2</v>
      </c>
    </row>
    <row r="18" spans="1:4">
      <c r="A18" s="515" t="s">
        <v>223</v>
      </c>
      <c r="B18" s="514">
        <v>1</v>
      </c>
      <c r="C18" s="514">
        <v>1</v>
      </c>
      <c r="D18" s="514">
        <f t="shared" si="0"/>
        <v>2</v>
      </c>
    </row>
    <row r="19" spans="1:4">
      <c r="A19" s="515" t="s">
        <v>482</v>
      </c>
      <c r="B19" s="514">
        <v>0</v>
      </c>
      <c r="C19" s="514">
        <v>0</v>
      </c>
      <c r="D19" s="514">
        <f t="shared" si="0"/>
        <v>0</v>
      </c>
    </row>
    <row r="20" spans="1:4">
      <c r="A20" s="515" t="s">
        <v>224</v>
      </c>
      <c r="B20" s="514">
        <v>1</v>
      </c>
      <c r="C20" s="514">
        <v>0</v>
      </c>
      <c r="D20" s="514">
        <f t="shared" si="0"/>
        <v>1</v>
      </c>
    </row>
    <row r="21" spans="1:4">
      <c r="A21" s="515" t="s">
        <v>225</v>
      </c>
      <c r="B21" s="514">
        <v>0</v>
      </c>
      <c r="C21" s="514">
        <v>0</v>
      </c>
      <c r="D21" s="514">
        <f t="shared" si="0"/>
        <v>0</v>
      </c>
    </row>
    <row r="22" spans="1:4">
      <c r="A22" s="515" t="s">
        <v>226</v>
      </c>
      <c r="B22" s="514">
        <v>45</v>
      </c>
      <c r="C22" s="514">
        <v>30</v>
      </c>
      <c r="D22" s="514">
        <f t="shared" si="0"/>
        <v>75</v>
      </c>
    </row>
    <row r="23" spans="1:4">
      <c r="A23" s="515" t="s">
        <v>227</v>
      </c>
      <c r="B23" s="514">
        <v>3</v>
      </c>
      <c r="C23" s="514">
        <v>1</v>
      </c>
      <c r="D23" s="514">
        <f t="shared" si="0"/>
        <v>4</v>
      </c>
    </row>
    <row r="24" spans="1:4">
      <c r="A24" s="516" t="s">
        <v>228</v>
      </c>
      <c r="B24" s="517">
        <v>19</v>
      </c>
      <c r="C24" s="517">
        <v>8</v>
      </c>
      <c r="D24" s="514">
        <f t="shared" si="0"/>
        <v>27</v>
      </c>
    </row>
    <row r="25" spans="1:4">
      <c r="A25" s="518" t="s">
        <v>414</v>
      </c>
      <c r="B25" s="514">
        <v>0</v>
      </c>
      <c r="C25" s="514">
        <v>0</v>
      </c>
      <c r="D25" s="514">
        <f t="shared" si="0"/>
        <v>0</v>
      </c>
    </row>
    <row r="26" spans="1:4">
      <c r="A26" s="512" t="s">
        <v>229</v>
      </c>
      <c r="B26" s="513">
        <v>8</v>
      </c>
      <c r="C26" s="513">
        <v>3</v>
      </c>
      <c r="D26" s="514">
        <f t="shared" si="0"/>
        <v>11</v>
      </c>
    </row>
    <row r="27" spans="1:4">
      <c r="A27" s="515" t="s">
        <v>230</v>
      </c>
      <c r="B27" s="514">
        <v>1</v>
      </c>
      <c r="C27" s="514">
        <v>2</v>
      </c>
      <c r="D27" s="514">
        <f t="shared" si="0"/>
        <v>3</v>
      </c>
    </row>
    <row r="28" spans="1:4">
      <c r="A28" s="515" t="s">
        <v>231</v>
      </c>
      <c r="B28" s="514">
        <v>3</v>
      </c>
      <c r="C28" s="514">
        <v>0</v>
      </c>
      <c r="D28" s="514">
        <f t="shared" si="0"/>
        <v>3</v>
      </c>
    </row>
    <row r="29" spans="1:4">
      <c r="A29" s="515" t="s">
        <v>232</v>
      </c>
      <c r="B29" s="514">
        <v>50</v>
      </c>
      <c r="C29" s="514">
        <v>26</v>
      </c>
      <c r="D29" s="514">
        <f t="shared" si="0"/>
        <v>76</v>
      </c>
    </row>
    <row r="30" spans="1:4">
      <c r="A30" s="515" t="s">
        <v>233</v>
      </c>
      <c r="B30" s="514">
        <v>2</v>
      </c>
      <c r="C30" s="514">
        <v>0</v>
      </c>
      <c r="D30" s="514">
        <f t="shared" si="0"/>
        <v>2</v>
      </c>
    </row>
    <row r="31" spans="1:4">
      <c r="A31" s="515" t="s">
        <v>234</v>
      </c>
      <c r="B31" s="514">
        <v>2</v>
      </c>
      <c r="C31" s="514">
        <v>0</v>
      </c>
      <c r="D31" s="514">
        <f t="shared" si="0"/>
        <v>2</v>
      </c>
    </row>
    <row r="32" spans="1:4">
      <c r="A32" s="515" t="s">
        <v>235</v>
      </c>
      <c r="B32" s="514">
        <v>0</v>
      </c>
      <c r="C32" s="514">
        <v>0</v>
      </c>
      <c r="D32" s="514">
        <f t="shared" si="0"/>
        <v>0</v>
      </c>
    </row>
    <row r="33" spans="1:4">
      <c r="A33" s="515" t="s">
        <v>236</v>
      </c>
      <c r="B33" s="514">
        <v>0</v>
      </c>
      <c r="C33" s="514">
        <v>0</v>
      </c>
      <c r="D33" s="514">
        <f t="shared" si="0"/>
        <v>0</v>
      </c>
    </row>
    <row r="34" spans="1:4">
      <c r="A34" s="515" t="s">
        <v>237</v>
      </c>
      <c r="B34" s="514">
        <v>5</v>
      </c>
      <c r="C34" s="514">
        <v>0</v>
      </c>
      <c r="D34" s="514">
        <f t="shared" si="0"/>
        <v>5</v>
      </c>
    </row>
    <row r="35" spans="1:4">
      <c r="A35" s="515" t="s">
        <v>238</v>
      </c>
      <c r="B35" s="514">
        <v>0</v>
      </c>
      <c r="C35" s="514">
        <v>0</v>
      </c>
      <c r="D35" s="514">
        <f t="shared" si="0"/>
        <v>0</v>
      </c>
    </row>
    <row r="36" spans="1:4">
      <c r="A36" s="515" t="s">
        <v>239</v>
      </c>
      <c r="B36" s="514">
        <v>1</v>
      </c>
      <c r="C36" s="514">
        <v>0</v>
      </c>
      <c r="D36" s="514">
        <f t="shared" si="0"/>
        <v>1</v>
      </c>
    </row>
    <row r="37" spans="1:4">
      <c r="A37" s="515" t="s">
        <v>240</v>
      </c>
      <c r="B37" s="514">
        <v>6</v>
      </c>
      <c r="C37" s="514">
        <v>5</v>
      </c>
      <c r="D37" s="514">
        <f t="shared" si="0"/>
        <v>11</v>
      </c>
    </row>
    <row r="38" spans="1:4">
      <c r="A38" s="515" t="s">
        <v>241</v>
      </c>
      <c r="B38" s="514">
        <v>0</v>
      </c>
      <c r="C38" s="514">
        <v>0</v>
      </c>
      <c r="D38" s="514">
        <f t="shared" si="0"/>
        <v>0</v>
      </c>
    </row>
    <row r="39" spans="1:4">
      <c r="A39" s="515" t="s">
        <v>242</v>
      </c>
      <c r="B39" s="514">
        <v>0</v>
      </c>
      <c r="C39" s="514">
        <v>0</v>
      </c>
      <c r="D39" s="514">
        <f t="shared" si="0"/>
        <v>0</v>
      </c>
    </row>
    <row r="40" spans="1:4">
      <c r="A40" s="515" t="s">
        <v>243</v>
      </c>
      <c r="B40" s="514">
        <v>4</v>
      </c>
      <c r="C40" s="514">
        <v>2</v>
      </c>
      <c r="D40" s="514">
        <f t="shared" si="0"/>
        <v>6</v>
      </c>
    </row>
    <row r="41" spans="1:4">
      <c r="A41" s="515" t="s">
        <v>244</v>
      </c>
      <c r="B41" s="514">
        <v>0</v>
      </c>
      <c r="C41" s="514">
        <v>0</v>
      </c>
      <c r="D41" s="514">
        <f t="shared" si="0"/>
        <v>0</v>
      </c>
    </row>
    <row r="42" spans="1:4">
      <c r="A42" s="515" t="s">
        <v>245</v>
      </c>
      <c r="B42" s="514">
        <v>4</v>
      </c>
      <c r="C42" s="514">
        <v>0</v>
      </c>
      <c r="D42" s="514">
        <f t="shared" si="0"/>
        <v>4</v>
      </c>
    </row>
    <row r="43" spans="1:4">
      <c r="A43" s="515" t="s">
        <v>246</v>
      </c>
      <c r="B43" s="514">
        <v>1</v>
      </c>
      <c r="C43" s="514">
        <v>0</v>
      </c>
      <c r="D43" s="514">
        <f t="shared" si="0"/>
        <v>1</v>
      </c>
    </row>
    <row r="44" spans="1:4">
      <c r="A44" s="515" t="s">
        <v>247</v>
      </c>
      <c r="B44" s="514">
        <v>0</v>
      </c>
      <c r="C44" s="514">
        <v>1</v>
      </c>
      <c r="D44" s="514">
        <f t="shared" si="0"/>
        <v>1</v>
      </c>
    </row>
    <row r="45" spans="1:4">
      <c r="A45" s="515" t="s">
        <v>248</v>
      </c>
      <c r="B45" s="514">
        <v>0</v>
      </c>
      <c r="C45" s="514">
        <v>0</v>
      </c>
      <c r="D45" s="514">
        <f t="shared" si="0"/>
        <v>0</v>
      </c>
    </row>
    <row r="46" spans="1:4">
      <c r="A46" s="515" t="s">
        <v>249</v>
      </c>
      <c r="B46" s="514">
        <v>0</v>
      </c>
      <c r="C46" s="514">
        <v>0</v>
      </c>
      <c r="D46" s="514">
        <f t="shared" si="0"/>
        <v>0</v>
      </c>
    </row>
    <row r="47" spans="1:4">
      <c r="A47" s="515" t="s">
        <v>250</v>
      </c>
      <c r="B47" s="514">
        <v>2</v>
      </c>
      <c r="C47" s="514">
        <v>0</v>
      </c>
      <c r="D47" s="514">
        <f t="shared" si="0"/>
        <v>2</v>
      </c>
    </row>
    <row r="48" spans="1:4">
      <c r="A48" s="515" t="s">
        <v>251</v>
      </c>
      <c r="B48" s="514">
        <v>0</v>
      </c>
      <c r="C48" s="514">
        <v>0</v>
      </c>
      <c r="D48" s="514">
        <f t="shared" si="0"/>
        <v>0</v>
      </c>
    </row>
    <row r="49" spans="1:4">
      <c r="A49" s="515" t="s">
        <v>252</v>
      </c>
      <c r="B49" s="514">
        <v>1</v>
      </c>
      <c r="C49" s="514">
        <v>0</v>
      </c>
      <c r="D49" s="514">
        <f t="shared" si="0"/>
        <v>1</v>
      </c>
    </row>
    <row r="50" spans="1:4">
      <c r="A50" s="515" t="s">
        <v>253</v>
      </c>
      <c r="B50" s="514">
        <v>0</v>
      </c>
      <c r="C50" s="514">
        <v>2</v>
      </c>
      <c r="D50" s="514">
        <f t="shared" si="0"/>
        <v>2</v>
      </c>
    </row>
    <row r="51" spans="1:4">
      <c r="A51" s="515" t="s">
        <v>254</v>
      </c>
      <c r="B51" s="514">
        <v>0</v>
      </c>
      <c r="C51" s="514">
        <v>0</v>
      </c>
      <c r="D51" s="514">
        <f t="shared" si="0"/>
        <v>0</v>
      </c>
    </row>
    <row r="52" spans="1:4">
      <c r="A52" s="515" t="s">
        <v>255</v>
      </c>
      <c r="B52" s="514">
        <v>0</v>
      </c>
      <c r="C52" s="514">
        <v>0</v>
      </c>
      <c r="D52" s="514">
        <f t="shared" si="0"/>
        <v>0</v>
      </c>
    </row>
    <row r="53" spans="1:4">
      <c r="A53" s="515" t="s">
        <v>256</v>
      </c>
      <c r="B53" s="514">
        <v>1</v>
      </c>
      <c r="C53" s="514">
        <v>2</v>
      </c>
      <c r="D53" s="514">
        <f t="shared" si="0"/>
        <v>3</v>
      </c>
    </row>
    <row r="54" spans="1:4">
      <c r="A54" s="515" t="s">
        <v>257</v>
      </c>
      <c r="B54" s="514">
        <v>0</v>
      </c>
      <c r="C54" s="514">
        <v>1</v>
      </c>
      <c r="D54" s="514">
        <f t="shared" si="0"/>
        <v>1</v>
      </c>
    </row>
    <row r="55" spans="1:4">
      <c r="A55" s="515" t="s">
        <v>258</v>
      </c>
      <c r="B55" s="514">
        <v>1</v>
      </c>
      <c r="C55" s="514">
        <v>1</v>
      </c>
      <c r="D55" s="514">
        <f t="shared" si="0"/>
        <v>2</v>
      </c>
    </row>
    <row r="56" spans="1:4">
      <c r="A56" s="515" t="s">
        <v>259</v>
      </c>
      <c r="B56" s="514">
        <v>0</v>
      </c>
      <c r="C56" s="514">
        <v>0</v>
      </c>
      <c r="D56" s="514">
        <f t="shared" si="0"/>
        <v>0</v>
      </c>
    </row>
    <row r="57" spans="1:4">
      <c r="A57" s="515" t="s">
        <v>260</v>
      </c>
      <c r="B57" s="514">
        <v>0</v>
      </c>
      <c r="C57" s="514">
        <v>0</v>
      </c>
      <c r="D57" s="514">
        <f t="shared" si="0"/>
        <v>0</v>
      </c>
    </row>
    <row r="58" spans="1:4">
      <c r="A58" s="515" t="s">
        <v>261</v>
      </c>
      <c r="B58" s="514">
        <v>1</v>
      </c>
      <c r="C58" s="514">
        <v>2</v>
      </c>
      <c r="D58" s="514">
        <f t="shared" si="0"/>
        <v>3</v>
      </c>
    </row>
    <row r="59" spans="1:4">
      <c r="A59" s="515" t="s">
        <v>262</v>
      </c>
      <c r="B59" s="514">
        <v>0</v>
      </c>
      <c r="C59" s="514">
        <v>0</v>
      </c>
      <c r="D59" s="514">
        <f t="shared" si="0"/>
        <v>0</v>
      </c>
    </row>
    <row r="60" spans="1:4">
      <c r="A60" s="515" t="s">
        <v>263</v>
      </c>
      <c r="B60" s="514">
        <v>0</v>
      </c>
      <c r="C60" s="514">
        <v>0</v>
      </c>
      <c r="D60" s="514">
        <f t="shared" si="0"/>
        <v>0</v>
      </c>
    </row>
    <row r="61" spans="1:4">
      <c r="A61" s="515" t="s">
        <v>264</v>
      </c>
      <c r="B61" s="514">
        <v>0</v>
      </c>
      <c r="C61" s="514">
        <v>1</v>
      </c>
      <c r="D61" s="514">
        <f t="shared" si="0"/>
        <v>1</v>
      </c>
    </row>
    <row r="62" spans="1:4">
      <c r="A62" s="515" t="s">
        <v>265</v>
      </c>
      <c r="B62" s="514">
        <v>0</v>
      </c>
      <c r="C62" s="514">
        <v>0</v>
      </c>
      <c r="D62" s="514">
        <f t="shared" si="0"/>
        <v>0</v>
      </c>
    </row>
    <row r="63" spans="1:4">
      <c r="A63" s="515" t="s">
        <v>266</v>
      </c>
      <c r="B63" s="514">
        <v>1</v>
      </c>
      <c r="C63" s="514">
        <v>0</v>
      </c>
      <c r="D63" s="514">
        <f t="shared" si="0"/>
        <v>1</v>
      </c>
    </row>
    <row r="64" spans="1:4">
      <c r="A64" s="515" t="s">
        <v>267</v>
      </c>
      <c r="B64" s="514">
        <v>0</v>
      </c>
      <c r="C64" s="514">
        <v>0</v>
      </c>
      <c r="D64" s="514">
        <f t="shared" si="0"/>
        <v>0</v>
      </c>
    </row>
    <row r="65" spans="1:12">
      <c r="A65" s="515" t="s">
        <v>268</v>
      </c>
      <c r="B65" s="514">
        <v>0</v>
      </c>
      <c r="C65" s="514">
        <v>0</v>
      </c>
      <c r="D65" s="514">
        <f t="shared" si="0"/>
        <v>0</v>
      </c>
    </row>
    <row r="66" spans="1:12">
      <c r="A66" s="515" t="s">
        <v>269</v>
      </c>
      <c r="B66" s="514">
        <v>0</v>
      </c>
      <c r="C66" s="514">
        <v>0</v>
      </c>
      <c r="D66" s="514">
        <f t="shared" si="0"/>
        <v>0</v>
      </c>
      <c r="G66" s="1150" t="s">
        <v>539</v>
      </c>
      <c r="H66" s="1150"/>
      <c r="I66" s="1150"/>
      <c r="J66" s="1150"/>
      <c r="K66" s="1150"/>
    </row>
    <row r="67" spans="1:12">
      <c r="A67" s="515" t="s">
        <v>270</v>
      </c>
      <c r="B67" s="514">
        <v>0</v>
      </c>
      <c r="C67" s="514">
        <v>0</v>
      </c>
      <c r="D67" s="514">
        <f t="shared" si="0"/>
        <v>0</v>
      </c>
      <c r="G67" s="1150"/>
      <c r="H67" s="1150"/>
      <c r="I67" s="1150"/>
      <c r="J67" s="1150"/>
      <c r="K67" s="1150"/>
    </row>
    <row r="68" spans="1:12" ht="15" customHeight="1">
      <c r="A68" s="515" t="s">
        <v>271</v>
      </c>
      <c r="B68" s="514">
        <v>0</v>
      </c>
      <c r="C68" s="514">
        <v>0</v>
      </c>
      <c r="D68" s="514">
        <f t="shared" si="0"/>
        <v>0</v>
      </c>
      <c r="G68" s="1150"/>
      <c r="H68" s="1150"/>
      <c r="I68" s="1150"/>
      <c r="J68" s="1150"/>
      <c r="K68" s="1150"/>
      <c r="L68" s="620"/>
    </row>
    <row r="69" spans="1:12">
      <c r="A69" s="515" t="s">
        <v>272</v>
      </c>
      <c r="B69" s="514">
        <v>0</v>
      </c>
      <c r="C69" s="514">
        <v>0</v>
      </c>
      <c r="D69" s="514">
        <f t="shared" ref="D69:D71" si="1">SUM(B69:C69)</f>
        <v>0</v>
      </c>
      <c r="G69" s="1150"/>
      <c r="H69" s="1150"/>
      <c r="I69" s="1150"/>
      <c r="J69" s="1150"/>
      <c r="K69" s="1150"/>
      <c r="L69" s="620"/>
    </row>
    <row r="70" spans="1:12">
      <c r="A70" s="515" t="s">
        <v>273</v>
      </c>
      <c r="B70" s="514">
        <v>0</v>
      </c>
      <c r="C70" s="514">
        <v>0</v>
      </c>
      <c r="D70" s="514">
        <f t="shared" si="1"/>
        <v>0</v>
      </c>
      <c r="G70" s="1150"/>
      <c r="H70" s="1150"/>
      <c r="I70" s="1150"/>
      <c r="J70" s="1150"/>
      <c r="K70" s="1150"/>
      <c r="L70" s="620"/>
    </row>
    <row r="71" spans="1:12">
      <c r="A71" s="515" t="s">
        <v>274</v>
      </c>
      <c r="B71" s="514">
        <v>0</v>
      </c>
      <c r="C71" s="514">
        <v>1</v>
      </c>
      <c r="D71" s="514">
        <f t="shared" si="1"/>
        <v>1</v>
      </c>
      <c r="G71" s="1112"/>
      <c r="H71" s="1112"/>
      <c r="I71" s="1112"/>
      <c r="J71" s="1112"/>
      <c r="K71" s="620"/>
      <c r="L71" s="620"/>
    </row>
    <row r="72" spans="1:12">
      <c r="A72" s="515" t="s">
        <v>275</v>
      </c>
      <c r="B72" s="514">
        <v>0</v>
      </c>
      <c r="C72" s="514">
        <v>1</v>
      </c>
      <c r="D72" s="514">
        <f>SUM(B72:C72)</f>
        <v>1</v>
      </c>
      <c r="G72" s="1112"/>
      <c r="H72" s="1112"/>
      <c r="I72" s="1112"/>
      <c r="J72" s="1112"/>
      <c r="K72" s="620"/>
      <c r="L72" s="620"/>
    </row>
    <row r="73" spans="1:12">
      <c r="A73" s="519" t="s">
        <v>316</v>
      </c>
      <c r="B73" s="1148"/>
      <c r="C73" s="1149"/>
      <c r="D73" s="514">
        <v>6</v>
      </c>
      <c r="G73" s="1112"/>
      <c r="H73" s="1112"/>
      <c r="I73" s="1112"/>
      <c r="J73" s="1112"/>
      <c r="K73" s="620"/>
      <c r="L73" s="620"/>
    </row>
    <row r="74" spans="1:12">
      <c r="A74" s="520" t="s">
        <v>5</v>
      </c>
      <c r="B74" s="521">
        <f>SUM(B4:B72)</f>
        <v>174</v>
      </c>
      <c r="C74" s="521">
        <f>SUM(C4:C72)</f>
        <v>188</v>
      </c>
      <c r="D74" s="521">
        <f>SUM(D4:D73)</f>
        <v>368</v>
      </c>
      <c r="G74" s="620"/>
      <c r="H74" s="620"/>
      <c r="I74" s="620"/>
      <c r="J74" s="620"/>
      <c r="K74" s="620"/>
      <c r="L74" s="620"/>
    </row>
    <row r="75" spans="1:12">
      <c r="A75" s="131"/>
      <c r="B75" s="131"/>
      <c r="C75" s="131"/>
      <c r="D75" s="131"/>
      <c r="E75" s="131"/>
      <c r="F75" s="542"/>
      <c r="G75" s="542"/>
      <c r="H75" s="542"/>
      <c r="I75" s="542"/>
      <c r="J75" s="542"/>
      <c r="K75" s="542"/>
    </row>
    <row r="76" spans="1:12" s="486" customFormat="1">
      <c r="A76" s="695" t="s">
        <v>411</v>
      </c>
      <c r="B76" s="695" t="s">
        <v>412</v>
      </c>
      <c r="C76" s="696" t="s">
        <v>435</v>
      </c>
      <c r="D76" s="695" t="s">
        <v>23</v>
      </c>
    </row>
    <row r="77" spans="1:12" s="486" customFormat="1">
      <c r="A77" s="696">
        <f>B74</f>
        <v>174</v>
      </c>
      <c r="B77" s="696">
        <f>C74</f>
        <v>188</v>
      </c>
      <c r="C77" s="696">
        <f>D73</f>
        <v>6</v>
      </c>
      <c r="D77" s="696">
        <f>SUM(A77:C77)</f>
        <v>368</v>
      </c>
    </row>
    <row r="78" spans="1:12">
      <c r="A78" s="131"/>
      <c r="B78" s="131"/>
      <c r="C78" s="131"/>
      <c r="D78" s="131"/>
      <c r="E78" s="131"/>
      <c r="F78" s="542"/>
      <c r="G78" s="542"/>
      <c r="H78" s="542"/>
      <c r="I78" s="542"/>
      <c r="J78" s="542"/>
      <c r="K78" s="542"/>
    </row>
    <row r="79" spans="1:12">
      <c r="A79" s="131"/>
      <c r="B79" s="131"/>
      <c r="C79" s="131"/>
      <c r="D79" s="131"/>
      <c r="E79" s="131"/>
      <c r="F79" s="542"/>
      <c r="G79" s="542"/>
      <c r="H79" s="542"/>
      <c r="I79" s="542"/>
      <c r="J79" s="542"/>
      <c r="K79" s="542"/>
    </row>
    <row r="80" spans="1:12">
      <c r="A80" s="131"/>
      <c r="B80" s="131"/>
      <c r="C80" s="131"/>
      <c r="D80" s="131"/>
      <c r="E80" s="131"/>
      <c r="F80" s="542"/>
      <c r="G80" s="542"/>
      <c r="H80" s="542"/>
      <c r="I80" s="542"/>
      <c r="J80" s="542"/>
      <c r="K80" s="542"/>
    </row>
    <row r="81" spans="1:11">
      <c r="A81" s="542"/>
      <c r="B81" s="542"/>
      <c r="C81" s="542"/>
      <c r="D81" s="542"/>
      <c r="E81" s="542"/>
      <c r="F81" s="542"/>
      <c r="G81" s="542"/>
      <c r="H81" s="542"/>
      <c r="I81" s="542"/>
      <c r="J81" s="542"/>
      <c r="K81" s="542"/>
    </row>
    <row r="82" spans="1:11">
      <c r="A82" s="542"/>
      <c r="B82" s="542"/>
      <c r="C82" s="542"/>
      <c r="D82" s="542"/>
      <c r="E82" s="542"/>
      <c r="F82" s="542"/>
      <c r="G82" s="542"/>
      <c r="H82" s="542"/>
      <c r="I82" s="542"/>
      <c r="J82" s="542"/>
      <c r="K82" s="542"/>
    </row>
    <row r="83" spans="1:11">
      <c r="A83" s="542"/>
      <c r="B83" s="542"/>
      <c r="C83" s="542"/>
      <c r="D83" s="542"/>
      <c r="E83" s="542"/>
      <c r="F83" s="542"/>
      <c r="G83" s="542"/>
      <c r="H83" s="542"/>
      <c r="I83" s="542"/>
      <c r="J83" s="542"/>
      <c r="K83" s="542"/>
    </row>
    <row r="84" spans="1:11">
      <c r="A84" s="542"/>
      <c r="B84" s="542"/>
      <c r="C84" s="542"/>
      <c r="D84" s="542"/>
      <c r="E84" s="542"/>
      <c r="F84" s="542"/>
      <c r="G84" s="542"/>
      <c r="H84" s="542"/>
      <c r="I84" s="542"/>
      <c r="J84" s="542"/>
      <c r="K84" s="542"/>
    </row>
    <row r="85" spans="1:11">
      <c r="A85" s="542"/>
      <c r="B85" s="542"/>
      <c r="C85" s="542"/>
      <c r="D85" s="542"/>
      <c r="E85" s="542"/>
      <c r="F85" s="542"/>
      <c r="G85" s="542"/>
      <c r="H85" s="542"/>
      <c r="I85" s="542"/>
      <c r="J85" s="542"/>
      <c r="K85" s="542"/>
    </row>
    <row r="86" spans="1:11">
      <c r="A86" s="542"/>
      <c r="B86" s="542"/>
      <c r="C86" s="542"/>
      <c r="D86" s="542"/>
      <c r="E86" s="542"/>
      <c r="F86" s="542"/>
      <c r="G86" s="542"/>
      <c r="H86" s="542"/>
      <c r="I86" s="542"/>
      <c r="J86" s="542"/>
      <c r="K86" s="542"/>
    </row>
    <row r="87" spans="1:11">
      <c r="A87" s="542"/>
      <c r="B87" s="542"/>
      <c r="C87" s="542"/>
      <c r="D87" s="542"/>
      <c r="E87" s="542"/>
      <c r="F87" s="542"/>
      <c r="G87" s="542"/>
      <c r="H87" s="542"/>
      <c r="I87" s="542"/>
      <c r="J87" s="542"/>
      <c r="K87" s="542"/>
    </row>
    <row r="88" spans="1:11">
      <c r="A88" s="542"/>
      <c r="B88" s="542"/>
      <c r="C88" s="542"/>
      <c r="D88" s="542"/>
      <c r="E88" s="542"/>
      <c r="F88" s="542"/>
      <c r="G88" s="542"/>
      <c r="H88" s="542"/>
      <c r="I88" s="542"/>
      <c r="J88" s="542"/>
      <c r="K88" s="542"/>
    </row>
    <row r="89" spans="1:11">
      <c r="A89" s="542"/>
      <c r="B89" s="542"/>
      <c r="C89" s="542"/>
      <c r="D89" s="542"/>
      <c r="E89" s="542"/>
      <c r="F89" s="542"/>
    </row>
    <row r="90" spans="1:11">
      <c r="A90" s="542"/>
      <c r="B90" s="542"/>
      <c r="C90" s="542"/>
      <c r="D90" s="542"/>
      <c r="E90" s="542"/>
      <c r="F90" s="542"/>
    </row>
    <row r="91" spans="1:11">
      <c r="A91" s="542"/>
      <c r="B91" s="542"/>
      <c r="C91" s="542"/>
      <c r="D91" s="542"/>
      <c r="E91" s="542"/>
      <c r="F91" s="542"/>
    </row>
    <row r="92" spans="1:11">
      <c r="A92" s="542"/>
      <c r="B92" s="542"/>
      <c r="C92" s="542"/>
      <c r="D92" s="542"/>
      <c r="E92" s="542"/>
      <c r="F92" s="542"/>
    </row>
    <row r="93" spans="1:11">
      <c r="A93" s="542"/>
      <c r="B93" s="542"/>
      <c r="C93" s="542"/>
      <c r="D93" s="542"/>
      <c r="E93" s="542"/>
      <c r="F93" s="542"/>
    </row>
    <row r="94" spans="1:11">
      <c r="A94" s="542"/>
      <c r="B94" s="542"/>
      <c r="C94" s="542"/>
      <c r="D94" s="542"/>
      <c r="E94" s="542"/>
      <c r="F94" s="542"/>
    </row>
    <row r="95" spans="1:11">
      <c r="A95" s="542"/>
      <c r="B95" s="542"/>
      <c r="C95" s="542"/>
      <c r="D95" s="542"/>
      <c r="E95" s="542"/>
      <c r="F95" s="542"/>
    </row>
  </sheetData>
  <mergeCells count="2">
    <mergeCell ref="B73:C73"/>
    <mergeCell ref="G66:K7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0"/>
  <dimension ref="A1:L74"/>
  <sheetViews>
    <sheetView workbookViewId="0"/>
  </sheetViews>
  <sheetFormatPr defaultRowHeight="15"/>
  <cols>
    <col min="1" max="1" width="63" style="927" customWidth="1"/>
    <col min="2" max="12" width="12.85546875" customWidth="1"/>
  </cols>
  <sheetData>
    <row r="1" spans="1:12">
      <c r="A1" s="505" t="s">
        <v>0</v>
      </c>
    </row>
    <row r="2" spans="1:12" ht="15.75" thickBot="1">
      <c r="A2" s="934" t="s">
        <v>1</v>
      </c>
    </row>
    <row r="3" spans="1:12" ht="15.75" thickBot="1">
      <c r="A3" s="954" t="s">
        <v>508</v>
      </c>
      <c r="B3" s="955" t="s">
        <v>407</v>
      </c>
      <c r="C3" s="955" t="s">
        <v>485</v>
      </c>
      <c r="D3" s="955" t="s">
        <v>499</v>
      </c>
      <c r="E3" s="956" t="s">
        <v>507</v>
      </c>
      <c r="F3" s="956" t="s">
        <v>512</v>
      </c>
      <c r="G3" s="956" t="s">
        <v>517</v>
      </c>
      <c r="H3" s="956" t="s">
        <v>522</v>
      </c>
      <c r="I3" s="956" t="s">
        <v>532</v>
      </c>
      <c r="J3" s="955" t="s">
        <v>5</v>
      </c>
      <c r="K3" s="955" t="s">
        <v>314</v>
      </c>
      <c r="L3" s="957" t="s">
        <v>315</v>
      </c>
    </row>
    <row r="4" spans="1:12">
      <c r="A4" s="952" t="s">
        <v>211</v>
      </c>
      <c r="B4" s="513">
        <v>2</v>
      </c>
      <c r="C4" s="513">
        <v>4</v>
      </c>
      <c r="D4" s="513">
        <v>2</v>
      </c>
      <c r="E4" s="513">
        <v>6</v>
      </c>
      <c r="F4" s="513">
        <v>7</v>
      </c>
      <c r="G4" s="513">
        <v>7</v>
      </c>
      <c r="H4" s="513">
        <v>7</v>
      </c>
      <c r="I4" s="513">
        <v>4</v>
      </c>
      <c r="J4" s="953">
        <f>SUM(B4:I4)</f>
        <v>39</v>
      </c>
      <c r="K4" s="953">
        <v>19</v>
      </c>
      <c r="L4" s="983">
        <v>20</v>
      </c>
    </row>
    <row r="5" spans="1:12">
      <c r="A5" s="950" t="s">
        <v>413</v>
      </c>
      <c r="B5" s="514">
        <v>0</v>
      </c>
      <c r="C5" s="514">
        <v>0</v>
      </c>
      <c r="D5" s="514">
        <v>0</v>
      </c>
      <c r="E5" s="514">
        <v>0</v>
      </c>
      <c r="F5" s="514">
        <v>0</v>
      </c>
      <c r="G5" s="514">
        <v>0</v>
      </c>
      <c r="H5" s="513">
        <v>0</v>
      </c>
      <c r="I5" s="513">
        <v>0</v>
      </c>
      <c r="J5" s="953">
        <f t="shared" ref="J5:J68" si="0">SUM(B5:I5)</f>
        <v>0</v>
      </c>
      <c r="K5" s="919">
        <v>0</v>
      </c>
      <c r="L5" s="984">
        <v>0</v>
      </c>
    </row>
    <row r="6" spans="1:12">
      <c r="A6" s="950" t="s">
        <v>212</v>
      </c>
      <c r="B6" s="514">
        <v>1</v>
      </c>
      <c r="C6" s="514">
        <v>0</v>
      </c>
      <c r="D6" s="514">
        <v>0</v>
      </c>
      <c r="E6" s="514">
        <v>0</v>
      </c>
      <c r="F6" s="514">
        <v>1</v>
      </c>
      <c r="G6" s="514">
        <v>0</v>
      </c>
      <c r="H6" s="513">
        <v>0</v>
      </c>
      <c r="I6" s="513">
        <v>0</v>
      </c>
      <c r="J6" s="953">
        <f t="shared" si="0"/>
        <v>2</v>
      </c>
      <c r="K6" s="919">
        <v>2</v>
      </c>
      <c r="L6" s="984">
        <v>0</v>
      </c>
    </row>
    <row r="7" spans="1:12">
      <c r="A7" s="950" t="s">
        <v>213</v>
      </c>
      <c r="B7" s="514">
        <v>0</v>
      </c>
      <c r="C7" s="514">
        <v>0</v>
      </c>
      <c r="D7" s="514">
        <v>2</v>
      </c>
      <c r="E7" s="514">
        <v>0</v>
      </c>
      <c r="F7" s="514">
        <v>5</v>
      </c>
      <c r="G7" s="514">
        <v>3</v>
      </c>
      <c r="H7" s="513">
        <v>8</v>
      </c>
      <c r="I7" s="513">
        <v>1</v>
      </c>
      <c r="J7" s="953">
        <f t="shared" si="0"/>
        <v>19</v>
      </c>
      <c r="K7" s="919">
        <v>8</v>
      </c>
      <c r="L7" s="984">
        <v>11</v>
      </c>
    </row>
    <row r="8" spans="1:12">
      <c r="A8" s="950" t="s">
        <v>214</v>
      </c>
      <c r="B8" s="514">
        <v>0</v>
      </c>
      <c r="C8" s="514">
        <v>0</v>
      </c>
      <c r="D8" s="514">
        <v>0</v>
      </c>
      <c r="E8" s="514">
        <v>1</v>
      </c>
      <c r="F8" s="514">
        <v>1</v>
      </c>
      <c r="G8" s="514">
        <v>0</v>
      </c>
      <c r="H8" s="513">
        <v>0</v>
      </c>
      <c r="I8" s="513">
        <v>1</v>
      </c>
      <c r="J8" s="953">
        <f t="shared" si="0"/>
        <v>3</v>
      </c>
      <c r="K8" s="919">
        <v>1</v>
      </c>
      <c r="L8" s="984">
        <v>2</v>
      </c>
    </row>
    <row r="9" spans="1:12">
      <c r="A9" s="950" t="s">
        <v>215</v>
      </c>
      <c r="B9" s="514">
        <v>1</v>
      </c>
      <c r="C9" s="514">
        <v>4</v>
      </c>
      <c r="D9" s="514">
        <v>0</v>
      </c>
      <c r="E9" s="514">
        <v>1</v>
      </c>
      <c r="F9" s="514">
        <v>1</v>
      </c>
      <c r="G9" s="514">
        <v>1</v>
      </c>
      <c r="H9" s="513">
        <v>0</v>
      </c>
      <c r="I9" s="513">
        <v>0</v>
      </c>
      <c r="J9" s="953">
        <f t="shared" si="0"/>
        <v>8</v>
      </c>
      <c r="K9" s="919">
        <v>6</v>
      </c>
      <c r="L9" s="984">
        <v>2</v>
      </c>
    </row>
    <row r="10" spans="1:12">
      <c r="A10" s="950" t="s">
        <v>216</v>
      </c>
      <c r="B10" s="514">
        <v>0</v>
      </c>
      <c r="C10" s="514">
        <v>0</v>
      </c>
      <c r="D10" s="514">
        <v>6</v>
      </c>
      <c r="E10" s="514">
        <v>72</v>
      </c>
      <c r="F10" s="514">
        <v>54</v>
      </c>
      <c r="G10" s="514">
        <v>68</v>
      </c>
      <c r="H10" s="513">
        <v>61</v>
      </c>
      <c r="I10" s="513">
        <v>69</v>
      </c>
      <c r="J10" s="953">
        <f t="shared" si="0"/>
        <v>330</v>
      </c>
      <c r="K10" s="919">
        <v>0</v>
      </c>
      <c r="L10" s="984">
        <v>330</v>
      </c>
    </row>
    <row r="11" spans="1:12">
      <c r="A11" s="950" t="s">
        <v>143</v>
      </c>
      <c r="B11" s="514">
        <v>8</v>
      </c>
      <c r="C11" s="514">
        <v>32</v>
      </c>
      <c r="D11" s="514">
        <v>22</v>
      </c>
      <c r="E11" s="514">
        <v>2</v>
      </c>
      <c r="F11" s="514">
        <v>2</v>
      </c>
      <c r="G11" s="514">
        <v>0</v>
      </c>
      <c r="H11" s="513">
        <v>5</v>
      </c>
      <c r="I11" s="513">
        <v>6</v>
      </c>
      <c r="J11" s="953">
        <f t="shared" si="0"/>
        <v>77</v>
      </c>
      <c r="K11" s="919">
        <v>0</v>
      </c>
      <c r="L11" s="984">
        <v>77</v>
      </c>
    </row>
    <row r="12" spans="1:12">
      <c r="A12" s="950" t="s">
        <v>217</v>
      </c>
      <c r="B12" s="514">
        <v>0</v>
      </c>
      <c r="C12" s="514">
        <v>0</v>
      </c>
      <c r="D12" s="514">
        <v>0</v>
      </c>
      <c r="E12" s="514">
        <v>0</v>
      </c>
      <c r="F12" s="514">
        <v>0</v>
      </c>
      <c r="G12" s="514">
        <v>0</v>
      </c>
      <c r="H12" s="513">
        <v>0</v>
      </c>
      <c r="I12" s="513">
        <v>0</v>
      </c>
      <c r="J12" s="953">
        <f t="shared" si="0"/>
        <v>0</v>
      </c>
      <c r="K12" s="919">
        <v>0</v>
      </c>
      <c r="L12" s="984">
        <v>0</v>
      </c>
    </row>
    <row r="13" spans="1:12">
      <c r="A13" s="950" t="s">
        <v>218</v>
      </c>
      <c r="B13" s="514">
        <v>0</v>
      </c>
      <c r="C13" s="514">
        <v>0</v>
      </c>
      <c r="D13" s="514">
        <v>0</v>
      </c>
      <c r="E13" s="514">
        <v>1</v>
      </c>
      <c r="F13" s="514">
        <v>0</v>
      </c>
      <c r="G13" s="514">
        <v>0</v>
      </c>
      <c r="H13" s="513">
        <v>0</v>
      </c>
      <c r="I13" s="513">
        <v>0</v>
      </c>
      <c r="J13" s="953">
        <f t="shared" si="0"/>
        <v>1</v>
      </c>
      <c r="K13" s="919">
        <v>1</v>
      </c>
      <c r="L13" s="984">
        <v>0</v>
      </c>
    </row>
    <row r="14" spans="1:12">
      <c r="A14" s="950" t="s">
        <v>219</v>
      </c>
      <c r="B14" s="514">
        <v>5</v>
      </c>
      <c r="C14" s="514">
        <v>5</v>
      </c>
      <c r="D14" s="514">
        <v>5</v>
      </c>
      <c r="E14" s="514">
        <v>7</v>
      </c>
      <c r="F14" s="514">
        <v>15</v>
      </c>
      <c r="G14" s="514">
        <v>15</v>
      </c>
      <c r="H14" s="513">
        <v>12</v>
      </c>
      <c r="I14" s="513">
        <v>25</v>
      </c>
      <c r="J14" s="953">
        <f t="shared" si="0"/>
        <v>89</v>
      </c>
      <c r="K14" s="919">
        <v>37</v>
      </c>
      <c r="L14" s="984">
        <v>52</v>
      </c>
    </row>
    <row r="15" spans="1:12">
      <c r="A15" s="950" t="s">
        <v>220</v>
      </c>
      <c r="B15" s="514">
        <v>0</v>
      </c>
      <c r="C15" s="514">
        <v>0</v>
      </c>
      <c r="D15" s="514">
        <v>0</v>
      </c>
      <c r="E15" s="514">
        <v>0</v>
      </c>
      <c r="F15" s="514">
        <v>0</v>
      </c>
      <c r="G15" s="514">
        <v>0</v>
      </c>
      <c r="H15" s="513">
        <v>0</v>
      </c>
      <c r="I15" s="513">
        <v>0</v>
      </c>
      <c r="J15" s="953">
        <f t="shared" si="0"/>
        <v>0</v>
      </c>
      <c r="K15" s="919">
        <v>0</v>
      </c>
      <c r="L15" s="984">
        <v>0</v>
      </c>
    </row>
    <row r="16" spans="1:12">
      <c r="A16" s="950" t="s">
        <v>221</v>
      </c>
      <c r="B16" s="514">
        <v>0</v>
      </c>
      <c r="C16" s="514">
        <v>0</v>
      </c>
      <c r="D16" s="514">
        <v>1</v>
      </c>
      <c r="E16" s="514">
        <v>0</v>
      </c>
      <c r="F16" s="514">
        <v>0</v>
      </c>
      <c r="G16" s="514">
        <v>0</v>
      </c>
      <c r="H16" s="513">
        <v>0</v>
      </c>
      <c r="I16" s="513">
        <v>1</v>
      </c>
      <c r="J16" s="953">
        <f t="shared" si="0"/>
        <v>2</v>
      </c>
      <c r="K16" s="919">
        <v>1</v>
      </c>
      <c r="L16" s="984">
        <v>1</v>
      </c>
    </row>
    <row r="17" spans="1:12">
      <c r="A17" s="950" t="s">
        <v>222</v>
      </c>
      <c r="B17" s="514">
        <v>0</v>
      </c>
      <c r="C17" s="514">
        <v>1</v>
      </c>
      <c r="D17" s="514">
        <v>2</v>
      </c>
      <c r="E17" s="514">
        <v>0</v>
      </c>
      <c r="F17" s="514">
        <v>3</v>
      </c>
      <c r="G17" s="514">
        <v>2</v>
      </c>
      <c r="H17" s="513">
        <v>1</v>
      </c>
      <c r="I17" s="513">
        <v>2</v>
      </c>
      <c r="J17" s="953">
        <f t="shared" si="0"/>
        <v>11</v>
      </c>
      <c r="K17" s="919">
        <v>9</v>
      </c>
      <c r="L17" s="984">
        <v>2</v>
      </c>
    </row>
    <row r="18" spans="1:12">
      <c r="A18" s="950" t="s">
        <v>223</v>
      </c>
      <c r="B18" s="514">
        <v>1</v>
      </c>
      <c r="C18" s="514">
        <v>0</v>
      </c>
      <c r="D18" s="514">
        <v>0</v>
      </c>
      <c r="E18" s="514">
        <v>2</v>
      </c>
      <c r="F18" s="514">
        <v>4</v>
      </c>
      <c r="G18" s="514">
        <v>2</v>
      </c>
      <c r="H18" s="513">
        <v>2</v>
      </c>
      <c r="I18" s="513">
        <v>2</v>
      </c>
      <c r="J18" s="953">
        <f t="shared" si="0"/>
        <v>13</v>
      </c>
      <c r="K18" s="919">
        <v>4</v>
      </c>
      <c r="L18" s="984">
        <v>9</v>
      </c>
    </row>
    <row r="19" spans="1:12">
      <c r="A19" s="950" t="s">
        <v>482</v>
      </c>
      <c r="B19" s="514">
        <v>2</v>
      </c>
      <c r="C19" s="514">
        <v>0</v>
      </c>
      <c r="D19" s="514">
        <v>0</v>
      </c>
      <c r="E19" s="514">
        <v>0</v>
      </c>
      <c r="F19" s="514">
        <v>0</v>
      </c>
      <c r="G19" s="514">
        <v>0</v>
      </c>
      <c r="H19" s="513">
        <v>0</v>
      </c>
      <c r="I19" s="513">
        <v>0</v>
      </c>
      <c r="J19" s="953">
        <f t="shared" si="0"/>
        <v>2</v>
      </c>
      <c r="K19" s="919">
        <v>2</v>
      </c>
      <c r="L19" s="984">
        <v>0</v>
      </c>
    </row>
    <row r="20" spans="1:12">
      <c r="A20" s="950" t="s">
        <v>224</v>
      </c>
      <c r="B20" s="514">
        <v>0</v>
      </c>
      <c r="C20" s="514">
        <v>0</v>
      </c>
      <c r="D20" s="514">
        <v>0</v>
      </c>
      <c r="E20" s="514">
        <v>3</v>
      </c>
      <c r="F20" s="514">
        <v>0</v>
      </c>
      <c r="G20" s="514">
        <v>0</v>
      </c>
      <c r="H20" s="513">
        <v>2</v>
      </c>
      <c r="I20" s="513">
        <v>1</v>
      </c>
      <c r="J20" s="953">
        <f t="shared" si="0"/>
        <v>6</v>
      </c>
      <c r="K20" s="919">
        <v>3</v>
      </c>
      <c r="L20" s="984">
        <v>3</v>
      </c>
    </row>
    <row r="21" spans="1:12">
      <c r="A21" s="950" t="s">
        <v>225</v>
      </c>
      <c r="B21" s="514">
        <v>0</v>
      </c>
      <c r="C21" s="514">
        <v>0</v>
      </c>
      <c r="D21" s="514">
        <v>0</v>
      </c>
      <c r="E21" s="514">
        <v>0</v>
      </c>
      <c r="F21" s="514">
        <v>0</v>
      </c>
      <c r="G21" s="514">
        <v>0</v>
      </c>
      <c r="H21" s="513">
        <v>0</v>
      </c>
      <c r="I21" s="513">
        <v>0</v>
      </c>
      <c r="J21" s="953">
        <f t="shared" si="0"/>
        <v>0</v>
      </c>
      <c r="K21" s="919">
        <v>0</v>
      </c>
      <c r="L21" s="984">
        <v>0</v>
      </c>
    </row>
    <row r="22" spans="1:12">
      <c r="A22" s="950" t="s">
        <v>226</v>
      </c>
      <c r="B22" s="514">
        <v>47</v>
      </c>
      <c r="C22" s="514">
        <v>40</v>
      </c>
      <c r="D22" s="514">
        <v>60</v>
      </c>
      <c r="E22" s="514">
        <v>66</v>
      </c>
      <c r="F22" s="514">
        <v>73</v>
      </c>
      <c r="G22" s="514">
        <v>57</v>
      </c>
      <c r="H22" s="513">
        <v>62</v>
      </c>
      <c r="I22" s="513">
        <v>75</v>
      </c>
      <c r="J22" s="953">
        <f t="shared" si="0"/>
        <v>480</v>
      </c>
      <c r="K22" s="919">
        <v>282</v>
      </c>
      <c r="L22" s="984">
        <v>198</v>
      </c>
    </row>
    <row r="23" spans="1:12">
      <c r="A23" s="950" t="s">
        <v>227</v>
      </c>
      <c r="B23" s="514">
        <v>3</v>
      </c>
      <c r="C23" s="514">
        <v>4</v>
      </c>
      <c r="D23" s="514">
        <v>13</v>
      </c>
      <c r="E23" s="514">
        <v>10</v>
      </c>
      <c r="F23" s="514">
        <v>6</v>
      </c>
      <c r="G23" s="514">
        <v>2</v>
      </c>
      <c r="H23" s="513">
        <v>2</v>
      </c>
      <c r="I23" s="513">
        <v>4</v>
      </c>
      <c r="J23" s="953">
        <f t="shared" si="0"/>
        <v>44</v>
      </c>
      <c r="K23" s="919">
        <v>18</v>
      </c>
      <c r="L23" s="984">
        <v>26</v>
      </c>
    </row>
    <row r="24" spans="1:12">
      <c r="A24" s="950" t="s">
        <v>228</v>
      </c>
      <c r="B24" s="514">
        <v>15</v>
      </c>
      <c r="C24" s="514">
        <v>21</v>
      </c>
      <c r="D24" s="514">
        <v>20</v>
      </c>
      <c r="E24" s="514">
        <v>27</v>
      </c>
      <c r="F24" s="514">
        <v>29</v>
      </c>
      <c r="G24" s="514">
        <v>33</v>
      </c>
      <c r="H24" s="513">
        <v>28</v>
      </c>
      <c r="I24" s="513">
        <v>27</v>
      </c>
      <c r="J24" s="953">
        <f t="shared" si="0"/>
        <v>200</v>
      </c>
      <c r="K24" s="919">
        <v>119</v>
      </c>
      <c r="L24" s="984">
        <v>81</v>
      </c>
    </row>
    <row r="25" spans="1:12">
      <c r="A25" s="950" t="s">
        <v>414</v>
      </c>
      <c r="B25" s="514">
        <v>0</v>
      </c>
      <c r="C25" s="514">
        <v>0</v>
      </c>
      <c r="D25" s="514">
        <v>0</v>
      </c>
      <c r="E25" s="514">
        <v>0</v>
      </c>
      <c r="F25" s="514">
        <v>0</v>
      </c>
      <c r="G25" s="514">
        <v>0</v>
      </c>
      <c r="H25" s="513">
        <v>0</v>
      </c>
      <c r="I25" s="513">
        <v>0</v>
      </c>
      <c r="J25" s="953">
        <f t="shared" si="0"/>
        <v>0</v>
      </c>
      <c r="K25" s="919">
        <v>0</v>
      </c>
      <c r="L25" s="984">
        <v>0</v>
      </c>
    </row>
    <row r="26" spans="1:12">
      <c r="A26" s="950" t="s">
        <v>229</v>
      </c>
      <c r="B26" s="514">
        <v>9</v>
      </c>
      <c r="C26" s="514">
        <v>4</v>
      </c>
      <c r="D26" s="514">
        <v>9</v>
      </c>
      <c r="E26" s="514">
        <v>6</v>
      </c>
      <c r="F26" s="514">
        <v>4</v>
      </c>
      <c r="G26" s="514">
        <v>6</v>
      </c>
      <c r="H26" s="513">
        <v>4</v>
      </c>
      <c r="I26" s="513">
        <v>11</v>
      </c>
      <c r="J26" s="953">
        <f t="shared" si="0"/>
        <v>53</v>
      </c>
      <c r="K26" s="919">
        <v>33</v>
      </c>
      <c r="L26" s="984">
        <v>20</v>
      </c>
    </row>
    <row r="27" spans="1:12">
      <c r="A27" s="950" t="s">
        <v>230</v>
      </c>
      <c r="B27" s="514">
        <v>1</v>
      </c>
      <c r="C27" s="514">
        <v>2</v>
      </c>
      <c r="D27" s="514">
        <v>0</v>
      </c>
      <c r="E27" s="514">
        <v>2</v>
      </c>
      <c r="F27" s="514">
        <v>0</v>
      </c>
      <c r="G27" s="514">
        <v>0</v>
      </c>
      <c r="H27" s="513">
        <v>1</v>
      </c>
      <c r="I27" s="513">
        <v>3</v>
      </c>
      <c r="J27" s="953">
        <f t="shared" si="0"/>
        <v>9</v>
      </c>
      <c r="K27" s="919">
        <v>3</v>
      </c>
      <c r="L27" s="984">
        <v>6</v>
      </c>
    </row>
    <row r="28" spans="1:12">
      <c r="A28" s="950" t="s">
        <v>231</v>
      </c>
      <c r="B28" s="514">
        <v>6</v>
      </c>
      <c r="C28" s="514">
        <v>10</v>
      </c>
      <c r="D28" s="514">
        <v>0</v>
      </c>
      <c r="E28" s="514">
        <v>8</v>
      </c>
      <c r="F28" s="514">
        <v>9</v>
      </c>
      <c r="G28" s="514">
        <v>13</v>
      </c>
      <c r="H28" s="513">
        <v>1</v>
      </c>
      <c r="I28" s="513">
        <v>3</v>
      </c>
      <c r="J28" s="953">
        <f t="shared" si="0"/>
        <v>50</v>
      </c>
      <c r="K28" s="919">
        <v>40</v>
      </c>
      <c r="L28" s="984">
        <v>10</v>
      </c>
    </row>
    <row r="29" spans="1:12">
      <c r="A29" s="950" t="s">
        <v>232</v>
      </c>
      <c r="B29" s="514">
        <v>51</v>
      </c>
      <c r="C29" s="514">
        <v>40</v>
      </c>
      <c r="D29" s="514">
        <v>51</v>
      </c>
      <c r="E29" s="514">
        <v>88</v>
      </c>
      <c r="F29" s="514">
        <v>64</v>
      </c>
      <c r="G29" s="514">
        <v>108</v>
      </c>
      <c r="H29" s="513">
        <v>86</v>
      </c>
      <c r="I29" s="513">
        <v>76</v>
      </c>
      <c r="J29" s="953">
        <f t="shared" si="0"/>
        <v>564</v>
      </c>
      <c r="K29" s="919">
        <v>387</v>
      </c>
      <c r="L29" s="984">
        <v>177</v>
      </c>
    </row>
    <row r="30" spans="1:12">
      <c r="A30" s="950" t="s">
        <v>233</v>
      </c>
      <c r="B30" s="514">
        <v>4</v>
      </c>
      <c r="C30" s="514">
        <v>6</v>
      </c>
      <c r="D30" s="514">
        <v>9</v>
      </c>
      <c r="E30" s="514">
        <v>3</v>
      </c>
      <c r="F30" s="514">
        <v>0</v>
      </c>
      <c r="G30" s="514">
        <v>3</v>
      </c>
      <c r="H30" s="513">
        <v>1</v>
      </c>
      <c r="I30" s="513">
        <v>2</v>
      </c>
      <c r="J30" s="953">
        <f t="shared" si="0"/>
        <v>28</v>
      </c>
      <c r="K30" s="919">
        <v>12</v>
      </c>
      <c r="L30" s="984">
        <v>16</v>
      </c>
    </row>
    <row r="31" spans="1:12">
      <c r="A31" s="950" t="s">
        <v>234</v>
      </c>
      <c r="B31" s="514">
        <v>1</v>
      </c>
      <c r="C31" s="514">
        <v>2</v>
      </c>
      <c r="D31" s="514">
        <v>2</v>
      </c>
      <c r="E31" s="514">
        <v>0</v>
      </c>
      <c r="F31" s="514">
        <v>5</v>
      </c>
      <c r="G31" s="514">
        <v>4</v>
      </c>
      <c r="H31" s="513">
        <v>4</v>
      </c>
      <c r="I31" s="513">
        <v>2</v>
      </c>
      <c r="J31" s="953">
        <f t="shared" si="0"/>
        <v>20</v>
      </c>
      <c r="K31" s="919">
        <v>10</v>
      </c>
      <c r="L31" s="984">
        <v>10</v>
      </c>
    </row>
    <row r="32" spans="1:12">
      <c r="A32" s="950" t="s">
        <v>235</v>
      </c>
      <c r="B32" s="514">
        <v>1</v>
      </c>
      <c r="C32" s="514">
        <v>2</v>
      </c>
      <c r="D32" s="514">
        <v>0</v>
      </c>
      <c r="E32" s="514">
        <v>0</v>
      </c>
      <c r="F32" s="514">
        <v>0</v>
      </c>
      <c r="G32" s="514">
        <v>0</v>
      </c>
      <c r="H32" s="513">
        <v>2</v>
      </c>
      <c r="I32" s="513">
        <v>0</v>
      </c>
      <c r="J32" s="953">
        <f t="shared" si="0"/>
        <v>5</v>
      </c>
      <c r="K32" s="919">
        <v>2</v>
      </c>
      <c r="L32" s="984">
        <v>3</v>
      </c>
    </row>
    <row r="33" spans="1:12">
      <c r="A33" s="950" t="s">
        <v>236</v>
      </c>
      <c r="B33" s="514">
        <v>1</v>
      </c>
      <c r="C33" s="514">
        <v>1</v>
      </c>
      <c r="D33" s="514">
        <v>2</v>
      </c>
      <c r="E33" s="514">
        <v>1</v>
      </c>
      <c r="F33" s="514">
        <v>0</v>
      </c>
      <c r="G33" s="514">
        <v>0</v>
      </c>
      <c r="H33" s="513">
        <v>0</v>
      </c>
      <c r="I33" s="513">
        <v>0</v>
      </c>
      <c r="J33" s="953">
        <f t="shared" si="0"/>
        <v>5</v>
      </c>
      <c r="K33" s="919">
        <v>5</v>
      </c>
      <c r="L33" s="984">
        <v>0</v>
      </c>
    </row>
    <row r="34" spans="1:12">
      <c r="A34" s="950" t="s">
        <v>237</v>
      </c>
      <c r="B34" s="514">
        <v>3</v>
      </c>
      <c r="C34" s="514">
        <v>2</v>
      </c>
      <c r="D34" s="514">
        <v>0</v>
      </c>
      <c r="E34" s="514">
        <v>5</v>
      </c>
      <c r="F34" s="514">
        <v>1</v>
      </c>
      <c r="G34" s="514">
        <v>0</v>
      </c>
      <c r="H34" s="513">
        <v>1</v>
      </c>
      <c r="I34" s="513">
        <v>5</v>
      </c>
      <c r="J34" s="953">
        <f t="shared" si="0"/>
        <v>17</v>
      </c>
      <c r="K34" s="919">
        <v>11</v>
      </c>
      <c r="L34" s="984">
        <v>6</v>
      </c>
    </row>
    <row r="35" spans="1:12">
      <c r="A35" s="950" t="s">
        <v>238</v>
      </c>
      <c r="B35" s="514">
        <v>0</v>
      </c>
      <c r="C35" s="514">
        <v>0</v>
      </c>
      <c r="D35" s="514">
        <v>0</v>
      </c>
      <c r="E35" s="514">
        <v>0</v>
      </c>
      <c r="F35" s="514">
        <v>0</v>
      </c>
      <c r="G35" s="514">
        <v>0</v>
      </c>
      <c r="H35" s="513">
        <v>0</v>
      </c>
      <c r="I35" s="513">
        <v>0</v>
      </c>
      <c r="J35" s="953">
        <f t="shared" si="0"/>
        <v>0</v>
      </c>
      <c r="K35" s="919">
        <v>0</v>
      </c>
      <c r="L35" s="984">
        <v>0</v>
      </c>
    </row>
    <row r="36" spans="1:12">
      <c r="A36" s="950" t="s">
        <v>239</v>
      </c>
      <c r="B36" s="514">
        <v>0</v>
      </c>
      <c r="C36" s="514">
        <v>0</v>
      </c>
      <c r="D36" s="514">
        <v>2</v>
      </c>
      <c r="E36" s="514">
        <v>0</v>
      </c>
      <c r="F36" s="514">
        <v>2</v>
      </c>
      <c r="G36" s="514">
        <v>0</v>
      </c>
      <c r="H36" s="513">
        <v>0</v>
      </c>
      <c r="I36" s="513">
        <v>1</v>
      </c>
      <c r="J36" s="953">
        <f t="shared" si="0"/>
        <v>5</v>
      </c>
      <c r="K36" s="919">
        <v>4</v>
      </c>
      <c r="L36" s="984">
        <v>1</v>
      </c>
    </row>
    <row r="37" spans="1:12">
      <c r="A37" s="950" t="s">
        <v>240</v>
      </c>
      <c r="B37" s="514">
        <v>6</v>
      </c>
      <c r="C37" s="514">
        <v>12</v>
      </c>
      <c r="D37" s="514">
        <v>3</v>
      </c>
      <c r="E37" s="514">
        <v>18</v>
      </c>
      <c r="F37" s="514">
        <v>4</v>
      </c>
      <c r="G37" s="514">
        <v>9</v>
      </c>
      <c r="H37" s="513">
        <v>5</v>
      </c>
      <c r="I37" s="513">
        <v>11</v>
      </c>
      <c r="J37" s="953">
        <f t="shared" si="0"/>
        <v>68</v>
      </c>
      <c r="K37" s="919">
        <v>44</v>
      </c>
      <c r="L37" s="984">
        <v>24</v>
      </c>
    </row>
    <row r="38" spans="1:12">
      <c r="A38" s="950" t="s">
        <v>241</v>
      </c>
      <c r="B38" s="514">
        <v>0</v>
      </c>
      <c r="C38" s="514">
        <v>0</v>
      </c>
      <c r="D38" s="514">
        <v>0</v>
      </c>
      <c r="E38" s="514">
        <v>0</v>
      </c>
      <c r="F38" s="514">
        <v>1</v>
      </c>
      <c r="G38" s="514">
        <v>0</v>
      </c>
      <c r="H38" s="513">
        <v>0</v>
      </c>
      <c r="I38" s="513">
        <v>0</v>
      </c>
      <c r="J38" s="953">
        <f t="shared" si="0"/>
        <v>1</v>
      </c>
      <c r="K38" s="919">
        <v>1</v>
      </c>
      <c r="L38" s="984">
        <v>0</v>
      </c>
    </row>
    <row r="39" spans="1:12">
      <c r="A39" s="950" t="s">
        <v>242</v>
      </c>
      <c r="B39" s="514">
        <v>0</v>
      </c>
      <c r="C39" s="514">
        <v>0</v>
      </c>
      <c r="D39" s="514">
        <v>0</v>
      </c>
      <c r="E39" s="514">
        <v>0</v>
      </c>
      <c r="F39" s="514">
        <v>1</v>
      </c>
      <c r="G39" s="514">
        <v>1</v>
      </c>
      <c r="H39" s="513">
        <v>2</v>
      </c>
      <c r="I39" s="513">
        <v>0</v>
      </c>
      <c r="J39" s="953">
        <f t="shared" si="0"/>
        <v>4</v>
      </c>
      <c r="K39" s="919">
        <v>3</v>
      </c>
      <c r="L39" s="984">
        <v>1</v>
      </c>
    </row>
    <row r="40" spans="1:12">
      <c r="A40" s="950" t="s">
        <v>243</v>
      </c>
      <c r="B40" s="514">
        <v>3</v>
      </c>
      <c r="C40" s="514">
        <v>2</v>
      </c>
      <c r="D40" s="514">
        <v>15</v>
      </c>
      <c r="E40" s="514">
        <v>8</v>
      </c>
      <c r="F40" s="514">
        <v>23</v>
      </c>
      <c r="G40" s="514">
        <v>4</v>
      </c>
      <c r="H40" s="513">
        <v>1</v>
      </c>
      <c r="I40" s="513">
        <v>6</v>
      </c>
      <c r="J40" s="953">
        <f t="shared" si="0"/>
        <v>62</v>
      </c>
      <c r="K40" s="919">
        <v>22</v>
      </c>
      <c r="L40" s="984">
        <v>40</v>
      </c>
    </row>
    <row r="41" spans="1:12">
      <c r="A41" s="950" t="s">
        <v>244</v>
      </c>
      <c r="B41" s="514">
        <v>1</v>
      </c>
      <c r="C41" s="514">
        <v>2</v>
      </c>
      <c r="D41" s="514">
        <v>1</v>
      </c>
      <c r="E41" s="514">
        <v>4</v>
      </c>
      <c r="F41" s="514">
        <v>0</v>
      </c>
      <c r="G41" s="514">
        <v>3</v>
      </c>
      <c r="H41" s="513">
        <v>0</v>
      </c>
      <c r="I41" s="513">
        <v>0</v>
      </c>
      <c r="J41" s="953">
        <f t="shared" si="0"/>
        <v>11</v>
      </c>
      <c r="K41" s="919">
        <v>3</v>
      </c>
      <c r="L41" s="984">
        <v>8</v>
      </c>
    </row>
    <row r="42" spans="1:12">
      <c r="A42" s="950" t="s">
        <v>245</v>
      </c>
      <c r="B42" s="514">
        <v>4</v>
      </c>
      <c r="C42" s="514">
        <v>1</v>
      </c>
      <c r="D42" s="514">
        <v>4</v>
      </c>
      <c r="E42" s="514">
        <v>0</v>
      </c>
      <c r="F42" s="514">
        <v>0</v>
      </c>
      <c r="G42" s="514">
        <v>0</v>
      </c>
      <c r="H42" s="513">
        <v>1</v>
      </c>
      <c r="I42" s="513">
        <v>4</v>
      </c>
      <c r="J42" s="953">
        <f t="shared" si="0"/>
        <v>14</v>
      </c>
      <c r="K42" s="919">
        <v>8</v>
      </c>
      <c r="L42" s="984">
        <v>6</v>
      </c>
    </row>
    <row r="43" spans="1:12">
      <c r="A43" s="950" t="s">
        <v>246</v>
      </c>
      <c r="B43" s="514">
        <v>0</v>
      </c>
      <c r="C43" s="514">
        <v>0</v>
      </c>
      <c r="D43" s="514">
        <v>0</v>
      </c>
      <c r="E43" s="514">
        <v>1</v>
      </c>
      <c r="F43" s="514">
        <v>3</v>
      </c>
      <c r="G43" s="514">
        <v>0</v>
      </c>
      <c r="H43" s="513">
        <v>1</v>
      </c>
      <c r="I43" s="513">
        <v>1</v>
      </c>
      <c r="J43" s="953">
        <f t="shared" si="0"/>
        <v>6</v>
      </c>
      <c r="K43" s="919">
        <v>3</v>
      </c>
      <c r="L43" s="984">
        <v>3</v>
      </c>
    </row>
    <row r="44" spans="1:12">
      <c r="A44" s="950" t="s">
        <v>247</v>
      </c>
      <c r="B44" s="514">
        <v>0</v>
      </c>
      <c r="C44" s="514">
        <v>1</v>
      </c>
      <c r="D44" s="514">
        <v>0</v>
      </c>
      <c r="E44" s="514">
        <v>1</v>
      </c>
      <c r="F44" s="514">
        <v>1</v>
      </c>
      <c r="G44" s="514">
        <v>2</v>
      </c>
      <c r="H44" s="513">
        <v>3</v>
      </c>
      <c r="I44" s="513">
        <v>1</v>
      </c>
      <c r="J44" s="953">
        <f t="shared" si="0"/>
        <v>9</v>
      </c>
      <c r="K44" s="919">
        <v>3</v>
      </c>
      <c r="L44" s="984">
        <v>6</v>
      </c>
    </row>
    <row r="45" spans="1:12">
      <c r="A45" s="950" t="s">
        <v>248</v>
      </c>
      <c r="B45" s="514">
        <v>3</v>
      </c>
      <c r="C45" s="514">
        <v>0</v>
      </c>
      <c r="D45" s="514">
        <v>0</v>
      </c>
      <c r="E45" s="514">
        <v>0</v>
      </c>
      <c r="F45" s="514">
        <v>0</v>
      </c>
      <c r="G45" s="514">
        <v>0</v>
      </c>
      <c r="H45" s="513">
        <v>0</v>
      </c>
      <c r="I45" s="513">
        <v>0</v>
      </c>
      <c r="J45" s="953">
        <f t="shared" si="0"/>
        <v>3</v>
      </c>
      <c r="K45" s="919">
        <v>1</v>
      </c>
      <c r="L45" s="984">
        <v>2</v>
      </c>
    </row>
    <row r="46" spans="1:12">
      <c r="A46" s="950" t="s">
        <v>249</v>
      </c>
      <c r="B46" s="514">
        <v>1</v>
      </c>
      <c r="C46" s="514">
        <v>0</v>
      </c>
      <c r="D46" s="514">
        <v>0</v>
      </c>
      <c r="E46" s="514">
        <v>4</v>
      </c>
      <c r="F46" s="514">
        <v>0</v>
      </c>
      <c r="G46" s="514">
        <v>0</v>
      </c>
      <c r="H46" s="513">
        <v>2</v>
      </c>
      <c r="I46" s="513">
        <v>0</v>
      </c>
      <c r="J46" s="953">
        <f t="shared" si="0"/>
        <v>7</v>
      </c>
      <c r="K46" s="919">
        <v>5</v>
      </c>
      <c r="L46" s="984">
        <v>2</v>
      </c>
    </row>
    <row r="47" spans="1:12">
      <c r="A47" s="950" t="s">
        <v>250</v>
      </c>
      <c r="B47" s="514">
        <v>0</v>
      </c>
      <c r="C47" s="514">
        <v>1</v>
      </c>
      <c r="D47" s="514">
        <v>0</v>
      </c>
      <c r="E47" s="514">
        <v>1</v>
      </c>
      <c r="F47" s="514">
        <v>1</v>
      </c>
      <c r="G47" s="514">
        <v>1</v>
      </c>
      <c r="H47" s="513">
        <v>0</v>
      </c>
      <c r="I47" s="513">
        <v>2</v>
      </c>
      <c r="J47" s="953">
        <f t="shared" si="0"/>
        <v>6</v>
      </c>
      <c r="K47" s="919">
        <v>5</v>
      </c>
      <c r="L47" s="984">
        <v>1</v>
      </c>
    </row>
    <row r="48" spans="1:12">
      <c r="A48" s="950" t="s">
        <v>251</v>
      </c>
      <c r="B48" s="514">
        <v>0</v>
      </c>
      <c r="C48" s="514">
        <v>0</v>
      </c>
      <c r="D48" s="514">
        <v>0</v>
      </c>
      <c r="E48" s="514">
        <v>1</v>
      </c>
      <c r="F48" s="514">
        <v>0</v>
      </c>
      <c r="G48" s="514">
        <v>0</v>
      </c>
      <c r="H48" s="513">
        <v>0</v>
      </c>
      <c r="I48" s="513">
        <v>0</v>
      </c>
      <c r="J48" s="953">
        <f t="shared" si="0"/>
        <v>1</v>
      </c>
      <c r="K48" s="919">
        <v>1</v>
      </c>
      <c r="L48" s="984">
        <v>0</v>
      </c>
    </row>
    <row r="49" spans="1:12">
      <c r="A49" s="950" t="s">
        <v>252</v>
      </c>
      <c r="B49" s="514">
        <v>1</v>
      </c>
      <c r="C49" s="514">
        <v>0</v>
      </c>
      <c r="D49" s="514">
        <v>1</v>
      </c>
      <c r="E49" s="514">
        <v>0</v>
      </c>
      <c r="F49" s="514">
        <v>0</v>
      </c>
      <c r="G49" s="514">
        <v>2</v>
      </c>
      <c r="H49" s="513">
        <v>0</v>
      </c>
      <c r="I49" s="513">
        <v>1</v>
      </c>
      <c r="J49" s="953">
        <f t="shared" si="0"/>
        <v>5</v>
      </c>
      <c r="K49" s="919">
        <v>2</v>
      </c>
      <c r="L49" s="984">
        <v>3</v>
      </c>
    </row>
    <row r="50" spans="1:12">
      <c r="A50" s="950" t="s">
        <v>253</v>
      </c>
      <c r="B50" s="514">
        <v>0</v>
      </c>
      <c r="C50" s="514">
        <v>1</v>
      </c>
      <c r="D50" s="514">
        <v>0</v>
      </c>
      <c r="E50" s="514">
        <v>1</v>
      </c>
      <c r="F50" s="514">
        <v>0</v>
      </c>
      <c r="G50" s="514">
        <v>0</v>
      </c>
      <c r="H50" s="513">
        <v>1</v>
      </c>
      <c r="I50" s="513">
        <v>2</v>
      </c>
      <c r="J50" s="953">
        <f t="shared" si="0"/>
        <v>5</v>
      </c>
      <c r="K50" s="919">
        <v>2</v>
      </c>
      <c r="L50" s="984">
        <v>3</v>
      </c>
    </row>
    <row r="51" spans="1:12">
      <c r="A51" s="950" t="s">
        <v>254</v>
      </c>
      <c r="B51" s="514">
        <v>0</v>
      </c>
      <c r="C51" s="514">
        <v>0</v>
      </c>
      <c r="D51" s="514">
        <v>0</v>
      </c>
      <c r="E51" s="514">
        <v>1</v>
      </c>
      <c r="F51" s="514">
        <v>1</v>
      </c>
      <c r="G51" s="514">
        <v>0</v>
      </c>
      <c r="H51" s="513">
        <v>1</v>
      </c>
      <c r="I51" s="513">
        <v>0</v>
      </c>
      <c r="J51" s="953">
        <f t="shared" si="0"/>
        <v>3</v>
      </c>
      <c r="K51" s="919">
        <v>1</v>
      </c>
      <c r="L51" s="984">
        <v>2</v>
      </c>
    </row>
    <row r="52" spans="1:12">
      <c r="A52" s="950" t="s">
        <v>255</v>
      </c>
      <c r="B52" s="514">
        <v>0</v>
      </c>
      <c r="C52" s="514">
        <v>0</v>
      </c>
      <c r="D52" s="514">
        <v>0</v>
      </c>
      <c r="E52" s="514">
        <v>0</v>
      </c>
      <c r="F52" s="514">
        <v>0</v>
      </c>
      <c r="G52" s="514">
        <v>0</v>
      </c>
      <c r="H52" s="513">
        <v>0</v>
      </c>
      <c r="I52" s="513">
        <v>0</v>
      </c>
      <c r="J52" s="953">
        <f t="shared" si="0"/>
        <v>0</v>
      </c>
      <c r="K52" s="919">
        <v>0</v>
      </c>
      <c r="L52" s="984">
        <v>0</v>
      </c>
    </row>
    <row r="53" spans="1:12">
      <c r="A53" s="950" t="s">
        <v>256</v>
      </c>
      <c r="B53" s="514">
        <v>3</v>
      </c>
      <c r="C53" s="514">
        <v>4</v>
      </c>
      <c r="D53" s="514">
        <v>1</v>
      </c>
      <c r="E53" s="514">
        <v>4</v>
      </c>
      <c r="F53" s="514">
        <v>0</v>
      </c>
      <c r="G53" s="514">
        <v>5</v>
      </c>
      <c r="H53" s="513">
        <v>1</v>
      </c>
      <c r="I53" s="513">
        <v>3</v>
      </c>
      <c r="J53" s="953">
        <f t="shared" si="0"/>
        <v>21</v>
      </c>
      <c r="K53" s="919">
        <v>14</v>
      </c>
      <c r="L53" s="984">
        <v>7</v>
      </c>
    </row>
    <row r="54" spans="1:12">
      <c r="A54" s="950" t="s">
        <v>257</v>
      </c>
      <c r="B54" s="514">
        <v>0</v>
      </c>
      <c r="C54" s="514">
        <v>0</v>
      </c>
      <c r="D54" s="514">
        <v>0</v>
      </c>
      <c r="E54" s="514">
        <v>2</v>
      </c>
      <c r="F54" s="514">
        <v>4</v>
      </c>
      <c r="G54" s="514">
        <v>1</v>
      </c>
      <c r="H54" s="513">
        <v>0</v>
      </c>
      <c r="I54" s="513">
        <v>1</v>
      </c>
      <c r="J54" s="953">
        <f t="shared" si="0"/>
        <v>8</v>
      </c>
      <c r="K54" s="919">
        <v>5</v>
      </c>
      <c r="L54" s="984">
        <v>3</v>
      </c>
    </row>
    <row r="55" spans="1:12">
      <c r="A55" s="950" t="s">
        <v>258</v>
      </c>
      <c r="B55" s="514">
        <v>0</v>
      </c>
      <c r="C55" s="514">
        <v>1</v>
      </c>
      <c r="D55" s="514">
        <v>2</v>
      </c>
      <c r="E55" s="514">
        <v>2</v>
      </c>
      <c r="F55" s="514">
        <v>0</v>
      </c>
      <c r="G55" s="514">
        <v>0</v>
      </c>
      <c r="H55" s="513">
        <v>1</v>
      </c>
      <c r="I55" s="513">
        <v>2</v>
      </c>
      <c r="J55" s="953">
        <f t="shared" si="0"/>
        <v>8</v>
      </c>
      <c r="K55" s="919">
        <v>3</v>
      </c>
      <c r="L55" s="984">
        <v>5</v>
      </c>
    </row>
    <row r="56" spans="1:12">
      <c r="A56" s="950" t="s">
        <v>259</v>
      </c>
      <c r="B56" s="514">
        <v>2</v>
      </c>
      <c r="C56" s="514">
        <v>1</v>
      </c>
      <c r="D56" s="514">
        <v>3</v>
      </c>
      <c r="E56" s="514">
        <v>1</v>
      </c>
      <c r="F56" s="514">
        <v>1</v>
      </c>
      <c r="G56" s="514">
        <v>0</v>
      </c>
      <c r="H56" s="513">
        <v>1</v>
      </c>
      <c r="I56" s="513">
        <v>0</v>
      </c>
      <c r="J56" s="953">
        <f t="shared" si="0"/>
        <v>9</v>
      </c>
      <c r="K56" s="919">
        <v>8</v>
      </c>
      <c r="L56" s="984">
        <v>1</v>
      </c>
    </row>
    <row r="57" spans="1:12">
      <c r="A57" s="950" t="s">
        <v>260</v>
      </c>
      <c r="B57" s="514">
        <v>0</v>
      </c>
      <c r="C57" s="514">
        <v>0</v>
      </c>
      <c r="D57" s="514">
        <v>2</v>
      </c>
      <c r="E57" s="514">
        <v>0</v>
      </c>
      <c r="F57" s="514">
        <v>0</v>
      </c>
      <c r="G57" s="514">
        <v>0</v>
      </c>
      <c r="H57" s="513">
        <v>1</v>
      </c>
      <c r="I57" s="513">
        <v>0</v>
      </c>
      <c r="J57" s="953">
        <f t="shared" si="0"/>
        <v>3</v>
      </c>
      <c r="K57" s="919">
        <v>2</v>
      </c>
      <c r="L57" s="984">
        <v>1</v>
      </c>
    </row>
    <row r="58" spans="1:12">
      <c r="A58" s="950" t="s">
        <v>261</v>
      </c>
      <c r="B58" s="514">
        <v>0</v>
      </c>
      <c r="C58" s="514">
        <v>0</v>
      </c>
      <c r="D58" s="514">
        <v>5</v>
      </c>
      <c r="E58" s="514">
        <v>6</v>
      </c>
      <c r="F58" s="514">
        <v>0</v>
      </c>
      <c r="G58" s="514">
        <v>3</v>
      </c>
      <c r="H58" s="513">
        <v>5</v>
      </c>
      <c r="I58" s="513">
        <v>3</v>
      </c>
      <c r="J58" s="953">
        <f t="shared" si="0"/>
        <v>22</v>
      </c>
      <c r="K58" s="919">
        <v>17</v>
      </c>
      <c r="L58" s="984">
        <v>5</v>
      </c>
    </row>
    <row r="59" spans="1:12">
      <c r="A59" s="950" t="s">
        <v>262</v>
      </c>
      <c r="B59" s="514">
        <v>1</v>
      </c>
      <c r="C59" s="514">
        <v>0</v>
      </c>
      <c r="D59" s="514">
        <v>0</v>
      </c>
      <c r="E59" s="514">
        <v>0</v>
      </c>
      <c r="F59" s="514">
        <v>0</v>
      </c>
      <c r="G59" s="514">
        <v>0</v>
      </c>
      <c r="H59" s="513">
        <v>0</v>
      </c>
      <c r="I59" s="513">
        <v>0</v>
      </c>
      <c r="J59" s="953">
        <f t="shared" si="0"/>
        <v>1</v>
      </c>
      <c r="K59" s="919">
        <v>1</v>
      </c>
      <c r="L59" s="984">
        <v>0</v>
      </c>
    </row>
    <row r="60" spans="1:12">
      <c r="A60" s="950" t="s">
        <v>263</v>
      </c>
      <c r="B60" s="514">
        <v>0</v>
      </c>
      <c r="C60" s="514">
        <v>2</v>
      </c>
      <c r="D60" s="514">
        <v>0</v>
      </c>
      <c r="E60" s="514">
        <v>1</v>
      </c>
      <c r="F60" s="514">
        <v>0</v>
      </c>
      <c r="G60" s="514">
        <v>1</v>
      </c>
      <c r="H60" s="513">
        <v>0</v>
      </c>
      <c r="I60" s="513">
        <v>0</v>
      </c>
      <c r="J60" s="953">
        <f t="shared" si="0"/>
        <v>4</v>
      </c>
      <c r="K60" s="919">
        <v>4</v>
      </c>
      <c r="L60" s="984">
        <v>0</v>
      </c>
    </row>
    <row r="61" spans="1:12">
      <c r="A61" s="950" t="s">
        <v>264</v>
      </c>
      <c r="B61" s="514">
        <v>0</v>
      </c>
      <c r="C61" s="514">
        <v>1</v>
      </c>
      <c r="D61" s="514">
        <v>0</v>
      </c>
      <c r="E61" s="514">
        <v>0</v>
      </c>
      <c r="F61" s="514">
        <v>0</v>
      </c>
      <c r="G61" s="514">
        <v>0</v>
      </c>
      <c r="H61" s="513">
        <v>1</v>
      </c>
      <c r="I61" s="513">
        <v>1</v>
      </c>
      <c r="J61" s="953">
        <f t="shared" si="0"/>
        <v>3</v>
      </c>
      <c r="K61" s="919">
        <v>0</v>
      </c>
      <c r="L61" s="984">
        <v>3</v>
      </c>
    </row>
    <row r="62" spans="1:12">
      <c r="A62" s="950" t="s">
        <v>265</v>
      </c>
      <c r="B62" s="514">
        <v>0</v>
      </c>
      <c r="C62" s="514">
        <v>0</v>
      </c>
      <c r="D62" s="514">
        <v>0</v>
      </c>
      <c r="E62" s="514">
        <v>0</v>
      </c>
      <c r="F62" s="514">
        <v>0</v>
      </c>
      <c r="G62" s="514">
        <v>0</v>
      </c>
      <c r="H62" s="513">
        <v>2</v>
      </c>
      <c r="I62" s="513">
        <v>0</v>
      </c>
      <c r="J62" s="953">
        <f t="shared" si="0"/>
        <v>2</v>
      </c>
      <c r="K62" s="919">
        <v>2</v>
      </c>
      <c r="L62" s="984">
        <v>0</v>
      </c>
    </row>
    <row r="63" spans="1:12">
      <c r="A63" s="950" t="s">
        <v>266</v>
      </c>
      <c r="B63" s="514">
        <v>0</v>
      </c>
      <c r="C63" s="514">
        <v>0</v>
      </c>
      <c r="D63" s="514">
        <v>1</v>
      </c>
      <c r="E63" s="514">
        <v>1</v>
      </c>
      <c r="F63" s="514">
        <v>0</v>
      </c>
      <c r="G63" s="514">
        <v>1</v>
      </c>
      <c r="H63" s="513">
        <v>0</v>
      </c>
      <c r="I63" s="513">
        <v>1</v>
      </c>
      <c r="J63" s="953">
        <f t="shared" si="0"/>
        <v>4</v>
      </c>
      <c r="K63" s="919">
        <v>4</v>
      </c>
      <c r="L63" s="984">
        <v>0</v>
      </c>
    </row>
    <row r="64" spans="1:12">
      <c r="A64" s="950" t="s">
        <v>267</v>
      </c>
      <c r="B64" s="514">
        <v>0</v>
      </c>
      <c r="C64" s="514">
        <v>1</v>
      </c>
      <c r="D64" s="514">
        <v>3</v>
      </c>
      <c r="E64" s="514">
        <v>1</v>
      </c>
      <c r="F64" s="514">
        <v>1</v>
      </c>
      <c r="G64" s="514">
        <v>2</v>
      </c>
      <c r="H64" s="513">
        <v>1</v>
      </c>
      <c r="I64" s="513">
        <v>0</v>
      </c>
      <c r="J64" s="953">
        <f t="shared" si="0"/>
        <v>9</v>
      </c>
      <c r="K64" s="919">
        <v>5</v>
      </c>
      <c r="L64" s="984">
        <v>4</v>
      </c>
    </row>
    <row r="65" spans="1:12">
      <c r="A65" s="950" t="s">
        <v>268</v>
      </c>
      <c r="B65" s="514">
        <v>1</v>
      </c>
      <c r="C65" s="514">
        <v>0</v>
      </c>
      <c r="D65" s="514">
        <v>0</v>
      </c>
      <c r="E65" s="514">
        <v>0</v>
      </c>
      <c r="F65" s="514">
        <v>2</v>
      </c>
      <c r="G65" s="514">
        <v>0</v>
      </c>
      <c r="H65" s="513">
        <v>0</v>
      </c>
      <c r="I65" s="513">
        <v>0</v>
      </c>
      <c r="J65" s="953">
        <f t="shared" si="0"/>
        <v>3</v>
      </c>
      <c r="K65" s="919">
        <v>2</v>
      </c>
      <c r="L65" s="984">
        <v>1</v>
      </c>
    </row>
    <row r="66" spans="1:12">
      <c r="A66" s="950" t="s">
        <v>269</v>
      </c>
      <c r="B66" s="514">
        <v>0</v>
      </c>
      <c r="C66" s="514">
        <v>1</v>
      </c>
      <c r="D66" s="514">
        <v>1</v>
      </c>
      <c r="E66" s="514">
        <v>0</v>
      </c>
      <c r="F66" s="514">
        <v>0</v>
      </c>
      <c r="G66" s="514">
        <v>1</v>
      </c>
      <c r="H66" s="513">
        <v>0</v>
      </c>
      <c r="I66" s="513">
        <v>0</v>
      </c>
      <c r="J66" s="953">
        <f t="shared" si="0"/>
        <v>3</v>
      </c>
      <c r="K66" s="919">
        <v>2</v>
      </c>
      <c r="L66" s="984">
        <v>1</v>
      </c>
    </row>
    <row r="67" spans="1:12">
      <c r="A67" s="950" t="s">
        <v>270</v>
      </c>
      <c r="B67" s="514">
        <v>3</v>
      </c>
      <c r="C67" s="514">
        <v>0</v>
      </c>
      <c r="D67" s="514">
        <v>2</v>
      </c>
      <c r="E67" s="514">
        <v>2</v>
      </c>
      <c r="F67" s="514">
        <v>0</v>
      </c>
      <c r="G67" s="514">
        <v>1</v>
      </c>
      <c r="H67" s="513">
        <v>1</v>
      </c>
      <c r="I67" s="513">
        <v>0</v>
      </c>
      <c r="J67" s="953">
        <f t="shared" si="0"/>
        <v>9</v>
      </c>
      <c r="K67" s="919">
        <v>8</v>
      </c>
      <c r="L67" s="984">
        <v>1</v>
      </c>
    </row>
    <row r="68" spans="1:12">
      <c r="A68" s="950" t="s">
        <v>271</v>
      </c>
      <c r="B68" s="514">
        <v>0</v>
      </c>
      <c r="C68" s="514">
        <v>0</v>
      </c>
      <c r="D68" s="514">
        <v>1</v>
      </c>
      <c r="E68" s="514">
        <v>1</v>
      </c>
      <c r="F68" s="514">
        <v>3</v>
      </c>
      <c r="G68" s="514">
        <v>0</v>
      </c>
      <c r="H68" s="513">
        <v>0</v>
      </c>
      <c r="I68" s="513">
        <v>0</v>
      </c>
      <c r="J68" s="953">
        <f t="shared" si="0"/>
        <v>5</v>
      </c>
      <c r="K68" s="919">
        <v>3</v>
      </c>
      <c r="L68" s="984">
        <v>2</v>
      </c>
    </row>
    <row r="69" spans="1:12">
      <c r="A69" s="950" t="s">
        <v>272</v>
      </c>
      <c r="B69" s="514">
        <v>3</v>
      </c>
      <c r="C69" s="514">
        <v>0</v>
      </c>
      <c r="D69" s="514">
        <v>1</v>
      </c>
      <c r="E69" s="514">
        <v>3</v>
      </c>
      <c r="F69" s="514">
        <v>3</v>
      </c>
      <c r="G69" s="514">
        <v>0</v>
      </c>
      <c r="H69" s="513">
        <v>1</v>
      </c>
      <c r="I69" s="513">
        <v>0</v>
      </c>
      <c r="J69" s="953">
        <f t="shared" ref="J69:J73" si="1">SUM(B69:I69)</f>
        <v>11</v>
      </c>
      <c r="K69" s="919">
        <v>7</v>
      </c>
      <c r="L69" s="984">
        <v>4</v>
      </c>
    </row>
    <row r="70" spans="1:12">
      <c r="A70" s="950" t="s">
        <v>273</v>
      </c>
      <c r="B70" s="514">
        <v>1</v>
      </c>
      <c r="C70" s="514">
        <v>0</v>
      </c>
      <c r="D70" s="514">
        <v>0</v>
      </c>
      <c r="E70" s="514">
        <v>2</v>
      </c>
      <c r="F70" s="514">
        <v>3</v>
      </c>
      <c r="G70" s="514">
        <v>1</v>
      </c>
      <c r="H70" s="513">
        <v>2</v>
      </c>
      <c r="I70" s="513">
        <v>0</v>
      </c>
      <c r="J70" s="953">
        <f t="shared" si="1"/>
        <v>9</v>
      </c>
      <c r="K70" s="919">
        <v>4</v>
      </c>
      <c r="L70" s="984">
        <v>5</v>
      </c>
    </row>
    <row r="71" spans="1:12">
      <c r="A71" s="950" t="s">
        <v>274</v>
      </c>
      <c r="B71" s="514">
        <v>2</v>
      </c>
      <c r="C71" s="514">
        <v>0</v>
      </c>
      <c r="D71" s="514">
        <v>1</v>
      </c>
      <c r="E71" s="514">
        <v>0</v>
      </c>
      <c r="F71" s="514">
        <v>0</v>
      </c>
      <c r="G71" s="514">
        <v>0</v>
      </c>
      <c r="H71" s="513">
        <v>0</v>
      </c>
      <c r="I71" s="513">
        <v>1</v>
      </c>
      <c r="J71" s="953">
        <f t="shared" si="1"/>
        <v>4</v>
      </c>
      <c r="K71" s="919">
        <v>3</v>
      </c>
      <c r="L71" s="984">
        <v>1</v>
      </c>
    </row>
    <row r="72" spans="1:12">
      <c r="A72" s="950" t="s">
        <v>275</v>
      </c>
      <c r="B72" s="514">
        <v>0</v>
      </c>
      <c r="C72" s="514">
        <v>0</v>
      </c>
      <c r="D72" s="514">
        <v>0</v>
      </c>
      <c r="E72" s="514">
        <v>2</v>
      </c>
      <c r="F72" s="514">
        <v>0</v>
      </c>
      <c r="G72" s="514">
        <v>1</v>
      </c>
      <c r="H72" s="513">
        <v>1</v>
      </c>
      <c r="I72" s="513">
        <v>1</v>
      </c>
      <c r="J72" s="953">
        <f t="shared" si="1"/>
        <v>5</v>
      </c>
      <c r="K72" s="919">
        <v>4</v>
      </c>
      <c r="L72" s="984">
        <v>1</v>
      </c>
    </row>
    <row r="73" spans="1:12" ht="15.75" thickBot="1">
      <c r="A73" s="951" t="s">
        <v>316</v>
      </c>
      <c r="B73" s="517">
        <v>8</v>
      </c>
      <c r="C73" s="517">
        <v>19</v>
      </c>
      <c r="D73" s="517">
        <v>107</v>
      </c>
      <c r="E73" s="517">
        <v>18</v>
      </c>
      <c r="F73" s="517">
        <v>3</v>
      </c>
      <c r="G73" s="517">
        <v>3</v>
      </c>
      <c r="H73" s="1050">
        <v>0</v>
      </c>
      <c r="I73" s="1050">
        <v>6</v>
      </c>
      <c r="J73" s="953">
        <f t="shared" si="1"/>
        <v>164</v>
      </c>
      <c r="K73" s="985"/>
      <c r="L73" s="986"/>
    </row>
    <row r="74" spans="1:12" ht="15.75" thickBot="1">
      <c r="A74" s="947" t="s">
        <v>23</v>
      </c>
      <c r="B74" s="948">
        <f t="shared" ref="B74:E74" si="2">SUM(B4:B73)</f>
        <v>205</v>
      </c>
      <c r="C74" s="948">
        <f t="shared" si="2"/>
        <v>230</v>
      </c>
      <c r="D74" s="948">
        <f t="shared" si="2"/>
        <v>362</v>
      </c>
      <c r="E74" s="948">
        <f t="shared" si="2"/>
        <v>397</v>
      </c>
      <c r="F74" s="948">
        <f>SUM(F4:F73)</f>
        <v>341</v>
      </c>
      <c r="G74" s="948">
        <f>SUM(G4:G73)</f>
        <v>366</v>
      </c>
      <c r="H74" s="948">
        <f>SUM(H4:H73)</f>
        <v>325</v>
      </c>
      <c r="I74" s="948">
        <f>SUM(I4:I73)</f>
        <v>368</v>
      </c>
      <c r="J74" s="948">
        <f>SUM(J4:J73)</f>
        <v>2594</v>
      </c>
      <c r="K74" s="948">
        <f>SUM(K4:K72)</f>
        <v>1221</v>
      </c>
      <c r="L74" s="949">
        <f>SUM(L4:L72)</f>
        <v>1209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1"/>
  <dimension ref="A1:J73"/>
  <sheetViews>
    <sheetView workbookViewId="0">
      <selection activeCell="I74" sqref="I74"/>
    </sheetView>
  </sheetViews>
  <sheetFormatPr defaultRowHeight="15"/>
  <cols>
    <col min="1" max="1" width="68.28515625" customWidth="1"/>
    <col min="2" max="10" width="12.85546875" style="71" customWidth="1"/>
  </cols>
  <sheetData>
    <row r="1" spans="1:10">
      <c r="A1" s="505" t="s">
        <v>0</v>
      </c>
    </row>
    <row r="2" spans="1:10" ht="15.75" thickBot="1">
      <c r="A2" s="507" t="s">
        <v>1</v>
      </c>
    </row>
    <row r="3" spans="1:10" ht="15.75" thickBot="1">
      <c r="A3" s="942" t="s">
        <v>508</v>
      </c>
      <c r="B3" s="943" t="s">
        <v>407</v>
      </c>
      <c r="C3" s="943" t="s">
        <v>485</v>
      </c>
      <c r="D3" s="943" t="s">
        <v>499</v>
      </c>
      <c r="E3" s="944" t="s">
        <v>507</v>
      </c>
      <c r="F3" s="945" t="s">
        <v>512</v>
      </c>
      <c r="G3" s="1039" t="s">
        <v>517</v>
      </c>
      <c r="H3" s="1051" t="s">
        <v>522</v>
      </c>
      <c r="I3" s="1051" t="s">
        <v>532</v>
      </c>
      <c r="J3" s="1090" t="s">
        <v>5</v>
      </c>
    </row>
    <row r="4" spans="1:10">
      <c r="A4" s="938" t="s">
        <v>211</v>
      </c>
      <c r="B4" s="939">
        <v>1</v>
      </c>
      <c r="C4" s="939">
        <v>3</v>
      </c>
      <c r="D4" s="939">
        <v>1</v>
      </c>
      <c r="E4" s="939">
        <v>5</v>
      </c>
      <c r="F4" s="940">
        <v>2</v>
      </c>
      <c r="G4" s="939">
        <v>2</v>
      </c>
      <c r="H4" s="1052">
        <v>4</v>
      </c>
      <c r="I4" s="1092">
        <v>1</v>
      </c>
      <c r="J4" s="1094">
        <f>SUM(B4:I4)</f>
        <v>19</v>
      </c>
    </row>
    <row r="5" spans="1:10">
      <c r="A5" s="936" t="s">
        <v>413</v>
      </c>
      <c r="B5" s="935">
        <v>0</v>
      </c>
      <c r="C5" s="935">
        <v>0</v>
      </c>
      <c r="D5" s="935">
        <v>0</v>
      </c>
      <c r="E5" s="935">
        <v>0</v>
      </c>
      <c r="F5" s="937">
        <v>0</v>
      </c>
      <c r="G5" s="935">
        <v>0</v>
      </c>
      <c r="H5" s="1052">
        <v>0</v>
      </c>
      <c r="I5" s="940">
        <v>0</v>
      </c>
      <c r="J5" s="1095">
        <f t="shared" ref="J5:J68" si="0">SUM(B5:I5)</f>
        <v>0</v>
      </c>
    </row>
    <row r="6" spans="1:10">
      <c r="A6" s="936" t="s">
        <v>212</v>
      </c>
      <c r="B6" s="935">
        <v>1</v>
      </c>
      <c r="C6" s="935">
        <v>0</v>
      </c>
      <c r="D6" s="935">
        <v>0</v>
      </c>
      <c r="E6" s="935">
        <v>0</v>
      </c>
      <c r="F6" s="937">
        <v>1</v>
      </c>
      <c r="G6" s="935">
        <v>0</v>
      </c>
      <c r="H6" s="1052">
        <v>0</v>
      </c>
      <c r="I6" s="940">
        <v>0</v>
      </c>
      <c r="J6" s="1095">
        <f t="shared" si="0"/>
        <v>2</v>
      </c>
    </row>
    <row r="7" spans="1:10">
      <c r="A7" s="936" t="s">
        <v>213</v>
      </c>
      <c r="B7" s="935">
        <v>0</v>
      </c>
      <c r="C7" s="935">
        <v>0</v>
      </c>
      <c r="D7" s="935">
        <v>1</v>
      </c>
      <c r="E7" s="935">
        <v>0</v>
      </c>
      <c r="F7" s="937">
        <v>3</v>
      </c>
      <c r="G7" s="935">
        <v>0</v>
      </c>
      <c r="H7" s="1052">
        <v>3</v>
      </c>
      <c r="I7" s="940">
        <v>1</v>
      </c>
      <c r="J7" s="1095">
        <f t="shared" si="0"/>
        <v>8</v>
      </c>
    </row>
    <row r="8" spans="1:10">
      <c r="A8" s="936" t="s">
        <v>214</v>
      </c>
      <c r="B8" s="935">
        <v>0</v>
      </c>
      <c r="C8" s="935">
        <v>0</v>
      </c>
      <c r="D8" s="935">
        <v>0</v>
      </c>
      <c r="E8" s="935">
        <v>0</v>
      </c>
      <c r="F8" s="937">
        <v>1</v>
      </c>
      <c r="G8" s="935">
        <v>0</v>
      </c>
      <c r="H8" s="1052">
        <v>0</v>
      </c>
      <c r="I8" s="940">
        <v>0</v>
      </c>
      <c r="J8" s="1095">
        <f t="shared" si="0"/>
        <v>1</v>
      </c>
    </row>
    <row r="9" spans="1:10">
      <c r="A9" s="936" t="s">
        <v>215</v>
      </c>
      <c r="B9" s="935">
        <v>1</v>
      </c>
      <c r="C9" s="935">
        <v>3</v>
      </c>
      <c r="D9" s="935">
        <v>0</v>
      </c>
      <c r="E9" s="935">
        <v>0</v>
      </c>
      <c r="F9" s="937">
        <v>1</v>
      </c>
      <c r="G9" s="935">
        <v>1</v>
      </c>
      <c r="H9" s="1052">
        <v>0</v>
      </c>
      <c r="I9" s="940">
        <v>0</v>
      </c>
      <c r="J9" s="1095">
        <f t="shared" si="0"/>
        <v>6</v>
      </c>
    </row>
    <row r="10" spans="1:10">
      <c r="A10" s="936" t="s">
        <v>216</v>
      </c>
      <c r="B10" s="935">
        <v>0</v>
      </c>
      <c r="C10" s="935">
        <v>0</v>
      </c>
      <c r="D10" s="935">
        <v>0</v>
      </c>
      <c r="E10" s="935">
        <v>0</v>
      </c>
      <c r="F10" s="937">
        <v>0</v>
      </c>
      <c r="G10" s="935">
        <v>0</v>
      </c>
      <c r="H10" s="1052">
        <v>0</v>
      </c>
      <c r="I10" s="940">
        <v>0</v>
      </c>
      <c r="J10" s="1095">
        <f t="shared" si="0"/>
        <v>0</v>
      </c>
    </row>
    <row r="11" spans="1:10">
      <c r="A11" s="936" t="s">
        <v>143</v>
      </c>
      <c r="B11" s="935">
        <v>0</v>
      </c>
      <c r="C11" s="935">
        <v>0</v>
      </c>
      <c r="D11" s="935">
        <v>0</v>
      </c>
      <c r="E11" s="935">
        <v>0</v>
      </c>
      <c r="F11" s="937">
        <v>0</v>
      </c>
      <c r="G11" s="935">
        <v>0</v>
      </c>
      <c r="H11" s="1052">
        <v>0</v>
      </c>
      <c r="I11" s="940">
        <v>0</v>
      </c>
      <c r="J11" s="1095">
        <f t="shared" si="0"/>
        <v>0</v>
      </c>
    </row>
    <row r="12" spans="1:10">
      <c r="A12" s="936" t="s">
        <v>217</v>
      </c>
      <c r="B12" s="935">
        <v>0</v>
      </c>
      <c r="C12" s="935">
        <v>0</v>
      </c>
      <c r="D12" s="935">
        <v>0</v>
      </c>
      <c r="E12" s="935">
        <v>0</v>
      </c>
      <c r="F12" s="937">
        <v>0</v>
      </c>
      <c r="G12" s="935">
        <v>0</v>
      </c>
      <c r="H12" s="1052">
        <v>0</v>
      </c>
      <c r="I12" s="940">
        <v>0</v>
      </c>
      <c r="J12" s="1095">
        <f t="shared" si="0"/>
        <v>0</v>
      </c>
    </row>
    <row r="13" spans="1:10">
      <c r="A13" s="936" t="s">
        <v>218</v>
      </c>
      <c r="B13" s="935">
        <v>0</v>
      </c>
      <c r="C13" s="935">
        <v>0</v>
      </c>
      <c r="D13" s="935">
        <v>0</v>
      </c>
      <c r="E13" s="935">
        <v>1</v>
      </c>
      <c r="F13" s="937">
        <v>0</v>
      </c>
      <c r="G13" s="935">
        <v>0</v>
      </c>
      <c r="H13" s="1052">
        <v>0</v>
      </c>
      <c r="I13" s="940">
        <v>0</v>
      </c>
      <c r="J13" s="1095">
        <f t="shared" si="0"/>
        <v>1</v>
      </c>
    </row>
    <row r="14" spans="1:10">
      <c r="A14" s="936" t="s">
        <v>219</v>
      </c>
      <c r="B14" s="935">
        <v>1</v>
      </c>
      <c r="C14" s="935">
        <v>4</v>
      </c>
      <c r="D14" s="935">
        <v>5</v>
      </c>
      <c r="E14" s="935">
        <v>3</v>
      </c>
      <c r="F14" s="937">
        <v>5</v>
      </c>
      <c r="G14" s="935">
        <v>8</v>
      </c>
      <c r="H14" s="1052">
        <v>4</v>
      </c>
      <c r="I14" s="940">
        <v>7</v>
      </c>
      <c r="J14" s="1095">
        <f t="shared" si="0"/>
        <v>37</v>
      </c>
    </row>
    <row r="15" spans="1:10">
      <c r="A15" s="936" t="s">
        <v>220</v>
      </c>
      <c r="B15" s="935">
        <v>0</v>
      </c>
      <c r="C15" s="935">
        <v>0</v>
      </c>
      <c r="D15" s="935">
        <v>0</v>
      </c>
      <c r="E15" s="935">
        <v>0</v>
      </c>
      <c r="F15" s="937">
        <v>0</v>
      </c>
      <c r="G15" s="935">
        <v>0</v>
      </c>
      <c r="H15" s="1052">
        <v>0</v>
      </c>
      <c r="I15" s="940">
        <v>0</v>
      </c>
      <c r="J15" s="1095">
        <f t="shared" si="0"/>
        <v>0</v>
      </c>
    </row>
    <row r="16" spans="1:10">
      <c r="A16" s="936" t="s">
        <v>221</v>
      </c>
      <c r="B16" s="935">
        <v>0</v>
      </c>
      <c r="C16" s="935">
        <v>0</v>
      </c>
      <c r="D16" s="935">
        <v>0</v>
      </c>
      <c r="E16" s="935">
        <v>0</v>
      </c>
      <c r="F16" s="937">
        <v>0</v>
      </c>
      <c r="G16" s="935">
        <v>0</v>
      </c>
      <c r="H16" s="1052">
        <v>0</v>
      </c>
      <c r="I16" s="940">
        <v>1</v>
      </c>
      <c r="J16" s="1095">
        <f t="shared" si="0"/>
        <v>1</v>
      </c>
    </row>
    <row r="17" spans="1:10">
      <c r="A17" s="936" t="s">
        <v>222</v>
      </c>
      <c r="B17" s="935">
        <v>0</v>
      </c>
      <c r="C17" s="935">
        <v>0</v>
      </c>
      <c r="D17" s="935">
        <v>2</v>
      </c>
      <c r="E17" s="935">
        <v>0</v>
      </c>
      <c r="F17" s="937">
        <v>3</v>
      </c>
      <c r="G17" s="935">
        <v>2</v>
      </c>
      <c r="H17" s="1052">
        <v>1</v>
      </c>
      <c r="I17" s="940">
        <v>1</v>
      </c>
      <c r="J17" s="1095">
        <f t="shared" si="0"/>
        <v>9</v>
      </c>
    </row>
    <row r="18" spans="1:10">
      <c r="A18" s="936" t="s">
        <v>223</v>
      </c>
      <c r="B18" s="935">
        <v>1</v>
      </c>
      <c r="C18" s="935">
        <v>0</v>
      </c>
      <c r="D18" s="935">
        <v>0</v>
      </c>
      <c r="E18" s="935">
        <v>1</v>
      </c>
      <c r="F18" s="937">
        <v>0</v>
      </c>
      <c r="G18" s="935">
        <v>1</v>
      </c>
      <c r="H18" s="1052">
        <v>0</v>
      </c>
      <c r="I18" s="940">
        <v>1</v>
      </c>
      <c r="J18" s="1095">
        <f t="shared" si="0"/>
        <v>4</v>
      </c>
    </row>
    <row r="19" spans="1:10">
      <c r="A19" s="936" t="s">
        <v>482</v>
      </c>
      <c r="B19" s="935">
        <v>2</v>
      </c>
      <c r="C19" s="935">
        <v>0</v>
      </c>
      <c r="D19" s="935">
        <v>0</v>
      </c>
      <c r="E19" s="935">
        <v>0</v>
      </c>
      <c r="F19" s="937">
        <v>0</v>
      </c>
      <c r="G19" s="935">
        <v>0</v>
      </c>
      <c r="H19" s="1052">
        <v>0</v>
      </c>
      <c r="I19" s="940">
        <v>0</v>
      </c>
      <c r="J19" s="1095">
        <f t="shared" si="0"/>
        <v>2</v>
      </c>
    </row>
    <row r="20" spans="1:10">
      <c r="A20" s="936" t="s">
        <v>224</v>
      </c>
      <c r="B20" s="935">
        <v>0</v>
      </c>
      <c r="C20" s="935">
        <v>0</v>
      </c>
      <c r="D20" s="935">
        <v>0</v>
      </c>
      <c r="E20" s="935">
        <v>2</v>
      </c>
      <c r="F20" s="937">
        <v>0</v>
      </c>
      <c r="G20" s="935">
        <v>0</v>
      </c>
      <c r="H20" s="1052">
        <v>0</v>
      </c>
      <c r="I20" s="940">
        <v>1</v>
      </c>
      <c r="J20" s="1095">
        <f t="shared" si="0"/>
        <v>3</v>
      </c>
    </row>
    <row r="21" spans="1:10">
      <c r="A21" s="936" t="s">
        <v>225</v>
      </c>
      <c r="B21" s="935">
        <v>0</v>
      </c>
      <c r="C21" s="935">
        <v>0</v>
      </c>
      <c r="D21" s="935">
        <v>0</v>
      </c>
      <c r="E21" s="935">
        <v>0</v>
      </c>
      <c r="F21" s="937">
        <v>0</v>
      </c>
      <c r="G21" s="935">
        <v>0</v>
      </c>
      <c r="H21" s="1052">
        <v>0</v>
      </c>
      <c r="I21" s="940">
        <v>0</v>
      </c>
      <c r="J21" s="1095">
        <f t="shared" si="0"/>
        <v>0</v>
      </c>
    </row>
    <row r="22" spans="1:10">
      <c r="A22" s="936" t="s">
        <v>226</v>
      </c>
      <c r="B22" s="935">
        <v>32</v>
      </c>
      <c r="C22" s="935">
        <v>21</v>
      </c>
      <c r="D22" s="935">
        <v>22</v>
      </c>
      <c r="E22" s="935">
        <v>39</v>
      </c>
      <c r="F22" s="937">
        <v>50</v>
      </c>
      <c r="G22" s="935">
        <v>40</v>
      </c>
      <c r="H22" s="1052">
        <v>33</v>
      </c>
      <c r="I22" s="940">
        <v>45</v>
      </c>
      <c r="J22" s="1095">
        <f t="shared" si="0"/>
        <v>282</v>
      </c>
    </row>
    <row r="23" spans="1:10">
      <c r="A23" s="936" t="s">
        <v>227</v>
      </c>
      <c r="B23" s="935">
        <v>1</v>
      </c>
      <c r="C23" s="935">
        <v>1</v>
      </c>
      <c r="D23" s="935">
        <v>4</v>
      </c>
      <c r="E23" s="935">
        <v>3</v>
      </c>
      <c r="F23" s="937">
        <v>6</v>
      </c>
      <c r="G23" s="935">
        <v>0</v>
      </c>
      <c r="H23" s="1052">
        <v>0</v>
      </c>
      <c r="I23" s="940">
        <v>3</v>
      </c>
      <c r="J23" s="1095">
        <f t="shared" si="0"/>
        <v>18</v>
      </c>
    </row>
    <row r="24" spans="1:10">
      <c r="A24" s="936" t="s">
        <v>228</v>
      </c>
      <c r="B24" s="935">
        <v>6</v>
      </c>
      <c r="C24" s="935">
        <v>15</v>
      </c>
      <c r="D24" s="935">
        <v>12</v>
      </c>
      <c r="E24" s="935">
        <v>14</v>
      </c>
      <c r="F24" s="937">
        <v>17</v>
      </c>
      <c r="G24" s="935">
        <v>22</v>
      </c>
      <c r="H24" s="1052">
        <v>14</v>
      </c>
      <c r="I24" s="940">
        <v>19</v>
      </c>
      <c r="J24" s="1095">
        <f t="shared" si="0"/>
        <v>119</v>
      </c>
    </row>
    <row r="25" spans="1:10">
      <c r="A25" s="936" t="s">
        <v>414</v>
      </c>
      <c r="B25" s="935">
        <v>0</v>
      </c>
      <c r="C25" s="935">
        <v>0</v>
      </c>
      <c r="D25" s="935">
        <v>0</v>
      </c>
      <c r="E25" s="935">
        <v>0</v>
      </c>
      <c r="F25" s="937">
        <v>0</v>
      </c>
      <c r="G25" s="935">
        <v>0</v>
      </c>
      <c r="H25" s="1052">
        <v>0</v>
      </c>
      <c r="I25" s="940">
        <v>0</v>
      </c>
      <c r="J25" s="1095">
        <f t="shared" si="0"/>
        <v>0</v>
      </c>
    </row>
    <row r="26" spans="1:10">
      <c r="A26" s="936" t="s">
        <v>229</v>
      </c>
      <c r="B26" s="935">
        <v>7</v>
      </c>
      <c r="C26" s="935">
        <v>1</v>
      </c>
      <c r="D26" s="935">
        <v>7</v>
      </c>
      <c r="E26" s="935">
        <v>6</v>
      </c>
      <c r="F26" s="937">
        <v>0</v>
      </c>
      <c r="G26" s="935">
        <v>2</v>
      </c>
      <c r="H26" s="1052">
        <v>2</v>
      </c>
      <c r="I26" s="940">
        <v>8</v>
      </c>
      <c r="J26" s="1095">
        <f t="shared" si="0"/>
        <v>33</v>
      </c>
    </row>
    <row r="27" spans="1:10">
      <c r="A27" s="936" t="s">
        <v>230</v>
      </c>
      <c r="B27" s="935">
        <v>0</v>
      </c>
      <c r="C27" s="935">
        <v>1</v>
      </c>
      <c r="D27" s="935">
        <v>0</v>
      </c>
      <c r="E27" s="935">
        <v>1</v>
      </c>
      <c r="F27" s="937">
        <v>0</v>
      </c>
      <c r="G27" s="935">
        <v>0</v>
      </c>
      <c r="H27" s="1052">
        <v>0</v>
      </c>
      <c r="I27" s="940">
        <v>1</v>
      </c>
      <c r="J27" s="1095">
        <f t="shared" si="0"/>
        <v>3</v>
      </c>
    </row>
    <row r="28" spans="1:10">
      <c r="A28" s="936" t="s">
        <v>231</v>
      </c>
      <c r="B28" s="935">
        <v>5</v>
      </c>
      <c r="C28" s="935">
        <v>8</v>
      </c>
      <c r="D28" s="935">
        <v>0</v>
      </c>
      <c r="E28" s="935">
        <v>7</v>
      </c>
      <c r="F28" s="937">
        <v>7</v>
      </c>
      <c r="G28" s="935">
        <v>9</v>
      </c>
      <c r="H28" s="1052">
        <v>1</v>
      </c>
      <c r="I28" s="940">
        <v>3</v>
      </c>
      <c r="J28" s="1095">
        <f t="shared" si="0"/>
        <v>40</v>
      </c>
    </row>
    <row r="29" spans="1:10">
      <c r="A29" s="936" t="s">
        <v>232</v>
      </c>
      <c r="B29" s="935">
        <v>36</v>
      </c>
      <c r="C29" s="935">
        <v>28</v>
      </c>
      <c r="D29" s="935">
        <v>30</v>
      </c>
      <c r="E29" s="935">
        <v>58</v>
      </c>
      <c r="F29" s="937">
        <v>49</v>
      </c>
      <c r="G29" s="935">
        <v>81</v>
      </c>
      <c r="H29" s="1052">
        <v>55</v>
      </c>
      <c r="I29" s="940">
        <v>50</v>
      </c>
      <c r="J29" s="1095">
        <f t="shared" si="0"/>
        <v>387</v>
      </c>
    </row>
    <row r="30" spans="1:10">
      <c r="A30" s="936" t="s">
        <v>233</v>
      </c>
      <c r="B30" s="935">
        <v>1</v>
      </c>
      <c r="C30" s="935">
        <v>4</v>
      </c>
      <c r="D30" s="935">
        <v>1</v>
      </c>
      <c r="E30" s="935">
        <v>2</v>
      </c>
      <c r="F30" s="937">
        <v>0</v>
      </c>
      <c r="G30" s="935">
        <v>2</v>
      </c>
      <c r="H30" s="1052">
        <v>0</v>
      </c>
      <c r="I30" s="940">
        <v>2</v>
      </c>
      <c r="J30" s="1095">
        <f t="shared" si="0"/>
        <v>12</v>
      </c>
    </row>
    <row r="31" spans="1:10">
      <c r="A31" s="936" t="s">
        <v>234</v>
      </c>
      <c r="B31" s="935">
        <v>1</v>
      </c>
      <c r="C31" s="935">
        <v>1</v>
      </c>
      <c r="D31" s="935">
        <v>0</v>
      </c>
      <c r="E31" s="935">
        <v>0</v>
      </c>
      <c r="F31" s="937">
        <v>3</v>
      </c>
      <c r="G31" s="935">
        <v>3</v>
      </c>
      <c r="H31" s="1052">
        <v>0</v>
      </c>
      <c r="I31" s="940">
        <v>2</v>
      </c>
      <c r="J31" s="1095">
        <f t="shared" si="0"/>
        <v>10</v>
      </c>
    </row>
    <row r="32" spans="1:10">
      <c r="A32" s="936" t="s">
        <v>235</v>
      </c>
      <c r="B32" s="935">
        <v>1</v>
      </c>
      <c r="C32" s="935">
        <v>0</v>
      </c>
      <c r="D32" s="935">
        <v>0</v>
      </c>
      <c r="E32" s="935">
        <v>0</v>
      </c>
      <c r="F32" s="937">
        <v>0</v>
      </c>
      <c r="G32" s="935">
        <v>0</v>
      </c>
      <c r="H32" s="1052">
        <v>1</v>
      </c>
      <c r="I32" s="940">
        <v>0</v>
      </c>
      <c r="J32" s="1095">
        <f t="shared" si="0"/>
        <v>2</v>
      </c>
    </row>
    <row r="33" spans="1:10">
      <c r="A33" s="936" t="s">
        <v>236</v>
      </c>
      <c r="B33" s="935">
        <v>1</v>
      </c>
      <c r="C33" s="935">
        <v>1</v>
      </c>
      <c r="D33" s="935">
        <v>2</v>
      </c>
      <c r="E33" s="935">
        <v>1</v>
      </c>
      <c r="F33" s="937">
        <v>0</v>
      </c>
      <c r="G33" s="935">
        <v>0</v>
      </c>
      <c r="H33" s="1052">
        <v>0</v>
      </c>
      <c r="I33" s="940">
        <v>0</v>
      </c>
      <c r="J33" s="1095">
        <f t="shared" si="0"/>
        <v>5</v>
      </c>
    </row>
    <row r="34" spans="1:10">
      <c r="A34" s="936" t="s">
        <v>237</v>
      </c>
      <c r="B34" s="935">
        <v>1</v>
      </c>
      <c r="C34" s="935">
        <v>0</v>
      </c>
      <c r="D34" s="935">
        <v>0</v>
      </c>
      <c r="E34" s="935">
        <v>4</v>
      </c>
      <c r="F34" s="937">
        <v>0</v>
      </c>
      <c r="G34" s="935">
        <v>0</v>
      </c>
      <c r="H34" s="1052">
        <v>1</v>
      </c>
      <c r="I34" s="940">
        <v>5</v>
      </c>
      <c r="J34" s="1095">
        <f t="shared" si="0"/>
        <v>11</v>
      </c>
    </row>
    <row r="35" spans="1:10">
      <c r="A35" s="936" t="s">
        <v>238</v>
      </c>
      <c r="B35" s="935">
        <v>0</v>
      </c>
      <c r="C35" s="935">
        <v>0</v>
      </c>
      <c r="D35" s="935">
        <v>0</v>
      </c>
      <c r="E35" s="935">
        <v>0</v>
      </c>
      <c r="F35" s="937">
        <v>0</v>
      </c>
      <c r="G35" s="935">
        <v>0</v>
      </c>
      <c r="H35" s="1052">
        <v>0</v>
      </c>
      <c r="I35" s="940">
        <v>0</v>
      </c>
      <c r="J35" s="1095">
        <f t="shared" si="0"/>
        <v>0</v>
      </c>
    </row>
    <row r="36" spans="1:10">
      <c r="A36" s="936" t="s">
        <v>239</v>
      </c>
      <c r="B36" s="935">
        <v>0</v>
      </c>
      <c r="C36" s="935">
        <v>0</v>
      </c>
      <c r="D36" s="935">
        <v>2</v>
      </c>
      <c r="E36" s="935">
        <v>0</v>
      </c>
      <c r="F36" s="937">
        <v>1</v>
      </c>
      <c r="G36" s="935">
        <v>0</v>
      </c>
      <c r="H36" s="1052">
        <v>0</v>
      </c>
      <c r="I36" s="940">
        <v>1</v>
      </c>
      <c r="J36" s="1095">
        <f t="shared" si="0"/>
        <v>4</v>
      </c>
    </row>
    <row r="37" spans="1:10">
      <c r="A37" s="936" t="s">
        <v>240</v>
      </c>
      <c r="B37" s="935">
        <v>5</v>
      </c>
      <c r="C37" s="935">
        <v>6</v>
      </c>
      <c r="D37" s="935">
        <v>1</v>
      </c>
      <c r="E37" s="935">
        <v>12</v>
      </c>
      <c r="F37" s="937">
        <v>3</v>
      </c>
      <c r="G37" s="935">
        <v>8</v>
      </c>
      <c r="H37" s="1052">
        <v>3</v>
      </c>
      <c r="I37" s="940">
        <v>6</v>
      </c>
      <c r="J37" s="1095">
        <f t="shared" si="0"/>
        <v>44</v>
      </c>
    </row>
    <row r="38" spans="1:10">
      <c r="A38" s="936" t="s">
        <v>241</v>
      </c>
      <c r="B38" s="935">
        <v>0</v>
      </c>
      <c r="C38" s="935">
        <v>0</v>
      </c>
      <c r="D38" s="935">
        <v>0</v>
      </c>
      <c r="E38" s="935">
        <v>0</v>
      </c>
      <c r="F38" s="937">
        <v>1</v>
      </c>
      <c r="G38" s="935">
        <v>0</v>
      </c>
      <c r="H38" s="1052">
        <v>0</v>
      </c>
      <c r="I38" s="940">
        <v>0</v>
      </c>
      <c r="J38" s="1095">
        <f t="shared" si="0"/>
        <v>1</v>
      </c>
    </row>
    <row r="39" spans="1:10">
      <c r="A39" s="936" t="s">
        <v>242</v>
      </c>
      <c r="B39" s="935">
        <v>0</v>
      </c>
      <c r="C39" s="935">
        <v>0</v>
      </c>
      <c r="D39" s="935">
        <v>0</v>
      </c>
      <c r="E39" s="935">
        <v>0</v>
      </c>
      <c r="F39" s="937">
        <v>1</v>
      </c>
      <c r="G39" s="935">
        <v>1</v>
      </c>
      <c r="H39" s="1052">
        <v>1</v>
      </c>
      <c r="I39" s="940">
        <v>0</v>
      </c>
      <c r="J39" s="1095">
        <f t="shared" si="0"/>
        <v>3</v>
      </c>
    </row>
    <row r="40" spans="1:10">
      <c r="A40" s="936" t="s">
        <v>243</v>
      </c>
      <c r="B40" s="935">
        <v>2</v>
      </c>
      <c r="C40" s="935">
        <v>1</v>
      </c>
      <c r="D40" s="935">
        <v>4</v>
      </c>
      <c r="E40" s="935">
        <v>1</v>
      </c>
      <c r="F40" s="937">
        <v>8</v>
      </c>
      <c r="G40" s="935">
        <v>1</v>
      </c>
      <c r="H40" s="1052">
        <v>1</v>
      </c>
      <c r="I40" s="940">
        <v>4</v>
      </c>
      <c r="J40" s="1095">
        <f t="shared" si="0"/>
        <v>22</v>
      </c>
    </row>
    <row r="41" spans="1:10">
      <c r="A41" s="936" t="s">
        <v>244</v>
      </c>
      <c r="B41" s="935">
        <v>1</v>
      </c>
      <c r="C41" s="935">
        <v>1</v>
      </c>
      <c r="D41" s="935">
        <v>0</v>
      </c>
      <c r="E41" s="935">
        <v>1</v>
      </c>
      <c r="F41" s="937">
        <v>0</v>
      </c>
      <c r="G41" s="935">
        <v>0</v>
      </c>
      <c r="H41" s="1052">
        <v>0</v>
      </c>
      <c r="I41" s="940">
        <v>0</v>
      </c>
      <c r="J41" s="1095">
        <f t="shared" si="0"/>
        <v>3</v>
      </c>
    </row>
    <row r="42" spans="1:10">
      <c r="A42" s="936" t="s">
        <v>245</v>
      </c>
      <c r="B42" s="935">
        <v>4</v>
      </c>
      <c r="C42" s="935">
        <v>0</v>
      </c>
      <c r="D42" s="935">
        <v>0</v>
      </c>
      <c r="E42" s="935">
        <v>0</v>
      </c>
      <c r="F42" s="937">
        <v>0</v>
      </c>
      <c r="G42" s="935">
        <v>0</v>
      </c>
      <c r="H42" s="1052">
        <v>0</v>
      </c>
      <c r="I42" s="940">
        <v>4</v>
      </c>
      <c r="J42" s="1095">
        <f t="shared" si="0"/>
        <v>8</v>
      </c>
    </row>
    <row r="43" spans="1:10">
      <c r="A43" s="936" t="s">
        <v>246</v>
      </c>
      <c r="B43" s="935">
        <v>0</v>
      </c>
      <c r="C43" s="935">
        <v>0</v>
      </c>
      <c r="D43" s="935">
        <v>0</v>
      </c>
      <c r="E43" s="935">
        <v>1</v>
      </c>
      <c r="F43" s="937">
        <v>1</v>
      </c>
      <c r="G43" s="935">
        <v>0</v>
      </c>
      <c r="H43" s="1052">
        <v>0</v>
      </c>
      <c r="I43" s="940">
        <v>1</v>
      </c>
      <c r="J43" s="1095">
        <f t="shared" si="0"/>
        <v>3</v>
      </c>
    </row>
    <row r="44" spans="1:10">
      <c r="A44" s="936" t="s">
        <v>247</v>
      </c>
      <c r="B44" s="935">
        <v>0</v>
      </c>
      <c r="C44" s="935">
        <v>1</v>
      </c>
      <c r="D44" s="935">
        <v>0</v>
      </c>
      <c r="E44" s="935">
        <v>0</v>
      </c>
      <c r="F44" s="937">
        <v>0</v>
      </c>
      <c r="G44" s="935">
        <v>0</v>
      </c>
      <c r="H44" s="1052">
        <v>2</v>
      </c>
      <c r="I44" s="940">
        <v>0</v>
      </c>
      <c r="J44" s="1095">
        <f t="shared" si="0"/>
        <v>3</v>
      </c>
    </row>
    <row r="45" spans="1:10">
      <c r="A45" s="936" t="s">
        <v>248</v>
      </c>
      <c r="B45" s="935">
        <v>1</v>
      </c>
      <c r="C45" s="935">
        <v>0</v>
      </c>
      <c r="D45" s="935">
        <v>0</v>
      </c>
      <c r="E45" s="935">
        <v>0</v>
      </c>
      <c r="F45" s="937">
        <v>0</v>
      </c>
      <c r="G45" s="935">
        <v>0</v>
      </c>
      <c r="H45" s="1052">
        <v>0</v>
      </c>
      <c r="I45" s="940">
        <v>0</v>
      </c>
      <c r="J45" s="1095">
        <f t="shared" si="0"/>
        <v>1</v>
      </c>
    </row>
    <row r="46" spans="1:10">
      <c r="A46" s="936" t="s">
        <v>249</v>
      </c>
      <c r="B46" s="935">
        <v>1</v>
      </c>
      <c r="C46" s="935">
        <v>0</v>
      </c>
      <c r="D46" s="935">
        <v>0</v>
      </c>
      <c r="E46" s="935">
        <v>3</v>
      </c>
      <c r="F46" s="937">
        <v>0</v>
      </c>
      <c r="G46" s="935">
        <v>0</v>
      </c>
      <c r="H46" s="1052">
        <v>1</v>
      </c>
      <c r="I46" s="940">
        <v>0</v>
      </c>
      <c r="J46" s="1095">
        <f t="shared" si="0"/>
        <v>5</v>
      </c>
    </row>
    <row r="47" spans="1:10">
      <c r="A47" s="936" t="s">
        <v>250</v>
      </c>
      <c r="B47" s="935">
        <v>0</v>
      </c>
      <c r="C47" s="935">
        <v>0</v>
      </c>
      <c r="D47" s="935">
        <v>0</v>
      </c>
      <c r="E47" s="935">
        <v>1</v>
      </c>
      <c r="F47" s="937">
        <v>1</v>
      </c>
      <c r="G47" s="935">
        <v>1</v>
      </c>
      <c r="H47" s="1052">
        <v>0</v>
      </c>
      <c r="I47" s="940">
        <v>2</v>
      </c>
      <c r="J47" s="1095">
        <f t="shared" si="0"/>
        <v>5</v>
      </c>
    </row>
    <row r="48" spans="1:10">
      <c r="A48" s="936" t="s">
        <v>251</v>
      </c>
      <c r="B48" s="935">
        <v>0</v>
      </c>
      <c r="C48" s="935">
        <v>0</v>
      </c>
      <c r="D48" s="935">
        <v>0</v>
      </c>
      <c r="E48" s="935">
        <v>1</v>
      </c>
      <c r="F48" s="937">
        <v>0</v>
      </c>
      <c r="G48" s="935">
        <v>0</v>
      </c>
      <c r="H48" s="1052">
        <v>0</v>
      </c>
      <c r="I48" s="940">
        <v>0</v>
      </c>
      <c r="J48" s="1095">
        <f t="shared" si="0"/>
        <v>1</v>
      </c>
    </row>
    <row r="49" spans="1:10">
      <c r="A49" s="936" t="s">
        <v>252</v>
      </c>
      <c r="B49" s="935">
        <v>1</v>
      </c>
      <c r="C49" s="935">
        <v>0</v>
      </c>
      <c r="D49" s="935">
        <v>0</v>
      </c>
      <c r="E49" s="935">
        <v>0</v>
      </c>
      <c r="F49" s="937">
        <v>0</v>
      </c>
      <c r="G49" s="935">
        <v>0</v>
      </c>
      <c r="H49" s="1052">
        <v>0</v>
      </c>
      <c r="I49" s="940">
        <v>1</v>
      </c>
      <c r="J49" s="1095">
        <f t="shared" si="0"/>
        <v>2</v>
      </c>
    </row>
    <row r="50" spans="1:10">
      <c r="A50" s="936" t="s">
        <v>253</v>
      </c>
      <c r="B50" s="935">
        <v>0</v>
      </c>
      <c r="C50" s="935">
        <v>1</v>
      </c>
      <c r="D50" s="935">
        <v>0</v>
      </c>
      <c r="E50" s="935">
        <v>1</v>
      </c>
      <c r="F50" s="937">
        <v>0</v>
      </c>
      <c r="G50" s="935">
        <v>0</v>
      </c>
      <c r="H50" s="1052">
        <v>0</v>
      </c>
      <c r="I50" s="940">
        <v>0</v>
      </c>
      <c r="J50" s="1095">
        <f t="shared" si="0"/>
        <v>2</v>
      </c>
    </row>
    <row r="51" spans="1:10">
      <c r="A51" s="936" t="s">
        <v>254</v>
      </c>
      <c r="B51" s="935">
        <v>0</v>
      </c>
      <c r="C51" s="935">
        <v>0</v>
      </c>
      <c r="D51" s="935">
        <v>0</v>
      </c>
      <c r="E51" s="935">
        <v>0</v>
      </c>
      <c r="F51" s="937">
        <v>0</v>
      </c>
      <c r="G51" s="935">
        <v>0</v>
      </c>
      <c r="H51" s="1052">
        <v>1</v>
      </c>
      <c r="I51" s="940">
        <v>0</v>
      </c>
      <c r="J51" s="1095">
        <f t="shared" si="0"/>
        <v>1</v>
      </c>
    </row>
    <row r="52" spans="1:10">
      <c r="A52" s="936" t="s">
        <v>255</v>
      </c>
      <c r="B52" s="935">
        <v>0</v>
      </c>
      <c r="C52" s="935">
        <v>0</v>
      </c>
      <c r="D52" s="935">
        <v>0</v>
      </c>
      <c r="E52" s="935">
        <v>0</v>
      </c>
      <c r="F52" s="937">
        <v>0</v>
      </c>
      <c r="G52" s="935">
        <v>0</v>
      </c>
      <c r="H52" s="1052">
        <v>0</v>
      </c>
      <c r="I52" s="940">
        <v>0</v>
      </c>
      <c r="J52" s="1095">
        <f t="shared" si="0"/>
        <v>0</v>
      </c>
    </row>
    <row r="53" spans="1:10">
      <c r="A53" s="936" t="s">
        <v>256</v>
      </c>
      <c r="B53" s="935">
        <v>3</v>
      </c>
      <c r="C53" s="935">
        <v>3</v>
      </c>
      <c r="D53" s="935">
        <v>1</v>
      </c>
      <c r="E53" s="935">
        <v>4</v>
      </c>
      <c r="F53" s="937">
        <v>0</v>
      </c>
      <c r="G53" s="935">
        <v>1</v>
      </c>
      <c r="H53" s="1052">
        <v>1</v>
      </c>
      <c r="I53" s="940">
        <v>1</v>
      </c>
      <c r="J53" s="1095">
        <f t="shared" si="0"/>
        <v>14</v>
      </c>
    </row>
    <row r="54" spans="1:10">
      <c r="A54" s="936" t="s">
        <v>257</v>
      </c>
      <c r="B54" s="935">
        <v>0</v>
      </c>
      <c r="C54" s="935">
        <v>0</v>
      </c>
      <c r="D54" s="935">
        <v>0</v>
      </c>
      <c r="E54" s="935">
        <v>2</v>
      </c>
      <c r="F54" s="937">
        <v>3</v>
      </c>
      <c r="G54" s="935">
        <v>0</v>
      </c>
      <c r="H54" s="1052">
        <v>0</v>
      </c>
      <c r="I54" s="940">
        <v>0</v>
      </c>
      <c r="J54" s="1095">
        <f t="shared" si="0"/>
        <v>5</v>
      </c>
    </row>
    <row r="55" spans="1:10">
      <c r="A55" s="936" t="s">
        <v>258</v>
      </c>
      <c r="B55" s="935">
        <v>0</v>
      </c>
      <c r="C55" s="935">
        <v>0</v>
      </c>
      <c r="D55" s="935">
        <v>1</v>
      </c>
      <c r="E55" s="935">
        <v>0</v>
      </c>
      <c r="F55" s="937">
        <v>0</v>
      </c>
      <c r="G55" s="935">
        <v>0</v>
      </c>
      <c r="H55" s="1052">
        <v>1</v>
      </c>
      <c r="I55" s="940">
        <v>1</v>
      </c>
      <c r="J55" s="1095">
        <f t="shared" si="0"/>
        <v>3</v>
      </c>
    </row>
    <row r="56" spans="1:10">
      <c r="A56" s="936" t="s">
        <v>259</v>
      </c>
      <c r="B56" s="935">
        <v>1</v>
      </c>
      <c r="C56" s="935">
        <v>1</v>
      </c>
      <c r="D56" s="935">
        <v>3</v>
      </c>
      <c r="E56" s="935">
        <v>1</v>
      </c>
      <c r="F56" s="937">
        <v>1</v>
      </c>
      <c r="G56" s="935">
        <v>0</v>
      </c>
      <c r="H56" s="1052">
        <v>1</v>
      </c>
      <c r="I56" s="940">
        <v>0</v>
      </c>
      <c r="J56" s="1095">
        <f t="shared" si="0"/>
        <v>8</v>
      </c>
    </row>
    <row r="57" spans="1:10">
      <c r="A57" s="936" t="s">
        <v>260</v>
      </c>
      <c r="B57" s="935">
        <v>0</v>
      </c>
      <c r="C57" s="935">
        <v>0</v>
      </c>
      <c r="D57" s="935">
        <v>2</v>
      </c>
      <c r="E57" s="935">
        <v>0</v>
      </c>
      <c r="F57" s="937">
        <v>0</v>
      </c>
      <c r="G57" s="935">
        <v>0</v>
      </c>
      <c r="H57" s="1052">
        <v>0</v>
      </c>
      <c r="I57" s="940">
        <v>0</v>
      </c>
      <c r="J57" s="1095">
        <f t="shared" si="0"/>
        <v>2</v>
      </c>
    </row>
    <row r="58" spans="1:10">
      <c r="A58" s="936" t="s">
        <v>261</v>
      </c>
      <c r="B58" s="935">
        <v>0</v>
      </c>
      <c r="C58" s="935">
        <v>0</v>
      </c>
      <c r="D58" s="935">
        <v>5</v>
      </c>
      <c r="E58" s="935">
        <v>5</v>
      </c>
      <c r="F58" s="937">
        <v>0</v>
      </c>
      <c r="G58" s="935">
        <v>3</v>
      </c>
      <c r="H58" s="1052">
        <v>3</v>
      </c>
      <c r="I58" s="940">
        <v>1</v>
      </c>
      <c r="J58" s="1095">
        <f t="shared" si="0"/>
        <v>17</v>
      </c>
    </row>
    <row r="59" spans="1:10">
      <c r="A59" s="936" t="s">
        <v>262</v>
      </c>
      <c r="B59" s="935">
        <v>1</v>
      </c>
      <c r="C59" s="935">
        <v>0</v>
      </c>
      <c r="D59" s="935">
        <v>0</v>
      </c>
      <c r="E59" s="935">
        <v>0</v>
      </c>
      <c r="F59" s="937">
        <v>0</v>
      </c>
      <c r="G59" s="935">
        <v>0</v>
      </c>
      <c r="H59" s="1052">
        <v>0</v>
      </c>
      <c r="I59" s="940">
        <v>0</v>
      </c>
      <c r="J59" s="1095">
        <f t="shared" si="0"/>
        <v>1</v>
      </c>
    </row>
    <row r="60" spans="1:10">
      <c r="A60" s="936" t="s">
        <v>263</v>
      </c>
      <c r="B60" s="935">
        <v>0</v>
      </c>
      <c r="C60" s="935">
        <v>2</v>
      </c>
      <c r="D60" s="935">
        <v>0</v>
      </c>
      <c r="E60" s="935">
        <v>1</v>
      </c>
      <c r="F60" s="937">
        <v>0</v>
      </c>
      <c r="G60" s="935">
        <v>1</v>
      </c>
      <c r="H60" s="1052">
        <v>0</v>
      </c>
      <c r="I60" s="940">
        <v>0</v>
      </c>
      <c r="J60" s="1095">
        <f t="shared" si="0"/>
        <v>4</v>
      </c>
    </row>
    <row r="61" spans="1:10">
      <c r="A61" s="936" t="s">
        <v>264</v>
      </c>
      <c r="B61" s="935">
        <v>0</v>
      </c>
      <c r="C61" s="935">
        <v>0</v>
      </c>
      <c r="D61" s="935">
        <v>0</v>
      </c>
      <c r="E61" s="935">
        <v>0</v>
      </c>
      <c r="F61" s="937">
        <v>0</v>
      </c>
      <c r="G61" s="935">
        <v>0</v>
      </c>
      <c r="H61" s="1052">
        <v>0</v>
      </c>
      <c r="I61" s="940">
        <v>0</v>
      </c>
      <c r="J61" s="1095">
        <f t="shared" si="0"/>
        <v>0</v>
      </c>
    </row>
    <row r="62" spans="1:10">
      <c r="A62" s="936" t="s">
        <v>265</v>
      </c>
      <c r="B62" s="935">
        <v>0</v>
      </c>
      <c r="C62" s="935">
        <v>0</v>
      </c>
      <c r="D62" s="935">
        <v>0</v>
      </c>
      <c r="E62" s="935">
        <v>0</v>
      </c>
      <c r="F62" s="937">
        <v>0</v>
      </c>
      <c r="G62" s="935">
        <v>0</v>
      </c>
      <c r="H62" s="1052">
        <v>2</v>
      </c>
      <c r="I62" s="940">
        <v>0</v>
      </c>
      <c r="J62" s="1095">
        <f t="shared" si="0"/>
        <v>2</v>
      </c>
    </row>
    <row r="63" spans="1:10">
      <c r="A63" s="936" t="s">
        <v>266</v>
      </c>
      <c r="B63" s="935">
        <v>0</v>
      </c>
      <c r="C63" s="935">
        <v>0</v>
      </c>
      <c r="D63" s="935">
        <v>1</v>
      </c>
      <c r="E63" s="935">
        <v>1</v>
      </c>
      <c r="F63" s="937">
        <v>0</v>
      </c>
      <c r="G63" s="935">
        <v>1</v>
      </c>
      <c r="H63" s="1052">
        <v>0</v>
      </c>
      <c r="I63" s="940">
        <v>1</v>
      </c>
      <c r="J63" s="1095">
        <f t="shared" si="0"/>
        <v>4</v>
      </c>
    </row>
    <row r="64" spans="1:10">
      <c r="A64" s="936" t="s">
        <v>267</v>
      </c>
      <c r="B64" s="935">
        <v>0</v>
      </c>
      <c r="C64" s="935">
        <v>1</v>
      </c>
      <c r="D64" s="935">
        <v>2</v>
      </c>
      <c r="E64" s="935">
        <v>0</v>
      </c>
      <c r="F64" s="937">
        <v>1</v>
      </c>
      <c r="G64" s="935">
        <v>1</v>
      </c>
      <c r="H64" s="1052">
        <v>0</v>
      </c>
      <c r="I64" s="940">
        <v>0</v>
      </c>
      <c r="J64" s="1095">
        <f t="shared" si="0"/>
        <v>5</v>
      </c>
    </row>
    <row r="65" spans="1:10">
      <c r="A65" s="936" t="s">
        <v>268</v>
      </c>
      <c r="B65" s="935">
        <v>1</v>
      </c>
      <c r="C65" s="935">
        <v>0</v>
      </c>
      <c r="D65" s="935">
        <v>0</v>
      </c>
      <c r="E65" s="935">
        <v>0</v>
      </c>
      <c r="F65" s="937">
        <v>1</v>
      </c>
      <c r="G65" s="935">
        <v>0</v>
      </c>
      <c r="H65" s="1052">
        <v>0</v>
      </c>
      <c r="I65" s="940">
        <v>0</v>
      </c>
      <c r="J65" s="1095">
        <f t="shared" si="0"/>
        <v>2</v>
      </c>
    </row>
    <row r="66" spans="1:10">
      <c r="A66" s="936" t="s">
        <v>269</v>
      </c>
      <c r="B66" s="935">
        <v>0</v>
      </c>
      <c r="C66" s="935">
        <v>1</v>
      </c>
      <c r="D66" s="935">
        <v>0</v>
      </c>
      <c r="E66" s="935">
        <v>0</v>
      </c>
      <c r="F66" s="937">
        <v>0</v>
      </c>
      <c r="G66" s="935">
        <v>1</v>
      </c>
      <c r="H66" s="1052">
        <v>0</v>
      </c>
      <c r="I66" s="940">
        <v>0</v>
      </c>
      <c r="J66" s="1095">
        <f t="shared" si="0"/>
        <v>2</v>
      </c>
    </row>
    <row r="67" spans="1:10">
      <c r="A67" s="936" t="s">
        <v>270</v>
      </c>
      <c r="B67" s="935">
        <v>3</v>
      </c>
      <c r="C67" s="935">
        <v>0</v>
      </c>
      <c r="D67" s="935">
        <v>1</v>
      </c>
      <c r="E67" s="935">
        <v>2</v>
      </c>
      <c r="F67" s="937">
        <v>0</v>
      </c>
      <c r="G67" s="935">
        <v>1</v>
      </c>
      <c r="H67" s="1052">
        <v>1</v>
      </c>
      <c r="I67" s="940">
        <v>0</v>
      </c>
      <c r="J67" s="1095">
        <f t="shared" si="0"/>
        <v>8</v>
      </c>
    </row>
    <row r="68" spans="1:10">
      <c r="A68" s="936" t="s">
        <v>271</v>
      </c>
      <c r="B68" s="935">
        <v>0</v>
      </c>
      <c r="C68" s="935">
        <v>0</v>
      </c>
      <c r="D68" s="935">
        <v>0</v>
      </c>
      <c r="E68" s="935">
        <v>0</v>
      </c>
      <c r="F68" s="937">
        <v>3</v>
      </c>
      <c r="G68" s="935">
        <v>0</v>
      </c>
      <c r="H68" s="1052">
        <v>0</v>
      </c>
      <c r="I68" s="940">
        <v>0</v>
      </c>
      <c r="J68" s="1095">
        <f t="shared" si="0"/>
        <v>3</v>
      </c>
    </row>
    <row r="69" spans="1:10">
      <c r="A69" s="936" t="s">
        <v>272</v>
      </c>
      <c r="B69" s="935">
        <v>2</v>
      </c>
      <c r="C69" s="935">
        <v>0</v>
      </c>
      <c r="D69" s="935">
        <v>1</v>
      </c>
      <c r="E69" s="935">
        <v>2</v>
      </c>
      <c r="F69" s="937">
        <v>2</v>
      </c>
      <c r="G69" s="935">
        <v>0</v>
      </c>
      <c r="H69" s="1052">
        <v>0</v>
      </c>
      <c r="I69" s="940">
        <v>0</v>
      </c>
      <c r="J69" s="1095">
        <f t="shared" ref="J69:J72" si="1">SUM(B69:I69)</f>
        <v>7</v>
      </c>
    </row>
    <row r="70" spans="1:10">
      <c r="A70" s="936" t="s">
        <v>273</v>
      </c>
      <c r="B70" s="935">
        <v>0</v>
      </c>
      <c r="C70" s="935">
        <v>0</v>
      </c>
      <c r="D70" s="935">
        <v>0</v>
      </c>
      <c r="E70" s="935">
        <v>1</v>
      </c>
      <c r="F70" s="937">
        <v>1</v>
      </c>
      <c r="G70" s="935">
        <v>0</v>
      </c>
      <c r="H70" s="1052">
        <v>2</v>
      </c>
      <c r="I70" s="940">
        <v>0</v>
      </c>
      <c r="J70" s="1095">
        <f t="shared" si="1"/>
        <v>4</v>
      </c>
    </row>
    <row r="71" spans="1:10">
      <c r="A71" s="936" t="s">
        <v>274</v>
      </c>
      <c r="B71" s="935">
        <v>2</v>
      </c>
      <c r="C71" s="935">
        <v>0</v>
      </c>
      <c r="D71" s="935">
        <v>1</v>
      </c>
      <c r="E71" s="935">
        <v>0</v>
      </c>
      <c r="F71" s="937">
        <v>0</v>
      </c>
      <c r="G71" s="935">
        <v>0</v>
      </c>
      <c r="H71" s="1052">
        <v>0</v>
      </c>
      <c r="I71" s="940">
        <v>0</v>
      </c>
      <c r="J71" s="1095">
        <f t="shared" si="1"/>
        <v>3</v>
      </c>
    </row>
    <row r="72" spans="1:10" ht="15.75" thickBot="1">
      <c r="A72" s="962" t="s">
        <v>275</v>
      </c>
      <c r="B72" s="963">
        <v>0</v>
      </c>
      <c r="C72" s="963">
        <v>0</v>
      </c>
      <c r="D72" s="963">
        <v>0</v>
      </c>
      <c r="E72" s="963">
        <v>2</v>
      </c>
      <c r="F72" s="964">
        <v>0</v>
      </c>
      <c r="G72" s="963">
        <v>1</v>
      </c>
      <c r="H72" s="1053">
        <v>1</v>
      </c>
      <c r="I72" s="1093">
        <v>0</v>
      </c>
      <c r="J72" s="1096">
        <f t="shared" si="1"/>
        <v>4</v>
      </c>
    </row>
    <row r="73" spans="1:10" ht="15.75" thickBot="1">
      <c r="A73" s="961" t="s">
        <v>23</v>
      </c>
      <c r="B73" s="965">
        <f>SUM(B4:B72)</f>
        <v>127</v>
      </c>
      <c r="C73" s="965">
        <f t="shared" ref="C73:F73" si="2">SUM(C4:C72)</f>
        <v>109</v>
      </c>
      <c r="D73" s="965">
        <f t="shared" si="2"/>
        <v>112</v>
      </c>
      <c r="E73" s="965">
        <f t="shared" si="2"/>
        <v>189</v>
      </c>
      <c r="F73" s="966">
        <f t="shared" si="2"/>
        <v>176</v>
      </c>
      <c r="G73" s="967">
        <f>SUM(G4:G72)</f>
        <v>194</v>
      </c>
      <c r="H73" s="967">
        <f>SUM(H4:H72)</f>
        <v>140</v>
      </c>
      <c r="I73" s="967">
        <f>SUM(I4:I72)</f>
        <v>174</v>
      </c>
      <c r="J73" s="1091">
        <f>SUM(J4:J72)</f>
        <v>1221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J73"/>
  <sheetViews>
    <sheetView workbookViewId="0">
      <selection activeCell="G74" sqref="G74"/>
    </sheetView>
  </sheetViews>
  <sheetFormatPr defaultRowHeight="15"/>
  <cols>
    <col min="1" max="1" width="68.42578125" customWidth="1"/>
    <col min="2" max="9" width="12.85546875" style="71" customWidth="1"/>
    <col min="10" max="10" width="12.85546875" style="83" customWidth="1"/>
  </cols>
  <sheetData>
    <row r="1" spans="1:10">
      <c r="A1" s="505" t="s">
        <v>0</v>
      </c>
    </row>
    <row r="2" spans="1:10" ht="15.75" thickBot="1">
      <c r="A2" s="507" t="s">
        <v>1</v>
      </c>
    </row>
    <row r="3" spans="1:10" ht="15.75" thickBot="1">
      <c r="A3" s="942" t="s">
        <v>508</v>
      </c>
      <c r="B3" s="943" t="s">
        <v>407</v>
      </c>
      <c r="C3" s="943" t="s">
        <v>485</v>
      </c>
      <c r="D3" s="943" t="s">
        <v>499</v>
      </c>
      <c r="E3" s="944" t="s">
        <v>507</v>
      </c>
      <c r="F3" s="945" t="s">
        <v>512</v>
      </c>
      <c r="G3" s="1040" t="s">
        <v>517</v>
      </c>
      <c r="H3" s="1040" t="s">
        <v>522</v>
      </c>
      <c r="I3" s="1040" t="s">
        <v>532</v>
      </c>
      <c r="J3" s="946" t="s">
        <v>5</v>
      </c>
    </row>
    <row r="4" spans="1:10">
      <c r="A4" s="938" t="s">
        <v>211</v>
      </c>
      <c r="B4" s="939">
        <v>1</v>
      </c>
      <c r="C4" s="939">
        <v>1</v>
      </c>
      <c r="D4" s="939">
        <v>1</v>
      </c>
      <c r="E4" s="939">
        <v>1</v>
      </c>
      <c r="F4" s="940">
        <v>5</v>
      </c>
      <c r="G4" s="940">
        <v>5</v>
      </c>
      <c r="H4" s="1092">
        <v>3</v>
      </c>
      <c r="I4" s="1054">
        <v>3</v>
      </c>
      <c r="J4" s="941">
        <f>SUM(B4:I4)</f>
        <v>20</v>
      </c>
    </row>
    <row r="5" spans="1:10">
      <c r="A5" s="936" t="s">
        <v>413</v>
      </c>
      <c r="B5" s="935">
        <v>0</v>
      </c>
      <c r="C5" s="935">
        <v>0</v>
      </c>
      <c r="D5" s="935">
        <v>0</v>
      </c>
      <c r="E5" s="935">
        <v>0</v>
      </c>
      <c r="F5" s="937">
        <v>0</v>
      </c>
      <c r="G5" s="937">
        <v>0</v>
      </c>
      <c r="H5" s="940">
        <v>0</v>
      </c>
      <c r="I5" s="1055">
        <v>0</v>
      </c>
      <c r="J5" s="941">
        <f t="shared" ref="J5:J68" si="0">SUM(B5:I5)</f>
        <v>0</v>
      </c>
    </row>
    <row r="6" spans="1:10">
      <c r="A6" s="936" t="s">
        <v>212</v>
      </c>
      <c r="B6" s="935">
        <v>0</v>
      </c>
      <c r="C6" s="935">
        <v>0</v>
      </c>
      <c r="D6" s="935">
        <v>0</v>
      </c>
      <c r="E6" s="935">
        <v>0</v>
      </c>
      <c r="F6" s="937">
        <v>0</v>
      </c>
      <c r="G6" s="937">
        <v>0</v>
      </c>
      <c r="H6" s="940">
        <v>0</v>
      </c>
      <c r="I6" s="1055">
        <v>0</v>
      </c>
      <c r="J6" s="941">
        <f t="shared" si="0"/>
        <v>0</v>
      </c>
    </row>
    <row r="7" spans="1:10">
      <c r="A7" s="936" t="s">
        <v>213</v>
      </c>
      <c r="B7" s="935">
        <v>0</v>
      </c>
      <c r="C7" s="935">
        <v>0</v>
      </c>
      <c r="D7" s="935">
        <v>1</v>
      </c>
      <c r="E7" s="935">
        <v>0</v>
      </c>
      <c r="F7" s="937">
        <v>2</v>
      </c>
      <c r="G7" s="937">
        <v>3</v>
      </c>
      <c r="H7" s="940">
        <v>5</v>
      </c>
      <c r="I7" s="1055">
        <v>0</v>
      </c>
      <c r="J7" s="941">
        <f t="shared" si="0"/>
        <v>11</v>
      </c>
    </row>
    <row r="8" spans="1:10">
      <c r="A8" s="936" t="s">
        <v>214</v>
      </c>
      <c r="B8" s="935">
        <v>0</v>
      </c>
      <c r="C8" s="935">
        <v>0</v>
      </c>
      <c r="D8" s="935">
        <v>0</v>
      </c>
      <c r="E8" s="935">
        <v>1</v>
      </c>
      <c r="F8" s="937">
        <v>0</v>
      </c>
      <c r="G8" s="937">
        <v>0</v>
      </c>
      <c r="H8" s="940">
        <v>0</v>
      </c>
      <c r="I8" s="1055">
        <v>1</v>
      </c>
      <c r="J8" s="941">
        <f t="shared" si="0"/>
        <v>2</v>
      </c>
    </row>
    <row r="9" spans="1:10">
      <c r="A9" s="936" t="s">
        <v>215</v>
      </c>
      <c r="B9" s="935">
        <v>0</v>
      </c>
      <c r="C9" s="935">
        <v>1</v>
      </c>
      <c r="D9" s="935">
        <v>0</v>
      </c>
      <c r="E9" s="935">
        <v>1</v>
      </c>
      <c r="F9" s="937">
        <v>0</v>
      </c>
      <c r="G9" s="937">
        <v>0</v>
      </c>
      <c r="H9" s="940">
        <v>0</v>
      </c>
      <c r="I9" s="1055">
        <v>0</v>
      </c>
      <c r="J9" s="941">
        <f t="shared" si="0"/>
        <v>2</v>
      </c>
    </row>
    <row r="10" spans="1:10">
      <c r="A10" s="936" t="s">
        <v>216</v>
      </c>
      <c r="B10" s="935">
        <v>0</v>
      </c>
      <c r="C10" s="935">
        <v>0</v>
      </c>
      <c r="D10" s="935">
        <v>6</v>
      </c>
      <c r="E10" s="935">
        <v>72</v>
      </c>
      <c r="F10" s="937">
        <v>54</v>
      </c>
      <c r="G10" s="937">
        <v>68</v>
      </c>
      <c r="H10" s="940">
        <v>61</v>
      </c>
      <c r="I10" s="1055">
        <v>69</v>
      </c>
      <c r="J10" s="941">
        <f t="shared" si="0"/>
        <v>330</v>
      </c>
    </row>
    <row r="11" spans="1:10">
      <c r="A11" s="936" t="s">
        <v>143</v>
      </c>
      <c r="B11" s="935">
        <v>8</v>
      </c>
      <c r="C11" s="935">
        <v>32</v>
      </c>
      <c r="D11" s="935">
        <v>22</v>
      </c>
      <c r="E11" s="935">
        <v>2</v>
      </c>
      <c r="F11" s="937">
        <v>2</v>
      </c>
      <c r="G11" s="937">
        <v>0</v>
      </c>
      <c r="H11" s="940">
        <v>5</v>
      </c>
      <c r="I11" s="1055">
        <v>6</v>
      </c>
      <c r="J11" s="941">
        <f t="shared" si="0"/>
        <v>77</v>
      </c>
    </row>
    <row r="12" spans="1:10">
      <c r="A12" s="936" t="s">
        <v>217</v>
      </c>
      <c r="B12" s="935">
        <v>0</v>
      </c>
      <c r="C12" s="935">
        <v>0</v>
      </c>
      <c r="D12" s="935">
        <v>0</v>
      </c>
      <c r="E12" s="935">
        <v>0</v>
      </c>
      <c r="F12" s="937">
        <v>0</v>
      </c>
      <c r="G12" s="937">
        <v>0</v>
      </c>
      <c r="H12" s="940">
        <v>0</v>
      </c>
      <c r="I12" s="1055">
        <v>0</v>
      </c>
      <c r="J12" s="941">
        <f t="shared" si="0"/>
        <v>0</v>
      </c>
    </row>
    <row r="13" spans="1:10">
      <c r="A13" s="936" t="s">
        <v>218</v>
      </c>
      <c r="B13" s="935">
        <v>0</v>
      </c>
      <c r="C13" s="935">
        <v>0</v>
      </c>
      <c r="D13" s="935">
        <v>0</v>
      </c>
      <c r="E13" s="935">
        <v>0</v>
      </c>
      <c r="F13" s="937">
        <v>0</v>
      </c>
      <c r="G13" s="937">
        <v>0</v>
      </c>
      <c r="H13" s="940">
        <v>0</v>
      </c>
      <c r="I13" s="1055">
        <v>0</v>
      </c>
      <c r="J13" s="941">
        <f t="shared" si="0"/>
        <v>0</v>
      </c>
    </row>
    <row r="14" spans="1:10">
      <c r="A14" s="936" t="s">
        <v>219</v>
      </c>
      <c r="B14" s="935">
        <v>4</v>
      </c>
      <c r="C14" s="935">
        <v>1</v>
      </c>
      <c r="D14" s="935">
        <v>0</v>
      </c>
      <c r="E14" s="935">
        <v>4</v>
      </c>
      <c r="F14" s="937">
        <v>10</v>
      </c>
      <c r="G14" s="937">
        <v>7</v>
      </c>
      <c r="H14" s="940">
        <v>8</v>
      </c>
      <c r="I14" s="1055">
        <v>18</v>
      </c>
      <c r="J14" s="941">
        <f t="shared" si="0"/>
        <v>52</v>
      </c>
    </row>
    <row r="15" spans="1:10">
      <c r="A15" s="936" t="s">
        <v>220</v>
      </c>
      <c r="B15" s="935">
        <v>0</v>
      </c>
      <c r="C15" s="935">
        <v>0</v>
      </c>
      <c r="D15" s="935">
        <v>0</v>
      </c>
      <c r="E15" s="935">
        <v>0</v>
      </c>
      <c r="F15" s="937">
        <v>0</v>
      </c>
      <c r="G15" s="937">
        <v>0</v>
      </c>
      <c r="H15" s="940">
        <v>0</v>
      </c>
      <c r="I15" s="1055">
        <v>0</v>
      </c>
      <c r="J15" s="941">
        <f t="shared" si="0"/>
        <v>0</v>
      </c>
    </row>
    <row r="16" spans="1:10">
      <c r="A16" s="936" t="s">
        <v>221</v>
      </c>
      <c r="B16" s="935">
        <v>0</v>
      </c>
      <c r="C16" s="935">
        <v>0</v>
      </c>
      <c r="D16" s="935">
        <v>1</v>
      </c>
      <c r="E16" s="935">
        <v>0</v>
      </c>
      <c r="F16" s="937">
        <v>0</v>
      </c>
      <c r="G16" s="937">
        <v>0</v>
      </c>
      <c r="H16" s="940">
        <v>0</v>
      </c>
      <c r="I16" s="1055">
        <v>0</v>
      </c>
      <c r="J16" s="941">
        <f t="shared" si="0"/>
        <v>1</v>
      </c>
    </row>
    <row r="17" spans="1:10">
      <c r="A17" s="936" t="s">
        <v>222</v>
      </c>
      <c r="B17" s="935">
        <v>0</v>
      </c>
      <c r="C17" s="935">
        <v>1</v>
      </c>
      <c r="D17" s="935">
        <v>0</v>
      </c>
      <c r="E17" s="935">
        <v>0</v>
      </c>
      <c r="F17" s="937">
        <v>0</v>
      </c>
      <c r="G17" s="937">
        <v>0</v>
      </c>
      <c r="H17" s="940">
        <v>0</v>
      </c>
      <c r="I17" s="1055">
        <v>1</v>
      </c>
      <c r="J17" s="941">
        <f t="shared" si="0"/>
        <v>2</v>
      </c>
    </row>
    <row r="18" spans="1:10">
      <c r="A18" s="936" t="s">
        <v>223</v>
      </c>
      <c r="B18" s="935">
        <v>0</v>
      </c>
      <c r="C18" s="935">
        <v>0</v>
      </c>
      <c r="D18" s="935">
        <v>0</v>
      </c>
      <c r="E18" s="935">
        <v>1</v>
      </c>
      <c r="F18" s="937">
        <v>4</v>
      </c>
      <c r="G18" s="937">
        <v>1</v>
      </c>
      <c r="H18" s="940">
        <v>2</v>
      </c>
      <c r="I18" s="1055">
        <v>1</v>
      </c>
      <c r="J18" s="941">
        <f t="shared" si="0"/>
        <v>9</v>
      </c>
    </row>
    <row r="19" spans="1:10">
      <c r="A19" s="936" t="s">
        <v>482</v>
      </c>
      <c r="B19" s="935">
        <v>0</v>
      </c>
      <c r="C19" s="935">
        <v>0</v>
      </c>
      <c r="D19" s="935">
        <v>0</v>
      </c>
      <c r="E19" s="935">
        <v>0</v>
      </c>
      <c r="F19" s="937">
        <v>0</v>
      </c>
      <c r="G19" s="937">
        <v>0</v>
      </c>
      <c r="H19" s="940">
        <v>0</v>
      </c>
      <c r="I19" s="1055">
        <v>0</v>
      </c>
      <c r="J19" s="941">
        <f t="shared" si="0"/>
        <v>0</v>
      </c>
    </row>
    <row r="20" spans="1:10">
      <c r="A20" s="936" t="s">
        <v>224</v>
      </c>
      <c r="B20" s="935">
        <v>0</v>
      </c>
      <c r="C20" s="935">
        <v>0</v>
      </c>
      <c r="D20" s="935">
        <v>0</v>
      </c>
      <c r="E20" s="935">
        <v>1</v>
      </c>
      <c r="F20" s="937">
        <v>0</v>
      </c>
      <c r="G20" s="937">
        <v>0</v>
      </c>
      <c r="H20" s="940">
        <v>2</v>
      </c>
      <c r="I20" s="1055">
        <v>0</v>
      </c>
      <c r="J20" s="941">
        <f t="shared" si="0"/>
        <v>3</v>
      </c>
    </row>
    <row r="21" spans="1:10">
      <c r="A21" s="936" t="s">
        <v>225</v>
      </c>
      <c r="B21" s="935">
        <v>0</v>
      </c>
      <c r="C21" s="935">
        <v>0</v>
      </c>
      <c r="D21" s="935">
        <v>0</v>
      </c>
      <c r="E21" s="935">
        <v>0</v>
      </c>
      <c r="F21" s="937">
        <v>0</v>
      </c>
      <c r="G21" s="937">
        <v>0</v>
      </c>
      <c r="H21" s="940">
        <v>0</v>
      </c>
      <c r="I21" s="1055">
        <v>0</v>
      </c>
      <c r="J21" s="941">
        <f t="shared" si="0"/>
        <v>0</v>
      </c>
    </row>
    <row r="22" spans="1:10">
      <c r="A22" s="936" t="s">
        <v>226</v>
      </c>
      <c r="B22" s="935">
        <v>15</v>
      </c>
      <c r="C22" s="935">
        <v>19</v>
      </c>
      <c r="D22" s="935">
        <v>38</v>
      </c>
      <c r="E22" s="935">
        <v>27</v>
      </c>
      <c r="F22" s="937">
        <v>23</v>
      </c>
      <c r="G22" s="937">
        <v>17</v>
      </c>
      <c r="H22" s="940">
        <v>29</v>
      </c>
      <c r="I22" s="1055">
        <v>30</v>
      </c>
      <c r="J22" s="941">
        <f t="shared" si="0"/>
        <v>198</v>
      </c>
    </row>
    <row r="23" spans="1:10">
      <c r="A23" s="936" t="s">
        <v>227</v>
      </c>
      <c r="B23" s="935">
        <v>2</v>
      </c>
      <c r="C23" s="935">
        <v>3</v>
      </c>
      <c r="D23" s="935">
        <v>9</v>
      </c>
      <c r="E23" s="935">
        <v>7</v>
      </c>
      <c r="F23" s="937">
        <v>0</v>
      </c>
      <c r="G23" s="937">
        <v>2</v>
      </c>
      <c r="H23" s="940">
        <v>2</v>
      </c>
      <c r="I23" s="1055">
        <v>1</v>
      </c>
      <c r="J23" s="941">
        <f t="shared" si="0"/>
        <v>26</v>
      </c>
    </row>
    <row r="24" spans="1:10">
      <c r="A24" s="936" t="s">
        <v>228</v>
      </c>
      <c r="B24" s="935">
        <v>9</v>
      </c>
      <c r="C24" s="935">
        <v>6</v>
      </c>
      <c r="D24" s="935">
        <v>8</v>
      </c>
      <c r="E24" s="935">
        <v>13</v>
      </c>
      <c r="F24" s="937">
        <v>12</v>
      </c>
      <c r="G24" s="937">
        <v>11</v>
      </c>
      <c r="H24" s="940">
        <v>14</v>
      </c>
      <c r="I24" s="1055">
        <v>8</v>
      </c>
      <c r="J24" s="941">
        <f t="shared" si="0"/>
        <v>81</v>
      </c>
    </row>
    <row r="25" spans="1:10">
      <c r="A25" s="936" t="s">
        <v>414</v>
      </c>
      <c r="B25" s="935">
        <v>0</v>
      </c>
      <c r="C25" s="935">
        <v>0</v>
      </c>
      <c r="D25" s="935">
        <v>0</v>
      </c>
      <c r="E25" s="935">
        <v>0</v>
      </c>
      <c r="F25" s="937">
        <v>0</v>
      </c>
      <c r="G25" s="937">
        <v>0</v>
      </c>
      <c r="H25" s="940">
        <v>0</v>
      </c>
      <c r="I25" s="1055">
        <v>0</v>
      </c>
      <c r="J25" s="941">
        <f t="shared" si="0"/>
        <v>0</v>
      </c>
    </row>
    <row r="26" spans="1:10">
      <c r="A26" s="936" t="s">
        <v>229</v>
      </c>
      <c r="B26" s="935">
        <v>2</v>
      </c>
      <c r="C26" s="935">
        <v>3</v>
      </c>
      <c r="D26" s="935">
        <v>2</v>
      </c>
      <c r="E26" s="935">
        <v>0</v>
      </c>
      <c r="F26" s="937">
        <v>4</v>
      </c>
      <c r="G26" s="937">
        <v>4</v>
      </c>
      <c r="H26" s="940">
        <v>2</v>
      </c>
      <c r="I26" s="1055">
        <v>3</v>
      </c>
      <c r="J26" s="941">
        <f t="shared" si="0"/>
        <v>20</v>
      </c>
    </row>
    <row r="27" spans="1:10">
      <c r="A27" s="936" t="s">
        <v>230</v>
      </c>
      <c r="B27" s="935">
        <v>1</v>
      </c>
      <c r="C27" s="935">
        <v>1</v>
      </c>
      <c r="D27" s="935">
        <v>0</v>
      </c>
      <c r="E27" s="935">
        <v>1</v>
      </c>
      <c r="F27" s="937">
        <v>0</v>
      </c>
      <c r="G27" s="937">
        <v>0</v>
      </c>
      <c r="H27" s="940">
        <v>1</v>
      </c>
      <c r="I27" s="1055">
        <v>2</v>
      </c>
      <c r="J27" s="941">
        <f t="shared" si="0"/>
        <v>6</v>
      </c>
    </row>
    <row r="28" spans="1:10">
      <c r="A28" s="936" t="s">
        <v>231</v>
      </c>
      <c r="B28" s="935">
        <v>1</v>
      </c>
      <c r="C28" s="935">
        <v>2</v>
      </c>
      <c r="D28" s="935">
        <v>0</v>
      </c>
      <c r="E28" s="935">
        <v>1</v>
      </c>
      <c r="F28" s="937">
        <v>2</v>
      </c>
      <c r="G28" s="937">
        <v>4</v>
      </c>
      <c r="H28" s="940">
        <v>0</v>
      </c>
      <c r="I28" s="1055">
        <v>0</v>
      </c>
      <c r="J28" s="941">
        <f t="shared" si="0"/>
        <v>10</v>
      </c>
    </row>
    <row r="29" spans="1:10">
      <c r="A29" s="936" t="s">
        <v>232</v>
      </c>
      <c r="B29" s="935">
        <v>15</v>
      </c>
      <c r="C29" s="935">
        <v>12</v>
      </c>
      <c r="D29" s="935">
        <v>21</v>
      </c>
      <c r="E29" s="935">
        <v>30</v>
      </c>
      <c r="F29" s="937">
        <v>15</v>
      </c>
      <c r="G29" s="937">
        <v>27</v>
      </c>
      <c r="H29" s="940">
        <v>31</v>
      </c>
      <c r="I29" s="1055">
        <v>26</v>
      </c>
      <c r="J29" s="941">
        <f t="shared" si="0"/>
        <v>177</v>
      </c>
    </row>
    <row r="30" spans="1:10">
      <c r="A30" s="936" t="s">
        <v>233</v>
      </c>
      <c r="B30" s="935">
        <v>3</v>
      </c>
      <c r="C30" s="935">
        <v>2</v>
      </c>
      <c r="D30" s="935">
        <v>8</v>
      </c>
      <c r="E30" s="935">
        <v>1</v>
      </c>
      <c r="F30" s="937">
        <v>0</v>
      </c>
      <c r="G30" s="937">
        <v>1</v>
      </c>
      <c r="H30" s="940">
        <v>1</v>
      </c>
      <c r="I30" s="1055">
        <v>0</v>
      </c>
      <c r="J30" s="941">
        <f t="shared" si="0"/>
        <v>16</v>
      </c>
    </row>
    <row r="31" spans="1:10">
      <c r="A31" s="936" t="s">
        <v>234</v>
      </c>
      <c r="B31" s="935">
        <v>0</v>
      </c>
      <c r="C31" s="935">
        <v>1</v>
      </c>
      <c r="D31" s="935">
        <v>2</v>
      </c>
      <c r="E31" s="935">
        <v>0</v>
      </c>
      <c r="F31" s="937">
        <v>2</v>
      </c>
      <c r="G31" s="937">
        <v>1</v>
      </c>
      <c r="H31" s="940">
        <v>4</v>
      </c>
      <c r="I31" s="1055">
        <v>0</v>
      </c>
      <c r="J31" s="941">
        <f t="shared" si="0"/>
        <v>10</v>
      </c>
    </row>
    <row r="32" spans="1:10">
      <c r="A32" s="936" t="s">
        <v>235</v>
      </c>
      <c r="B32" s="935">
        <v>0</v>
      </c>
      <c r="C32" s="935">
        <v>2</v>
      </c>
      <c r="D32" s="935">
        <v>0</v>
      </c>
      <c r="E32" s="935">
        <v>0</v>
      </c>
      <c r="F32" s="937">
        <v>0</v>
      </c>
      <c r="G32" s="937">
        <v>0</v>
      </c>
      <c r="H32" s="940">
        <v>1</v>
      </c>
      <c r="I32" s="1055">
        <v>0</v>
      </c>
      <c r="J32" s="941">
        <f t="shared" si="0"/>
        <v>3</v>
      </c>
    </row>
    <row r="33" spans="1:10">
      <c r="A33" s="936" t="s">
        <v>236</v>
      </c>
      <c r="B33" s="935">
        <v>0</v>
      </c>
      <c r="C33" s="935">
        <v>0</v>
      </c>
      <c r="D33" s="935">
        <v>0</v>
      </c>
      <c r="E33" s="935">
        <v>0</v>
      </c>
      <c r="F33" s="937">
        <v>0</v>
      </c>
      <c r="G33" s="937">
        <v>0</v>
      </c>
      <c r="H33" s="940">
        <v>0</v>
      </c>
      <c r="I33" s="1055">
        <v>0</v>
      </c>
      <c r="J33" s="941">
        <f t="shared" si="0"/>
        <v>0</v>
      </c>
    </row>
    <row r="34" spans="1:10">
      <c r="A34" s="936" t="s">
        <v>237</v>
      </c>
      <c r="B34" s="935">
        <v>2</v>
      </c>
      <c r="C34" s="935">
        <v>2</v>
      </c>
      <c r="D34" s="935">
        <v>0</v>
      </c>
      <c r="E34" s="935">
        <v>1</v>
      </c>
      <c r="F34" s="937">
        <v>1</v>
      </c>
      <c r="G34" s="937">
        <v>0</v>
      </c>
      <c r="H34" s="940">
        <v>0</v>
      </c>
      <c r="I34" s="1055">
        <v>0</v>
      </c>
      <c r="J34" s="941">
        <f t="shared" si="0"/>
        <v>6</v>
      </c>
    </row>
    <row r="35" spans="1:10">
      <c r="A35" s="936" t="s">
        <v>238</v>
      </c>
      <c r="B35" s="935">
        <v>0</v>
      </c>
      <c r="C35" s="935">
        <v>0</v>
      </c>
      <c r="D35" s="935">
        <v>0</v>
      </c>
      <c r="E35" s="935">
        <v>0</v>
      </c>
      <c r="F35" s="937">
        <v>0</v>
      </c>
      <c r="G35" s="937">
        <v>0</v>
      </c>
      <c r="H35" s="940">
        <v>0</v>
      </c>
      <c r="I35" s="1055">
        <v>0</v>
      </c>
      <c r="J35" s="941">
        <f t="shared" si="0"/>
        <v>0</v>
      </c>
    </row>
    <row r="36" spans="1:10">
      <c r="A36" s="936" t="s">
        <v>239</v>
      </c>
      <c r="B36" s="935">
        <v>0</v>
      </c>
      <c r="C36" s="935">
        <v>0</v>
      </c>
      <c r="D36" s="935">
        <v>0</v>
      </c>
      <c r="E36" s="935">
        <v>0</v>
      </c>
      <c r="F36" s="937">
        <v>1</v>
      </c>
      <c r="G36" s="937">
        <v>0</v>
      </c>
      <c r="H36" s="940">
        <v>0</v>
      </c>
      <c r="I36" s="1055">
        <v>0</v>
      </c>
      <c r="J36" s="941">
        <f t="shared" si="0"/>
        <v>1</v>
      </c>
    </row>
    <row r="37" spans="1:10">
      <c r="A37" s="936" t="s">
        <v>240</v>
      </c>
      <c r="B37" s="935">
        <v>1</v>
      </c>
      <c r="C37" s="935">
        <v>6</v>
      </c>
      <c r="D37" s="935">
        <v>2</v>
      </c>
      <c r="E37" s="935">
        <v>6</v>
      </c>
      <c r="F37" s="937">
        <v>1</v>
      </c>
      <c r="G37" s="937">
        <v>1</v>
      </c>
      <c r="H37" s="940">
        <v>2</v>
      </c>
      <c r="I37" s="1055">
        <v>5</v>
      </c>
      <c r="J37" s="941">
        <f t="shared" si="0"/>
        <v>24</v>
      </c>
    </row>
    <row r="38" spans="1:10">
      <c r="A38" s="936" t="s">
        <v>241</v>
      </c>
      <c r="B38" s="935">
        <v>0</v>
      </c>
      <c r="C38" s="935">
        <v>0</v>
      </c>
      <c r="D38" s="935">
        <v>0</v>
      </c>
      <c r="E38" s="935">
        <v>0</v>
      </c>
      <c r="F38" s="937">
        <v>0</v>
      </c>
      <c r="G38" s="937">
        <v>0</v>
      </c>
      <c r="H38" s="940">
        <v>0</v>
      </c>
      <c r="I38" s="1055">
        <v>0</v>
      </c>
      <c r="J38" s="941">
        <f t="shared" si="0"/>
        <v>0</v>
      </c>
    </row>
    <row r="39" spans="1:10">
      <c r="A39" s="936" t="s">
        <v>242</v>
      </c>
      <c r="B39" s="935">
        <v>0</v>
      </c>
      <c r="C39" s="935">
        <v>0</v>
      </c>
      <c r="D39" s="935">
        <v>0</v>
      </c>
      <c r="E39" s="935">
        <v>0</v>
      </c>
      <c r="F39" s="937">
        <v>0</v>
      </c>
      <c r="G39" s="937">
        <v>0</v>
      </c>
      <c r="H39" s="940">
        <v>1</v>
      </c>
      <c r="I39" s="1055">
        <v>0</v>
      </c>
      <c r="J39" s="941">
        <f t="shared" si="0"/>
        <v>1</v>
      </c>
    </row>
    <row r="40" spans="1:10">
      <c r="A40" s="936" t="s">
        <v>243</v>
      </c>
      <c r="B40" s="935">
        <v>1</v>
      </c>
      <c r="C40" s="935">
        <v>1</v>
      </c>
      <c r="D40" s="935">
        <v>11</v>
      </c>
      <c r="E40" s="935">
        <v>7</v>
      </c>
      <c r="F40" s="937">
        <v>15</v>
      </c>
      <c r="G40" s="937">
        <v>3</v>
      </c>
      <c r="H40" s="940">
        <v>0</v>
      </c>
      <c r="I40" s="1055">
        <v>2</v>
      </c>
      <c r="J40" s="941">
        <f t="shared" si="0"/>
        <v>40</v>
      </c>
    </row>
    <row r="41" spans="1:10">
      <c r="A41" s="936" t="s">
        <v>244</v>
      </c>
      <c r="B41" s="935">
        <v>0</v>
      </c>
      <c r="C41" s="935">
        <v>1</v>
      </c>
      <c r="D41" s="935">
        <v>1</v>
      </c>
      <c r="E41" s="935">
        <v>3</v>
      </c>
      <c r="F41" s="937">
        <v>0</v>
      </c>
      <c r="G41" s="937">
        <v>3</v>
      </c>
      <c r="H41" s="940">
        <v>0</v>
      </c>
      <c r="I41" s="1055">
        <v>0</v>
      </c>
      <c r="J41" s="941">
        <f t="shared" si="0"/>
        <v>8</v>
      </c>
    </row>
    <row r="42" spans="1:10">
      <c r="A42" s="936" t="s">
        <v>245</v>
      </c>
      <c r="B42" s="935">
        <v>0</v>
      </c>
      <c r="C42" s="935">
        <v>1</v>
      </c>
      <c r="D42" s="935">
        <v>4</v>
      </c>
      <c r="E42" s="935">
        <v>0</v>
      </c>
      <c r="F42" s="937">
        <v>0</v>
      </c>
      <c r="G42" s="937">
        <v>0</v>
      </c>
      <c r="H42" s="940">
        <v>1</v>
      </c>
      <c r="I42" s="1055">
        <v>0</v>
      </c>
      <c r="J42" s="941">
        <f t="shared" si="0"/>
        <v>6</v>
      </c>
    </row>
    <row r="43" spans="1:10">
      <c r="A43" s="936" t="s">
        <v>246</v>
      </c>
      <c r="B43" s="935">
        <v>0</v>
      </c>
      <c r="C43" s="935">
        <v>0</v>
      </c>
      <c r="D43" s="935">
        <v>0</v>
      </c>
      <c r="E43" s="935">
        <v>0</v>
      </c>
      <c r="F43" s="937">
        <v>2</v>
      </c>
      <c r="G43" s="937">
        <v>0</v>
      </c>
      <c r="H43" s="940">
        <v>1</v>
      </c>
      <c r="I43" s="1055">
        <v>0</v>
      </c>
      <c r="J43" s="941">
        <f t="shared" si="0"/>
        <v>3</v>
      </c>
    </row>
    <row r="44" spans="1:10">
      <c r="A44" s="936" t="s">
        <v>247</v>
      </c>
      <c r="B44" s="935">
        <v>0</v>
      </c>
      <c r="C44" s="935">
        <v>0</v>
      </c>
      <c r="D44" s="935">
        <v>0</v>
      </c>
      <c r="E44" s="935">
        <v>1</v>
      </c>
      <c r="F44" s="937">
        <v>1</v>
      </c>
      <c r="G44" s="937">
        <v>2</v>
      </c>
      <c r="H44" s="940">
        <v>1</v>
      </c>
      <c r="I44" s="1055">
        <v>1</v>
      </c>
      <c r="J44" s="941">
        <f t="shared" si="0"/>
        <v>6</v>
      </c>
    </row>
    <row r="45" spans="1:10">
      <c r="A45" s="936" t="s">
        <v>248</v>
      </c>
      <c r="B45" s="935">
        <v>2</v>
      </c>
      <c r="C45" s="935">
        <v>0</v>
      </c>
      <c r="D45" s="935">
        <v>0</v>
      </c>
      <c r="E45" s="935">
        <v>0</v>
      </c>
      <c r="F45" s="937">
        <v>0</v>
      </c>
      <c r="G45" s="937">
        <v>0</v>
      </c>
      <c r="H45" s="940">
        <v>0</v>
      </c>
      <c r="I45" s="1055">
        <v>0</v>
      </c>
      <c r="J45" s="941">
        <f t="shared" si="0"/>
        <v>2</v>
      </c>
    </row>
    <row r="46" spans="1:10">
      <c r="A46" s="936" t="s">
        <v>249</v>
      </c>
      <c r="B46" s="935">
        <v>0</v>
      </c>
      <c r="C46" s="935">
        <v>0</v>
      </c>
      <c r="D46" s="935">
        <v>0</v>
      </c>
      <c r="E46" s="935">
        <v>1</v>
      </c>
      <c r="F46" s="937">
        <v>0</v>
      </c>
      <c r="G46" s="937">
        <v>0</v>
      </c>
      <c r="H46" s="940">
        <v>1</v>
      </c>
      <c r="I46" s="1055">
        <v>0</v>
      </c>
      <c r="J46" s="941">
        <f t="shared" si="0"/>
        <v>2</v>
      </c>
    </row>
    <row r="47" spans="1:10">
      <c r="A47" s="936" t="s">
        <v>250</v>
      </c>
      <c r="B47" s="935">
        <v>0</v>
      </c>
      <c r="C47" s="935">
        <v>1</v>
      </c>
      <c r="D47" s="935">
        <v>0</v>
      </c>
      <c r="E47" s="935">
        <v>0</v>
      </c>
      <c r="F47" s="937">
        <v>0</v>
      </c>
      <c r="G47" s="937">
        <v>0</v>
      </c>
      <c r="H47" s="940">
        <v>0</v>
      </c>
      <c r="I47" s="1055">
        <v>0</v>
      </c>
      <c r="J47" s="941">
        <f t="shared" si="0"/>
        <v>1</v>
      </c>
    </row>
    <row r="48" spans="1:10">
      <c r="A48" s="936" t="s">
        <v>251</v>
      </c>
      <c r="B48" s="935">
        <v>0</v>
      </c>
      <c r="C48" s="935">
        <v>0</v>
      </c>
      <c r="D48" s="935">
        <v>0</v>
      </c>
      <c r="E48" s="935">
        <v>0</v>
      </c>
      <c r="F48" s="937">
        <v>0</v>
      </c>
      <c r="G48" s="937">
        <v>0</v>
      </c>
      <c r="H48" s="940">
        <v>0</v>
      </c>
      <c r="I48" s="1055">
        <v>0</v>
      </c>
      <c r="J48" s="941">
        <f t="shared" si="0"/>
        <v>0</v>
      </c>
    </row>
    <row r="49" spans="1:10">
      <c r="A49" s="936" t="s">
        <v>252</v>
      </c>
      <c r="B49" s="935">
        <v>0</v>
      </c>
      <c r="C49" s="935">
        <v>0</v>
      </c>
      <c r="D49" s="935">
        <v>1</v>
      </c>
      <c r="E49" s="935">
        <v>0</v>
      </c>
      <c r="F49" s="937">
        <v>0</v>
      </c>
      <c r="G49" s="937">
        <v>2</v>
      </c>
      <c r="H49" s="940">
        <v>0</v>
      </c>
      <c r="I49" s="1055">
        <v>0</v>
      </c>
      <c r="J49" s="941">
        <f t="shared" si="0"/>
        <v>3</v>
      </c>
    </row>
    <row r="50" spans="1:10">
      <c r="A50" s="936" t="s">
        <v>253</v>
      </c>
      <c r="B50" s="935">
        <v>0</v>
      </c>
      <c r="C50" s="935">
        <v>0</v>
      </c>
      <c r="D50" s="935">
        <v>0</v>
      </c>
      <c r="E50" s="935">
        <v>0</v>
      </c>
      <c r="F50" s="937">
        <v>0</v>
      </c>
      <c r="G50" s="937">
        <v>0</v>
      </c>
      <c r="H50" s="940">
        <v>1</v>
      </c>
      <c r="I50" s="1055">
        <v>2</v>
      </c>
      <c r="J50" s="941">
        <f t="shared" si="0"/>
        <v>3</v>
      </c>
    </row>
    <row r="51" spans="1:10">
      <c r="A51" s="936" t="s">
        <v>254</v>
      </c>
      <c r="B51" s="935">
        <v>0</v>
      </c>
      <c r="C51" s="935">
        <v>0</v>
      </c>
      <c r="D51" s="935">
        <v>0</v>
      </c>
      <c r="E51" s="935">
        <v>1</v>
      </c>
      <c r="F51" s="937">
        <v>1</v>
      </c>
      <c r="G51" s="937">
        <v>0</v>
      </c>
      <c r="H51" s="940">
        <v>0</v>
      </c>
      <c r="I51" s="1055">
        <v>0</v>
      </c>
      <c r="J51" s="941">
        <f t="shared" si="0"/>
        <v>2</v>
      </c>
    </row>
    <row r="52" spans="1:10">
      <c r="A52" s="936" t="s">
        <v>255</v>
      </c>
      <c r="B52" s="935">
        <v>0</v>
      </c>
      <c r="C52" s="935">
        <v>0</v>
      </c>
      <c r="D52" s="935">
        <v>0</v>
      </c>
      <c r="E52" s="935">
        <v>0</v>
      </c>
      <c r="F52" s="937">
        <v>0</v>
      </c>
      <c r="G52" s="937">
        <v>0</v>
      </c>
      <c r="H52" s="940">
        <v>0</v>
      </c>
      <c r="I52" s="1055">
        <v>0</v>
      </c>
      <c r="J52" s="941">
        <f t="shared" si="0"/>
        <v>0</v>
      </c>
    </row>
    <row r="53" spans="1:10">
      <c r="A53" s="936" t="s">
        <v>256</v>
      </c>
      <c r="B53" s="935">
        <v>0</v>
      </c>
      <c r="C53" s="935">
        <v>1</v>
      </c>
      <c r="D53" s="935">
        <v>0</v>
      </c>
      <c r="E53" s="935">
        <v>0</v>
      </c>
      <c r="F53" s="937">
        <v>0</v>
      </c>
      <c r="G53" s="937">
        <v>4</v>
      </c>
      <c r="H53" s="940">
        <v>0</v>
      </c>
      <c r="I53" s="1055">
        <v>2</v>
      </c>
      <c r="J53" s="941">
        <f t="shared" si="0"/>
        <v>7</v>
      </c>
    </row>
    <row r="54" spans="1:10">
      <c r="A54" s="936" t="s">
        <v>257</v>
      </c>
      <c r="B54" s="935">
        <v>0</v>
      </c>
      <c r="C54" s="935">
        <v>0</v>
      </c>
      <c r="D54" s="935">
        <v>0</v>
      </c>
      <c r="E54" s="935">
        <v>0</v>
      </c>
      <c r="F54" s="937">
        <v>1</v>
      </c>
      <c r="G54" s="937">
        <v>1</v>
      </c>
      <c r="H54" s="940">
        <v>0</v>
      </c>
      <c r="I54" s="1055">
        <v>1</v>
      </c>
      <c r="J54" s="941">
        <f t="shared" si="0"/>
        <v>3</v>
      </c>
    </row>
    <row r="55" spans="1:10">
      <c r="A55" s="936" t="s">
        <v>258</v>
      </c>
      <c r="B55" s="935">
        <v>0</v>
      </c>
      <c r="C55" s="935">
        <v>1</v>
      </c>
      <c r="D55" s="935">
        <v>1</v>
      </c>
      <c r="E55" s="935">
        <v>2</v>
      </c>
      <c r="F55" s="937">
        <v>0</v>
      </c>
      <c r="G55" s="937">
        <v>0</v>
      </c>
      <c r="H55" s="940">
        <v>0</v>
      </c>
      <c r="I55" s="1055">
        <v>1</v>
      </c>
      <c r="J55" s="941">
        <f t="shared" si="0"/>
        <v>5</v>
      </c>
    </row>
    <row r="56" spans="1:10">
      <c r="A56" s="936" t="s">
        <v>259</v>
      </c>
      <c r="B56" s="935">
        <v>1</v>
      </c>
      <c r="C56" s="935">
        <v>0</v>
      </c>
      <c r="D56" s="935">
        <v>0</v>
      </c>
      <c r="E56" s="935">
        <v>0</v>
      </c>
      <c r="F56" s="937">
        <v>0</v>
      </c>
      <c r="G56" s="937">
        <v>0</v>
      </c>
      <c r="H56" s="940">
        <v>0</v>
      </c>
      <c r="I56" s="1055">
        <v>0</v>
      </c>
      <c r="J56" s="941">
        <f t="shared" si="0"/>
        <v>1</v>
      </c>
    </row>
    <row r="57" spans="1:10">
      <c r="A57" s="936" t="s">
        <v>260</v>
      </c>
      <c r="B57" s="935">
        <v>0</v>
      </c>
      <c r="C57" s="935">
        <v>0</v>
      </c>
      <c r="D57" s="935">
        <v>0</v>
      </c>
      <c r="E57" s="935">
        <v>0</v>
      </c>
      <c r="F57" s="937">
        <v>0</v>
      </c>
      <c r="G57" s="937">
        <v>0</v>
      </c>
      <c r="H57" s="940">
        <v>1</v>
      </c>
      <c r="I57" s="1055">
        <v>0</v>
      </c>
      <c r="J57" s="941">
        <f t="shared" si="0"/>
        <v>1</v>
      </c>
    </row>
    <row r="58" spans="1:10">
      <c r="A58" s="936" t="s">
        <v>261</v>
      </c>
      <c r="B58" s="935">
        <v>0</v>
      </c>
      <c r="C58" s="935">
        <v>0</v>
      </c>
      <c r="D58" s="935">
        <v>0</v>
      </c>
      <c r="E58" s="935">
        <v>1</v>
      </c>
      <c r="F58" s="937">
        <v>0</v>
      </c>
      <c r="G58" s="937">
        <v>0</v>
      </c>
      <c r="H58" s="940">
        <v>2</v>
      </c>
      <c r="I58" s="1055">
        <v>2</v>
      </c>
      <c r="J58" s="941">
        <f t="shared" si="0"/>
        <v>5</v>
      </c>
    </row>
    <row r="59" spans="1:10">
      <c r="A59" s="936" t="s">
        <v>262</v>
      </c>
      <c r="B59" s="935">
        <v>0</v>
      </c>
      <c r="C59" s="935">
        <v>0</v>
      </c>
      <c r="D59" s="935">
        <v>0</v>
      </c>
      <c r="E59" s="935">
        <v>0</v>
      </c>
      <c r="F59" s="937">
        <v>0</v>
      </c>
      <c r="G59" s="937">
        <v>0</v>
      </c>
      <c r="H59" s="940">
        <v>0</v>
      </c>
      <c r="I59" s="1055">
        <v>0</v>
      </c>
      <c r="J59" s="941">
        <f t="shared" si="0"/>
        <v>0</v>
      </c>
    </row>
    <row r="60" spans="1:10">
      <c r="A60" s="936" t="s">
        <v>263</v>
      </c>
      <c r="B60" s="935">
        <v>0</v>
      </c>
      <c r="C60" s="935">
        <v>0</v>
      </c>
      <c r="D60" s="935">
        <v>0</v>
      </c>
      <c r="E60" s="935">
        <v>0</v>
      </c>
      <c r="F60" s="937">
        <v>0</v>
      </c>
      <c r="G60" s="937">
        <v>0</v>
      </c>
      <c r="H60" s="940">
        <v>0</v>
      </c>
      <c r="I60" s="1055">
        <v>0</v>
      </c>
      <c r="J60" s="941">
        <f t="shared" si="0"/>
        <v>0</v>
      </c>
    </row>
    <row r="61" spans="1:10">
      <c r="A61" s="936" t="s">
        <v>264</v>
      </c>
      <c r="B61" s="935">
        <v>0</v>
      </c>
      <c r="C61" s="935">
        <v>1</v>
      </c>
      <c r="D61" s="935">
        <v>0</v>
      </c>
      <c r="E61" s="935">
        <v>0</v>
      </c>
      <c r="F61" s="937">
        <v>0</v>
      </c>
      <c r="G61" s="937">
        <v>0</v>
      </c>
      <c r="H61" s="940">
        <v>1</v>
      </c>
      <c r="I61" s="1055">
        <v>1</v>
      </c>
      <c r="J61" s="941">
        <f t="shared" si="0"/>
        <v>3</v>
      </c>
    </row>
    <row r="62" spans="1:10">
      <c r="A62" s="936" t="s">
        <v>265</v>
      </c>
      <c r="B62" s="935">
        <v>0</v>
      </c>
      <c r="C62" s="935">
        <v>0</v>
      </c>
      <c r="D62" s="935">
        <v>0</v>
      </c>
      <c r="E62" s="935">
        <v>0</v>
      </c>
      <c r="F62" s="937">
        <v>0</v>
      </c>
      <c r="G62" s="937">
        <v>0</v>
      </c>
      <c r="H62" s="940">
        <v>0</v>
      </c>
      <c r="I62" s="1055">
        <v>0</v>
      </c>
      <c r="J62" s="941">
        <f t="shared" si="0"/>
        <v>0</v>
      </c>
    </row>
    <row r="63" spans="1:10">
      <c r="A63" s="936" t="s">
        <v>266</v>
      </c>
      <c r="B63" s="935">
        <v>0</v>
      </c>
      <c r="C63" s="935">
        <v>0</v>
      </c>
      <c r="D63" s="935">
        <v>0</v>
      </c>
      <c r="E63" s="935">
        <v>0</v>
      </c>
      <c r="F63" s="937">
        <v>0</v>
      </c>
      <c r="G63" s="937">
        <v>0</v>
      </c>
      <c r="H63" s="940">
        <v>0</v>
      </c>
      <c r="I63" s="1055">
        <v>0</v>
      </c>
      <c r="J63" s="941">
        <f t="shared" si="0"/>
        <v>0</v>
      </c>
    </row>
    <row r="64" spans="1:10">
      <c r="A64" s="936" t="s">
        <v>267</v>
      </c>
      <c r="B64" s="935">
        <v>0</v>
      </c>
      <c r="C64" s="935">
        <v>0</v>
      </c>
      <c r="D64" s="935">
        <v>1</v>
      </c>
      <c r="E64" s="935">
        <v>1</v>
      </c>
      <c r="F64" s="937">
        <v>0</v>
      </c>
      <c r="G64" s="937">
        <v>1</v>
      </c>
      <c r="H64" s="940">
        <v>1</v>
      </c>
      <c r="I64" s="1055">
        <v>0</v>
      </c>
      <c r="J64" s="941">
        <f t="shared" si="0"/>
        <v>4</v>
      </c>
    </row>
    <row r="65" spans="1:10">
      <c r="A65" s="936" t="s">
        <v>268</v>
      </c>
      <c r="B65" s="935">
        <v>0</v>
      </c>
      <c r="C65" s="935">
        <v>0</v>
      </c>
      <c r="D65" s="935">
        <v>0</v>
      </c>
      <c r="E65" s="935">
        <v>0</v>
      </c>
      <c r="F65" s="937">
        <v>1</v>
      </c>
      <c r="G65" s="937">
        <v>0</v>
      </c>
      <c r="H65" s="940">
        <v>0</v>
      </c>
      <c r="I65" s="1055">
        <v>0</v>
      </c>
      <c r="J65" s="941">
        <f t="shared" si="0"/>
        <v>1</v>
      </c>
    </row>
    <row r="66" spans="1:10">
      <c r="A66" s="936" t="s">
        <v>269</v>
      </c>
      <c r="B66" s="935">
        <v>0</v>
      </c>
      <c r="C66" s="935">
        <v>0</v>
      </c>
      <c r="D66" s="935">
        <v>1</v>
      </c>
      <c r="E66" s="935">
        <v>0</v>
      </c>
      <c r="F66" s="937">
        <v>0</v>
      </c>
      <c r="G66" s="937">
        <v>0</v>
      </c>
      <c r="H66" s="940">
        <v>0</v>
      </c>
      <c r="I66" s="1055">
        <v>0</v>
      </c>
      <c r="J66" s="941">
        <f t="shared" si="0"/>
        <v>1</v>
      </c>
    </row>
    <row r="67" spans="1:10">
      <c r="A67" s="936" t="s">
        <v>270</v>
      </c>
      <c r="B67" s="935">
        <v>0</v>
      </c>
      <c r="C67" s="935">
        <v>0</v>
      </c>
      <c r="D67" s="935">
        <v>1</v>
      </c>
      <c r="E67" s="935">
        <v>0</v>
      </c>
      <c r="F67" s="937">
        <v>0</v>
      </c>
      <c r="G67" s="937">
        <v>0</v>
      </c>
      <c r="H67" s="940">
        <v>0</v>
      </c>
      <c r="I67" s="1055">
        <v>0</v>
      </c>
      <c r="J67" s="941">
        <f t="shared" si="0"/>
        <v>1</v>
      </c>
    </row>
    <row r="68" spans="1:10">
      <c r="A68" s="936" t="s">
        <v>271</v>
      </c>
      <c r="B68" s="935">
        <v>0</v>
      </c>
      <c r="C68" s="935">
        <v>0</v>
      </c>
      <c r="D68" s="935">
        <v>1</v>
      </c>
      <c r="E68" s="935">
        <v>1</v>
      </c>
      <c r="F68" s="937">
        <v>0</v>
      </c>
      <c r="G68" s="937">
        <v>0</v>
      </c>
      <c r="H68" s="940">
        <v>0</v>
      </c>
      <c r="I68" s="1055">
        <v>0</v>
      </c>
      <c r="J68" s="941">
        <f t="shared" si="0"/>
        <v>2</v>
      </c>
    </row>
    <row r="69" spans="1:10">
      <c r="A69" s="936" t="s">
        <v>272</v>
      </c>
      <c r="B69" s="935">
        <v>1</v>
      </c>
      <c r="C69" s="935">
        <v>0</v>
      </c>
      <c r="D69" s="935">
        <v>0</v>
      </c>
      <c r="E69" s="935">
        <v>1</v>
      </c>
      <c r="F69" s="937">
        <v>1</v>
      </c>
      <c r="G69" s="937">
        <v>0</v>
      </c>
      <c r="H69" s="940">
        <v>1</v>
      </c>
      <c r="I69" s="1055">
        <v>0</v>
      </c>
      <c r="J69" s="941">
        <f t="shared" ref="J69:J72" si="1">SUM(B69:I69)</f>
        <v>4</v>
      </c>
    </row>
    <row r="70" spans="1:10">
      <c r="A70" s="936" t="s">
        <v>273</v>
      </c>
      <c r="B70" s="935">
        <v>1</v>
      </c>
      <c r="C70" s="935">
        <v>0</v>
      </c>
      <c r="D70" s="935">
        <v>0</v>
      </c>
      <c r="E70" s="935">
        <v>1</v>
      </c>
      <c r="F70" s="937">
        <v>2</v>
      </c>
      <c r="G70" s="937">
        <v>1</v>
      </c>
      <c r="H70" s="940">
        <v>0</v>
      </c>
      <c r="I70" s="1055">
        <v>0</v>
      </c>
      <c r="J70" s="941">
        <f t="shared" si="1"/>
        <v>5</v>
      </c>
    </row>
    <row r="71" spans="1:10">
      <c r="A71" s="936" t="s">
        <v>274</v>
      </c>
      <c r="B71" s="935">
        <v>0</v>
      </c>
      <c r="C71" s="935">
        <v>0</v>
      </c>
      <c r="D71" s="935">
        <v>0</v>
      </c>
      <c r="E71" s="935">
        <v>0</v>
      </c>
      <c r="F71" s="937">
        <v>0</v>
      </c>
      <c r="G71" s="937">
        <v>0</v>
      </c>
      <c r="H71" s="940">
        <v>0</v>
      </c>
      <c r="I71" s="1055">
        <v>1</v>
      </c>
      <c r="J71" s="941">
        <f t="shared" si="1"/>
        <v>1</v>
      </c>
    </row>
    <row r="72" spans="1:10" ht="15.75" thickBot="1">
      <c r="A72" s="962" t="s">
        <v>275</v>
      </c>
      <c r="B72" s="963">
        <v>0</v>
      </c>
      <c r="C72" s="963">
        <v>0</v>
      </c>
      <c r="D72" s="963">
        <v>0</v>
      </c>
      <c r="E72" s="963">
        <v>0</v>
      </c>
      <c r="F72" s="964">
        <v>0</v>
      </c>
      <c r="G72" s="964">
        <v>0</v>
      </c>
      <c r="H72" s="1093">
        <v>0</v>
      </c>
      <c r="I72" s="1056">
        <v>1</v>
      </c>
      <c r="J72" s="941">
        <f t="shared" si="1"/>
        <v>1</v>
      </c>
    </row>
    <row r="73" spans="1:10" ht="15.75" thickBot="1">
      <c r="A73" s="961" t="s">
        <v>23</v>
      </c>
      <c r="B73" s="965">
        <f>SUM(B4:B72)</f>
        <v>70</v>
      </c>
      <c r="C73" s="965">
        <f t="shared" ref="C73:F73" si="2">SUM(C4:C72)</f>
        <v>102</v>
      </c>
      <c r="D73" s="965">
        <f t="shared" si="2"/>
        <v>143</v>
      </c>
      <c r="E73" s="965">
        <f t="shared" si="2"/>
        <v>190</v>
      </c>
      <c r="F73" s="966">
        <f t="shared" si="2"/>
        <v>162</v>
      </c>
      <c r="G73" s="967">
        <f>SUM(G4:G72)</f>
        <v>169</v>
      </c>
      <c r="H73" s="967">
        <f>SUM(H4:H72)</f>
        <v>185</v>
      </c>
      <c r="I73" s="967">
        <f>SUM(I4:I72)</f>
        <v>188</v>
      </c>
      <c r="J73" s="967">
        <f>SUM(J4:J72)</f>
        <v>1209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Normal="100" workbookViewId="0"/>
  </sheetViews>
  <sheetFormatPr defaultRowHeight="15"/>
  <cols>
    <col min="1" max="1" width="15.425781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88" t="s">
        <v>0</v>
      </c>
      <c r="I1" s="542"/>
      <c r="J1" s="542"/>
      <c r="K1" s="542"/>
      <c r="L1" s="542"/>
      <c r="M1" s="542"/>
      <c r="N1" s="542"/>
      <c r="O1" s="542"/>
      <c r="P1" s="542"/>
      <c r="Q1" s="542"/>
    </row>
    <row r="2" spans="1:18">
      <c r="A2" s="1" t="s">
        <v>1</v>
      </c>
      <c r="I2" s="542"/>
      <c r="J2" s="542"/>
      <c r="K2" s="542"/>
      <c r="L2" s="542"/>
      <c r="M2" s="542"/>
      <c r="N2" s="542"/>
      <c r="O2" s="542"/>
      <c r="P2" s="542"/>
      <c r="Q2" s="542"/>
    </row>
    <row r="3" spans="1:18" ht="15.75" thickBot="1">
      <c r="I3" s="542"/>
      <c r="J3" s="542"/>
      <c r="K3" s="542"/>
      <c r="L3" s="542"/>
      <c r="M3" s="542"/>
      <c r="N3" s="542"/>
      <c r="O3" s="542"/>
      <c r="P3" s="542"/>
      <c r="Q3" s="542"/>
    </row>
    <row r="4" spans="1:18" ht="46.5" customHeight="1" thickBot="1">
      <c r="A4" s="205" t="s">
        <v>3</v>
      </c>
      <c r="B4" s="206">
        <v>45627</v>
      </c>
      <c r="C4" s="206">
        <v>45597</v>
      </c>
      <c r="D4" s="206">
        <v>45566</v>
      </c>
      <c r="E4" s="206">
        <v>45536</v>
      </c>
      <c r="F4" s="206">
        <v>45505</v>
      </c>
      <c r="G4" s="206">
        <v>45474</v>
      </c>
      <c r="H4" s="206">
        <v>45444</v>
      </c>
      <c r="I4" s="207">
        <v>45413</v>
      </c>
      <c r="J4" s="206">
        <v>45383</v>
      </c>
      <c r="K4" s="208">
        <v>45352</v>
      </c>
      <c r="L4" s="209">
        <v>45323</v>
      </c>
      <c r="M4" s="209">
        <v>45292</v>
      </c>
      <c r="N4" s="209" t="s">
        <v>5</v>
      </c>
      <c r="O4" s="210" t="s">
        <v>312</v>
      </c>
      <c r="P4" s="211" t="s">
        <v>533</v>
      </c>
      <c r="Q4" s="212" t="s">
        <v>481</v>
      </c>
    </row>
    <row r="5" spans="1:18" ht="15.75" thickBot="1">
      <c r="A5" s="213" t="s">
        <v>313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5"/>
      <c r="N5" s="216"/>
      <c r="O5" s="217"/>
      <c r="P5" s="218"/>
      <c r="Q5" s="219"/>
    </row>
    <row r="6" spans="1:18" ht="15.75" thickBot="1">
      <c r="A6" s="220" t="s">
        <v>314</v>
      </c>
      <c r="B6" s="221"/>
      <c r="C6" s="222"/>
      <c r="D6" s="222"/>
      <c r="E6" s="222"/>
      <c r="F6" s="312">
        <v>174</v>
      </c>
      <c r="G6" s="312">
        <v>140</v>
      </c>
      <c r="H6" s="312">
        <v>194</v>
      </c>
      <c r="I6" s="312">
        <v>176</v>
      </c>
      <c r="J6" s="222">
        <v>189</v>
      </c>
      <c r="K6" s="222">
        <v>112</v>
      </c>
      <c r="L6" s="222">
        <v>109</v>
      </c>
      <c r="M6" s="223">
        <v>127</v>
      </c>
      <c r="N6" s="224">
        <f>SUM(B6:M6)</f>
        <v>1221</v>
      </c>
      <c r="O6" s="225">
        <f>AVERAGE(B6:M6)</f>
        <v>152.625</v>
      </c>
      <c r="P6" s="226">
        <f>(F6/F$9)*100</f>
        <v>48.066298342541437</v>
      </c>
      <c r="Q6" s="226">
        <f>(N6/N$15)*100</f>
        <v>25.368792852690632</v>
      </c>
    </row>
    <row r="7" spans="1:18">
      <c r="A7" s="227" t="s">
        <v>315</v>
      </c>
      <c r="B7" s="228"/>
      <c r="C7" s="229"/>
      <c r="D7" s="229"/>
      <c r="E7" s="229"/>
      <c r="F7" s="316">
        <v>188</v>
      </c>
      <c r="G7" s="316">
        <v>185</v>
      </c>
      <c r="H7" s="316">
        <v>169</v>
      </c>
      <c r="I7" s="316">
        <v>162</v>
      </c>
      <c r="J7" s="229">
        <v>190</v>
      </c>
      <c r="K7" s="229">
        <v>143</v>
      </c>
      <c r="L7" s="229">
        <v>102</v>
      </c>
      <c r="M7" s="230">
        <v>70</v>
      </c>
      <c r="N7" s="231">
        <f>SUM(B7:M7)</f>
        <v>1209</v>
      </c>
      <c r="O7" s="232">
        <f>AVERAGE(B7:M7)</f>
        <v>151.125</v>
      </c>
      <c r="P7" s="226">
        <f>(G7/G$9)*100</f>
        <v>56.92307692307692</v>
      </c>
      <c r="Q7" s="233">
        <f>(N7/N$15)*100</f>
        <v>25.119468107209642</v>
      </c>
    </row>
    <row r="8" spans="1:18" ht="15.75" thickBot="1">
      <c r="A8" s="234" t="s">
        <v>316</v>
      </c>
      <c r="B8" s="235"/>
      <c r="C8" s="236"/>
      <c r="D8" s="236"/>
      <c r="E8" s="236"/>
      <c r="F8" s="320">
        <v>6</v>
      </c>
      <c r="G8" s="320">
        <v>0</v>
      </c>
      <c r="H8" s="320">
        <v>3</v>
      </c>
      <c r="I8" s="320">
        <v>3</v>
      </c>
      <c r="J8" s="236">
        <v>18</v>
      </c>
      <c r="K8" s="236">
        <v>107</v>
      </c>
      <c r="L8" s="236">
        <v>19</v>
      </c>
      <c r="M8" s="237">
        <v>8</v>
      </c>
      <c r="N8" s="238">
        <f>SUM(B8:M8)</f>
        <v>164</v>
      </c>
      <c r="O8" s="239">
        <f>AVERAGE(B8:M8)</f>
        <v>20.5</v>
      </c>
      <c r="P8" s="240"/>
      <c r="Q8" s="233">
        <f>(N8/N$15)*100</f>
        <v>3.4074381882401825</v>
      </c>
    </row>
    <row r="9" spans="1:18" ht="24.75" customHeight="1" thickBot="1">
      <c r="A9" s="241" t="s">
        <v>317</v>
      </c>
      <c r="B9" s="242"/>
      <c r="C9" s="242"/>
      <c r="D9" s="242"/>
      <c r="E9" s="242"/>
      <c r="F9" s="958">
        <f t="shared" ref="F9:N9" si="0">SUM(F6:F7)</f>
        <v>362</v>
      </c>
      <c r="G9" s="958">
        <f t="shared" si="0"/>
        <v>325</v>
      </c>
      <c r="H9" s="958">
        <f t="shared" si="0"/>
        <v>363</v>
      </c>
      <c r="I9" s="958">
        <f t="shared" si="0"/>
        <v>338</v>
      </c>
      <c r="J9" s="243">
        <f t="shared" si="0"/>
        <v>379</v>
      </c>
      <c r="K9" s="243">
        <f t="shared" si="0"/>
        <v>255</v>
      </c>
      <c r="L9" s="243">
        <f t="shared" si="0"/>
        <v>211</v>
      </c>
      <c r="M9" s="243">
        <f t="shared" si="0"/>
        <v>197</v>
      </c>
      <c r="N9" s="244">
        <f t="shared" si="0"/>
        <v>2430</v>
      </c>
      <c r="O9" s="245">
        <f>AVERAGE(B9:M9)</f>
        <v>303.75</v>
      </c>
      <c r="P9" s="246">
        <f>SUM(P6:P7)</f>
        <v>104.98937526561835</v>
      </c>
      <c r="Q9" s="247"/>
    </row>
    <row r="10" spans="1:18" ht="15.75" thickBot="1">
      <c r="A10" s="248" t="s">
        <v>318</v>
      </c>
      <c r="B10" s="249"/>
      <c r="C10" s="249"/>
      <c r="D10" s="249"/>
      <c r="E10" s="249"/>
      <c r="F10" s="959">
        <f t="shared" ref="F10:N10" si="1">SUM(F6:F8)</f>
        <v>368</v>
      </c>
      <c r="G10" s="959">
        <f t="shared" si="1"/>
        <v>325</v>
      </c>
      <c r="H10" s="959">
        <f t="shared" si="1"/>
        <v>366</v>
      </c>
      <c r="I10" s="959">
        <f t="shared" si="1"/>
        <v>341</v>
      </c>
      <c r="J10" s="249">
        <f t="shared" si="1"/>
        <v>397</v>
      </c>
      <c r="K10" s="249">
        <f t="shared" si="1"/>
        <v>362</v>
      </c>
      <c r="L10" s="249">
        <f t="shared" si="1"/>
        <v>230</v>
      </c>
      <c r="M10" s="249">
        <f t="shared" si="1"/>
        <v>205</v>
      </c>
      <c r="N10" s="250">
        <f t="shared" si="1"/>
        <v>2594</v>
      </c>
      <c r="O10" s="251">
        <f>AVERAGE(B10:M10)</f>
        <v>324.25</v>
      </c>
      <c r="P10" s="252"/>
      <c r="Q10" s="233">
        <f>SUM(Q6:Q8)</f>
        <v>53.895699148140459</v>
      </c>
    </row>
    <row r="11" spans="1:18" ht="15.75" thickBot="1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5"/>
      <c r="N11" s="256"/>
      <c r="O11" s="257"/>
      <c r="P11" s="258"/>
      <c r="Q11" s="259"/>
    </row>
    <row r="12" spans="1:18" ht="15.75" thickBot="1">
      <c r="A12" s="260" t="s">
        <v>319</v>
      </c>
      <c r="B12" s="261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5"/>
      <c r="N12" s="262"/>
      <c r="O12" s="263"/>
      <c r="P12" s="264"/>
      <c r="Q12" s="265"/>
    </row>
    <row r="13" spans="1:18" ht="15.75" thickBot="1">
      <c r="A13" s="266" t="s">
        <v>319</v>
      </c>
      <c r="B13" s="267"/>
      <c r="C13" s="268"/>
      <c r="D13" s="268"/>
      <c r="E13" s="268"/>
      <c r="F13" s="1097">
        <v>446</v>
      </c>
      <c r="G13" s="268">
        <v>381</v>
      </c>
      <c r="H13" s="268">
        <v>333</v>
      </c>
      <c r="I13" s="960">
        <v>370</v>
      </c>
      <c r="J13" s="268">
        <v>410</v>
      </c>
      <c r="K13" s="268">
        <v>110</v>
      </c>
      <c r="L13" s="268">
        <v>91</v>
      </c>
      <c r="M13" s="269">
        <v>78</v>
      </c>
      <c r="N13" s="270">
        <f>SUM(B13:M13)</f>
        <v>2219</v>
      </c>
      <c r="O13" s="271">
        <f>AVERAGE(B13:M13)</f>
        <v>277.375</v>
      </c>
      <c r="P13" s="272"/>
      <c r="Q13" s="233">
        <f>(N13/N$15)*100</f>
        <v>46.104300851859549</v>
      </c>
    </row>
    <row r="14" spans="1:18" ht="15.75" thickBot="1">
      <c r="A14" s="253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5"/>
      <c r="N14" s="273"/>
      <c r="O14" s="274"/>
      <c r="P14" s="275"/>
      <c r="Q14" s="276"/>
    </row>
    <row r="15" spans="1:18" ht="15.75" thickBot="1">
      <c r="A15" s="248" t="s">
        <v>15</v>
      </c>
      <c r="B15" s="277"/>
      <c r="C15" s="277"/>
      <c r="D15" s="277"/>
      <c r="E15" s="277"/>
      <c r="F15" s="1098">
        <f t="shared" ref="F15:M15" si="2">F10+F13</f>
        <v>814</v>
      </c>
      <c r="G15" s="277">
        <f t="shared" si="2"/>
        <v>706</v>
      </c>
      <c r="H15" s="277">
        <f t="shared" si="2"/>
        <v>699</v>
      </c>
      <c r="I15" s="277">
        <f t="shared" si="2"/>
        <v>711</v>
      </c>
      <c r="J15" s="277">
        <f t="shared" si="2"/>
        <v>807</v>
      </c>
      <c r="K15" s="277">
        <f t="shared" si="2"/>
        <v>472</v>
      </c>
      <c r="L15" s="277">
        <f t="shared" si="2"/>
        <v>321</v>
      </c>
      <c r="M15" s="277">
        <f t="shared" si="2"/>
        <v>283</v>
      </c>
      <c r="N15" s="277">
        <f t="shared" ref="N15" si="3">N10+N13</f>
        <v>4813</v>
      </c>
      <c r="O15" s="278">
        <f>AVERAGE(B15:M15)</f>
        <v>601.625</v>
      </c>
      <c r="P15" s="252"/>
      <c r="Q15" s="279">
        <f>SUM(Q10:Q13)</f>
        <v>100</v>
      </c>
      <c r="R15" s="12"/>
    </row>
    <row r="16" spans="1:18" ht="15.75" thickBot="1">
      <c r="I16" s="542"/>
      <c r="J16" s="542"/>
      <c r="K16" s="542"/>
      <c r="L16" s="542"/>
      <c r="M16" s="542"/>
      <c r="N16" s="542"/>
      <c r="O16" s="542"/>
      <c r="P16" s="542"/>
      <c r="Q16" s="542"/>
    </row>
    <row r="17" spans="1:17" ht="15.75" thickBot="1">
      <c r="A17" s="1151" t="s">
        <v>536</v>
      </c>
      <c r="B17" s="1152"/>
      <c r="C17" s="1152"/>
      <c r="D17" s="280"/>
      <c r="E17" s="1151" t="s">
        <v>319</v>
      </c>
      <c r="F17" s="1152"/>
      <c r="G17" s="1152"/>
      <c r="I17" s="542"/>
      <c r="J17" s="542"/>
      <c r="K17" s="542"/>
      <c r="L17" s="542"/>
      <c r="M17" s="542"/>
      <c r="N17" s="542"/>
      <c r="O17" s="542"/>
      <c r="P17" s="542"/>
      <c r="Q17" s="542"/>
    </row>
    <row r="18" spans="1:17" ht="15.75" thickBot="1">
      <c r="A18" s="757" t="s">
        <v>2</v>
      </c>
      <c r="B18" s="755" t="s">
        <v>3</v>
      </c>
      <c r="C18" s="281" t="s">
        <v>523</v>
      </c>
      <c r="D18" s="280"/>
      <c r="E18" s="757" t="s">
        <v>2</v>
      </c>
      <c r="F18" s="755" t="s">
        <v>3</v>
      </c>
      <c r="G18" s="281" t="s">
        <v>523</v>
      </c>
      <c r="I18" s="542"/>
      <c r="J18" s="542"/>
      <c r="K18" s="542"/>
      <c r="L18" s="542"/>
      <c r="M18" s="542"/>
      <c r="N18" s="542"/>
      <c r="O18" s="542"/>
      <c r="P18" s="542"/>
      <c r="Q18" s="542"/>
    </row>
    <row r="19" spans="1:17">
      <c r="A19" s="756">
        <v>45292</v>
      </c>
      <c r="B19" s="282">
        <f>M9</f>
        <v>197</v>
      </c>
      <c r="C19" s="283">
        <f>((B19-81)/81)*100</f>
        <v>143.20987654320987</v>
      </c>
      <c r="D19" s="280"/>
      <c r="E19" s="756">
        <v>45292</v>
      </c>
      <c r="F19" s="282">
        <f>M13</f>
        <v>78</v>
      </c>
      <c r="G19" s="283">
        <f>((F19-98)/98)*100</f>
        <v>-20.408163265306122</v>
      </c>
      <c r="I19" s="542"/>
      <c r="J19" s="542"/>
      <c r="K19" s="542"/>
      <c r="L19" s="542"/>
      <c r="M19" s="542"/>
      <c r="N19" s="542"/>
      <c r="O19" s="542"/>
      <c r="P19" s="542"/>
      <c r="Q19" s="542"/>
    </row>
    <row r="20" spans="1:17">
      <c r="A20" s="754">
        <v>45323</v>
      </c>
      <c r="B20" s="847">
        <f>L9</f>
        <v>211</v>
      </c>
      <c r="C20" s="283">
        <f>((B20-B19)/B19)*100</f>
        <v>7.1065989847715745</v>
      </c>
      <c r="D20" s="280"/>
      <c r="E20" s="754">
        <v>45323</v>
      </c>
      <c r="F20" s="847">
        <f>L13</f>
        <v>91</v>
      </c>
      <c r="G20" s="283">
        <f>((F20-F19)/F19)*100</f>
        <v>16.666666666666664</v>
      </c>
      <c r="I20" s="542"/>
      <c r="J20" s="542"/>
      <c r="K20" s="542"/>
      <c r="L20" s="542"/>
      <c r="M20" s="542"/>
      <c r="N20" s="542"/>
      <c r="O20" s="542"/>
      <c r="P20" s="542"/>
      <c r="Q20" s="542"/>
    </row>
    <row r="21" spans="1:17">
      <c r="A21" s="891">
        <v>45352</v>
      </c>
      <c r="B21" s="847">
        <f>K9</f>
        <v>255</v>
      </c>
      <c r="C21" s="892">
        <f t="shared" ref="C21:C30" si="4">((B21-B20)/B20)*100</f>
        <v>20.85308056872038</v>
      </c>
      <c r="D21" s="893"/>
      <c r="E21" s="891">
        <v>45352</v>
      </c>
      <c r="F21" s="847">
        <f>K13</f>
        <v>110</v>
      </c>
      <c r="G21" s="892">
        <f t="shared" ref="G21:G30" si="5">((F21-F20)/F20)*100</f>
        <v>20.87912087912088</v>
      </c>
      <c r="I21" s="542"/>
      <c r="J21" s="542"/>
      <c r="K21" s="542"/>
      <c r="L21" s="542"/>
      <c r="M21" s="542"/>
      <c r="N21" s="542"/>
      <c r="O21" s="542"/>
      <c r="P21" s="542"/>
      <c r="Q21" s="542"/>
    </row>
    <row r="22" spans="1:17">
      <c r="A22" s="891">
        <v>45383</v>
      </c>
      <c r="B22" s="847">
        <f>J9</f>
        <v>379</v>
      </c>
      <c r="C22" s="892">
        <f t="shared" si="4"/>
        <v>48.627450980392155</v>
      </c>
      <c r="D22" s="893"/>
      <c r="E22" s="891">
        <v>45383</v>
      </c>
      <c r="F22" s="847">
        <f>J13</f>
        <v>410</v>
      </c>
      <c r="G22" s="892">
        <f t="shared" si="5"/>
        <v>272.72727272727269</v>
      </c>
      <c r="I22" s="542"/>
      <c r="J22" s="542"/>
      <c r="K22" s="542"/>
      <c r="L22" s="542"/>
      <c r="M22" s="542"/>
      <c r="N22" s="542"/>
      <c r="O22" s="542"/>
      <c r="P22" s="542"/>
      <c r="Q22" s="542"/>
    </row>
    <row r="23" spans="1:17">
      <c r="A23" s="891">
        <v>45413</v>
      </c>
      <c r="B23" s="847">
        <f>I9</f>
        <v>338</v>
      </c>
      <c r="C23" s="892">
        <f t="shared" si="4"/>
        <v>-10.817941952506596</v>
      </c>
      <c r="D23" s="280"/>
      <c r="E23" s="754">
        <v>45413</v>
      </c>
      <c r="F23" s="847">
        <f>I13</f>
        <v>370</v>
      </c>
      <c r="G23" s="892">
        <f t="shared" si="5"/>
        <v>-9.7560975609756095</v>
      </c>
    </row>
    <row r="24" spans="1:17" s="1045" customFormat="1">
      <c r="A24" s="1041">
        <v>45444</v>
      </c>
      <c r="B24" s="1042">
        <f>H9</f>
        <v>363</v>
      </c>
      <c r="C24" s="1043">
        <f t="shared" si="4"/>
        <v>7.3964497041420119</v>
      </c>
      <c r="D24" s="1044"/>
      <c r="E24" s="1041">
        <v>45444</v>
      </c>
      <c r="F24" s="1042">
        <f>H13</f>
        <v>333</v>
      </c>
      <c r="G24" s="1043">
        <f t="shared" si="5"/>
        <v>-10</v>
      </c>
    </row>
    <row r="25" spans="1:17" s="542" customFormat="1">
      <c r="A25" s="891">
        <v>45474</v>
      </c>
      <c r="B25" s="847">
        <f>G9</f>
        <v>325</v>
      </c>
      <c r="C25" s="892">
        <f t="shared" si="4"/>
        <v>-10.46831955922865</v>
      </c>
      <c r="D25" s="893"/>
      <c r="E25" s="891">
        <v>45474</v>
      </c>
      <c r="F25" s="847">
        <f>G13</f>
        <v>381</v>
      </c>
      <c r="G25" s="892">
        <f t="shared" si="5"/>
        <v>14.414414414414415</v>
      </c>
    </row>
    <row r="26" spans="1:17">
      <c r="A26" s="891">
        <v>45505</v>
      </c>
      <c r="B26" s="847">
        <f>F9</f>
        <v>362</v>
      </c>
      <c r="C26" s="892">
        <f t="shared" si="4"/>
        <v>11.384615384615385</v>
      </c>
      <c r="D26" s="280"/>
      <c r="E26" s="754">
        <v>45505</v>
      </c>
      <c r="F26" s="847">
        <f>F13</f>
        <v>446</v>
      </c>
      <c r="G26" s="892">
        <f t="shared" si="5"/>
        <v>17.060367454068242</v>
      </c>
    </row>
    <row r="27" spans="1:17">
      <c r="A27" s="754">
        <v>45536</v>
      </c>
      <c r="B27" s="744"/>
      <c r="C27" s="745">
        <f t="shared" si="4"/>
        <v>-100</v>
      </c>
      <c r="D27" s="280"/>
      <c r="E27" s="754">
        <v>45536</v>
      </c>
      <c r="F27" s="744"/>
      <c r="G27" s="745">
        <f t="shared" si="5"/>
        <v>-100</v>
      </c>
    </row>
    <row r="28" spans="1:17">
      <c r="A28" s="754">
        <v>45566</v>
      </c>
      <c r="B28" s="744"/>
      <c r="C28" s="745" t="e">
        <f t="shared" si="4"/>
        <v>#DIV/0!</v>
      </c>
      <c r="D28" s="280"/>
      <c r="E28" s="754">
        <v>45566</v>
      </c>
      <c r="F28" s="744"/>
      <c r="G28" s="745" t="e">
        <f t="shared" si="5"/>
        <v>#DIV/0!</v>
      </c>
    </row>
    <row r="29" spans="1:17">
      <c r="A29" s="754">
        <v>45597</v>
      </c>
      <c r="B29" s="746"/>
      <c r="C29" s="745" t="e">
        <f t="shared" si="4"/>
        <v>#DIV/0!</v>
      </c>
      <c r="D29" s="280"/>
      <c r="E29" s="754">
        <v>45597</v>
      </c>
      <c r="F29" s="744"/>
      <c r="G29" s="745" t="e">
        <f t="shared" si="5"/>
        <v>#DIV/0!</v>
      </c>
    </row>
    <row r="30" spans="1:17" ht="15.75" thickBot="1">
      <c r="A30" s="759">
        <v>45627</v>
      </c>
      <c r="B30" s="747"/>
      <c r="C30" s="745" t="e">
        <f t="shared" si="4"/>
        <v>#DIV/0!</v>
      </c>
      <c r="D30" s="280"/>
      <c r="E30" s="759">
        <v>45627</v>
      </c>
      <c r="F30" s="744"/>
      <c r="G30" s="745" t="e">
        <f t="shared" si="5"/>
        <v>#DIV/0!</v>
      </c>
    </row>
    <row r="31" spans="1:17" ht="15.75" thickBot="1">
      <c r="A31" s="761" t="s">
        <v>5</v>
      </c>
      <c r="B31" s="758">
        <f>SUM(B19:B30)</f>
        <v>2430</v>
      </c>
      <c r="C31" s="285"/>
      <c r="D31" s="280"/>
      <c r="E31" s="761" t="s">
        <v>5</v>
      </c>
      <c r="F31" s="758">
        <f>SUM(F19:F30)</f>
        <v>2219</v>
      </c>
      <c r="G31" s="285"/>
    </row>
    <row r="32" spans="1:17" ht="15.75" thickBot="1">
      <c r="A32" s="760" t="s">
        <v>6</v>
      </c>
      <c r="B32" s="284">
        <f>AVERAGE(B19:B30)</f>
        <v>303.75</v>
      </c>
      <c r="C32" s="285"/>
      <c r="D32" s="280"/>
      <c r="E32" s="760" t="s">
        <v>6</v>
      </c>
      <c r="F32" s="284">
        <f>AVERAGE(F19:F30)</f>
        <v>277.375</v>
      </c>
      <c r="G32" s="285"/>
    </row>
    <row r="33" spans="1:8" ht="17.25" customHeight="1" thickBot="1"/>
    <row r="34" spans="1:8" ht="93" customHeight="1" thickBot="1">
      <c r="A34" s="286"/>
      <c r="B34" s="287" t="s">
        <v>320</v>
      </c>
      <c r="C34" s="288" t="s">
        <v>534</v>
      </c>
      <c r="D34" s="288" t="s">
        <v>467</v>
      </c>
      <c r="E34" s="288" t="s">
        <v>321</v>
      </c>
      <c r="F34" s="288" t="s">
        <v>468</v>
      </c>
      <c r="G34" s="289" t="s">
        <v>322</v>
      </c>
      <c r="H34" s="290" t="s">
        <v>15</v>
      </c>
    </row>
    <row r="35" spans="1:8" ht="15.75" thickBot="1">
      <c r="A35" s="751" t="s">
        <v>315</v>
      </c>
      <c r="B35" s="291"/>
      <c r="C35" s="292"/>
      <c r="D35" s="292"/>
      <c r="E35" s="292"/>
      <c r="F35" s="292"/>
      <c r="G35" s="292"/>
      <c r="H35" s="293"/>
    </row>
    <row r="36" spans="1:8">
      <c r="A36" s="750">
        <v>45292</v>
      </c>
      <c r="B36" s="294">
        <v>11</v>
      </c>
      <c r="C36" s="295">
        <v>1</v>
      </c>
      <c r="D36" s="295">
        <v>34</v>
      </c>
      <c r="E36" s="295">
        <v>6</v>
      </c>
      <c r="F36" s="295">
        <v>9</v>
      </c>
      <c r="G36" s="296">
        <v>9</v>
      </c>
      <c r="H36" s="297">
        <f t="shared" ref="H36" si="6">SUM(B36:G36)</f>
        <v>70</v>
      </c>
    </row>
    <row r="37" spans="1:8">
      <c r="A37" s="749">
        <v>45323</v>
      </c>
      <c r="B37" s="298">
        <v>12</v>
      </c>
      <c r="C37" s="299">
        <v>2</v>
      </c>
      <c r="D37" s="299">
        <v>39</v>
      </c>
      <c r="E37" s="299">
        <v>7</v>
      </c>
      <c r="F37" s="299">
        <v>26</v>
      </c>
      <c r="G37" s="300">
        <v>16</v>
      </c>
      <c r="H37" s="301">
        <f t="shared" ref="H37:H43" si="7">SUM(B37:G37)</f>
        <v>102</v>
      </c>
    </row>
    <row r="38" spans="1:8">
      <c r="A38" s="749">
        <v>45352</v>
      </c>
      <c r="B38" s="298">
        <v>26</v>
      </c>
      <c r="C38" s="299">
        <v>10</v>
      </c>
      <c r="D38" s="299">
        <v>49</v>
      </c>
      <c r="E38" s="299">
        <v>7</v>
      </c>
      <c r="F38" s="299">
        <v>29</v>
      </c>
      <c r="G38" s="300">
        <v>22</v>
      </c>
      <c r="H38" s="301">
        <f t="shared" si="7"/>
        <v>143</v>
      </c>
    </row>
    <row r="39" spans="1:8">
      <c r="A39" s="749">
        <v>45383</v>
      </c>
      <c r="B39" s="298">
        <v>20</v>
      </c>
      <c r="C39" s="299">
        <v>13</v>
      </c>
      <c r="D39" s="299">
        <v>70</v>
      </c>
      <c r="E39" s="299">
        <v>8</v>
      </c>
      <c r="F39" s="299">
        <v>38</v>
      </c>
      <c r="G39" s="300">
        <v>41</v>
      </c>
      <c r="H39" s="301">
        <f t="shared" si="7"/>
        <v>190</v>
      </c>
    </row>
    <row r="40" spans="1:8">
      <c r="A40" s="749">
        <v>45413</v>
      </c>
      <c r="B40" s="298">
        <v>15</v>
      </c>
      <c r="C40" s="299">
        <v>3</v>
      </c>
      <c r="D40" s="299">
        <v>67</v>
      </c>
      <c r="E40" s="299">
        <v>17</v>
      </c>
      <c r="F40" s="299">
        <v>23</v>
      </c>
      <c r="G40" s="300">
        <v>37</v>
      </c>
      <c r="H40" s="301">
        <f t="shared" si="7"/>
        <v>162</v>
      </c>
    </row>
    <row r="41" spans="1:8">
      <c r="A41" s="749">
        <v>45444</v>
      </c>
      <c r="B41" s="298">
        <v>24</v>
      </c>
      <c r="C41" s="299">
        <v>12</v>
      </c>
      <c r="D41" s="299">
        <v>58</v>
      </c>
      <c r="E41" s="299">
        <v>7</v>
      </c>
      <c r="F41" s="299">
        <v>32</v>
      </c>
      <c r="G41" s="300">
        <v>36</v>
      </c>
      <c r="H41" s="301">
        <f t="shared" si="7"/>
        <v>169</v>
      </c>
    </row>
    <row r="42" spans="1:8">
      <c r="A42" s="749">
        <v>45474</v>
      </c>
      <c r="B42" s="298">
        <v>21</v>
      </c>
      <c r="C42" s="299">
        <v>9</v>
      </c>
      <c r="D42" s="299">
        <v>77</v>
      </c>
      <c r="E42" s="299">
        <v>8</v>
      </c>
      <c r="F42" s="299">
        <v>40</v>
      </c>
      <c r="G42" s="300">
        <v>30</v>
      </c>
      <c r="H42" s="301">
        <f t="shared" si="7"/>
        <v>185</v>
      </c>
    </row>
    <row r="43" spans="1:8">
      <c r="A43" s="749">
        <v>45505</v>
      </c>
      <c r="B43" s="298">
        <v>27</v>
      </c>
      <c r="C43" s="299">
        <v>12</v>
      </c>
      <c r="D43" s="299">
        <v>78</v>
      </c>
      <c r="E43" s="299">
        <v>10</v>
      </c>
      <c r="F43" s="299">
        <v>32</v>
      </c>
      <c r="G43" s="300">
        <v>29</v>
      </c>
      <c r="H43" s="301">
        <f t="shared" si="7"/>
        <v>188</v>
      </c>
    </row>
    <row r="44" spans="1:8">
      <c r="A44" s="749">
        <v>45536</v>
      </c>
      <c r="B44" s="298"/>
      <c r="C44" s="299"/>
      <c r="D44" s="299"/>
      <c r="E44" s="299"/>
      <c r="F44" s="299"/>
      <c r="G44" s="300"/>
      <c r="H44" s="301"/>
    </row>
    <row r="45" spans="1:8">
      <c r="A45" s="749">
        <v>45566</v>
      </c>
      <c r="B45" s="298"/>
      <c r="C45" s="299"/>
      <c r="D45" s="299"/>
      <c r="E45" s="299"/>
      <c r="F45" s="299"/>
      <c r="G45" s="300"/>
      <c r="H45" s="301"/>
    </row>
    <row r="46" spans="1:8">
      <c r="A46" s="749">
        <v>45597</v>
      </c>
      <c r="B46" s="298"/>
      <c r="C46" s="299"/>
      <c r="D46" s="299"/>
      <c r="E46" s="299"/>
      <c r="F46" s="299"/>
      <c r="G46" s="300"/>
      <c r="H46" s="301"/>
    </row>
    <row r="47" spans="1:8" ht="15.75" thickBot="1">
      <c r="A47" s="752">
        <v>45627</v>
      </c>
      <c r="B47" s="302"/>
      <c r="C47" s="303"/>
      <c r="D47" s="303"/>
      <c r="E47" s="303"/>
      <c r="F47" s="303"/>
      <c r="G47" s="304"/>
      <c r="H47" s="305"/>
    </row>
    <row r="48" spans="1:8" ht="15.75" thickBot="1">
      <c r="A48" s="753" t="s">
        <v>323</v>
      </c>
      <c r="B48" s="748">
        <f t="shared" ref="B48:F48" si="8">SUM(B36:B47)</f>
        <v>156</v>
      </c>
      <c r="C48" s="306">
        <f t="shared" si="8"/>
        <v>62</v>
      </c>
      <c r="D48" s="306">
        <f t="shared" si="8"/>
        <v>472</v>
      </c>
      <c r="E48" s="306">
        <f t="shared" si="8"/>
        <v>70</v>
      </c>
      <c r="F48" s="306">
        <f t="shared" si="8"/>
        <v>229</v>
      </c>
      <c r="G48" s="306">
        <f>SUM(G36:G47)</f>
        <v>220</v>
      </c>
      <c r="H48" s="307">
        <f>SUM(H36:H47)</f>
        <v>1209</v>
      </c>
    </row>
    <row r="49" spans="1:8" ht="15.75" thickBot="1">
      <c r="A49" s="292"/>
      <c r="B49" s="308"/>
      <c r="C49" s="308"/>
      <c r="D49" s="308"/>
      <c r="E49" s="308"/>
      <c r="F49" s="308"/>
      <c r="G49" s="308"/>
      <c r="H49" s="308"/>
    </row>
    <row r="50" spans="1:8" ht="15.75" thickBot="1">
      <c r="A50" s="751" t="s">
        <v>314</v>
      </c>
      <c r="B50" s="309"/>
      <c r="C50" s="310"/>
      <c r="D50" s="310"/>
      <c r="E50" s="310"/>
      <c r="F50" s="310"/>
      <c r="G50" s="310"/>
      <c r="H50" s="310"/>
    </row>
    <row r="51" spans="1:8">
      <c r="A51" s="750">
        <v>45292</v>
      </c>
      <c r="B51" s="311">
        <v>8</v>
      </c>
      <c r="C51" s="312">
        <v>7</v>
      </c>
      <c r="D51" s="312">
        <v>57</v>
      </c>
      <c r="E51" s="312">
        <v>3</v>
      </c>
      <c r="F51" s="312">
        <v>27</v>
      </c>
      <c r="G51" s="313">
        <v>25</v>
      </c>
      <c r="H51" s="314">
        <f t="shared" ref="H51" si="9">SUM(B51:G51)</f>
        <v>127</v>
      </c>
    </row>
    <row r="52" spans="1:8">
      <c r="A52" s="749">
        <v>45323</v>
      </c>
      <c r="B52" s="315">
        <v>3</v>
      </c>
      <c r="C52" s="316">
        <v>1</v>
      </c>
      <c r="D52" s="316">
        <v>50</v>
      </c>
      <c r="E52" s="316">
        <v>5</v>
      </c>
      <c r="F52" s="316">
        <v>24</v>
      </c>
      <c r="G52" s="317">
        <v>26</v>
      </c>
      <c r="H52" s="318">
        <f t="shared" ref="H52:H57" si="10">SUM(B52:G52)</f>
        <v>109</v>
      </c>
    </row>
    <row r="53" spans="1:8">
      <c r="A53" s="749">
        <v>45352</v>
      </c>
      <c r="B53" s="315">
        <v>4</v>
      </c>
      <c r="C53" s="316">
        <v>5</v>
      </c>
      <c r="D53" s="316">
        <v>48</v>
      </c>
      <c r="E53" s="316">
        <v>4</v>
      </c>
      <c r="F53" s="316">
        <v>34</v>
      </c>
      <c r="G53" s="317">
        <v>17</v>
      </c>
      <c r="H53" s="318">
        <f t="shared" si="10"/>
        <v>112</v>
      </c>
    </row>
    <row r="54" spans="1:8">
      <c r="A54" s="749">
        <v>45383</v>
      </c>
      <c r="B54" s="315">
        <v>11</v>
      </c>
      <c r="C54" s="316">
        <v>18</v>
      </c>
      <c r="D54" s="316">
        <v>77</v>
      </c>
      <c r="E54" s="316">
        <v>8</v>
      </c>
      <c r="F54" s="316">
        <v>35</v>
      </c>
      <c r="G54" s="317">
        <v>40</v>
      </c>
      <c r="H54" s="318">
        <f t="shared" si="10"/>
        <v>189</v>
      </c>
    </row>
    <row r="55" spans="1:8">
      <c r="A55" s="749">
        <v>45413</v>
      </c>
      <c r="B55" s="315">
        <v>13</v>
      </c>
      <c r="C55" s="316">
        <v>16</v>
      </c>
      <c r="D55" s="316">
        <v>67</v>
      </c>
      <c r="E55" s="316">
        <v>3</v>
      </c>
      <c r="F55" s="316">
        <v>36</v>
      </c>
      <c r="G55" s="317">
        <v>41</v>
      </c>
      <c r="H55" s="318">
        <f t="shared" si="10"/>
        <v>176</v>
      </c>
    </row>
    <row r="56" spans="1:8">
      <c r="A56" s="749">
        <v>45444</v>
      </c>
      <c r="B56" s="315">
        <v>13</v>
      </c>
      <c r="C56" s="316">
        <v>23</v>
      </c>
      <c r="D56" s="316">
        <v>72</v>
      </c>
      <c r="E56" s="316">
        <v>5</v>
      </c>
      <c r="F56" s="316">
        <v>39</v>
      </c>
      <c r="G56" s="317">
        <v>42</v>
      </c>
      <c r="H56" s="318">
        <f t="shared" si="10"/>
        <v>194</v>
      </c>
    </row>
    <row r="57" spans="1:8">
      <c r="A57" s="749">
        <v>45474</v>
      </c>
      <c r="B57" s="315">
        <v>9</v>
      </c>
      <c r="C57" s="316">
        <v>14</v>
      </c>
      <c r="D57" s="316">
        <v>62</v>
      </c>
      <c r="E57" s="316">
        <v>2</v>
      </c>
      <c r="F57" s="316">
        <v>22</v>
      </c>
      <c r="G57" s="317">
        <v>31</v>
      </c>
      <c r="H57" s="318">
        <f t="shared" si="10"/>
        <v>140</v>
      </c>
    </row>
    <row r="58" spans="1:8">
      <c r="A58" s="749">
        <v>45505</v>
      </c>
      <c r="B58" s="315">
        <v>17</v>
      </c>
      <c r="C58" s="316">
        <v>13</v>
      </c>
      <c r="D58" s="316">
        <v>84</v>
      </c>
      <c r="E58" s="316">
        <v>7</v>
      </c>
      <c r="F58" s="316">
        <v>36</v>
      </c>
      <c r="G58" s="317">
        <v>17</v>
      </c>
      <c r="H58" s="318">
        <f>SUM(B58:G58)</f>
        <v>174</v>
      </c>
    </row>
    <row r="59" spans="1:8">
      <c r="A59" s="749">
        <v>45536</v>
      </c>
      <c r="B59" s="315"/>
      <c r="C59" s="316"/>
      <c r="D59" s="316"/>
      <c r="E59" s="316"/>
      <c r="F59" s="316"/>
      <c r="G59" s="317"/>
      <c r="H59" s="318"/>
    </row>
    <row r="60" spans="1:8">
      <c r="A60" s="749">
        <v>45566</v>
      </c>
      <c r="B60" s="315"/>
      <c r="C60" s="316"/>
      <c r="D60" s="316"/>
      <c r="E60" s="316"/>
      <c r="F60" s="316"/>
      <c r="G60" s="317"/>
      <c r="H60" s="318"/>
    </row>
    <row r="61" spans="1:8">
      <c r="A61" s="749">
        <v>45597</v>
      </c>
      <c r="B61" s="315"/>
      <c r="C61" s="316"/>
      <c r="D61" s="316"/>
      <c r="E61" s="316"/>
      <c r="F61" s="316"/>
      <c r="G61" s="317"/>
      <c r="H61" s="318"/>
    </row>
    <row r="62" spans="1:8" ht="15.75" thickBot="1">
      <c r="A62" s="752">
        <v>45627</v>
      </c>
      <c r="B62" s="319"/>
      <c r="C62" s="320"/>
      <c r="D62" s="320"/>
      <c r="E62" s="320"/>
      <c r="F62" s="320"/>
      <c r="G62" s="321"/>
      <c r="H62" s="322"/>
    </row>
    <row r="63" spans="1:8" ht="15.75" thickBot="1">
      <c r="A63" s="1105" t="s">
        <v>324</v>
      </c>
      <c r="B63" s="323">
        <f t="shared" ref="B63:G63" si="11">SUM(B51:B62)</f>
        <v>78</v>
      </c>
      <c r="C63" s="323">
        <f t="shared" si="11"/>
        <v>97</v>
      </c>
      <c r="D63" s="323">
        <f t="shared" si="11"/>
        <v>517</v>
      </c>
      <c r="E63" s="323">
        <f t="shared" si="11"/>
        <v>37</v>
      </c>
      <c r="F63" s="323">
        <f t="shared" si="11"/>
        <v>253</v>
      </c>
      <c r="G63" s="324">
        <f t="shared" si="11"/>
        <v>239</v>
      </c>
      <c r="H63" s="325">
        <f>SUM(H51:H62)</f>
        <v>1221</v>
      </c>
    </row>
    <row r="64" spans="1:8" ht="15.75" thickBot="1">
      <c r="A64" s="326"/>
      <c r="B64" s="326"/>
      <c r="C64" s="326"/>
      <c r="D64" s="326"/>
      <c r="E64" s="326"/>
      <c r="F64" s="326"/>
      <c r="G64" s="326"/>
      <c r="H64" s="326"/>
    </row>
    <row r="65" spans="1:8" ht="15.75" thickBot="1">
      <c r="A65" s="327" t="s">
        <v>15</v>
      </c>
      <c r="B65" s="328">
        <f t="shared" ref="B65:G65" si="12">B48+B63</f>
        <v>234</v>
      </c>
      <c r="C65" s="328">
        <f t="shared" si="12"/>
        <v>159</v>
      </c>
      <c r="D65" s="328">
        <f t="shared" si="12"/>
        <v>989</v>
      </c>
      <c r="E65" s="328">
        <f t="shared" si="12"/>
        <v>107</v>
      </c>
      <c r="F65" s="328">
        <f t="shared" si="12"/>
        <v>482</v>
      </c>
      <c r="G65" s="328">
        <f t="shared" si="12"/>
        <v>459</v>
      </c>
      <c r="H65" s="329">
        <f>H48+H63</f>
        <v>2430</v>
      </c>
    </row>
    <row r="67" spans="1:8" ht="90" customHeight="1">
      <c r="A67" s="1153" t="s">
        <v>535</v>
      </c>
      <c r="B67" s="1153"/>
      <c r="C67" s="1153"/>
      <c r="D67" s="1153"/>
      <c r="E67" s="1153"/>
      <c r="F67" s="1153"/>
      <c r="G67" s="1153"/>
      <c r="H67" s="1153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3 H51:H58 F9:L9" formulaRange="1"/>
    <ignoredError sqref="N9:O9" formula="1"/>
    <ignoredError sqref="M9" formula="1" formulaRange="1"/>
    <ignoredError sqref="C21:C30 G21:G30" evalErro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377"/>
  <sheetViews>
    <sheetView zoomScaleNormal="100" workbookViewId="0">
      <selection activeCell="H1" sqref="H1"/>
    </sheetView>
  </sheetViews>
  <sheetFormatPr defaultRowHeight="15"/>
  <cols>
    <col min="1" max="1" width="22.7109375" customWidth="1"/>
    <col min="2" max="2" width="9.85546875" customWidth="1"/>
    <col min="3" max="3" width="9" style="87" customWidth="1"/>
    <col min="4" max="4" width="10.5703125" style="87" bestFit="1" customWidth="1"/>
    <col min="5" max="5" width="11.7109375" bestFit="1" customWidth="1"/>
    <col min="6" max="6" width="9.7109375" style="71" bestFit="1" customWidth="1"/>
    <col min="7" max="8" width="9.140625" style="71" bestFit="1" customWidth="1"/>
    <col min="9" max="9" width="9.140625" style="83" bestFit="1" customWidth="1"/>
    <col min="10" max="10" width="9.140625" style="71" bestFit="1" customWidth="1"/>
    <col min="11" max="11" width="9.42578125" style="71" bestFit="1" customWidth="1"/>
    <col min="12" max="12" width="11.28515625" style="71" bestFit="1" customWidth="1"/>
    <col min="13" max="13" width="10" style="123" bestFit="1" customWidth="1"/>
    <col min="14" max="14" width="6.5703125" style="330" bestFit="1" customWidth="1"/>
    <col min="15" max="15" width="12.140625" style="87" customWidth="1"/>
    <col min="16" max="16" width="6" style="87" bestFit="1" customWidth="1"/>
    <col min="17" max="17" width="5.42578125" style="87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71" bestFit="1" customWidth="1"/>
    <col min="33" max="33" width="6.7109375" style="71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127" bestFit="1" customWidth="1"/>
    <col min="55" max="55" width="9.140625" customWidth="1"/>
  </cols>
  <sheetData>
    <row r="1" spans="1:3">
      <c r="A1" s="88" t="s">
        <v>0</v>
      </c>
    </row>
    <row r="2" spans="1:3">
      <c r="A2" s="1" t="s">
        <v>1</v>
      </c>
    </row>
    <row r="3" spans="1:3" ht="15.75" thickBot="1"/>
    <row r="4" spans="1:3" ht="15.75" thickBot="1">
      <c r="A4" s="1155" t="s">
        <v>325</v>
      </c>
      <c r="B4" s="1156"/>
      <c r="C4" s="1155"/>
    </row>
    <row r="5" spans="1:3" ht="15.75" thickBot="1">
      <c r="A5" s="812" t="s">
        <v>2</v>
      </c>
      <c r="B5" s="810" t="s">
        <v>209</v>
      </c>
      <c r="C5" s="624" t="s">
        <v>210</v>
      </c>
    </row>
    <row r="6" spans="1:3">
      <c r="A6" s="811">
        <v>45292</v>
      </c>
      <c r="B6" s="331">
        <v>564</v>
      </c>
      <c r="C6" s="762">
        <f>((B6-441)/441)*100</f>
        <v>27.89115646258503</v>
      </c>
    </row>
    <row r="7" spans="1:3">
      <c r="A7" s="809">
        <v>45323</v>
      </c>
      <c r="B7" s="332">
        <v>688</v>
      </c>
      <c r="C7" s="845">
        <f t="shared" ref="C7:C13" si="0">((B7-B6)/B6)*100</f>
        <v>21.98581560283688</v>
      </c>
    </row>
    <row r="8" spans="1:3">
      <c r="A8" s="809">
        <v>45352</v>
      </c>
      <c r="B8" s="332">
        <v>634</v>
      </c>
      <c r="C8" s="845">
        <f t="shared" si="0"/>
        <v>-7.8488372093023253</v>
      </c>
    </row>
    <row r="9" spans="1:3">
      <c r="A9" s="809">
        <v>45383</v>
      </c>
      <c r="B9" s="332">
        <v>882</v>
      </c>
      <c r="C9" s="845">
        <f t="shared" si="0"/>
        <v>39.116719242902207</v>
      </c>
    </row>
    <row r="10" spans="1:3">
      <c r="A10" s="809">
        <v>45413</v>
      </c>
      <c r="B10" s="332">
        <v>556</v>
      </c>
      <c r="C10" s="845">
        <f t="shared" si="0"/>
        <v>-36.961451247165535</v>
      </c>
    </row>
    <row r="11" spans="1:3">
      <c r="A11" s="809">
        <v>45444</v>
      </c>
      <c r="B11" s="332">
        <v>604</v>
      </c>
      <c r="C11" s="845">
        <f t="shared" si="0"/>
        <v>8.6330935251798557</v>
      </c>
    </row>
    <row r="12" spans="1:3">
      <c r="A12" s="809">
        <v>45474</v>
      </c>
      <c r="B12" s="332">
        <v>600</v>
      </c>
      <c r="C12" s="845">
        <f t="shared" si="0"/>
        <v>-0.66225165562913912</v>
      </c>
    </row>
    <row r="13" spans="1:3">
      <c r="A13" s="809">
        <v>45505</v>
      </c>
      <c r="B13" s="332">
        <v>652</v>
      </c>
      <c r="C13" s="845">
        <f t="shared" si="0"/>
        <v>8.6666666666666679</v>
      </c>
    </row>
    <row r="14" spans="1:3">
      <c r="A14" s="809">
        <v>45536</v>
      </c>
      <c r="B14" s="332"/>
      <c r="C14" s="763"/>
    </row>
    <row r="15" spans="1:3">
      <c r="A15" s="809">
        <v>45566</v>
      </c>
      <c r="B15" s="332"/>
      <c r="C15" s="763"/>
    </row>
    <row r="16" spans="1:3">
      <c r="A16" s="809">
        <v>45597</v>
      </c>
      <c r="B16" s="333"/>
      <c r="C16" s="763"/>
    </row>
    <row r="17" spans="1:41" ht="15.75" thickBot="1">
      <c r="A17" s="814">
        <v>45627</v>
      </c>
      <c r="B17" s="334"/>
      <c r="C17" s="764"/>
    </row>
    <row r="18" spans="1:41" ht="15.75" thickBot="1">
      <c r="A18" s="816" t="s">
        <v>5</v>
      </c>
      <c r="B18" s="813">
        <f>SUM(B6:B17)</f>
        <v>5180</v>
      </c>
      <c r="C18"/>
    </row>
    <row r="19" spans="1:41" ht="15.75" thickBot="1">
      <c r="A19" s="815" t="s">
        <v>6</v>
      </c>
      <c r="B19" s="335">
        <f>AVERAGE(B6:B17)</f>
        <v>647.5</v>
      </c>
      <c r="C19"/>
    </row>
    <row r="20" spans="1:41" ht="15.75" thickBot="1">
      <c r="A20" s="87"/>
      <c r="B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41" customFormat="1" ht="24.95" customHeight="1" thickBot="1">
      <c r="A21" s="336" t="s">
        <v>326</v>
      </c>
      <c r="B21" s="337">
        <v>45627</v>
      </c>
      <c r="C21" s="337">
        <v>45597</v>
      </c>
      <c r="D21" s="337">
        <v>45566</v>
      </c>
      <c r="E21" s="337">
        <v>45536</v>
      </c>
      <c r="F21" s="337">
        <v>45505</v>
      </c>
      <c r="G21" s="337">
        <v>45474</v>
      </c>
      <c r="H21" s="337">
        <v>45444</v>
      </c>
      <c r="I21" s="337">
        <v>45413</v>
      </c>
      <c r="J21" s="337">
        <v>45383</v>
      </c>
      <c r="K21" s="337">
        <v>45352</v>
      </c>
      <c r="L21" s="337">
        <v>45323</v>
      </c>
      <c r="M21" s="337">
        <v>45292</v>
      </c>
      <c r="N21" s="337" t="s">
        <v>5</v>
      </c>
      <c r="O21" s="338" t="s">
        <v>6</v>
      </c>
      <c r="P21" s="339" t="s">
        <v>8</v>
      </c>
      <c r="Q21" s="340"/>
      <c r="S21" s="1156" t="s">
        <v>327</v>
      </c>
      <c r="T21" s="1156"/>
      <c r="U21" s="1156"/>
      <c r="V21" s="1156"/>
      <c r="W21" s="1156"/>
      <c r="X21" s="1156"/>
      <c r="Y21" s="1156"/>
      <c r="Z21" s="1156"/>
      <c r="AA21" s="1156"/>
      <c r="AB21" s="1156"/>
      <c r="AC21" s="1156"/>
      <c r="AD21" s="1156"/>
      <c r="AE21" s="1156"/>
      <c r="AF21" s="1156"/>
      <c r="AG21" s="1156"/>
      <c r="AH21" s="341">
        <v>12</v>
      </c>
      <c r="AI21" s="341">
        <v>7</v>
      </c>
      <c r="AJ21" s="341">
        <v>11</v>
      </c>
      <c r="AK21" s="341">
        <v>7</v>
      </c>
      <c r="AL21" s="341">
        <v>2</v>
      </c>
      <c r="AM21" s="341">
        <v>10</v>
      </c>
      <c r="AN21" s="341">
        <v>7</v>
      </c>
      <c r="AO21" s="127"/>
    </row>
    <row r="22" spans="1:41" customFormat="1" ht="34.5" customHeight="1" thickBot="1">
      <c r="A22" s="342" t="s">
        <v>328</v>
      </c>
      <c r="B22" s="343"/>
      <c r="C22" s="344"/>
      <c r="D22" s="344"/>
      <c r="E22" s="344"/>
      <c r="F22" s="344">
        <v>1</v>
      </c>
      <c r="G22" s="344">
        <v>2</v>
      </c>
      <c r="H22" s="344">
        <v>3</v>
      </c>
      <c r="I22" s="344">
        <v>4</v>
      </c>
      <c r="J22" s="345">
        <v>2</v>
      </c>
      <c r="K22" s="346">
        <v>0</v>
      </c>
      <c r="L22" s="345">
        <v>2</v>
      </c>
      <c r="M22" s="347">
        <v>2</v>
      </c>
      <c r="N22" s="348">
        <f>SUM(B22:M22)</f>
        <v>16</v>
      </c>
      <c r="O22" s="349">
        <f>AVERAGE(B22:M22)</f>
        <v>2</v>
      </c>
      <c r="P22" s="350">
        <f>(N22/N100)*100</f>
        <v>0.30888030888030887</v>
      </c>
      <c r="Q22" s="351"/>
      <c r="R22" s="182"/>
      <c r="S22" s="352"/>
      <c r="T22" s="353">
        <v>45627</v>
      </c>
      <c r="U22" s="353">
        <v>45597</v>
      </c>
      <c r="V22" s="353">
        <v>45566</v>
      </c>
      <c r="W22" s="353">
        <v>45536</v>
      </c>
      <c r="X22" s="353">
        <v>45505</v>
      </c>
      <c r="Y22" s="353">
        <v>45474</v>
      </c>
      <c r="Z22" s="353">
        <v>45444</v>
      </c>
      <c r="AA22" s="353">
        <v>45413</v>
      </c>
      <c r="AB22" s="353">
        <v>45383</v>
      </c>
      <c r="AC22" s="353">
        <v>45352</v>
      </c>
      <c r="AD22" s="353">
        <v>45323</v>
      </c>
      <c r="AE22" s="354">
        <v>45292</v>
      </c>
      <c r="AF22" s="765" t="s">
        <v>5</v>
      </c>
      <c r="AG22" s="766" t="s">
        <v>6</v>
      </c>
      <c r="AH22" s="341">
        <v>84</v>
      </c>
      <c r="AI22" s="341">
        <v>49</v>
      </c>
      <c r="AJ22" s="341">
        <v>90</v>
      </c>
      <c r="AK22" s="341">
        <v>117</v>
      </c>
      <c r="AL22" s="341">
        <v>58</v>
      </c>
      <c r="AM22" s="341">
        <v>49</v>
      </c>
      <c r="AN22" s="341">
        <v>22</v>
      </c>
      <c r="AO22" s="127"/>
    </row>
    <row r="23" spans="1:41" customFormat="1" ht="24.95" customHeight="1" thickBot="1">
      <c r="A23" s="355" t="s">
        <v>329</v>
      </c>
      <c r="B23" s="343"/>
      <c r="C23" s="344"/>
      <c r="D23" s="344"/>
      <c r="E23" s="344"/>
      <c r="F23" s="344">
        <v>0</v>
      </c>
      <c r="G23" s="344">
        <v>0</v>
      </c>
      <c r="H23" s="344">
        <v>0</v>
      </c>
      <c r="I23" s="344">
        <v>0</v>
      </c>
      <c r="J23" s="356">
        <v>0</v>
      </c>
      <c r="K23" s="357">
        <v>0</v>
      </c>
      <c r="L23" s="356">
        <v>0</v>
      </c>
      <c r="M23" s="347">
        <v>0</v>
      </c>
      <c r="N23" s="348">
        <f t="shared" ref="N23:N53" si="1">SUM(B23:M23)</f>
        <v>0</v>
      </c>
      <c r="O23" s="349">
        <f t="shared" ref="O23:O53" si="2">AVERAGE(B23:M23)</f>
        <v>0</v>
      </c>
      <c r="P23" s="350">
        <f>(N23/N100)*100</f>
        <v>0</v>
      </c>
      <c r="Q23" s="351"/>
      <c r="R23" s="182"/>
      <c r="S23" s="1157" t="s">
        <v>330</v>
      </c>
      <c r="T23" s="1157"/>
      <c r="U23" s="1157"/>
      <c r="V23" s="1157"/>
      <c r="W23" s="1157"/>
      <c r="X23" s="1157"/>
      <c r="Y23" s="1157"/>
      <c r="Z23" s="1157"/>
      <c r="AA23" s="1157"/>
      <c r="AB23" s="1157"/>
      <c r="AC23" s="1157"/>
      <c r="AD23" s="1157"/>
      <c r="AE23" s="1157"/>
      <c r="AF23" s="767"/>
      <c r="AG23" s="768"/>
      <c r="AH23" s="127"/>
      <c r="AI23" s="127"/>
      <c r="AJ23" s="127"/>
      <c r="AK23" s="127"/>
      <c r="AL23" s="127"/>
      <c r="AM23" s="127"/>
      <c r="AN23" s="127"/>
      <c r="AO23" s="127"/>
    </row>
    <row r="24" spans="1:41" customFormat="1" ht="24.95" customHeight="1" thickBot="1">
      <c r="A24" s="355" t="s">
        <v>212</v>
      </c>
      <c r="B24" s="359"/>
      <c r="C24" s="360"/>
      <c r="D24" s="360"/>
      <c r="E24" s="360"/>
      <c r="F24" s="360">
        <v>1</v>
      </c>
      <c r="G24" s="344">
        <v>5</v>
      </c>
      <c r="H24" s="360">
        <v>2</v>
      </c>
      <c r="I24" s="360">
        <v>6</v>
      </c>
      <c r="J24" s="356">
        <v>9</v>
      </c>
      <c r="K24" s="361">
        <v>2</v>
      </c>
      <c r="L24" s="356">
        <v>17</v>
      </c>
      <c r="M24" s="362">
        <v>5</v>
      </c>
      <c r="N24" s="363">
        <f t="shared" si="1"/>
        <v>47</v>
      </c>
      <c r="O24" s="364">
        <f t="shared" si="2"/>
        <v>5.875</v>
      </c>
      <c r="P24" s="365">
        <f t="shared" ref="P24:P55" si="3">(N24/$N$100)*100</f>
        <v>0.90733590733590741</v>
      </c>
      <c r="Q24" s="351"/>
      <c r="R24" s="182"/>
      <c r="S24" s="366" t="s">
        <v>5</v>
      </c>
      <c r="T24" s="367"/>
      <c r="U24" s="367"/>
      <c r="V24" s="367"/>
      <c r="W24" s="367"/>
      <c r="X24" s="367">
        <v>652</v>
      </c>
      <c r="Y24" s="367">
        <v>600</v>
      </c>
      <c r="Z24" s="367">
        <v>604</v>
      </c>
      <c r="AA24" s="367">
        <v>556</v>
      </c>
      <c r="AB24" s="367">
        <v>882</v>
      </c>
      <c r="AC24" s="367">
        <v>634</v>
      </c>
      <c r="AD24" s="367">
        <v>688</v>
      </c>
      <c r="AE24" s="368">
        <v>564</v>
      </c>
      <c r="AF24" s="769">
        <f>SUM(T24:AE24)</f>
        <v>5180</v>
      </c>
      <c r="AG24" s="770">
        <f>AVERAGE(T24:AE24)</f>
        <v>647.5</v>
      </c>
      <c r="AH24" s="127"/>
      <c r="AI24" s="127"/>
      <c r="AJ24" s="127"/>
      <c r="AK24" s="127"/>
      <c r="AL24" s="127"/>
      <c r="AM24" s="127"/>
      <c r="AN24" s="127"/>
      <c r="AO24" s="127"/>
    </row>
    <row r="25" spans="1:41" customFormat="1" ht="24.95" customHeight="1">
      <c r="A25" s="355" t="s">
        <v>331</v>
      </c>
      <c r="B25" s="359"/>
      <c r="C25" s="360"/>
      <c r="D25" s="360"/>
      <c r="E25" s="360"/>
      <c r="F25" s="360">
        <v>32</v>
      </c>
      <c r="G25" s="344">
        <v>39</v>
      </c>
      <c r="H25" s="360">
        <v>41</v>
      </c>
      <c r="I25" s="360">
        <v>42</v>
      </c>
      <c r="J25" s="356">
        <v>50</v>
      </c>
      <c r="K25" s="361">
        <v>42</v>
      </c>
      <c r="L25" s="356">
        <v>39</v>
      </c>
      <c r="M25" s="362">
        <v>37</v>
      </c>
      <c r="N25" s="363">
        <f t="shared" si="1"/>
        <v>322</v>
      </c>
      <c r="O25" s="364">
        <f t="shared" si="2"/>
        <v>40.25</v>
      </c>
      <c r="P25" s="365">
        <f>(N25/$N$100)*100</f>
        <v>6.2162162162162167</v>
      </c>
      <c r="Q25" s="351"/>
      <c r="R25" s="182"/>
      <c r="S25" s="369"/>
      <c r="T25" s="370"/>
      <c r="U25" s="370"/>
      <c r="V25" s="370"/>
      <c r="W25" s="370"/>
      <c r="X25" s="370"/>
      <c r="Y25" s="371"/>
      <c r="Z25" s="372"/>
      <c r="AA25" s="370"/>
      <c r="AB25" s="370"/>
      <c r="AC25" s="370"/>
      <c r="AD25" s="370" t="s">
        <v>486</v>
      </c>
      <c r="AE25" s="371"/>
      <c r="AF25" s="771"/>
      <c r="AG25" s="772"/>
      <c r="AH25" s="373"/>
      <c r="AI25" s="127"/>
      <c r="AJ25" s="127"/>
      <c r="AK25" s="127"/>
      <c r="AL25" s="127"/>
      <c r="AM25" s="127"/>
      <c r="AN25" s="127"/>
      <c r="AO25" s="127"/>
    </row>
    <row r="26" spans="1:41" customFormat="1" ht="24.95" customHeight="1" thickBot="1">
      <c r="A26" s="355" t="s">
        <v>332</v>
      </c>
      <c r="B26" s="359"/>
      <c r="C26" s="360"/>
      <c r="D26" s="360"/>
      <c r="E26" s="360"/>
      <c r="F26" s="360">
        <v>8</v>
      </c>
      <c r="G26" s="344">
        <v>4</v>
      </c>
      <c r="H26" s="360">
        <v>0</v>
      </c>
      <c r="I26" s="360">
        <v>7</v>
      </c>
      <c r="J26" s="356">
        <v>20</v>
      </c>
      <c r="K26" s="361">
        <v>10</v>
      </c>
      <c r="L26" s="356">
        <v>6</v>
      </c>
      <c r="M26" s="362">
        <v>9</v>
      </c>
      <c r="N26" s="363">
        <f t="shared" si="1"/>
        <v>64</v>
      </c>
      <c r="O26" s="364">
        <f t="shared" si="2"/>
        <v>8</v>
      </c>
      <c r="P26" s="365">
        <f t="shared" si="3"/>
        <v>1.2355212355212355</v>
      </c>
      <c r="Q26" s="351"/>
      <c r="R26" s="182"/>
      <c r="S26" s="1158" t="s">
        <v>333</v>
      </c>
      <c r="T26" s="1158"/>
      <c r="U26" s="1158"/>
      <c r="V26" s="1158"/>
      <c r="W26" s="1158"/>
      <c r="X26" s="1158"/>
      <c r="Y26" s="1158"/>
      <c r="Z26" s="1158"/>
      <c r="AA26" s="1158"/>
      <c r="AB26" s="1158"/>
      <c r="AC26" s="1158"/>
      <c r="AD26" s="1158"/>
      <c r="AE26" s="1158"/>
      <c r="AF26" s="773"/>
      <c r="AG26" s="774"/>
      <c r="AH26" s="373"/>
      <c r="AI26" s="127"/>
      <c r="AJ26" s="127"/>
      <c r="AK26" s="127"/>
      <c r="AL26" s="127"/>
      <c r="AM26" s="127"/>
      <c r="AN26" s="127"/>
      <c r="AO26" s="127"/>
    </row>
    <row r="27" spans="1:41" customFormat="1" ht="24.95" customHeight="1" thickBot="1">
      <c r="A27" s="355" t="s">
        <v>334</v>
      </c>
      <c r="B27" s="359"/>
      <c r="C27" s="360"/>
      <c r="D27" s="360"/>
      <c r="E27" s="360"/>
      <c r="F27" s="360">
        <v>30</v>
      </c>
      <c r="G27" s="344">
        <v>25</v>
      </c>
      <c r="H27" s="360">
        <v>17</v>
      </c>
      <c r="I27" s="360">
        <v>11</v>
      </c>
      <c r="J27" s="356">
        <v>17</v>
      </c>
      <c r="K27" s="361">
        <v>13</v>
      </c>
      <c r="L27" s="356">
        <v>10</v>
      </c>
      <c r="M27" s="362">
        <v>18</v>
      </c>
      <c r="N27" s="363">
        <f t="shared" si="1"/>
        <v>141</v>
      </c>
      <c r="O27" s="364">
        <f t="shared" si="2"/>
        <v>17.625</v>
      </c>
      <c r="P27" s="365">
        <f t="shared" si="3"/>
        <v>2.7220077220077221</v>
      </c>
      <c r="Q27" s="351"/>
      <c r="R27" s="182"/>
      <c r="S27" s="374" t="s">
        <v>335</v>
      </c>
      <c r="T27" s="375">
        <f t="shared" ref="T27:AC27" si="4">SUM(T28:T29)</f>
        <v>0</v>
      </c>
      <c r="U27" s="376">
        <f t="shared" si="4"/>
        <v>0</v>
      </c>
      <c r="V27" s="376">
        <f t="shared" si="4"/>
        <v>0</v>
      </c>
      <c r="W27" s="376">
        <f t="shared" si="4"/>
        <v>0</v>
      </c>
      <c r="X27" s="376">
        <f t="shared" si="4"/>
        <v>615</v>
      </c>
      <c r="Y27" s="376">
        <f t="shared" si="4"/>
        <v>612</v>
      </c>
      <c r="Z27" s="376">
        <f t="shared" si="4"/>
        <v>532</v>
      </c>
      <c r="AA27" s="376">
        <f t="shared" si="4"/>
        <v>623</v>
      </c>
      <c r="AB27" s="376">
        <f t="shared" si="4"/>
        <v>799</v>
      </c>
      <c r="AC27" s="376">
        <f t="shared" si="4"/>
        <v>589</v>
      </c>
      <c r="AD27" s="376">
        <f>SUM(AD28:AD29)</f>
        <v>588</v>
      </c>
      <c r="AE27" s="376">
        <f>SUM(AE28:AE29)</f>
        <v>497</v>
      </c>
      <c r="AF27" s="775">
        <f>SUM(T27:AE27)</f>
        <v>4855</v>
      </c>
      <c r="AG27" s="770">
        <f>SUM(AG28:AG29)</f>
        <v>606.875</v>
      </c>
      <c r="AH27" s="373"/>
      <c r="AI27" s="127"/>
      <c r="AJ27" s="127"/>
      <c r="AK27" s="127"/>
      <c r="AL27" s="127"/>
      <c r="AM27" s="127"/>
      <c r="AN27" s="127"/>
      <c r="AO27" s="127"/>
    </row>
    <row r="28" spans="1:41" customFormat="1" ht="24.95" customHeight="1">
      <c r="A28" s="355" t="s">
        <v>336</v>
      </c>
      <c r="B28" s="359"/>
      <c r="C28" s="360"/>
      <c r="D28" s="360"/>
      <c r="E28" s="360"/>
      <c r="F28" s="360">
        <v>1</v>
      </c>
      <c r="G28" s="344">
        <v>0</v>
      </c>
      <c r="H28" s="360">
        <v>0</v>
      </c>
      <c r="I28" s="360">
        <v>1</v>
      </c>
      <c r="J28" s="356">
        <v>2</v>
      </c>
      <c r="K28" s="361">
        <v>1</v>
      </c>
      <c r="L28" s="356">
        <v>0</v>
      </c>
      <c r="M28" s="362">
        <v>2</v>
      </c>
      <c r="N28" s="363">
        <f t="shared" si="1"/>
        <v>7</v>
      </c>
      <c r="O28" s="364">
        <f t="shared" si="2"/>
        <v>0.875</v>
      </c>
      <c r="P28" s="365">
        <f t="shared" si="3"/>
        <v>0.13513513513513514</v>
      </c>
      <c r="Q28" s="351"/>
      <c r="R28" s="182"/>
      <c r="S28" s="377" t="s">
        <v>337</v>
      </c>
      <c r="T28" s="378"/>
      <c r="U28" s="379"/>
      <c r="V28" s="379"/>
      <c r="W28" s="379"/>
      <c r="X28" s="379">
        <v>453</v>
      </c>
      <c r="Y28" s="379">
        <v>478</v>
      </c>
      <c r="Z28" s="379">
        <v>429</v>
      </c>
      <c r="AA28" s="379">
        <v>488</v>
      </c>
      <c r="AB28" s="379">
        <v>616</v>
      </c>
      <c r="AC28" s="380">
        <v>435</v>
      </c>
      <c r="AD28" s="380">
        <v>461</v>
      </c>
      <c r="AE28" s="381">
        <v>388</v>
      </c>
      <c r="AF28" s="776">
        <f>SUM(T28:AE28)</f>
        <v>3748</v>
      </c>
      <c r="AG28" s="777">
        <f>AVERAGE(T28:AE28)</f>
        <v>468.5</v>
      </c>
      <c r="AH28" s="373"/>
      <c r="AI28" s="127"/>
      <c r="AJ28" s="127"/>
      <c r="AK28" s="127"/>
      <c r="AL28" s="127"/>
      <c r="AM28" s="127"/>
      <c r="AN28" s="127"/>
      <c r="AO28" s="127"/>
    </row>
    <row r="29" spans="1:41" customFormat="1" ht="24.95" customHeight="1" thickBot="1">
      <c r="A29" s="355" t="s">
        <v>338</v>
      </c>
      <c r="B29" s="359"/>
      <c r="C29" s="360"/>
      <c r="D29" s="360"/>
      <c r="E29" s="360"/>
      <c r="F29" s="360">
        <v>0</v>
      </c>
      <c r="G29" s="344">
        <v>3</v>
      </c>
      <c r="H29" s="360">
        <v>5</v>
      </c>
      <c r="I29" s="360">
        <v>3</v>
      </c>
      <c r="J29" s="356">
        <v>3</v>
      </c>
      <c r="K29" s="361">
        <v>3</v>
      </c>
      <c r="L29" s="356">
        <v>0</v>
      </c>
      <c r="M29" s="362">
        <v>1</v>
      </c>
      <c r="N29" s="363">
        <f t="shared" si="1"/>
        <v>18</v>
      </c>
      <c r="O29" s="364">
        <f t="shared" si="2"/>
        <v>2.25</v>
      </c>
      <c r="P29" s="365">
        <f t="shared" si="3"/>
        <v>0.34749034749034746</v>
      </c>
      <c r="Q29" s="351"/>
      <c r="R29" s="182"/>
      <c r="S29" s="382" t="s">
        <v>339</v>
      </c>
      <c r="T29" s="383"/>
      <c r="U29" s="384"/>
      <c r="V29" s="384"/>
      <c r="W29" s="384"/>
      <c r="X29" s="384">
        <v>162</v>
      </c>
      <c r="Y29" s="384">
        <v>134</v>
      </c>
      <c r="Z29" s="384">
        <v>103</v>
      </c>
      <c r="AA29" s="384">
        <v>135</v>
      </c>
      <c r="AB29" s="384">
        <v>183</v>
      </c>
      <c r="AC29" s="385">
        <v>154</v>
      </c>
      <c r="AD29" s="385">
        <v>127</v>
      </c>
      <c r="AE29" s="386">
        <v>109</v>
      </c>
      <c r="AF29" s="778">
        <f>SUM(T29:AE29)</f>
        <v>1107</v>
      </c>
      <c r="AG29" s="779">
        <f>AVERAGE(T29:AE29)</f>
        <v>138.375</v>
      </c>
      <c r="AH29" s="373"/>
      <c r="AI29" s="127"/>
      <c r="AJ29" s="127"/>
      <c r="AK29" s="127"/>
      <c r="AL29" s="127"/>
      <c r="AM29" s="127"/>
      <c r="AN29" s="127"/>
      <c r="AO29" s="127"/>
    </row>
    <row r="30" spans="1:41" customFormat="1" ht="24.95" customHeight="1" thickBot="1">
      <c r="A30" s="387" t="s">
        <v>340</v>
      </c>
      <c r="B30" s="359"/>
      <c r="C30" s="360"/>
      <c r="D30" s="360"/>
      <c r="E30" s="360"/>
      <c r="F30" s="360">
        <v>1</v>
      </c>
      <c r="G30" s="344">
        <v>0</v>
      </c>
      <c r="H30" s="360">
        <v>5</v>
      </c>
      <c r="I30" s="360">
        <v>0</v>
      </c>
      <c r="J30" s="356">
        <v>1</v>
      </c>
      <c r="K30" s="361">
        <v>3</v>
      </c>
      <c r="L30" s="356">
        <v>2</v>
      </c>
      <c r="M30" s="362">
        <v>1</v>
      </c>
      <c r="N30" s="363">
        <f t="shared" si="1"/>
        <v>13</v>
      </c>
      <c r="O30" s="364">
        <f t="shared" si="2"/>
        <v>1.625</v>
      </c>
      <c r="P30" s="365">
        <f t="shared" si="3"/>
        <v>0.25096525096525096</v>
      </c>
      <c r="Q30" s="351"/>
      <c r="R30" s="182"/>
      <c r="S30" s="388"/>
      <c r="T30" s="389"/>
      <c r="U30" s="389"/>
      <c r="V30" s="389"/>
      <c r="W30" s="389"/>
      <c r="X30" s="389"/>
      <c r="Y30" s="389"/>
      <c r="Z30" s="389"/>
      <c r="AA30" s="389"/>
      <c r="AB30" s="389"/>
      <c r="AC30" s="389"/>
      <c r="AD30" s="389"/>
      <c r="AE30" s="390"/>
      <c r="AF30" s="771"/>
      <c r="AG30" s="772"/>
      <c r="AH30" s="127"/>
      <c r="AI30" s="127"/>
      <c r="AJ30" s="127"/>
      <c r="AK30" s="127"/>
      <c r="AL30" s="127"/>
      <c r="AM30" s="127"/>
      <c r="AN30" s="127"/>
      <c r="AO30" s="127"/>
    </row>
    <row r="31" spans="1:41" customFormat="1" ht="36.75" customHeight="1" thickBot="1">
      <c r="A31" s="355" t="s">
        <v>341</v>
      </c>
      <c r="B31" s="359"/>
      <c r="C31" s="360"/>
      <c r="D31" s="360"/>
      <c r="E31" s="360"/>
      <c r="F31" s="360">
        <v>2</v>
      </c>
      <c r="G31" s="344">
        <v>2</v>
      </c>
      <c r="H31" s="360">
        <v>2</v>
      </c>
      <c r="I31" s="360">
        <v>1</v>
      </c>
      <c r="J31" s="356">
        <v>1</v>
      </c>
      <c r="K31" s="361">
        <v>2</v>
      </c>
      <c r="L31" s="356">
        <v>2</v>
      </c>
      <c r="M31" s="362">
        <v>6</v>
      </c>
      <c r="N31" s="363">
        <f t="shared" si="1"/>
        <v>18</v>
      </c>
      <c r="O31" s="364">
        <f t="shared" si="2"/>
        <v>2.25</v>
      </c>
      <c r="P31" s="365">
        <f t="shared" si="3"/>
        <v>0.34749034749034746</v>
      </c>
      <c r="Q31" s="351"/>
      <c r="R31" s="182"/>
      <c r="S31" s="1159" t="s">
        <v>342</v>
      </c>
      <c r="T31" s="1159"/>
      <c r="U31" s="1159"/>
      <c r="V31" s="1159"/>
      <c r="W31" s="1159"/>
      <c r="X31" s="1159"/>
      <c r="Y31" s="1159"/>
      <c r="Z31" s="1159"/>
      <c r="AA31" s="1159"/>
      <c r="AB31" s="1159"/>
      <c r="AC31" s="1159"/>
      <c r="AD31" s="1159"/>
      <c r="AE31" s="1159"/>
      <c r="AF31" s="773"/>
      <c r="AG31" s="774"/>
      <c r="AH31" s="127"/>
      <c r="AI31" s="127"/>
      <c r="AJ31" s="127"/>
      <c r="AK31" s="127"/>
      <c r="AL31" s="127"/>
      <c r="AM31" s="127"/>
      <c r="AN31" s="127"/>
      <c r="AO31" s="127"/>
    </row>
    <row r="32" spans="1:41" customFormat="1" ht="27.75" customHeight="1" thickBot="1">
      <c r="A32" s="355" t="s">
        <v>343</v>
      </c>
      <c r="B32" s="359"/>
      <c r="C32" s="360"/>
      <c r="D32" s="360"/>
      <c r="E32" s="360"/>
      <c r="F32" s="360">
        <v>11</v>
      </c>
      <c r="G32" s="344">
        <v>20</v>
      </c>
      <c r="H32" s="360">
        <v>10</v>
      </c>
      <c r="I32" s="360">
        <v>8</v>
      </c>
      <c r="J32" s="356">
        <v>5</v>
      </c>
      <c r="K32" s="361">
        <v>9</v>
      </c>
      <c r="L32" s="356">
        <v>10</v>
      </c>
      <c r="M32" s="362">
        <v>9</v>
      </c>
      <c r="N32" s="363">
        <f t="shared" si="1"/>
        <v>82</v>
      </c>
      <c r="O32" s="364">
        <f t="shared" si="2"/>
        <v>10.25</v>
      </c>
      <c r="P32" s="365">
        <f t="shared" si="3"/>
        <v>1.583011583011583</v>
      </c>
      <c r="Q32" s="351"/>
      <c r="R32" s="182"/>
      <c r="S32" s="597" t="s">
        <v>344</v>
      </c>
      <c r="T32" s="598"/>
      <c r="U32" s="599"/>
      <c r="V32" s="599"/>
      <c r="W32" s="599"/>
      <c r="X32" s="599">
        <v>87</v>
      </c>
      <c r="Y32" s="599">
        <v>81</v>
      </c>
      <c r="Z32" s="599">
        <v>64</v>
      </c>
      <c r="AA32" s="599">
        <v>84</v>
      </c>
      <c r="AB32" s="600">
        <v>105</v>
      </c>
      <c r="AC32" s="600">
        <v>78</v>
      </c>
      <c r="AD32" s="600">
        <v>57</v>
      </c>
      <c r="AE32" s="601">
        <v>44</v>
      </c>
      <c r="AF32" s="780">
        <f>SUM(T32:AE32)</f>
        <v>600</v>
      </c>
      <c r="AG32" s="781">
        <f>AVERAGE(T32:AE32)</f>
        <v>75</v>
      </c>
      <c r="AM32" s="127"/>
    </row>
    <row r="33" spans="1:40" customFormat="1" ht="34.5" thickBot="1">
      <c r="A33" s="391" t="s">
        <v>345</v>
      </c>
      <c r="B33" s="359"/>
      <c r="C33" s="360"/>
      <c r="D33" s="360"/>
      <c r="E33" s="360"/>
      <c r="F33" s="360">
        <v>2</v>
      </c>
      <c r="G33" s="344">
        <v>0</v>
      </c>
      <c r="H33" s="360">
        <v>0</v>
      </c>
      <c r="I33" s="360">
        <v>1</v>
      </c>
      <c r="J33" s="356">
        <v>7</v>
      </c>
      <c r="K33" s="361">
        <v>2</v>
      </c>
      <c r="L33" s="356">
        <v>2</v>
      </c>
      <c r="M33" s="362">
        <v>1</v>
      </c>
      <c r="N33" s="363">
        <f t="shared" si="1"/>
        <v>15</v>
      </c>
      <c r="O33" s="364">
        <f t="shared" si="2"/>
        <v>1.875</v>
      </c>
      <c r="P33" s="365">
        <f t="shared" si="3"/>
        <v>0.28957528957528955</v>
      </c>
      <c r="Q33" s="351"/>
      <c r="R33" s="182"/>
      <c r="S33" s="602" t="s">
        <v>346</v>
      </c>
      <c r="T33" s="603">
        <f t="shared" ref="T33:AC33" si="5">SUM(T34:T35)</f>
        <v>0</v>
      </c>
      <c r="U33" s="603">
        <f t="shared" si="5"/>
        <v>0</v>
      </c>
      <c r="V33" s="603">
        <f t="shared" si="5"/>
        <v>0</v>
      </c>
      <c r="W33" s="603">
        <f t="shared" si="5"/>
        <v>0</v>
      </c>
      <c r="X33" s="603">
        <f t="shared" si="5"/>
        <v>67</v>
      </c>
      <c r="Y33" s="603">
        <v>74</v>
      </c>
      <c r="Z33" s="603">
        <f t="shared" si="5"/>
        <v>59</v>
      </c>
      <c r="AA33" s="603">
        <f t="shared" si="5"/>
        <v>76</v>
      </c>
      <c r="AB33" s="603">
        <v>74</v>
      </c>
      <c r="AC33" s="603">
        <f t="shared" si="5"/>
        <v>50</v>
      </c>
      <c r="AD33" s="603">
        <f>SUM(AD34:AD35)</f>
        <v>46</v>
      </c>
      <c r="AE33" s="603">
        <f>SUM(AE34:AE35)</f>
        <v>30</v>
      </c>
      <c r="AF33" s="782">
        <f>SUM(T33:AE33)</f>
        <v>476</v>
      </c>
      <c r="AG33" s="783">
        <f>SUM(AG34:AG35)</f>
        <v>59.5</v>
      </c>
      <c r="AM33" s="127"/>
    </row>
    <row r="34" spans="1:40" customFormat="1" ht="23.25">
      <c r="A34" s="355" t="s">
        <v>347</v>
      </c>
      <c r="B34" s="359"/>
      <c r="C34" s="360"/>
      <c r="D34" s="360"/>
      <c r="E34" s="360"/>
      <c r="F34" s="360">
        <v>25</v>
      </c>
      <c r="G34" s="344">
        <v>42</v>
      </c>
      <c r="H34" s="360">
        <v>32</v>
      </c>
      <c r="I34" s="360">
        <v>39</v>
      </c>
      <c r="J34" s="356">
        <v>54</v>
      </c>
      <c r="K34" s="361">
        <v>34</v>
      </c>
      <c r="L34" s="356">
        <v>30</v>
      </c>
      <c r="M34" s="362">
        <v>45</v>
      </c>
      <c r="N34" s="363">
        <f t="shared" si="1"/>
        <v>301</v>
      </c>
      <c r="O34" s="364">
        <f t="shared" si="2"/>
        <v>37.625</v>
      </c>
      <c r="P34" s="365">
        <f t="shared" si="3"/>
        <v>5.8108108108108114</v>
      </c>
      <c r="Q34" s="351"/>
      <c r="R34" s="182"/>
      <c r="S34" s="604" t="s">
        <v>348</v>
      </c>
      <c r="T34" s="605"/>
      <c r="U34" s="606"/>
      <c r="V34" s="607"/>
      <c r="W34" s="608"/>
      <c r="X34" s="609">
        <v>47</v>
      </c>
      <c r="Y34" s="610">
        <v>38</v>
      </c>
      <c r="Z34" s="611">
        <v>44</v>
      </c>
      <c r="AA34" s="606">
        <v>44</v>
      </c>
      <c r="AB34" s="606">
        <v>46</v>
      </c>
      <c r="AC34" s="606">
        <v>40</v>
      </c>
      <c r="AD34" s="606">
        <v>28</v>
      </c>
      <c r="AE34" s="609">
        <v>20</v>
      </c>
      <c r="AF34" s="784">
        <f>SUM(T34:AE34)</f>
        <v>307</v>
      </c>
      <c r="AG34" s="785">
        <f>AVERAGE(T34:AE34)</f>
        <v>38.375</v>
      </c>
      <c r="AM34" s="127"/>
      <c r="AN34" s="127"/>
    </row>
    <row r="35" spans="1:40" customFormat="1" ht="24" thickBot="1">
      <c r="A35" s="355" t="s">
        <v>349</v>
      </c>
      <c r="B35" s="359"/>
      <c r="C35" s="360"/>
      <c r="D35" s="360"/>
      <c r="E35" s="360"/>
      <c r="F35" s="360">
        <v>3</v>
      </c>
      <c r="G35" s="344">
        <v>0</v>
      </c>
      <c r="H35" s="360">
        <v>0</v>
      </c>
      <c r="I35" s="360">
        <v>1</v>
      </c>
      <c r="J35" s="356">
        <v>2</v>
      </c>
      <c r="K35" s="361">
        <v>1</v>
      </c>
      <c r="L35" s="356">
        <v>2</v>
      </c>
      <c r="M35" s="362">
        <v>1</v>
      </c>
      <c r="N35" s="363">
        <f t="shared" si="1"/>
        <v>10</v>
      </c>
      <c r="O35" s="364">
        <f t="shared" si="2"/>
        <v>1.25</v>
      </c>
      <c r="P35" s="365">
        <f t="shared" si="3"/>
        <v>0.19305019305019305</v>
      </c>
      <c r="Q35" s="351"/>
      <c r="R35" s="182"/>
      <c r="S35" s="612" t="s">
        <v>339</v>
      </c>
      <c r="T35" s="613"/>
      <c r="U35" s="614"/>
      <c r="V35" s="614"/>
      <c r="W35" s="615"/>
      <c r="X35" s="616">
        <v>20</v>
      </c>
      <c r="Y35" s="617">
        <v>36</v>
      </c>
      <c r="Z35" s="618">
        <v>15</v>
      </c>
      <c r="AA35" s="614">
        <v>32</v>
      </c>
      <c r="AB35" s="614">
        <v>28</v>
      </c>
      <c r="AC35" s="614">
        <v>10</v>
      </c>
      <c r="AD35" s="614">
        <v>18</v>
      </c>
      <c r="AE35" s="616">
        <v>10</v>
      </c>
      <c r="AF35" s="786">
        <f>SUM(T35:AE35)</f>
        <v>169</v>
      </c>
      <c r="AG35" s="787">
        <f>AVERAGE(T35:AE35)</f>
        <v>21.125</v>
      </c>
      <c r="AM35" s="127"/>
      <c r="AN35" s="127"/>
    </row>
    <row r="36" spans="1:40" customFormat="1" ht="24" thickBot="1">
      <c r="A36" s="355" t="s">
        <v>350</v>
      </c>
      <c r="B36" s="359"/>
      <c r="C36" s="360"/>
      <c r="D36" s="360"/>
      <c r="E36" s="360"/>
      <c r="F36" s="360">
        <v>22</v>
      </c>
      <c r="G36" s="344">
        <v>22</v>
      </c>
      <c r="H36" s="360">
        <v>18</v>
      </c>
      <c r="I36" s="360">
        <v>15</v>
      </c>
      <c r="J36" s="356">
        <v>26</v>
      </c>
      <c r="K36" s="361">
        <v>12</v>
      </c>
      <c r="L36" s="356">
        <v>27</v>
      </c>
      <c r="M36" s="362">
        <v>14</v>
      </c>
      <c r="N36" s="363">
        <f t="shared" si="1"/>
        <v>156</v>
      </c>
      <c r="O36" s="364">
        <f t="shared" si="2"/>
        <v>19.5</v>
      </c>
      <c r="P36" s="365">
        <f t="shared" si="3"/>
        <v>3.0115830115830118</v>
      </c>
      <c r="Q36" s="2"/>
      <c r="R36" s="182"/>
      <c r="S36" s="388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90"/>
      <c r="AF36" s="767"/>
      <c r="AG36" s="772"/>
      <c r="AM36" s="127"/>
      <c r="AN36" s="127"/>
    </row>
    <row r="37" spans="1:40" customFormat="1" ht="24" thickBot="1">
      <c r="A37" s="355" t="s">
        <v>351</v>
      </c>
      <c r="B37" s="359"/>
      <c r="C37" s="360"/>
      <c r="D37" s="360"/>
      <c r="E37" s="360"/>
      <c r="F37" s="360">
        <v>16</v>
      </c>
      <c r="G37" s="344">
        <v>15</v>
      </c>
      <c r="H37" s="360">
        <v>17</v>
      </c>
      <c r="I37" s="360">
        <v>14</v>
      </c>
      <c r="J37" s="356">
        <v>17</v>
      </c>
      <c r="K37" s="361">
        <v>12</v>
      </c>
      <c r="L37" s="356">
        <v>14</v>
      </c>
      <c r="M37" s="362">
        <v>14</v>
      </c>
      <c r="N37" s="363">
        <f t="shared" si="1"/>
        <v>119</v>
      </c>
      <c r="O37" s="364">
        <f t="shared" si="2"/>
        <v>14.875</v>
      </c>
      <c r="P37" s="365">
        <f t="shared" si="3"/>
        <v>2.2972972972972974</v>
      </c>
      <c r="Q37" s="2"/>
      <c r="R37" s="182"/>
      <c r="S37" s="1160" t="s">
        <v>352</v>
      </c>
      <c r="T37" s="1160"/>
      <c r="U37" s="1160"/>
      <c r="V37" s="1160"/>
      <c r="W37" s="1160"/>
      <c r="X37" s="1160"/>
      <c r="Y37" s="1160"/>
      <c r="Z37" s="1160"/>
      <c r="AA37" s="1160"/>
      <c r="AB37" s="1160"/>
      <c r="AC37" s="1160"/>
      <c r="AD37" s="1160"/>
      <c r="AE37" s="1160"/>
      <c r="AF37" s="773"/>
      <c r="AG37" s="774"/>
      <c r="AM37" s="127"/>
      <c r="AN37" s="127"/>
    </row>
    <row r="38" spans="1:40" customFormat="1" ht="24" thickBot="1">
      <c r="A38" s="355" t="s">
        <v>353</v>
      </c>
      <c r="B38" s="359"/>
      <c r="C38" s="360"/>
      <c r="D38" s="360"/>
      <c r="E38" s="360"/>
      <c r="F38" s="360">
        <v>7</v>
      </c>
      <c r="G38" s="344">
        <v>5</v>
      </c>
      <c r="H38" s="360">
        <v>8</v>
      </c>
      <c r="I38" s="360">
        <v>10</v>
      </c>
      <c r="J38" s="356">
        <v>30</v>
      </c>
      <c r="K38" s="361">
        <v>5</v>
      </c>
      <c r="L38" s="356">
        <v>3</v>
      </c>
      <c r="M38" s="362">
        <v>3</v>
      </c>
      <c r="N38" s="363">
        <f t="shared" si="1"/>
        <v>71</v>
      </c>
      <c r="O38" s="364">
        <f t="shared" si="2"/>
        <v>8.875</v>
      </c>
      <c r="P38" s="365">
        <f t="shared" si="3"/>
        <v>1.3706563706563706</v>
      </c>
      <c r="Q38" s="2"/>
      <c r="R38" s="182"/>
      <c r="S38" s="392" t="s">
        <v>344</v>
      </c>
      <c r="T38" s="393"/>
      <c r="U38" s="394"/>
      <c r="V38" s="394"/>
      <c r="W38" s="394"/>
      <c r="X38" s="394">
        <v>55</v>
      </c>
      <c r="Y38" s="394">
        <v>44</v>
      </c>
      <c r="Z38" s="394">
        <v>36</v>
      </c>
      <c r="AA38" s="394">
        <v>49</v>
      </c>
      <c r="AB38" s="394">
        <v>82</v>
      </c>
      <c r="AC38" s="394">
        <v>43</v>
      </c>
      <c r="AD38" s="394">
        <v>25</v>
      </c>
      <c r="AE38" s="395">
        <v>32</v>
      </c>
      <c r="AF38" s="788">
        <f t="shared" ref="AF38:AF43" si="6">SUM(T38:AE38)</f>
        <v>366</v>
      </c>
      <c r="AG38" s="770">
        <f>AVERAGE(T38:AE38)</f>
        <v>45.75</v>
      </c>
      <c r="AM38" s="127"/>
      <c r="AN38" s="127"/>
    </row>
    <row r="39" spans="1:40" customFormat="1" ht="29.25" thickBot="1">
      <c r="A39" s="355" t="s">
        <v>354</v>
      </c>
      <c r="B39" s="359"/>
      <c r="C39" s="360"/>
      <c r="D39" s="360"/>
      <c r="E39" s="360"/>
      <c r="F39" s="360">
        <v>4</v>
      </c>
      <c r="G39" s="344">
        <v>0</v>
      </c>
      <c r="H39" s="360">
        <v>0</v>
      </c>
      <c r="I39" s="360">
        <v>0</v>
      </c>
      <c r="J39" s="356">
        <v>0</v>
      </c>
      <c r="K39" s="361">
        <v>0</v>
      </c>
      <c r="L39" s="356">
        <v>1</v>
      </c>
      <c r="M39" s="362">
        <v>0</v>
      </c>
      <c r="N39" s="363">
        <f t="shared" si="1"/>
        <v>5</v>
      </c>
      <c r="O39" s="364">
        <f t="shared" si="2"/>
        <v>0.625</v>
      </c>
      <c r="P39" s="365">
        <f t="shared" si="3"/>
        <v>9.6525096525096526E-2</v>
      </c>
      <c r="Q39" s="2"/>
      <c r="R39" s="182"/>
      <c r="S39" s="396" t="s">
        <v>355</v>
      </c>
      <c r="T39" s="397">
        <f t="shared" ref="T39:AC39" si="7">SUM(T40:T41)</f>
        <v>0</v>
      </c>
      <c r="U39" s="397">
        <f t="shared" si="7"/>
        <v>0</v>
      </c>
      <c r="V39" s="397">
        <f t="shared" si="7"/>
        <v>0</v>
      </c>
      <c r="W39" s="397">
        <f t="shared" si="7"/>
        <v>0</v>
      </c>
      <c r="X39" s="397">
        <f t="shared" si="7"/>
        <v>45</v>
      </c>
      <c r="Y39" s="397">
        <f t="shared" si="7"/>
        <v>52</v>
      </c>
      <c r="Z39" s="397">
        <f t="shared" si="7"/>
        <v>32</v>
      </c>
      <c r="AA39" s="397">
        <f t="shared" si="7"/>
        <v>86</v>
      </c>
      <c r="AB39" s="397">
        <f t="shared" si="7"/>
        <v>48</v>
      </c>
      <c r="AC39" s="397">
        <f t="shared" si="7"/>
        <v>38</v>
      </c>
      <c r="AD39" s="397">
        <f>SUM(AD40:AD41)</f>
        <v>20</v>
      </c>
      <c r="AE39" s="398">
        <f>SUM(AE40:AE41)</f>
        <v>46</v>
      </c>
      <c r="AF39" s="775">
        <f t="shared" si="6"/>
        <v>367</v>
      </c>
      <c r="AG39" s="770">
        <f>SUM(AG40:AG41)</f>
        <v>45.875</v>
      </c>
      <c r="AM39" s="127"/>
      <c r="AN39" s="127"/>
    </row>
    <row r="40" spans="1:40" customFormat="1" ht="23.25">
      <c r="A40" s="355" t="s">
        <v>356</v>
      </c>
      <c r="B40" s="359"/>
      <c r="C40" s="360"/>
      <c r="D40" s="360"/>
      <c r="E40" s="360"/>
      <c r="F40" s="360">
        <v>24</v>
      </c>
      <c r="G40" s="344">
        <v>33</v>
      </c>
      <c r="H40" s="360">
        <v>52</v>
      </c>
      <c r="I40" s="360">
        <v>43</v>
      </c>
      <c r="J40" s="356">
        <v>33</v>
      </c>
      <c r="K40" s="361">
        <v>40</v>
      </c>
      <c r="L40" s="356">
        <v>43</v>
      </c>
      <c r="M40" s="362">
        <v>48</v>
      </c>
      <c r="N40" s="363">
        <f t="shared" si="1"/>
        <v>316</v>
      </c>
      <c r="O40" s="364">
        <f t="shared" si="2"/>
        <v>39.5</v>
      </c>
      <c r="P40" s="365">
        <f t="shared" si="3"/>
        <v>6.1003861003860997</v>
      </c>
      <c r="Q40" s="351"/>
      <c r="R40" s="182"/>
      <c r="S40" s="399" t="s">
        <v>348</v>
      </c>
      <c r="T40" s="400"/>
      <c r="U40" s="401"/>
      <c r="V40" s="402"/>
      <c r="W40" s="401"/>
      <c r="X40" s="402">
        <v>27</v>
      </c>
      <c r="Y40" s="402">
        <v>18</v>
      </c>
      <c r="Z40" s="401">
        <v>22</v>
      </c>
      <c r="AA40" s="401">
        <v>51</v>
      </c>
      <c r="AB40" s="401">
        <v>15</v>
      </c>
      <c r="AC40" s="401">
        <v>19</v>
      </c>
      <c r="AD40" s="401">
        <v>10</v>
      </c>
      <c r="AE40" s="403">
        <v>28</v>
      </c>
      <c r="AF40" s="789">
        <f t="shared" si="6"/>
        <v>190</v>
      </c>
      <c r="AG40" s="790">
        <f>AVERAGE(T40:AE40)</f>
        <v>23.75</v>
      </c>
      <c r="AM40" s="127"/>
      <c r="AN40" s="127"/>
    </row>
    <row r="41" spans="1:40" customFormat="1" ht="15.75" thickBot="1">
      <c r="A41" s="355" t="s">
        <v>357</v>
      </c>
      <c r="B41" s="359"/>
      <c r="C41" s="360"/>
      <c r="D41" s="360"/>
      <c r="E41" s="360"/>
      <c r="F41" s="360">
        <v>0</v>
      </c>
      <c r="G41" s="344">
        <v>0</v>
      </c>
      <c r="H41" s="360">
        <v>0</v>
      </c>
      <c r="I41" s="360">
        <v>0</v>
      </c>
      <c r="J41" s="356">
        <v>0</v>
      </c>
      <c r="K41" s="361">
        <v>0</v>
      </c>
      <c r="L41" s="356">
        <v>0</v>
      </c>
      <c r="M41" s="362">
        <v>0</v>
      </c>
      <c r="N41" s="363">
        <f t="shared" si="1"/>
        <v>0</v>
      </c>
      <c r="O41" s="364">
        <f t="shared" si="2"/>
        <v>0</v>
      </c>
      <c r="P41" s="365">
        <f t="shared" si="3"/>
        <v>0</v>
      </c>
      <c r="Q41" s="2"/>
      <c r="R41" s="182"/>
      <c r="S41" s="404" t="s">
        <v>339</v>
      </c>
      <c r="T41" s="405"/>
      <c r="U41" s="402"/>
      <c r="V41" s="406"/>
      <c r="W41" s="402"/>
      <c r="X41" s="406">
        <v>18</v>
      </c>
      <c r="Y41" s="406">
        <v>34</v>
      </c>
      <c r="Z41" s="402">
        <v>10</v>
      </c>
      <c r="AA41" s="402">
        <v>35</v>
      </c>
      <c r="AB41" s="402">
        <v>33</v>
      </c>
      <c r="AC41" s="402">
        <v>19</v>
      </c>
      <c r="AD41" s="402">
        <v>10</v>
      </c>
      <c r="AE41" s="407">
        <v>18</v>
      </c>
      <c r="AF41" s="791">
        <f t="shared" si="6"/>
        <v>177</v>
      </c>
      <c r="AG41" s="792">
        <f>AVERAGE(T41:AE41)</f>
        <v>22.125</v>
      </c>
      <c r="AM41" s="127"/>
      <c r="AN41" s="127"/>
    </row>
    <row r="42" spans="1:40" customFormat="1" ht="24" thickBot="1">
      <c r="A42" s="355" t="s">
        <v>358</v>
      </c>
      <c r="B42" s="359"/>
      <c r="C42" s="360"/>
      <c r="D42" s="360"/>
      <c r="E42" s="360"/>
      <c r="F42" s="360">
        <v>2</v>
      </c>
      <c r="G42" s="344">
        <v>6</v>
      </c>
      <c r="H42" s="360">
        <v>13</v>
      </c>
      <c r="I42" s="360">
        <v>7</v>
      </c>
      <c r="J42" s="356">
        <v>7</v>
      </c>
      <c r="K42" s="361">
        <v>6</v>
      </c>
      <c r="L42" s="356">
        <v>4</v>
      </c>
      <c r="M42" s="362">
        <v>2</v>
      </c>
      <c r="N42" s="363">
        <f t="shared" si="1"/>
        <v>47</v>
      </c>
      <c r="O42" s="364">
        <f t="shared" si="2"/>
        <v>5.875</v>
      </c>
      <c r="P42" s="365">
        <f t="shared" si="3"/>
        <v>0.90733590733590741</v>
      </c>
      <c r="Q42" s="2"/>
      <c r="R42" s="182"/>
      <c r="S42" s="408" t="s">
        <v>359</v>
      </c>
      <c r="T42" s="393"/>
      <c r="U42" s="394"/>
      <c r="V42" s="394"/>
      <c r="W42" s="394"/>
      <c r="X42" s="394">
        <v>37</v>
      </c>
      <c r="Y42" s="394">
        <v>14</v>
      </c>
      <c r="Z42" s="394">
        <v>24</v>
      </c>
      <c r="AA42" s="394">
        <v>23</v>
      </c>
      <c r="AB42" s="394">
        <v>62</v>
      </c>
      <c r="AC42" s="394">
        <v>34</v>
      </c>
      <c r="AD42" s="394">
        <v>11</v>
      </c>
      <c r="AE42" s="395">
        <v>29</v>
      </c>
      <c r="AF42" s="788">
        <f t="shared" si="6"/>
        <v>234</v>
      </c>
      <c r="AG42" s="793">
        <f>AVERAGE(T42:AE42)</f>
        <v>29.25</v>
      </c>
      <c r="AM42" s="127"/>
      <c r="AN42" s="127"/>
    </row>
    <row r="43" spans="1:40" customFormat="1" ht="26.25" thickBot="1">
      <c r="A43" s="355" t="s">
        <v>360</v>
      </c>
      <c r="B43" s="359"/>
      <c r="C43" s="360"/>
      <c r="D43" s="360"/>
      <c r="E43" s="360"/>
      <c r="F43" s="360">
        <v>14</v>
      </c>
      <c r="G43" s="344">
        <v>13</v>
      </c>
      <c r="H43" s="360">
        <v>8</v>
      </c>
      <c r="I43" s="360">
        <v>14</v>
      </c>
      <c r="J43" s="356">
        <v>12</v>
      </c>
      <c r="K43" s="361">
        <v>13</v>
      </c>
      <c r="L43" s="356">
        <v>7</v>
      </c>
      <c r="M43" s="362">
        <v>11</v>
      </c>
      <c r="N43" s="363">
        <f t="shared" si="1"/>
        <v>92</v>
      </c>
      <c r="O43" s="364">
        <f t="shared" si="2"/>
        <v>11.5</v>
      </c>
      <c r="P43" s="365">
        <f t="shared" si="3"/>
        <v>1.7760617760617758</v>
      </c>
      <c r="Q43" s="2"/>
      <c r="R43" s="182"/>
      <c r="S43" s="409" t="s">
        <v>361</v>
      </c>
      <c r="T43" s="410"/>
      <c r="U43" s="411"/>
      <c r="V43" s="411"/>
      <c r="W43" s="411"/>
      <c r="X43" s="411">
        <v>9</v>
      </c>
      <c r="Y43" s="411">
        <v>2</v>
      </c>
      <c r="Z43" s="411">
        <v>13</v>
      </c>
      <c r="AA43" s="411">
        <v>11</v>
      </c>
      <c r="AB43" s="411">
        <v>4</v>
      </c>
      <c r="AC43" s="411">
        <v>11</v>
      </c>
      <c r="AD43" s="411">
        <v>4</v>
      </c>
      <c r="AE43" s="412">
        <v>4</v>
      </c>
      <c r="AF43" s="778">
        <f t="shared" si="6"/>
        <v>58</v>
      </c>
      <c r="AG43" s="770">
        <f>AVERAGE(T43:AE43)</f>
        <v>7.25</v>
      </c>
      <c r="AM43" s="127"/>
      <c r="AN43" s="127"/>
    </row>
    <row r="44" spans="1:40" customFormat="1" ht="34.5" thickBot="1">
      <c r="A44" s="391" t="s">
        <v>362</v>
      </c>
      <c r="B44" s="359"/>
      <c r="C44" s="360"/>
      <c r="D44" s="360"/>
      <c r="E44" s="360"/>
      <c r="F44" s="360">
        <v>20</v>
      </c>
      <c r="G44" s="344">
        <v>15</v>
      </c>
      <c r="H44" s="360">
        <v>12</v>
      </c>
      <c r="I44" s="360">
        <v>19</v>
      </c>
      <c r="J44" s="356">
        <v>27</v>
      </c>
      <c r="K44" s="361">
        <v>19</v>
      </c>
      <c r="L44" s="356">
        <v>23</v>
      </c>
      <c r="M44" s="362">
        <v>9</v>
      </c>
      <c r="N44" s="363">
        <f t="shared" si="1"/>
        <v>144</v>
      </c>
      <c r="O44" s="364">
        <f t="shared" si="2"/>
        <v>18</v>
      </c>
      <c r="P44" s="365">
        <f t="shared" si="3"/>
        <v>2.7799227799227797</v>
      </c>
      <c r="Q44" s="2"/>
      <c r="R44" s="182"/>
      <c r="S44" s="358"/>
      <c r="T44" s="413"/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4"/>
      <c r="AF44" s="773"/>
      <c r="AG44" s="768"/>
      <c r="AM44" s="127"/>
      <c r="AN44" s="127"/>
    </row>
    <row r="45" spans="1:40" customFormat="1" ht="24" thickBot="1">
      <c r="A45" s="355" t="s">
        <v>363</v>
      </c>
      <c r="B45" s="359"/>
      <c r="C45" s="360"/>
      <c r="D45" s="360"/>
      <c r="E45" s="360"/>
      <c r="F45" s="360">
        <v>28</v>
      </c>
      <c r="G45" s="344">
        <v>16</v>
      </c>
      <c r="H45" s="360">
        <v>15</v>
      </c>
      <c r="I45" s="360">
        <v>5</v>
      </c>
      <c r="J45" s="356">
        <v>25</v>
      </c>
      <c r="K45" s="361">
        <v>14</v>
      </c>
      <c r="L45" s="356">
        <v>13</v>
      </c>
      <c r="M45" s="362">
        <v>13</v>
      </c>
      <c r="N45" s="363">
        <f t="shared" si="1"/>
        <v>129</v>
      </c>
      <c r="O45" s="364">
        <f t="shared" si="2"/>
        <v>16.125</v>
      </c>
      <c r="P45" s="365">
        <f t="shared" si="3"/>
        <v>2.4903474903474905</v>
      </c>
      <c r="Q45" s="2"/>
      <c r="R45" s="182"/>
      <c r="S45" s="1154" t="s">
        <v>364</v>
      </c>
      <c r="T45" s="1154"/>
      <c r="U45" s="1154"/>
      <c r="V45" s="1154"/>
      <c r="W45" s="1154"/>
      <c r="X45" s="1154"/>
      <c r="Y45" s="1154"/>
      <c r="Z45" s="1154"/>
      <c r="AA45" s="1154"/>
      <c r="AB45" s="1154"/>
      <c r="AC45" s="1154"/>
      <c r="AD45" s="1154"/>
      <c r="AE45" s="1154"/>
      <c r="AF45" s="794"/>
      <c r="AG45" s="795"/>
      <c r="AM45" s="127"/>
      <c r="AN45" s="127"/>
    </row>
    <row r="46" spans="1:40" customFormat="1" ht="35.25" thickBot="1">
      <c r="A46" s="355" t="s">
        <v>365</v>
      </c>
      <c r="B46" s="359"/>
      <c r="C46" s="360"/>
      <c r="D46" s="360"/>
      <c r="E46" s="360"/>
      <c r="F46" s="360">
        <v>3</v>
      </c>
      <c r="G46" s="344">
        <v>5</v>
      </c>
      <c r="H46" s="360">
        <v>3</v>
      </c>
      <c r="I46" s="360">
        <v>0</v>
      </c>
      <c r="J46" s="356">
        <v>8</v>
      </c>
      <c r="K46" s="361">
        <v>2</v>
      </c>
      <c r="L46" s="356">
        <v>0</v>
      </c>
      <c r="M46" s="362">
        <v>2</v>
      </c>
      <c r="N46" s="363">
        <f t="shared" si="1"/>
        <v>23</v>
      </c>
      <c r="O46" s="364">
        <f t="shared" si="2"/>
        <v>2.875</v>
      </c>
      <c r="P46" s="365">
        <f t="shared" si="3"/>
        <v>0.44401544401544396</v>
      </c>
      <c r="Q46" s="2"/>
      <c r="R46" s="182"/>
      <c r="S46" s="415" t="s">
        <v>344</v>
      </c>
      <c r="T46" s="416"/>
      <c r="U46" s="417"/>
      <c r="V46" s="417"/>
      <c r="W46" s="417"/>
      <c r="X46" s="417">
        <v>9</v>
      </c>
      <c r="Y46" s="417">
        <v>17</v>
      </c>
      <c r="Z46" s="417">
        <v>4</v>
      </c>
      <c r="AA46" s="417">
        <v>14</v>
      </c>
      <c r="AB46" s="417">
        <v>15</v>
      </c>
      <c r="AC46" s="417">
        <v>6</v>
      </c>
      <c r="AD46" s="417">
        <v>5</v>
      </c>
      <c r="AE46" s="418">
        <v>3</v>
      </c>
      <c r="AF46" s="796">
        <f>SUM(T46:AE46)</f>
        <v>73</v>
      </c>
      <c r="AG46" s="793">
        <f>AVERAGE(T46:AE46)</f>
        <v>9.125</v>
      </c>
      <c r="AM46" s="127"/>
      <c r="AN46" s="127"/>
    </row>
    <row r="47" spans="1:40" customFormat="1" ht="35.25" thickBot="1">
      <c r="A47" s="355" t="s">
        <v>366</v>
      </c>
      <c r="B47" s="359"/>
      <c r="C47" s="360"/>
      <c r="D47" s="360"/>
      <c r="E47" s="360"/>
      <c r="F47" s="360">
        <v>6</v>
      </c>
      <c r="G47" s="344">
        <v>8</v>
      </c>
      <c r="H47" s="360">
        <v>4</v>
      </c>
      <c r="I47" s="360">
        <v>3</v>
      </c>
      <c r="J47" s="356">
        <v>26</v>
      </c>
      <c r="K47" s="361">
        <v>7</v>
      </c>
      <c r="L47" s="356">
        <v>14</v>
      </c>
      <c r="M47" s="362">
        <v>4</v>
      </c>
      <c r="N47" s="363">
        <f t="shared" si="1"/>
        <v>72</v>
      </c>
      <c r="O47" s="364">
        <f t="shared" si="2"/>
        <v>9</v>
      </c>
      <c r="P47" s="365">
        <f t="shared" si="3"/>
        <v>1.3899613899613898</v>
      </c>
      <c r="Q47" s="2"/>
      <c r="R47" s="182"/>
      <c r="S47" s="419" t="s">
        <v>367</v>
      </c>
      <c r="T47" s="420">
        <f t="shared" ref="T47:AD47" si="8">SUM(T48:T49)</f>
        <v>0</v>
      </c>
      <c r="U47" s="420">
        <f t="shared" si="8"/>
        <v>0</v>
      </c>
      <c r="V47" s="420">
        <f t="shared" si="8"/>
        <v>0</v>
      </c>
      <c r="W47" s="420">
        <f t="shared" si="8"/>
        <v>0</v>
      </c>
      <c r="X47" s="420">
        <f t="shared" si="8"/>
        <v>7</v>
      </c>
      <c r="Y47" s="420">
        <f t="shared" si="8"/>
        <v>15</v>
      </c>
      <c r="Z47" s="420">
        <f t="shared" si="8"/>
        <v>11</v>
      </c>
      <c r="AA47" s="420">
        <f t="shared" si="8"/>
        <v>11</v>
      </c>
      <c r="AB47" s="420">
        <f t="shared" si="8"/>
        <v>3</v>
      </c>
      <c r="AC47" s="420">
        <f t="shared" si="8"/>
        <v>3</v>
      </c>
      <c r="AD47" s="420">
        <f t="shared" si="8"/>
        <v>12</v>
      </c>
      <c r="AE47" s="421">
        <f>SUM(AE48:AE49)</f>
        <v>3</v>
      </c>
      <c r="AF47" s="775">
        <f>SUM(T47:AE47)</f>
        <v>65</v>
      </c>
      <c r="AG47" s="770">
        <f>SUM(AG48:AG49)</f>
        <v>8.125</v>
      </c>
      <c r="AM47" s="127"/>
      <c r="AN47" s="127"/>
    </row>
    <row r="48" spans="1:40" customFormat="1" ht="23.25">
      <c r="A48" s="355" t="s">
        <v>368</v>
      </c>
      <c r="B48" s="359"/>
      <c r="C48" s="360"/>
      <c r="D48" s="360"/>
      <c r="E48" s="360"/>
      <c r="F48" s="360">
        <v>45</v>
      </c>
      <c r="G48" s="344">
        <v>23</v>
      </c>
      <c r="H48" s="360">
        <v>19</v>
      </c>
      <c r="I48" s="360">
        <v>25</v>
      </c>
      <c r="J48" s="356">
        <v>85</v>
      </c>
      <c r="K48" s="361">
        <v>32</v>
      </c>
      <c r="L48" s="356">
        <v>31</v>
      </c>
      <c r="M48" s="362">
        <v>29</v>
      </c>
      <c r="N48" s="363">
        <f t="shared" si="1"/>
        <v>289</v>
      </c>
      <c r="O48" s="364">
        <f t="shared" si="2"/>
        <v>36.125</v>
      </c>
      <c r="P48" s="365">
        <f t="shared" si="3"/>
        <v>5.5791505791505793</v>
      </c>
      <c r="Q48" s="2"/>
      <c r="R48" s="182"/>
      <c r="S48" s="422" t="s">
        <v>348</v>
      </c>
      <c r="T48" s="423"/>
      <c r="U48" s="424"/>
      <c r="V48" s="424"/>
      <c r="W48" s="424"/>
      <c r="X48" s="424">
        <v>4</v>
      </c>
      <c r="Y48" s="425">
        <v>1</v>
      </c>
      <c r="Z48" s="424">
        <v>1</v>
      </c>
      <c r="AA48" s="424">
        <v>0</v>
      </c>
      <c r="AB48" s="424">
        <v>3</v>
      </c>
      <c r="AC48" s="424">
        <v>0</v>
      </c>
      <c r="AD48" s="424">
        <v>0</v>
      </c>
      <c r="AE48" s="426">
        <v>3</v>
      </c>
      <c r="AF48" s="789">
        <f>SUM(T48:AE48)</f>
        <v>12</v>
      </c>
      <c r="AG48" s="790">
        <f>AVERAGE(T48:AE48)</f>
        <v>1.5</v>
      </c>
      <c r="AM48" s="127"/>
      <c r="AN48" s="127"/>
    </row>
    <row r="49" spans="1:55" ht="24" thickBot="1">
      <c r="A49" s="355" t="s">
        <v>369</v>
      </c>
      <c r="B49" s="359"/>
      <c r="C49" s="360"/>
      <c r="D49" s="360"/>
      <c r="E49" s="360"/>
      <c r="F49" s="360">
        <v>4</v>
      </c>
      <c r="G49" s="344">
        <v>19</v>
      </c>
      <c r="H49" s="360">
        <v>8</v>
      </c>
      <c r="I49" s="360">
        <v>6</v>
      </c>
      <c r="J49" s="356">
        <v>8</v>
      </c>
      <c r="K49" s="361">
        <v>7</v>
      </c>
      <c r="L49" s="356">
        <v>6</v>
      </c>
      <c r="M49" s="362">
        <v>16</v>
      </c>
      <c r="N49" s="363">
        <f t="shared" si="1"/>
        <v>74</v>
      </c>
      <c r="O49" s="364">
        <f t="shared" si="2"/>
        <v>9.25</v>
      </c>
      <c r="P49" s="365">
        <f t="shared" si="3"/>
        <v>1.4285714285714286</v>
      </c>
      <c r="Q49" s="2"/>
      <c r="R49" s="182"/>
      <c r="S49" s="427" t="s">
        <v>339</v>
      </c>
      <c r="T49" s="428"/>
      <c r="U49" s="429"/>
      <c r="V49" s="429"/>
      <c r="W49" s="429"/>
      <c r="X49" s="429">
        <v>3</v>
      </c>
      <c r="Y49" s="430">
        <v>14</v>
      </c>
      <c r="Z49" s="429">
        <v>10</v>
      </c>
      <c r="AA49" s="429">
        <v>11</v>
      </c>
      <c r="AB49" s="429">
        <v>0</v>
      </c>
      <c r="AC49" s="429">
        <v>3</v>
      </c>
      <c r="AD49" s="429">
        <v>12</v>
      </c>
      <c r="AE49" s="431">
        <v>0</v>
      </c>
      <c r="AF49" s="791">
        <f>SUM(T49:AE49)</f>
        <v>53</v>
      </c>
      <c r="AG49" s="792">
        <f>AVERAGE(T49:AE49)</f>
        <v>6.625</v>
      </c>
      <c r="AM49" s="127"/>
      <c r="AN49" s="127"/>
      <c r="BB49"/>
    </row>
    <row r="50" spans="1:55" ht="23.25">
      <c r="A50" s="355" t="s">
        <v>370</v>
      </c>
      <c r="B50" s="359"/>
      <c r="C50" s="360"/>
      <c r="D50" s="360"/>
      <c r="E50" s="360"/>
      <c r="F50" s="360">
        <v>0</v>
      </c>
      <c r="G50" s="344">
        <v>1</v>
      </c>
      <c r="H50" s="360">
        <v>1</v>
      </c>
      <c r="I50" s="360">
        <v>0</v>
      </c>
      <c r="J50" s="356">
        <v>11</v>
      </c>
      <c r="K50" s="361">
        <v>1</v>
      </c>
      <c r="L50" s="356">
        <v>0</v>
      </c>
      <c r="M50" s="362">
        <v>0</v>
      </c>
      <c r="N50" s="363">
        <f t="shared" si="1"/>
        <v>14</v>
      </c>
      <c r="O50" s="364">
        <f t="shared" si="2"/>
        <v>1.75</v>
      </c>
      <c r="P50" s="365">
        <f t="shared" si="3"/>
        <v>0.27027027027027029</v>
      </c>
      <c r="Q50" s="2"/>
      <c r="R50" s="182"/>
      <c r="BC50" s="127"/>
    </row>
    <row r="51" spans="1:55" ht="23.25">
      <c r="A51" s="355" t="s">
        <v>371</v>
      </c>
      <c r="B51" s="359"/>
      <c r="C51" s="360"/>
      <c r="D51" s="360"/>
      <c r="E51" s="360"/>
      <c r="F51" s="360">
        <v>5</v>
      </c>
      <c r="G51" s="344">
        <v>1</v>
      </c>
      <c r="H51" s="360">
        <v>2</v>
      </c>
      <c r="I51" s="360">
        <v>1</v>
      </c>
      <c r="J51" s="356">
        <v>5</v>
      </c>
      <c r="K51" s="361">
        <v>2</v>
      </c>
      <c r="L51" s="356">
        <v>3</v>
      </c>
      <c r="M51" s="362">
        <v>1</v>
      </c>
      <c r="N51" s="363">
        <f t="shared" si="1"/>
        <v>20</v>
      </c>
      <c r="O51" s="364">
        <f t="shared" si="2"/>
        <v>2.5</v>
      </c>
      <c r="P51" s="365">
        <f t="shared" si="3"/>
        <v>0.38610038610038611</v>
      </c>
      <c r="Q51" s="2"/>
      <c r="R51" s="182"/>
      <c r="BC51" s="127"/>
    </row>
    <row r="52" spans="1:55" ht="22.5">
      <c r="A52" s="387" t="s">
        <v>372</v>
      </c>
      <c r="B52" s="359"/>
      <c r="C52" s="360"/>
      <c r="D52" s="360"/>
      <c r="E52" s="360"/>
      <c r="F52" s="360">
        <v>0</v>
      </c>
      <c r="G52" s="344">
        <v>1</v>
      </c>
      <c r="H52" s="360">
        <v>1</v>
      </c>
      <c r="I52" s="360">
        <v>0</v>
      </c>
      <c r="J52" s="356">
        <v>0</v>
      </c>
      <c r="K52" s="361">
        <v>0</v>
      </c>
      <c r="L52" s="356">
        <v>1</v>
      </c>
      <c r="M52" s="362">
        <v>0</v>
      </c>
      <c r="N52" s="363">
        <f t="shared" si="1"/>
        <v>3</v>
      </c>
      <c r="O52" s="364">
        <f t="shared" si="2"/>
        <v>0.375</v>
      </c>
      <c r="P52" s="365">
        <f t="shared" si="3"/>
        <v>5.791505791505791E-2</v>
      </c>
      <c r="Q52" s="351"/>
      <c r="R52" s="182"/>
      <c r="S52" s="182"/>
      <c r="AH52" s="87"/>
    </row>
    <row r="53" spans="1:55" ht="23.25">
      <c r="A53" s="355" t="s">
        <v>373</v>
      </c>
      <c r="B53" s="359"/>
      <c r="C53" s="360"/>
      <c r="D53" s="360"/>
      <c r="E53" s="360"/>
      <c r="F53" s="360">
        <v>107</v>
      </c>
      <c r="G53" s="344">
        <v>94</v>
      </c>
      <c r="H53" s="360">
        <v>81</v>
      </c>
      <c r="I53" s="360">
        <v>110</v>
      </c>
      <c r="J53" s="356">
        <v>158</v>
      </c>
      <c r="K53" s="361">
        <v>113</v>
      </c>
      <c r="L53" s="356">
        <v>116</v>
      </c>
      <c r="M53" s="362">
        <v>82</v>
      </c>
      <c r="N53" s="363">
        <f t="shared" si="1"/>
        <v>861</v>
      </c>
      <c r="O53" s="364">
        <f t="shared" si="2"/>
        <v>107.625</v>
      </c>
      <c r="P53" s="365">
        <f t="shared" si="3"/>
        <v>16.621621621621621</v>
      </c>
      <c r="Q53" s="2"/>
      <c r="R53" s="182"/>
      <c r="S53" s="182"/>
    </row>
    <row r="54" spans="1:55" ht="23.25">
      <c r="A54" s="355" t="s">
        <v>374</v>
      </c>
      <c r="B54" s="359"/>
      <c r="C54" s="360"/>
      <c r="D54" s="360"/>
      <c r="E54" s="360"/>
      <c r="F54" s="360">
        <v>11</v>
      </c>
      <c r="G54" s="344">
        <v>10</v>
      </c>
      <c r="H54" s="360">
        <v>10</v>
      </c>
      <c r="I54" s="360">
        <v>8</v>
      </c>
      <c r="J54" s="356">
        <v>10</v>
      </c>
      <c r="K54" s="361">
        <v>11</v>
      </c>
      <c r="L54" s="356">
        <v>10</v>
      </c>
      <c r="M54" s="362">
        <v>6</v>
      </c>
      <c r="N54" s="363">
        <f t="shared" ref="N54:N85" si="9">SUM(B54:M54)</f>
        <v>76</v>
      </c>
      <c r="O54" s="364">
        <f t="shared" ref="O54:O85" si="10">AVERAGE(B54:M54)</f>
        <v>9.5</v>
      </c>
      <c r="P54" s="365">
        <f t="shared" si="3"/>
        <v>1.4671814671814671</v>
      </c>
      <c r="Q54" s="2"/>
      <c r="R54" s="182"/>
      <c r="S54" s="182"/>
    </row>
    <row r="55" spans="1:55" ht="23.25">
      <c r="A55" s="355" t="s">
        <v>375</v>
      </c>
      <c r="B55" s="359"/>
      <c r="C55" s="360"/>
      <c r="D55" s="360"/>
      <c r="E55" s="360"/>
      <c r="F55" s="360">
        <v>13</v>
      </c>
      <c r="G55" s="344">
        <v>14</v>
      </c>
      <c r="H55" s="360">
        <v>41</v>
      </c>
      <c r="I55" s="360">
        <v>12</v>
      </c>
      <c r="J55" s="356">
        <v>45</v>
      </c>
      <c r="K55" s="361">
        <v>28</v>
      </c>
      <c r="L55" s="356">
        <v>60</v>
      </c>
      <c r="M55" s="362">
        <v>23</v>
      </c>
      <c r="N55" s="363">
        <f t="shared" si="9"/>
        <v>236</v>
      </c>
      <c r="O55" s="364">
        <f t="shared" si="10"/>
        <v>29.5</v>
      </c>
      <c r="P55" s="365">
        <f t="shared" si="3"/>
        <v>4.5559845559845558</v>
      </c>
      <c r="Q55" s="2"/>
      <c r="R55" s="182"/>
      <c r="S55" s="182"/>
    </row>
    <row r="56" spans="1:55" ht="23.25">
      <c r="A56" s="355" t="s">
        <v>483</v>
      </c>
      <c r="B56" s="359"/>
      <c r="C56" s="360"/>
      <c r="D56" s="360"/>
      <c r="E56" s="360"/>
      <c r="F56" s="360">
        <v>14</v>
      </c>
      <c r="G56" s="344">
        <v>19</v>
      </c>
      <c r="H56" s="360">
        <v>23</v>
      </c>
      <c r="I56" s="360">
        <v>22</v>
      </c>
      <c r="J56" s="356">
        <v>18</v>
      </c>
      <c r="K56" s="361">
        <v>11</v>
      </c>
      <c r="L56" s="356">
        <v>18</v>
      </c>
      <c r="M56" s="362">
        <v>11</v>
      </c>
      <c r="N56" s="363">
        <f t="shared" si="9"/>
        <v>136</v>
      </c>
      <c r="O56" s="364">
        <f t="shared" si="10"/>
        <v>17</v>
      </c>
      <c r="P56" s="365">
        <f t="shared" ref="P56:P87" si="11">(N56/$N$100)*100</f>
        <v>2.6254826254826256</v>
      </c>
      <c r="Q56" s="351"/>
      <c r="R56" s="182"/>
      <c r="S56" s="182"/>
    </row>
    <row r="57" spans="1:55" ht="23.25">
      <c r="A57" s="432" t="s">
        <v>376</v>
      </c>
      <c r="B57" s="359"/>
      <c r="C57" s="360"/>
      <c r="D57" s="360"/>
      <c r="E57" s="360"/>
      <c r="F57" s="360">
        <v>0</v>
      </c>
      <c r="G57" s="344">
        <v>0</v>
      </c>
      <c r="H57" s="360">
        <v>2</v>
      </c>
      <c r="I57" s="360">
        <v>0</v>
      </c>
      <c r="J57" s="356">
        <v>3</v>
      </c>
      <c r="K57" s="361">
        <v>1</v>
      </c>
      <c r="L57" s="356">
        <v>3</v>
      </c>
      <c r="M57" s="362">
        <v>0</v>
      </c>
      <c r="N57" s="363">
        <f t="shared" si="9"/>
        <v>9</v>
      </c>
      <c r="O57" s="364">
        <f t="shared" si="10"/>
        <v>1.125</v>
      </c>
      <c r="P57" s="365">
        <f t="shared" si="11"/>
        <v>0.17374517374517373</v>
      </c>
      <c r="Q57" s="351"/>
      <c r="R57" s="182"/>
      <c r="S57" s="182"/>
    </row>
    <row r="58" spans="1:55" ht="23.25">
      <c r="A58" s="355" t="s">
        <v>377</v>
      </c>
      <c r="B58" s="359"/>
      <c r="C58" s="360"/>
      <c r="D58" s="360"/>
      <c r="E58" s="360"/>
      <c r="F58" s="360">
        <v>24</v>
      </c>
      <c r="G58" s="344">
        <v>13</v>
      </c>
      <c r="H58" s="360">
        <v>21</v>
      </c>
      <c r="I58" s="360">
        <v>29</v>
      </c>
      <c r="J58" s="356">
        <v>22</v>
      </c>
      <c r="K58" s="361">
        <v>24</v>
      </c>
      <c r="L58" s="356">
        <v>20</v>
      </c>
      <c r="M58" s="362">
        <v>24</v>
      </c>
      <c r="N58" s="363">
        <f t="shared" si="9"/>
        <v>177</v>
      </c>
      <c r="O58" s="364">
        <f t="shared" si="10"/>
        <v>22.125</v>
      </c>
      <c r="P58" s="365">
        <f t="shared" si="11"/>
        <v>3.4169884169884166</v>
      </c>
      <c r="Q58" s="351"/>
      <c r="R58" s="182"/>
      <c r="S58" s="182"/>
    </row>
    <row r="59" spans="1:55" ht="23.25">
      <c r="A59" s="355" t="s">
        <v>378</v>
      </c>
      <c r="B59" s="359"/>
      <c r="C59" s="360"/>
      <c r="D59" s="360"/>
      <c r="E59" s="360"/>
      <c r="F59" s="360">
        <v>0</v>
      </c>
      <c r="G59" s="344">
        <v>1</v>
      </c>
      <c r="H59" s="360">
        <v>0</v>
      </c>
      <c r="I59" s="360">
        <v>0</v>
      </c>
      <c r="J59" s="356">
        <v>1</v>
      </c>
      <c r="K59" s="361">
        <v>3</v>
      </c>
      <c r="L59" s="356">
        <v>1</v>
      </c>
      <c r="M59" s="362">
        <v>1</v>
      </c>
      <c r="N59" s="363">
        <f t="shared" si="9"/>
        <v>7</v>
      </c>
      <c r="O59" s="364">
        <f t="shared" si="10"/>
        <v>0.875</v>
      </c>
      <c r="P59" s="365">
        <f t="shared" si="11"/>
        <v>0.13513513513513514</v>
      </c>
      <c r="Q59" s="351"/>
      <c r="R59" s="182"/>
      <c r="S59" s="182"/>
    </row>
    <row r="60" spans="1:55">
      <c r="A60" s="355" t="s">
        <v>379</v>
      </c>
      <c r="B60" s="359"/>
      <c r="C60" s="360"/>
      <c r="D60" s="360"/>
      <c r="E60" s="360"/>
      <c r="F60" s="360">
        <v>5</v>
      </c>
      <c r="G60" s="344">
        <v>8</v>
      </c>
      <c r="H60" s="360">
        <v>7</v>
      </c>
      <c r="I60" s="360">
        <v>7</v>
      </c>
      <c r="J60" s="356">
        <v>7</v>
      </c>
      <c r="K60" s="361">
        <v>9</v>
      </c>
      <c r="L60" s="356">
        <v>7</v>
      </c>
      <c r="M60" s="362">
        <v>9</v>
      </c>
      <c r="N60" s="363">
        <f t="shared" si="9"/>
        <v>59</v>
      </c>
      <c r="O60" s="364">
        <f t="shared" si="10"/>
        <v>7.375</v>
      </c>
      <c r="P60" s="365">
        <f t="shared" si="11"/>
        <v>1.1389961389961389</v>
      </c>
      <c r="Q60" s="351"/>
      <c r="R60" s="182"/>
      <c r="S60" s="182"/>
    </row>
    <row r="61" spans="1:55">
      <c r="A61" s="433" t="s">
        <v>380</v>
      </c>
      <c r="B61" s="359"/>
      <c r="C61" s="360"/>
      <c r="D61" s="360"/>
      <c r="E61" s="360"/>
      <c r="F61" s="360">
        <v>0</v>
      </c>
      <c r="G61" s="344">
        <v>2</v>
      </c>
      <c r="H61" s="360">
        <v>3</v>
      </c>
      <c r="I61" s="360">
        <v>2</v>
      </c>
      <c r="J61" s="356">
        <v>2</v>
      </c>
      <c r="K61" s="361">
        <v>0</v>
      </c>
      <c r="L61" s="356">
        <v>0</v>
      </c>
      <c r="M61" s="362">
        <v>3</v>
      </c>
      <c r="N61" s="363">
        <f t="shared" si="9"/>
        <v>12</v>
      </c>
      <c r="O61" s="364">
        <f t="shared" si="10"/>
        <v>1.5</v>
      </c>
      <c r="P61" s="365">
        <f t="shared" si="11"/>
        <v>0.23166023166023164</v>
      </c>
      <c r="Q61" s="2"/>
      <c r="R61" s="182"/>
      <c r="S61" s="182"/>
      <c r="AL61" s="434"/>
    </row>
    <row r="62" spans="1:55" ht="34.5">
      <c r="A62" s="432" t="s">
        <v>381</v>
      </c>
      <c r="B62" s="359"/>
      <c r="C62" s="360"/>
      <c r="D62" s="360"/>
      <c r="E62" s="360"/>
      <c r="F62" s="360">
        <v>7</v>
      </c>
      <c r="G62" s="344">
        <v>7</v>
      </c>
      <c r="H62" s="360">
        <v>15</v>
      </c>
      <c r="I62" s="360">
        <v>9</v>
      </c>
      <c r="J62" s="356">
        <v>18</v>
      </c>
      <c r="K62" s="361">
        <v>14</v>
      </c>
      <c r="L62" s="356">
        <v>14</v>
      </c>
      <c r="M62" s="362">
        <v>5</v>
      </c>
      <c r="N62" s="363">
        <f t="shared" si="9"/>
        <v>89</v>
      </c>
      <c r="O62" s="364">
        <f t="shared" si="10"/>
        <v>11.125</v>
      </c>
      <c r="P62" s="365">
        <f t="shared" si="11"/>
        <v>1.718146718146718</v>
      </c>
      <c r="Q62" s="2"/>
      <c r="R62" s="182"/>
      <c r="S62" s="182"/>
    </row>
    <row r="63" spans="1:55" ht="23.25">
      <c r="A63" s="432" t="s">
        <v>382</v>
      </c>
      <c r="B63" s="359"/>
      <c r="C63" s="360"/>
      <c r="D63" s="360"/>
      <c r="E63" s="360"/>
      <c r="F63" s="360">
        <v>0</v>
      </c>
      <c r="G63" s="344">
        <v>2</v>
      </c>
      <c r="H63" s="360">
        <v>2</v>
      </c>
      <c r="I63" s="360">
        <v>4</v>
      </c>
      <c r="J63" s="356">
        <v>3</v>
      </c>
      <c r="K63" s="361">
        <v>3</v>
      </c>
      <c r="L63" s="356">
        <v>2</v>
      </c>
      <c r="M63" s="362">
        <v>0</v>
      </c>
      <c r="N63" s="363">
        <f t="shared" si="9"/>
        <v>16</v>
      </c>
      <c r="O63" s="364">
        <f t="shared" si="10"/>
        <v>2</v>
      </c>
      <c r="P63" s="365">
        <f t="shared" si="11"/>
        <v>0.30888030888030887</v>
      </c>
      <c r="Q63" s="351"/>
      <c r="R63" s="182"/>
      <c r="S63" s="182"/>
    </row>
    <row r="64" spans="1:55" ht="34.5">
      <c r="A64" s="432" t="s">
        <v>383</v>
      </c>
      <c r="B64" s="359"/>
      <c r="C64" s="360"/>
      <c r="D64" s="360"/>
      <c r="E64" s="360"/>
      <c r="F64" s="360">
        <v>1</v>
      </c>
      <c r="G64" s="344">
        <v>0</v>
      </c>
      <c r="H64" s="360">
        <v>1</v>
      </c>
      <c r="I64" s="360">
        <v>0</v>
      </c>
      <c r="J64" s="356">
        <v>3</v>
      </c>
      <c r="K64" s="361">
        <v>2</v>
      </c>
      <c r="L64" s="356">
        <v>0</v>
      </c>
      <c r="M64" s="362">
        <v>1</v>
      </c>
      <c r="N64" s="363">
        <f t="shared" si="9"/>
        <v>8</v>
      </c>
      <c r="O64" s="364">
        <f t="shared" si="10"/>
        <v>1</v>
      </c>
      <c r="P64" s="365">
        <f t="shared" si="11"/>
        <v>0.15444015444015444</v>
      </c>
      <c r="Q64" s="351"/>
      <c r="R64" s="182"/>
      <c r="S64" s="182"/>
    </row>
    <row r="65" spans="1:38" ht="24.95" customHeight="1">
      <c r="A65" s="387" t="s">
        <v>384</v>
      </c>
      <c r="B65" s="359"/>
      <c r="C65" s="360"/>
      <c r="D65" s="360"/>
      <c r="E65" s="360"/>
      <c r="F65" s="360">
        <v>0</v>
      </c>
      <c r="G65" s="344">
        <v>0</v>
      </c>
      <c r="H65" s="360">
        <v>0</v>
      </c>
      <c r="I65" s="360">
        <v>0</v>
      </c>
      <c r="J65" s="356">
        <v>0</v>
      </c>
      <c r="K65" s="357">
        <v>0</v>
      </c>
      <c r="L65" s="356">
        <v>0</v>
      </c>
      <c r="M65" s="362">
        <v>0</v>
      </c>
      <c r="N65" s="363">
        <f t="shared" si="9"/>
        <v>0</v>
      </c>
      <c r="O65" s="364">
        <f t="shared" si="10"/>
        <v>0</v>
      </c>
      <c r="P65" s="365">
        <f t="shared" si="11"/>
        <v>0</v>
      </c>
      <c r="Q65" s="351"/>
      <c r="R65" s="182"/>
      <c r="S65" s="182"/>
    </row>
    <row r="66" spans="1:38" ht="24.95" customHeight="1">
      <c r="A66" s="355" t="s">
        <v>385</v>
      </c>
      <c r="B66" s="359"/>
      <c r="C66" s="360"/>
      <c r="D66" s="360"/>
      <c r="E66" s="360"/>
      <c r="F66" s="360">
        <v>0</v>
      </c>
      <c r="G66" s="344">
        <v>3</v>
      </c>
      <c r="H66" s="360">
        <v>3</v>
      </c>
      <c r="I66" s="360">
        <v>1</v>
      </c>
      <c r="J66" s="356">
        <v>3</v>
      </c>
      <c r="K66" s="361">
        <v>3</v>
      </c>
      <c r="L66" s="356">
        <v>3</v>
      </c>
      <c r="M66" s="362">
        <v>0</v>
      </c>
      <c r="N66" s="363">
        <f t="shared" si="9"/>
        <v>16</v>
      </c>
      <c r="O66" s="364">
        <f t="shared" si="10"/>
        <v>2</v>
      </c>
      <c r="P66" s="365">
        <f t="shared" si="11"/>
        <v>0.30888030888030887</v>
      </c>
      <c r="Q66" s="351"/>
      <c r="R66" s="182"/>
      <c r="S66" s="182"/>
    </row>
    <row r="67" spans="1:38" ht="24.95" customHeight="1">
      <c r="A67" s="355" t="s">
        <v>386</v>
      </c>
      <c r="B67" s="359"/>
      <c r="C67" s="360"/>
      <c r="D67" s="360"/>
      <c r="E67" s="360"/>
      <c r="F67" s="360">
        <v>0</v>
      </c>
      <c r="G67" s="344">
        <v>1</v>
      </c>
      <c r="H67" s="360">
        <v>2</v>
      </c>
      <c r="I67" s="360">
        <v>0</v>
      </c>
      <c r="J67" s="356">
        <v>4</v>
      </c>
      <c r="K67" s="361">
        <v>0</v>
      </c>
      <c r="L67" s="356">
        <v>3</v>
      </c>
      <c r="M67" s="362">
        <v>1</v>
      </c>
      <c r="N67" s="363">
        <f t="shared" si="9"/>
        <v>11</v>
      </c>
      <c r="O67" s="364">
        <f t="shared" si="10"/>
        <v>1.375</v>
      </c>
      <c r="P67" s="365">
        <f t="shared" si="11"/>
        <v>0.21235521235521237</v>
      </c>
      <c r="Q67" s="2"/>
      <c r="R67" s="182"/>
      <c r="S67" s="182"/>
      <c r="AL67" s="83"/>
    </row>
    <row r="68" spans="1:38" ht="24.95" customHeight="1">
      <c r="A68" s="355" t="s">
        <v>245</v>
      </c>
      <c r="B68" s="359"/>
      <c r="C68" s="360"/>
      <c r="D68" s="360"/>
      <c r="E68" s="360"/>
      <c r="F68" s="360">
        <v>14</v>
      </c>
      <c r="G68" s="344">
        <v>10</v>
      </c>
      <c r="H68" s="360">
        <v>5</v>
      </c>
      <c r="I68" s="360">
        <v>6</v>
      </c>
      <c r="J68" s="356">
        <v>16</v>
      </c>
      <c r="K68" s="361">
        <v>13</v>
      </c>
      <c r="L68" s="356">
        <v>14</v>
      </c>
      <c r="M68" s="362">
        <v>5</v>
      </c>
      <c r="N68" s="363">
        <f t="shared" si="9"/>
        <v>83</v>
      </c>
      <c r="O68" s="364">
        <f t="shared" si="10"/>
        <v>10.375</v>
      </c>
      <c r="P68" s="365">
        <f t="shared" si="11"/>
        <v>1.6023166023166022</v>
      </c>
      <c r="Q68" s="2"/>
      <c r="R68" s="182"/>
      <c r="S68" s="182"/>
      <c r="AL68" s="83"/>
    </row>
    <row r="69" spans="1:38" ht="24.95" customHeight="1">
      <c r="A69" s="355" t="s">
        <v>246</v>
      </c>
      <c r="B69" s="359"/>
      <c r="C69" s="360"/>
      <c r="D69" s="360"/>
      <c r="E69" s="360"/>
      <c r="F69" s="360">
        <v>2</v>
      </c>
      <c r="G69" s="344">
        <v>1</v>
      </c>
      <c r="H69" s="360">
        <v>1</v>
      </c>
      <c r="I69" s="360">
        <v>1</v>
      </c>
      <c r="J69" s="356">
        <v>2</v>
      </c>
      <c r="K69" s="361">
        <v>4</v>
      </c>
      <c r="L69" s="356">
        <v>2</v>
      </c>
      <c r="M69" s="362">
        <v>0</v>
      </c>
      <c r="N69" s="363">
        <f t="shared" si="9"/>
        <v>13</v>
      </c>
      <c r="O69" s="364">
        <f t="shared" si="10"/>
        <v>1.625</v>
      </c>
      <c r="P69" s="365">
        <f t="shared" si="11"/>
        <v>0.25096525096525096</v>
      </c>
      <c r="Q69" s="2"/>
      <c r="R69" s="182"/>
      <c r="S69" s="182"/>
      <c r="AL69" s="83"/>
    </row>
    <row r="70" spans="1:38" ht="24.95" customHeight="1">
      <c r="A70" s="355" t="s">
        <v>247</v>
      </c>
      <c r="B70" s="359"/>
      <c r="C70" s="360"/>
      <c r="D70" s="360"/>
      <c r="E70" s="360"/>
      <c r="F70" s="360">
        <v>1</v>
      </c>
      <c r="G70" s="344">
        <v>2</v>
      </c>
      <c r="H70" s="360">
        <v>2</v>
      </c>
      <c r="I70" s="360">
        <v>1</v>
      </c>
      <c r="J70" s="356">
        <v>0</v>
      </c>
      <c r="K70" s="361">
        <v>4</v>
      </c>
      <c r="L70" s="356">
        <v>2</v>
      </c>
      <c r="M70" s="362">
        <v>1</v>
      </c>
      <c r="N70" s="363">
        <f t="shared" si="9"/>
        <v>13</v>
      </c>
      <c r="O70" s="364">
        <f t="shared" si="10"/>
        <v>1.625</v>
      </c>
      <c r="P70" s="365">
        <f t="shared" si="11"/>
        <v>0.25096525096525096</v>
      </c>
      <c r="Q70" s="2"/>
      <c r="R70" s="182"/>
      <c r="S70" s="182"/>
      <c r="AL70" s="83"/>
    </row>
    <row r="71" spans="1:38" ht="24.95" customHeight="1">
      <c r="A71" s="355" t="s">
        <v>387</v>
      </c>
      <c r="B71" s="359"/>
      <c r="C71" s="360"/>
      <c r="D71" s="360"/>
      <c r="E71" s="360"/>
      <c r="F71" s="360">
        <v>1</v>
      </c>
      <c r="G71" s="344">
        <v>2</v>
      </c>
      <c r="H71" s="360">
        <v>1</v>
      </c>
      <c r="I71" s="360">
        <v>1</v>
      </c>
      <c r="J71" s="356">
        <v>1</v>
      </c>
      <c r="K71" s="361">
        <v>0</v>
      </c>
      <c r="L71" s="356">
        <v>5</v>
      </c>
      <c r="M71" s="362">
        <v>2</v>
      </c>
      <c r="N71" s="363">
        <f t="shared" si="9"/>
        <v>13</v>
      </c>
      <c r="O71" s="364">
        <f t="shared" si="10"/>
        <v>1.625</v>
      </c>
      <c r="P71" s="365">
        <f t="shared" si="11"/>
        <v>0.25096525096525096</v>
      </c>
      <c r="Q71" s="2"/>
      <c r="R71" s="182"/>
      <c r="S71" s="182"/>
      <c r="AL71" s="83"/>
    </row>
    <row r="72" spans="1:38" ht="24.95" customHeight="1">
      <c r="A72" s="355" t="s">
        <v>249</v>
      </c>
      <c r="B72" s="359"/>
      <c r="C72" s="360"/>
      <c r="D72" s="360"/>
      <c r="E72" s="360"/>
      <c r="F72" s="360">
        <v>1</v>
      </c>
      <c r="G72" s="344">
        <v>2</v>
      </c>
      <c r="H72" s="360">
        <v>1</v>
      </c>
      <c r="I72" s="360">
        <v>0</v>
      </c>
      <c r="J72" s="356">
        <v>0</v>
      </c>
      <c r="K72" s="361">
        <v>0</v>
      </c>
      <c r="L72" s="356">
        <v>5</v>
      </c>
      <c r="M72" s="362">
        <v>0</v>
      </c>
      <c r="N72" s="363">
        <f t="shared" si="9"/>
        <v>9</v>
      </c>
      <c r="O72" s="364">
        <f t="shared" si="10"/>
        <v>1.125</v>
      </c>
      <c r="P72" s="365">
        <f t="shared" si="11"/>
        <v>0.17374517374517373</v>
      </c>
      <c r="Q72" s="2"/>
      <c r="R72" s="182"/>
      <c r="S72" s="182"/>
    </row>
    <row r="73" spans="1:38" ht="24.95" customHeight="1">
      <c r="A73" s="355" t="s">
        <v>250</v>
      </c>
      <c r="B73" s="359"/>
      <c r="C73" s="360"/>
      <c r="D73" s="360"/>
      <c r="E73" s="360"/>
      <c r="F73" s="360">
        <v>0</v>
      </c>
      <c r="G73" s="344">
        <v>1</v>
      </c>
      <c r="H73" s="360">
        <v>1</v>
      </c>
      <c r="I73" s="360">
        <v>6</v>
      </c>
      <c r="J73" s="356">
        <v>0</v>
      </c>
      <c r="K73" s="361">
        <v>1</v>
      </c>
      <c r="L73" s="356">
        <v>1</v>
      </c>
      <c r="M73" s="362">
        <v>2</v>
      </c>
      <c r="N73" s="363">
        <f t="shared" si="9"/>
        <v>12</v>
      </c>
      <c r="O73" s="364">
        <f t="shared" si="10"/>
        <v>1.5</v>
      </c>
      <c r="P73" s="365">
        <f t="shared" si="11"/>
        <v>0.23166023166023164</v>
      </c>
      <c r="Q73" s="2"/>
      <c r="R73" s="182"/>
      <c r="S73" s="182"/>
    </row>
    <row r="74" spans="1:38" ht="24.95" customHeight="1">
      <c r="A74" s="355" t="s">
        <v>251</v>
      </c>
      <c r="B74" s="359"/>
      <c r="C74" s="360"/>
      <c r="D74" s="360"/>
      <c r="E74" s="360"/>
      <c r="F74" s="360">
        <v>2</v>
      </c>
      <c r="G74" s="344">
        <v>8</v>
      </c>
      <c r="H74" s="360">
        <v>2</v>
      </c>
      <c r="I74" s="360">
        <v>0</v>
      </c>
      <c r="J74" s="356">
        <v>4</v>
      </c>
      <c r="K74" s="361">
        <v>6</v>
      </c>
      <c r="L74" s="356">
        <v>3</v>
      </c>
      <c r="M74" s="362">
        <v>2</v>
      </c>
      <c r="N74" s="363">
        <f t="shared" si="9"/>
        <v>27</v>
      </c>
      <c r="O74" s="364">
        <f t="shared" si="10"/>
        <v>3.375</v>
      </c>
      <c r="P74" s="365">
        <f t="shared" si="11"/>
        <v>0.5212355212355213</v>
      </c>
      <c r="Q74" s="2"/>
      <c r="R74" s="182"/>
      <c r="S74" s="182"/>
    </row>
    <row r="75" spans="1:38" ht="24.95" customHeight="1">
      <c r="A75" s="355" t="s">
        <v>388</v>
      </c>
      <c r="B75" s="359"/>
      <c r="C75" s="360"/>
      <c r="D75" s="360"/>
      <c r="E75" s="360"/>
      <c r="F75" s="360">
        <v>1</v>
      </c>
      <c r="G75" s="344">
        <v>1</v>
      </c>
      <c r="H75" s="360">
        <v>2</v>
      </c>
      <c r="I75" s="360">
        <v>4</v>
      </c>
      <c r="J75" s="356">
        <v>0</v>
      </c>
      <c r="K75" s="361">
        <v>1</v>
      </c>
      <c r="L75" s="356">
        <v>2</v>
      </c>
      <c r="M75" s="362">
        <v>1</v>
      </c>
      <c r="N75" s="363">
        <f t="shared" si="9"/>
        <v>12</v>
      </c>
      <c r="O75" s="364">
        <f t="shared" si="10"/>
        <v>1.5</v>
      </c>
      <c r="P75" s="365">
        <f t="shared" si="11"/>
        <v>0.23166023166023164</v>
      </c>
      <c r="Q75" s="2"/>
      <c r="R75" s="182"/>
      <c r="S75" s="182"/>
    </row>
    <row r="76" spans="1:38" ht="24.95" customHeight="1">
      <c r="A76" s="355" t="s">
        <v>253</v>
      </c>
      <c r="B76" s="359"/>
      <c r="C76" s="360"/>
      <c r="D76" s="360"/>
      <c r="E76" s="360"/>
      <c r="F76" s="360">
        <v>1</v>
      </c>
      <c r="G76" s="344">
        <v>3</v>
      </c>
      <c r="H76" s="360">
        <v>4</v>
      </c>
      <c r="I76" s="360">
        <v>2</v>
      </c>
      <c r="J76" s="356">
        <v>1</v>
      </c>
      <c r="K76" s="361">
        <v>0</v>
      </c>
      <c r="L76" s="356">
        <v>1</v>
      </c>
      <c r="M76" s="362">
        <v>0</v>
      </c>
      <c r="N76" s="363">
        <f t="shared" si="9"/>
        <v>12</v>
      </c>
      <c r="O76" s="364">
        <f t="shared" si="10"/>
        <v>1.5</v>
      </c>
      <c r="P76" s="365">
        <f t="shared" si="11"/>
        <v>0.23166023166023164</v>
      </c>
      <c r="Q76" s="2"/>
      <c r="R76" s="182"/>
      <c r="S76" s="182"/>
    </row>
    <row r="77" spans="1:38" ht="24.95" customHeight="1">
      <c r="A77" s="355" t="s">
        <v>254</v>
      </c>
      <c r="B77" s="359"/>
      <c r="C77" s="360"/>
      <c r="D77" s="360"/>
      <c r="E77" s="360"/>
      <c r="F77" s="360">
        <v>3</v>
      </c>
      <c r="G77" s="344">
        <v>1</v>
      </c>
      <c r="H77" s="360">
        <v>3</v>
      </c>
      <c r="I77" s="360">
        <v>2</v>
      </c>
      <c r="J77" s="356">
        <v>4</v>
      </c>
      <c r="K77" s="361">
        <v>6</v>
      </c>
      <c r="L77" s="356">
        <v>3</v>
      </c>
      <c r="M77" s="362">
        <v>3</v>
      </c>
      <c r="N77" s="363">
        <f t="shared" si="9"/>
        <v>25</v>
      </c>
      <c r="O77" s="364">
        <f t="shared" si="10"/>
        <v>3.125</v>
      </c>
      <c r="P77" s="365">
        <f t="shared" si="11"/>
        <v>0.4826254826254826</v>
      </c>
      <c r="Q77" s="2"/>
      <c r="R77" s="182"/>
      <c r="S77" s="182"/>
    </row>
    <row r="78" spans="1:38" ht="24.95" customHeight="1">
      <c r="A78" s="355" t="s">
        <v>255</v>
      </c>
      <c r="B78" s="359"/>
      <c r="C78" s="360"/>
      <c r="D78" s="360"/>
      <c r="E78" s="360"/>
      <c r="F78" s="360">
        <v>2</v>
      </c>
      <c r="G78" s="344">
        <v>1</v>
      </c>
      <c r="H78" s="360">
        <v>3</v>
      </c>
      <c r="I78" s="360">
        <v>0</v>
      </c>
      <c r="J78" s="356">
        <v>2</v>
      </c>
      <c r="K78" s="361">
        <v>0</v>
      </c>
      <c r="L78" s="356">
        <v>1</v>
      </c>
      <c r="M78" s="362">
        <v>0</v>
      </c>
      <c r="N78" s="363">
        <f t="shared" si="9"/>
        <v>9</v>
      </c>
      <c r="O78" s="364">
        <f t="shared" si="10"/>
        <v>1.125</v>
      </c>
      <c r="P78" s="365">
        <f t="shared" si="11"/>
        <v>0.17374517374517373</v>
      </c>
      <c r="Q78" s="2"/>
      <c r="R78" s="182"/>
      <c r="S78" s="182"/>
    </row>
    <row r="79" spans="1:38" ht="24.95" customHeight="1">
      <c r="A79" s="355" t="s">
        <v>256</v>
      </c>
      <c r="B79" s="359"/>
      <c r="C79" s="360"/>
      <c r="D79" s="360"/>
      <c r="E79" s="360"/>
      <c r="F79" s="360">
        <v>5</v>
      </c>
      <c r="G79" s="344">
        <v>2</v>
      </c>
      <c r="H79" s="360">
        <v>2</v>
      </c>
      <c r="I79" s="360">
        <v>6</v>
      </c>
      <c r="J79" s="356">
        <v>7</v>
      </c>
      <c r="K79" s="361">
        <v>6</v>
      </c>
      <c r="L79" s="356">
        <v>7</v>
      </c>
      <c r="M79" s="362">
        <v>7</v>
      </c>
      <c r="N79" s="363">
        <f t="shared" si="9"/>
        <v>42</v>
      </c>
      <c r="O79" s="364">
        <f t="shared" si="10"/>
        <v>5.25</v>
      </c>
      <c r="P79" s="365">
        <f t="shared" si="11"/>
        <v>0.81081081081081086</v>
      </c>
      <c r="Q79" s="2"/>
      <c r="R79" s="182"/>
      <c r="S79" s="182"/>
    </row>
    <row r="80" spans="1:38" ht="24.95" customHeight="1">
      <c r="A80" s="355" t="s">
        <v>257</v>
      </c>
      <c r="B80" s="359"/>
      <c r="C80" s="360"/>
      <c r="D80" s="360"/>
      <c r="E80" s="360"/>
      <c r="F80" s="360">
        <v>1</v>
      </c>
      <c r="G80" s="344">
        <v>3</v>
      </c>
      <c r="H80" s="360">
        <v>4</v>
      </c>
      <c r="I80" s="360">
        <v>1</v>
      </c>
      <c r="J80" s="356">
        <v>0</v>
      </c>
      <c r="K80" s="361">
        <v>3</v>
      </c>
      <c r="L80" s="356">
        <v>3</v>
      </c>
      <c r="M80" s="362">
        <v>5</v>
      </c>
      <c r="N80" s="363">
        <f t="shared" si="9"/>
        <v>20</v>
      </c>
      <c r="O80" s="364">
        <f t="shared" si="10"/>
        <v>2.5</v>
      </c>
      <c r="P80" s="365">
        <f t="shared" si="11"/>
        <v>0.38610038610038611</v>
      </c>
      <c r="Q80" s="2"/>
      <c r="R80" s="182"/>
      <c r="S80" s="182"/>
    </row>
    <row r="81" spans="1:19" ht="24.95" customHeight="1">
      <c r="A81" s="355" t="s">
        <v>258</v>
      </c>
      <c r="B81" s="359"/>
      <c r="C81" s="360"/>
      <c r="D81" s="360"/>
      <c r="E81" s="360"/>
      <c r="F81" s="360">
        <v>3</v>
      </c>
      <c r="G81" s="344">
        <v>1</v>
      </c>
      <c r="H81" s="360">
        <v>1</v>
      </c>
      <c r="I81" s="360">
        <v>1</v>
      </c>
      <c r="J81" s="356">
        <v>2</v>
      </c>
      <c r="K81" s="361">
        <v>3</v>
      </c>
      <c r="L81" s="356">
        <v>3</v>
      </c>
      <c r="M81" s="362">
        <v>1</v>
      </c>
      <c r="N81" s="363">
        <f t="shared" si="9"/>
        <v>15</v>
      </c>
      <c r="O81" s="364">
        <f t="shared" si="10"/>
        <v>1.875</v>
      </c>
      <c r="P81" s="365">
        <f t="shared" si="11"/>
        <v>0.28957528957528955</v>
      </c>
      <c r="Q81" s="2"/>
      <c r="R81" s="182"/>
      <c r="S81" s="182"/>
    </row>
    <row r="82" spans="1:19" ht="24.95" customHeight="1">
      <c r="A82" s="355" t="s">
        <v>259</v>
      </c>
      <c r="B82" s="359"/>
      <c r="C82" s="360"/>
      <c r="D82" s="360"/>
      <c r="E82" s="360"/>
      <c r="F82" s="360">
        <v>2</v>
      </c>
      <c r="G82" s="344">
        <v>2</v>
      </c>
      <c r="H82" s="360">
        <v>2</v>
      </c>
      <c r="I82" s="360">
        <v>2</v>
      </c>
      <c r="J82" s="356">
        <v>3</v>
      </c>
      <c r="K82" s="361">
        <v>4</v>
      </c>
      <c r="L82" s="356">
        <v>4</v>
      </c>
      <c r="M82" s="362">
        <v>3</v>
      </c>
      <c r="N82" s="363">
        <f t="shared" si="9"/>
        <v>22</v>
      </c>
      <c r="O82" s="364">
        <f t="shared" si="10"/>
        <v>2.75</v>
      </c>
      <c r="P82" s="365">
        <f t="shared" si="11"/>
        <v>0.42471042471042475</v>
      </c>
      <c r="Q82" s="2"/>
      <c r="R82" s="182"/>
      <c r="S82" s="182"/>
    </row>
    <row r="83" spans="1:19" ht="24.95" customHeight="1">
      <c r="A83" s="435" t="s">
        <v>389</v>
      </c>
      <c r="B83" s="359"/>
      <c r="C83" s="360"/>
      <c r="D83" s="360"/>
      <c r="E83" s="360"/>
      <c r="F83" s="360">
        <v>3</v>
      </c>
      <c r="G83" s="344">
        <v>1</v>
      </c>
      <c r="H83" s="360">
        <v>1</v>
      </c>
      <c r="I83" s="360">
        <v>0</v>
      </c>
      <c r="J83" s="356">
        <v>1</v>
      </c>
      <c r="K83" s="361">
        <v>1</v>
      </c>
      <c r="L83" s="356">
        <v>3</v>
      </c>
      <c r="M83" s="362">
        <v>3</v>
      </c>
      <c r="N83" s="363">
        <f t="shared" si="9"/>
        <v>13</v>
      </c>
      <c r="O83" s="364">
        <f t="shared" si="10"/>
        <v>1.625</v>
      </c>
      <c r="P83" s="365">
        <f t="shared" si="11"/>
        <v>0.25096525096525096</v>
      </c>
      <c r="Q83" s="2"/>
      <c r="R83" s="182"/>
      <c r="S83" s="182"/>
    </row>
    <row r="84" spans="1:19" ht="24.95" customHeight="1">
      <c r="A84" s="355" t="s">
        <v>261</v>
      </c>
      <c r="B84" s="359"/>
      <c r="C84" s="360"/>
      <c r="D84" s="360"/>
      <c r="E84" s="360"/>
      <c r="F84" s="360">
        <v>0</v>
      </c>
      <c r="G84" s="344">
        <v>2</v>
      </c>
      <c r="H84" s="360">
        <v>4</v>
      </c>
      <c r="I84" s="360">
        <v>0</v>
      </c>
      <c r="J84" s="356">
        <v>2</v>
      </c>
      <c r="K84" s="361">
        <v>3</v>
      </c>
      <c r="L84" s="356">
        <v>3</v>
      </c>
      <c r="M84" s="362">
        <v>2</v>
      </c>
      <c r="N84" s="363">
        <f t="shared" si="9"/>
        <v>16</v>
      </c>
      <c r="O84" s="364">
        <f t="shared" si="10"/>
        <v>2</v>
      </c>
      <c r="P84" s="365">
        <f t="shared" si="11"/>
        <v>0.30888030888030887</v>
      </c>
      <c r="Q84" s="2"/>
      <c r="R84" s="182"/>
      <c r="S84" s="182"/>
    </row>
    <row r="85" spans="1:19" ht="24.95" customHeight="1">
      <c r="A85" s="355" t="s">
        <v>262</v>
      </c>
      <c r="B85" s="359"/>
      <c r="C85" s="360"/>
      <c r="D85" s="360"/>
      <c r="E85" s="360"/>
      <c r="F85" s="360">
        <v>3</v>
      </c>
      <c r="G85" s="344">
        <v>1</v>
      </c>
      <c r="H85" s="360">
        <v>1</v>
      </c>
      <c r="I85" s="360">
        <v>1</v>
      </c>
      <c r="J85" s="356">
        <v>1</v>
      </c>
      <c r="K85" s="361">
        <v>2</v>
      </c>
      <c r="L85" s="356">
        <v>3</v>
      </c>
      <c r="M85" s="362">
        <v>0</v>
      </c>
      <c r="N85" s="363">
        <f t="shared" si="9"/>
        <v>12</v>
      </c>
      <c r="O85" s="364">
        <f t="shared" si="10"/>
        <v>1.5</v>
      </c>
      <c r="P85" s="365">
        <f t="shared" si="11"/>
        <v>0.23166023166023164</v>
      </c>
      <c r="Q85" s="2"/>
      <c r="R85" s="182"/>
      <c r="S85" s="182"/>
    </row>
    <row r="86" spans="1:19" ht="24.95" customHeight="1">
      <c r="A86" s="355" t="s">
        <v>263</v>
      </c>
      <c r="B86" s="359"/>
      <c r="C86" s="360"/>
      <c r="D86" s="360"/>
      <c r="E86" s="360"/>
      <c r="F86" s="360">
        <v>1</v>
      </c>
      <c r="G86" s="344">
        <v>1</v>
      </c>
      <c r="H86" s="360">
        <v>1</v>
      </c>
      <c r="I86" s="360">
        <v>1</v>
      </c>
      <c r="J86" s="356">
        <v>2</v>
      </c>
      <c r="K86" s="361">
        <v>1</v>
      </c>
      <c r="L86" s="356">
        <v>1</v>
      </c>
      <c r="M86" s="362">
        <v>0</v>
      </c>
      <c r="N86" s="363">
        <f t="shared" ref="N86:N99" si="12">SUM(B86:M86)</f>
        <v>8</v>
      </c>
      <c r="O86" s="364">
        <f t="shared" ref="O86:O100" si="13">AVERAGE(B86:M86)</f>
        <v>1</v>
      </c>
      <c r="P86" s="365">
        <f t="shared" si="11"/>
        <v>0.15444015444015444</v>
      </c>
      <c r="Q86" s="2"/>
      <c r="R86" s="182"/>
      <c r="S86" s="182"/>
    </row>
    <row r="87" spans="1:19" ht="24.95" customHeight="1">
      <c r="A87" s="355" t="s">
        <v>264</v>
      </c>
      <c r="B87" s="359"/>
      <c r="C87" s="360"/>
      <c r="D87" s="360"/>
      <c r="E87" s="360"/>
      <c r="F87" s="360">
        <v>1</v>
      </c>
      <c r="G87" s="344">
        <v>3</v>
      </c>
      <c r="H87" s="360">
        <v>1</v>
      </c>
      <c r="I87" s="360">
        <v>1</v>
      </c>
      <c r="J87" s="356">
        <v>2</v>
      </c>
      <c r="K87" s="361">
        <v>0</v>
      </c>
      <c r="L87" s="356">
        <v>2</v>
      </c>
      <c r="M87" s="362">
        <v>3</v>
      </c>
      <c r="N87" s="363">
        <f t="shared" si="12"/>
        <v>13</v>
      </c>
      <c r="O87" s="364">
        <f t="shared" si="13"/>
        <v>1.625</v>
      </c>
      <c r="P87" s="365">
        <f t="shared" si="11"/>
        <v>0.25096525096525096</v>
      </c>
      <c r="Q87" s="2"/>
      <c r="R87" s="182"/>
      <c r="S87" s="182"/>
    </row>
    <row r="88" spans="1:19" ht="24.95" customHeight="1">
      <c r="A88" s="355" t="s">
        <v>265</v>
      </c>
      <c r="B88" s="359"/>
      <c r="C88" s="360"/>
      <c r="D88" s="360"/>
      <c r="E88" s="360"/>
      <c r="F88" s="360">
        <v>2</v>
      </c>
      <c r="G88" s="344">
        <v>4</v>
      </c>
      <c r="H88" s="360">
        <v>5</v>
      </c>
      <c r="I88" s="360">
        <v>5</v>
      </c>
      <c r="J88" s="356">
        <v>5</v>
      </c>
      <c r="K88" s="361">
        <v>12</v>
      </c>
      <c r="L88" s="356">
        <v>12</v>
      </c>
      <c r="M88" s="362">
        <v>6</v>
      </c>
      <c r="N88" s="363">
        <f t="shared" si="12"/>
        <v>51</v>
      </c>
      <c r="O88" s="364">
        <f t="shared" si="13"/>
        <v>6.375</v>
      </c>
      <c r="P88" s="365">
        <f t="shared" ref="P88:P99" si="14">(N88/$N$100)*100</f>
        <v>0.98455598455598459</v>
      </c>
      <c r="Q88" s="2"/>
      <c r="R88" s="182"/>
      <c r="S88" s="182"/>
    </row>
    <row r="89" spans="1:19" ht="24.95" customHeight="1">
      <c r="A89" s="355" t="s">
        <v>266</v>
      </c>
      <c r="B89" s="359"/>
      <c r="C89" s="360"/>
      <c r="D89" s="360"/>
      <c r="E89" s="360"/>
      <c r="F89" s="360">
        <v>3</v>
      </c>
      <c r="G89" s="344">
        <v>1</v>
      </c>
      <c r="H89" s="360">
        <v>2</v>
      </c>
      <c r="I89" s="360">
        <v>1</v>
      </c>
      <c r="J89" s="356">
        <v>1</v>
      </c>
      <c r="K89" s="361">
        <v>0</v>
      </c>
      <c r="L89" s="356">
        <v>2</v>
      </c>
      <c r="M89" s="362">
        <v>10</v>
      </c>
      <c r="N89" s="363">
        <f t="shared" si="12"/>
        <v>20</v>
      </c>
      <c r="O89" s="364">
        <f t="shared" si="13"/>
        <v>2.5</v>
      </c>
      <c r="P89" s="365">
        <f t="shared" si="14"/>
        <v>0.38610038610038611</v>
      </c>
      <c r="Q89" s="2"/>
      <c r="R89" s="182"/>
      <c r="S89" s="182"/>
    </row>
    <row r="90" spans="1:19" ht="24.95" customHeight="1">
      <c r="A90" s="355" t="s">
        <v>267</v>
      </c>
      <c r="B90" s="359"/>
      <c r="C90" s="360"/>
      <c r="D90" s="360"/>
      <c r="E90" s="360"/>
      <c r="F90" s="360">
        <v>5</v>
      </c>
      <c r="G90" s="344">
        <v>2</v>
      </c>
      <c r="H90" s="360">
        <v>2</v>
      </c>
      <c r="I90" s="360">
        <v>3</v>
      </c>
      <c r="J90" s="356">
        <v>2</v>
      </c>
      <c r="K90" s="361">
        <v>3</v>
      </c>
      <c r="L90" s="356">
        <v>5</v>
      </c>
      <c r="M90" s="362">
        <v>3</v>
      </c>
      <c r="N90" s="363">
        <f t="shared" si="12"/>
        <v>25</v>
      </c>
      <c r="O90" s="364">
        <f t="shared" si="13"/>
        <v>3.125</v>
      </c>
      <c r="P90" s="365">
        <f t="shared" si="14"/>
        <v>0.4826254826254826</v>
      </c>
      <c r="Q90" s="2"/>
      <c r="R90" s="182"/>
      <c r="S90" s="182"/>
    </row>
    <row r="91" spans="1:19" ht="24.95" customHeight="1">
      <c r="A91" s="355" t="s">
        <v>268</v>
      </c>
      <c r="B91" s="359"/>
      <c r="C91" s="360"/>
      <c r="D91" s="360"/>
      <c r="E91" s="360"/>
      <c r="F91" s="360">
        <v>3</v>
      </c>
      <c r="G91" s="344">
        <v>3</v>
      </c>
      <c r="H91" s="360">
        <v>5</v>
      </c>
      <c r="I91" s="360">
        <v>1</v>
      </c>
      <c r="J91" s="356">
        <v>3</v>
      </c>
      <c r="K91" s="361">
        <v>8</v>
      </c>
      <c r="L91" s="356">
        <v>5</v>
      </c>
      <c r="M91" s="362">
        <v>5</v>
      </c>
      <c r="N91" s="363">
        <f t="shared" si="12"/>
        <v>33</v>
      </c>
      <c r="O91" s="364">
        <f t="shared" si="13"/>
        <v>4.125</v>
      </c>
      <c r="P91" s="365">
        <f t="shared" si="14"/>
        <v>0.63706563706563712</v>
      </c>
      <c r="Q91" s="2"/>
      <c r="R91" s="182"/>
      <c r="S91" s="182"/>
    </row>
    <row r="92" spans="1:19" ht="24.95" customHeight="1">
      <c r="A92" s="355" t="s">
        <v>269</v>
      </c>
      <c r="B92" s="359"/>
      <c r="C92" s="360"/>
      <c r="D92" s="360"/>
      <c r="E92" s="360"/>
      <c r="F92" s="360">
        <v>12</v>
      </c>
      <c r="G92" s="344">
        <v>4</v>
      </c>
      <c r="H92" s="360">
        <v>6</v>
      </c>
      <c r="I92" s="360">
        <v>3</v>
      </c>
      <c r="J92" s="356">
        <v>3</v>
      </c>
      <c r="K92" s="361">
        <v>2</v>
      </c>
      <c r="L92" s="356">
        <v>3</v>
      </c>
      <c r="M92" s="362">
        <v>3</v>
      </c>
      <c r="N92" s="363">
        <f t="shared" si="12"/>
        <v>36</v>
      </c>
      <c r="O92" s="364">
        <f t="shared" si="13"/>
        <v>4.5</v>
      </c>
      <c r="P92" s="365">
        <f t="shared" si="14"/>
        <v>0.69498069498069492</v>
      </c>
      <c r="Q92" s="2"/>
      <c r="R92" s="182"/>
      <c r="S92" s="182"/>
    </row>
    <row r="93" spans="1:19" ht="24.95" customHeight="1">
      <c r="A93" s="355" t="s">
        <v>270</v>
      </c>
      <c r="B93" s="359"/>
      <c r="C93" s="360"/>
      <c r="D93" s="360"/>
      <c r="E93" s="360"/>
      <c r="F93" s="360">
        <v>2</v>
      </c>
      <c r="G93" s="344">
        <v>2</v>
      </c>
      <c r="H93" s="360">
        <v>2</v>
      </c>
      <c r="I93" s="360">
        <v>3</v>
      </c>
      <c r="J93" s="356">
        <v>6</v>
      </c>
      <c r="K93" s="361">
        <v>1</v>
      </c>
      <c r="L93" s="356">
        <v>2</v>
      </c>
      <c r="M93" s="362">
        <v>2</v>
      </c>
      <c r="N93" s="363">
        <f t="shared" si="12"/>
        <v>20</v>
      </c>
      <c r="O93" s="364">
        <f t="shared" si="13"/>
        <v>2.5</v>
      </c>
      <c r="P93" s="365">
        <f t="shared" si="14"/>
        <v>0.38610038610038611</v>
      </c>
      <c r="Q93" s="2"/>
      <c r="R93" s="182"/>
      <c r="S93" s="182"/>
    </row>
    <row r="94" spans="1:19" ht="24.95" customHeight="1">
      <c r="A94" s="355" t="s">
        <v>271</v>
      </c>
      <c r="B94" s="359"/>
      <c r="C94" s="360"/>
      <c r="D94" s="360"/>
      <c r="E94" s="360"/>
      <c r="F94" s="360">
        <v>0</v>
      </c>
      <c r="G94" s="344">
        <v>2</v>
      </c>
      <c r="H94" s="360">
        <v>1</v>
      </c>
      <c r="I94" s="360">
        <v>1</v>
      </c>
      <c r="J94" s="356">
        <v>0</v>
      </c>
      <c r="K94" s="361">
        <v>2</v>
      </c>
      <c r="L94" s="356">
        <v>2</v>
      </c>
      <c r="M94" s="362">
        <v>0</v>
      </c>
      <c r="N94" s="363">
        <f t="shared" si="12"/>
        <v>8</v>
      </c>
      <c r="O94" s="364">
        <f t="shared" si="13"/>
        <v>1</v>
      </c>
      <c r="P94" s="365">
        <f t="shared" si="14"/>
        <v>0.15444015444015444</v>
      </c>
      <c r="Q94" s="2"/>
      <c r="R94" s="182"/>
      <c r="S94" s="182"/>
    </row>
    <row r="95" spans="1:19" ht="24.95" customHeight="1">
      <c r="A95" s="355" t="s">
        <v>272</v>
      </c>
      <c r="B95" s="359"/>
      <c r="C95" s="360"/>
      <c r="D95" s="360"/>
      <c r="E95" s="360"/>
      <c r="F95" s="360">
        <v>64</v>
      </c>
      <c r="G95" s="344">
        <v>7</v>
      </c>
      <c r="H95" s="360">
        <v>2</v>
      </c>
      <c r="I95" s="360">
        <v>1</v>
      </c>
      <c r="J95" s="356">
        <v>4</v>
      </c>
      <c r="K95" s="361">
        <v>1</v>
      </c>
      <c r="L95" s="356">
        <v>2</v>
      </c>
      <c r="M95" s="362">
        <v>2</v>
      </c>
      <c r="N95" s="363">
        <f t="shared" si="12"/>
        <v>83</v>
      </c>
      <c r="O95" s="364">
        <f t="shared" si="13"/>
        <v>10.375</v>
      </c>
      <c r="P95" s="365">
        <f t="shared" si="14"/>
        <v>1.6023166023166022</v>
      </c>
      <c r="Q95" s="2"/>
      <c r="R95" s="182"/>
      <c r="S95" s="182"/>
    </row>
    <row r="96" spans="1:19" ht="24.95" customHeight="1">
      <c r="A96" s="355" t="s">
        <v>273</v>
      </c>
      <c r="B96" s="359"/>
      <c r="C96" s="360"/>
      <c r="D96" s="360"/>
      <c r="E96" s="360"/>
      <c r="F96" s="360">
        <v>1</v>
      </c>
      <c r="G96" s="344">
        <v>1</v>
      </c>
      <c r="H96" s="360">
        <v>2</v>
      </c>
      <c r="I96" s="360">
        <v>0</v>
      </c>
      <c r="J96" s="356">
        <v>0</v>
      </c>
      <c r="K96" s="361">
        <v>3</v>
      </c>
      <c r="L96" s="356">
        <v>2</v>
      </c>
      <c r="M96" s="362">
        <v>0</v>
      </c>
      <c r="N96" s="363">
        <f t="shared" si="12"/>
        <v>9</v>
      </c>
      <c r="O96" s="364">
        <f t="shared" si="13"/>
        <v>1.125</v>
      </c>
      <c r="P96" s="365">
        <f t="shared" si="14"/>
        <v>0.17374517374517373</v>
      </c>
      <c r="Q96" s="2"/>
      <c r="R96" s="182"/>
      <c r="S96" s="182"/>
    </row>
    <row r="97" spans="1:54" ht="24.95" customHeight="1">
      <c r="A97" s="355" t="s">
        <v>274</v>
      </c>
      <c r="B97" s="359"/>
      <c r="C97" s="360"/>
      <c r="D97" s="360"/>
      <c r="E97" s="360"/>
      <c r="F97" s="360">
        <v>0</v>
      </c>
      <c r="G97" s="344">
        <v>3</v>
      </c>
      <c r="H97" s="360">
        <v>3</v>
      </c>
      <c r="I97" s="360">
        <v>4</v>
      </c>
      <c r="J97" s="356">
        <v>1</v>
      </c>
      <c r="K97" s="361">
        <v>7</v>
      </c>
      <c r="L97" s="356">
        <v>3</v>
      </c>
      <c r="M97" s="362">
        <v>2</v>
      </c>
      <c r="N97" s="363">
        <f t="shared" si="12"/>
        <v>23</v>
      </c>
      <c r="O97" s="364">
        <f t="shared" si="13"/>
        <v>2.875</v>
      </c>
      <c r="P97" s="365">
        <f t="shared" si="14"/>
        <v>0.44401544401544396</v>
      </c>
      <c r="Q97" s="2"/>
      <c r="R97" s="182"/>
      <c r="S97" s="182"/>
    </row>
    <row r="98" spans="1:54" s="71" customFormat="1" ht="24.95" customHeight="1">
      <c r="A98" s="363" t="s">
        <v>275</v>
      </c>
      <c r="B98" s="594"/>
      <c r="C98" s="360"/>
      <c r="D98" s="439"/>
      <c r="E98" s="439"/>
      <c r="F98" s="439">
        <v>2</v>
      </c>
      <c r="G98" s="344">
        <v>11</v>
      </c>
      <c r="H98" s="439">
        <v>2</v>
      </c>
      <c r="I98" s="439">
        <v>1</v>
      </c>
      <c r="J98" s="356">
        <v>0</v>
      </c>
      <c r="K98" s="361">
        <v>2</v>
      </c>
      <c r="L98" s="356">
        <v>3</v>
      </c>
      <c r="M98" s="362">
        <v>1</v>
      </c>
      <c r="N98" s="363">
        <f t="shared" si="12"/>
        <v>22</v>
      </c>
      <c r="O98" s="436">
        <f t="shared" si="13"/>
        <v>2.75</v>
      </c>
      <c r="P98" s="437">
        <f t="shared" si="14"/>
        <v>0.42471042471042475</v>
      </c>
      <c r="Q98" s="351"/>
      <c r="T98" s="123"/>
      <c r="BB98" s="132"/>
    </row>
    <row r="99" spans="1:54" ht="24.95" customHeight="1" thickBot="1">
      <c r="A99" s="438" t="s">
        <v>390</v>
      </c>
      <c r="B99" s="559"/>
      <c r="C99" s="439"/>
      <c r="D99" s="440"/>
      <c r="E99" s="440"/>
      <c r="F99" s="440">
        <v>12</v>
      </c>
      <c r="G99" s="538">
        <v>13</v>
      </c>
      <c r="H99" s="440">
        <v>21</v>
      </c>
      <c r="I99" s="440">
        <v>7</v>
      </c>
      <c r="J99" s="441">
        <v>17</v>
      </c>
      <c r="K99" s="442">
        <v>19</v>
      </c>
      <c r="L99" s="441">
        <v>10</v>
      </c>
      <c r="M99" s="443">
        <v>21</v>
      </c>
      <c r="N99" s="444">
        <f t="shared" si="12"/>
        <v>120</v>
      </c>
      <c r="O99" s="445">
        <f t="shared" si="13"/>
        <v>15</v>
      </c>
      <c r="P99" s="446">
        <f t="shared" si="14"/>
        <v>2.3166023166023164</v>
      </c>
      <c r="Q99" s="447"/>
      <c r="R99" s="182"/>
      <c r="S99" s="448"/>
      <c r="T99" s="200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</row>
    <row r="100" spans="1:54" ht="24.95" customHeight="1" thickBot="1">
      <c r="A100" s="449" t="s">
        <v>311</v>
      </c>
      <c r="B100" s="451"/>
      <c r="C100" s="451"/>
      <c r="D100" s="450"/>
      <c r="E100" s="450"/>
      <c r="F100" s="537">
        <f>SUM(F22:F99)</f>
        <v>652</v>
      </c>
      <c r="G100" s="539">
        <f t="shared" ref="G100:L100" si="15">SUM(G22:G99)</f>
        <v>600</v>
      </c>
      <c r="H100" s="451">
        <f t="shared" si="15"/>
        <v>604</v>
      </c>
      <c r="I100" s="451">
        <f t="shared" si="15"/>
        <v>556</v>
      </c>
      <c r="J100" s="451">
        <f t="shared" si="15"/>
        <v>882</v>
      </c>
      <c r="K100" s="451">
        <f t="shared" si="15"/>
        <v>634</v>
      </c>
      <c r="L100" s="451">
        <f t="shared" si="15"/>
        <v>688</v>
      </c>
      <c r="M100" s="451">
        <f t="shared" ref="M100:N100" si="16">SUM(M22:M99)</f>
        <v>564</v>
      </c>
      <c r="N100" s="450">
        <f t="shared" si="16"/>
        <v>5180</v>
      </c>
      <c r="O100" s="452">
        <f t="shared" si="13"/>
        <v>647.5</v>
      </c>
      <c r="P100" s="453">
        <f>SUM(P22:P99)</f>
        <v>99.999999999999943</v>
      </c>
      <c r="Q100" s="454"/>
      <c r="R100" s="131"/>
      <c r="S100" s="182"/>
      <c r="T100" s="455"/>
      <c r="U100" s="71"/>
      <c r="V100" s="71"/>
      <c r="W100" s="71"/>
      <c r="X100" s="71"/>
      <c r="Y100" s="71"/>
      <c r="Z100" s="71"/>
      <c r="AA100" s="71"/>
      <c r="AB100" s="71"/>
      <c r="AC100" s="71"/>
      <c r="AD100" s="132"/>
      <c r="AE100" s="132"/>
      <c r="AH100" s="123"/>
    </row>
    <row r="101" spans="1:54" s="542" customFormat="1" ht="24.95" customHeight="1">
      <c r="C101" s="543"/>
      <c r="D101" s="543"/>
      <c r="F101" s="544"/>
      <c r="G101" s="544"/>
      <c r="H101" s="544"/>
      <c r="I101" s="545"/>
      <c r="J101" s="544"/>
      <c r="K101" s="544"/>
      <c r="L101" s="544"/>
      <c r="M101" s="546"/>
      <c r="N101" s="547"/>
      <c r="O101" s="543"/>
      <c r="P101" s="543"/>
      <c r="Q101" s="548"/>
      <c r="T101" s="693"/>
      <c r="U101" s="544"/>
      <c r="V101" s="544"/>
      <c r="W101" s="544"/>
      <c r="X101" s="544"/>
      <c r="Y101" s="544"/>
      <c r="Z101" s="544"/>
      <c r="AA101" s="544"/>
      <c r="AB101" s="544"/>
      <c r="AC101" s="544"/>
      <c r="AD101" s="544"/>
      <c r="AE101" s="544"/>
      <c r="AF101" s="544"/>
      <c r="AG101" s="544"/>
      <c r="AH101" s="546"/>
    </row>
    <row r="102" spans="1:54" s="542" customFormat="1">
      <c r="A102" s="894"/>
      <c r="B102" s="895"/>
      <c r="C102" s="895"/>
      <c r="D102" s="895"/>
      <c r="E102" s="895"/>
      <c r="F102" s="895"/>
      <c r="G102" s="895"/>
      <c r="H102" s="895"/>
      <c r="I102" s="895"/>
      <c r="J102" s="895"/>
      <c r="K102" s="895"/>
      <c r="L102" s="895"/>
      <c r="M102" s="895"/>
      <c r="N102" s="895"/>
      <c r="O102" s="896"/>
      <c r="P102" s="548"/>
      <c r="Q102" s="543"/>
      <c r="R102" s="694"/>
      <c r="S102" s="544"/>
      <c r="T102" s="546"/>
      <c r="U102" s="544"/>
      <c r="V102" s="544"/>
      <c r="W102" s="544"/>
      <c r="X102" s="544"/>
      <c r="Y102" s="544"/>
      <c r="Z102" s="544"/>
      <c r="AA102" s="544"/>
      <c r="AB102" s="544"/>
      <c r="AC102" s="544"/>
      <c r="AD102" s="544"/>
      <c r="AE102" s="544"/>
      <c r="AF102" s="546"/>
      <c r="AG102" s="544"/>
    </row>
    <row r="103" spans="1:54" s="549" customFormat="1">
      <c r="A103" s="797"/>
      <c r="B103" s="1059"/>
      <c r="C103" s="1059"/>
      <c r="D103" s="1059"/>
      <c r="E103" s="1060"/>
      <c r="F103" s="1060"/>
      <c r="G103" s="1060"/>
      <c r="H103" s="1060"/>
      <c r="I103" s="1060"/>
      <c r="J103" s="1060"/>
      <c r="K103" s="1060"/>
      <c r="L103" s="1060"/>
      <c r="M103" s="1060"/>
      <c r="N103" s="798"/>
      <c r="O103" s="799"/>
      <c r="P103" s="551"/>
      <c r="Q103" s="1106"/>
      <c r="T103" s="1057"/>
      <c r="U103" s="550"/>
      <c r="V103" s="550"/>
      <c r="W103" s="550"/>
      <c r="X103" s="550"/>
      <c r="Y103" s="550"/>
      <c r="Z103" s="550"/>
      <c r="AA103" s="550"/>
      <c r="AB103" s="550"/>
      <c r="AC103" s="550"/>
      <c r="AD103" s="550"/>
      <c r="AE103" s="550"/>
      <c r="AF103" s="550"/>
      <c r="AG103" s="550"/>
      <c r="AH103" s="552"/>
    </row>
    <row r="104" spans="1:54" s="549" customFormat="1">
      <c r="A104" s="523" t="s">
        <v>326</v>
      </c>
      <c r="B104" s="524">
        <v>45627</v>
      </c>
      <c r="C104" s="524">
        <v>45597</v>
      </c>
      <c r="D104" s="525">
        <v>45566</v>
      </c>
      <c r="E104" s="525">
        <v>45536</v>
      </c>
      <c r="F104" s="525">
        <v>45505</v>
      </c>
      <c r="G104" s="525">
        <v>45474</v>
      </c>
      <c r="H104" s="525">
        <v>45444</v>
      </c>
      <c r="I104" s="525">
        <v>45413</v>
      </c>
      <c r="J104" s="525">
        <v>45383</v>
      </c>
      <c r="K104" s="525">
        <v>45352</v>
      </c>
      <c r="L104" s="526">
        <v>45323</v>
      </c>
      <c r="M104" s="525">
        <v>45292</v>
      </c>
      <c r="N104" s="525" t="s">
        <v>5</v>
      </c>
      <c r="O104" s="527"/>
      <c r="P104" s="1107"/>
      <c r="Q104" s="1106"/>
      <c r="T104" s="1057"/>
      <c r="U104" s="550"/>
      <c r="V104" s="550"/>
      <c r="W104" s="550"/>
      <c r="X104" s="550"/>
      <c r="Y104" s="550"/>
      <c r="Z104" s="550"/>
      <c r="AA104" s="550"/>
      <c r="AB104" s="550"/>
      <c r="AC104" s="550"/>
      <c r="AD104" s="550"/>
      <c r="AE104" s="550"/>
      <c r="AF104" s="550"/>
      <c r="AG104" s="550"/>
      <c r="AH104" s="552"/>
    </row>
    <row r="105" spans="1:54" s="549" customFormat="1">
      <c r="A105" s="800" t="s">
        <v>391</v>
      </c>
      <c r="B105" s="801"/>
      <c r="C105" s="801"/>
      <c r="D105" s="801"/>
      <c r="E105" s="801"/>
      <c r="F105" s="801">
        <v>107</v>
      </c>
      <c r="G105" s="801">
        <v>94</v>
      </c>
      <c r="H105" s="801">
        <v>81</v>
      </c>
      <c r="I105" s="801">
        <v>110</v>
      </c>
      <c r="J105" s="802">
        <v>158</v>
      </c>
      <c r="K105" s="529">
        <v>113</v>
      </c>
      <c r="L105" s="802">
        <v>116</v>
      </c>
      <c r="M105" s="802">
        <v>82</v>
      </c>
      <c r="N105" s="801">
        <v>861</v>
      </c>
      <c r="O105" s="530">
        <f>N105/$N$115*100</f>
        <v>29.255861365953105</v>
      </c>
      <c r="P105" s="1107"/>
      <c r="Q105" s="1106"/>
      <c r="T105" s="1057"/>
      <c r="U105" s="550"/>
      <c r="V105" s="550"/>
      <c r="W105" s="550"/>
      <c r="X105" s="550"/>
      <c r="Y105" s="550"/>
      <c r="Z105" s="550"/>
      <c r="AA105" s="550"/>
      <c r="AB105" s="550"/>
      <c r="AC105" s="550"/>
      <c r="AD105" s="550"/>
      <c r="AE105" s="550"/>
      <c r="AF105" s="550"/>
      <c r="AG105" s="550"/>
      <c r="AH105" s="552"/>
    </row>
    <row r="106" spans="1:54" s="549" customFormat="1">
      <c r="A106" s="800" t="s">
        <v>392</v>
      </c>
      <c r="B106" s="801"/>
      <c r="C106" s="801"/>
      <c r="D106" s="801"/>
      <c r="E106" s="801"/>
      <c r="F106" s="801">
        <v>32</v>
      </c>
      <c r="G106" s="801">
        <v>39</v>
      </c>
      <c r="H106" s="801">
        <v>41</v>
      </c>
      <c r="I106" s="801">
        <v>42</v>
      </c>
      <c r="J106" s="802">
        <v>50</v>
      </c>
      <c r="K106" s="529">
        <v>42</v>
      </c>
      <c r="L106" s="802">
        <v>39</v>
      </c>
      <c r="M106" s="802">
        <v>37</v>
      </c>
      <c r="N106" s="801">
        <v>322</v>
      </c>
      <c r="O106" s="530">
        <f t="shared" ref="O106:O114" si="17">N106/$N$115*100</f>
        <v>10.941216445803601</v>
      </c>
      <c r="P106" s="1107"/>
      <c r="Q106" s="1106"/>
      <c r="T106" s="1057"/>
      <c r="U106" s="550"/>
      <c r="V106" s="550"/>
      <c r="W106" s="550"/>
      <c r="X106" s="550"/>
      <c r="Y106" s="550"/>
      <c r="Z106" s="550"/>
      <c r="AA106" s="550"/>
      <c r="AB106" s="550"/>
      <c r="AC106" s="550"/>
      <c r="AD106" s="550"/>
      <c r="AE106" s="550"/>
      <c r="AF106" s="550"/>
      <c r="AG106" s="550"/>
      <c r="AH106" s="552"/>
    </row>
    <row r="107" spans="1:54" s="549" customFormat="1">
      <c r="A107" s="800" t="s">
        <v>395</v>
      </c>
      <c r="B107" s="801"/>
      <c r="C107" s="801"/>
      <c r="D107" s="801"/>
      <c r="E107" s="801"/>
      <c r="F107" s="801">
        <v>24</v>
      </c>
      <c r="G107" s="801">
        <v>33</v>
      </c>
      <c r="H107" s="801">
        <v>52</v>
      </c>
      <c r="I107" s="801">
        <v>43</v>
      </c>
      <c r="J107" s="802">
        <v>33</v>
      </c>
      <c r="K107" s="529">
        <v>40</v>
      </c>
      <c r="L107" s="802">
        <v>43</v>
      </c>
      <c r="M107" s="802">
        <v>48</v>
      </c>
      <c r="N107" s="801">
        <v>316</v>
      </c>
      <c r="O107" s="530">
        <f t="shared" si="17"/>
        <v>10.73734284743459</v>
      </c>
      <c r="P107" s="1107"/>
      <c r="Q107" s="1106"/>
      <c r="T107" s="1057"/>
      <c r="U107" s="550"/>
      <c r="V107" s="550"/>
      <c r="W107" s="550"/>
      <c r="X107" s="550"/>
      <c r="Y107" s="550"/>
      <c r="Z107" s="550"/>
      <c r="AA107" s="550"/>
      <c r="AB107" s="550"/>
      <c r="AC107" s="550"/>
      <c r="AD107" s="550"/>
      <c r="AE107" s="550"/>
      <c r="AF107" s="550"/>
      <c r="AG107" s="550"/>
      <c r="AH107" s="552"/>
    </row>
    <row r="108" spans="1:54" s="549" customFormat="1">
      <c r="A108" s="800" t="s">
        <v>394</v>
      </c>
      <c r="B108" s="801"/>
      <c r="C108" s="801"/>
      <c r="D108" s="801"/>
      <c r="E108" s="801"/>
      <c r="F108" s="801">
        <v>25</v>
      </c>
      <c r="G108" s="801">
        <v>42</v>
      </c>
      <c r="H108" s="801">
        <v>32</v>
      </c>
      <c r="I108" s="801">
        <v>39</v>
      </c>
      <c r="J108" s="802">
        <v>54</v>
      </c>
      <c r="K108" s="529">
        <v>34</v>
      </c>
      <c r="L108" s="802">
        <v>30</v>
      </c>
      <c r="M108" s="802">
        <v>45</v>
      </c>
      <c r="N108" s="801">
        <v>301</v>
      </c>
      <c r="O108" s="530">
        <f t="shared" si="17"/>
        <v>10.227658851512063</v>
      </c>
      <c r="P108" s="1107"/>
      <c r="Q108" s="1106"/>
      <c r="T108" s="1058"/>
      <c r="AF108" s="550"/>
      <c r="AG108" s="550"/>
    </row>
    <row r="109" spans="1:54" s="549" customFormat="1">
      <c r="A109" s="804" t="s">
        <v>393</v>
      </c>
      <c r="B109" s="801"/>
      <c r="C109" s="801"/>
      <c r="D109" s="801"/>
      <c r="E109" s="801"/>
      <c r="F109" s="801">
        <v>45</v>
      </c>
      <c r="G109" s="801">
        <v>23</v>
      </c>
      <c r="H109" s="801">
        <v>19</v>
      </c>
      <c r="I109" s="801">
        <v>25</v>
      </c>
      <c r="J109" s="802">
        <v>85</v>
      </c>
      <c r="K109" s="529">
        <v>32</v>
      </c>
      <c r="L109" s="802">
        <v>31</v>
      </c>
      <c r="M109" s="802">
        <v>29</v>
      </c>
      <c r="N109" s="801">
        <v>289</v>
      </c>
      <c r="O109" s="530">
        <f t="shared" si="17"/>
        <v>9.8199116547740406</v>
      </c>
      <c r="P109" s="1107"/>
      <c r="Q109" s="1106"/>
      <c r="T109" s="1058"/>
      <c r="AF109" s="550"/>
      <c r="AG109" s="550"/>
    </row>
    <row r="110" spans="1:54" s="549" customFormat="1">
      <c r="A110" s="800" t="s">
        <v>396</v>
      </c>
      <c r="B110" s="801"/>
      <c r="C110" s="801"/>
      <c r="D110" s="801"/>
      <c r="E110" s="801"/>
      <c r="F110" s="801">
        <v>13</v>
      </c>
      <c r="G110" s="801">
        <v>14</v>
      </c>
      <c r="H110" s="801">
        <v>41</v>
      </c>
      <c r="I110" s="801">
        <v>12</v>
      </c>
      <c r="J110" s="802">
        <v>45</v>
      </c>
      <c r="K110" s="529">
        <v>28</v>
      </c>
      <c r="L110" s="802">
        <v>60</v>
      </c>
      <c r="M110" s="802">
        <v>23</v>
      </c>
      <c r="N110" s="801">
        <v>236</v>
      </c>
      <c r="O110" s="530">
        <f t="shared" si="17"/>
        <v>8.0190282025144413</v>
      </c>
      <c r="P110" s="1107"/>
      <c r="Q110" s="1106"/>
      <c r="T110" s="1058"/>
      <c r="AF110" s="550"/>
      <c r="AG110" s="550"/>
    </row>
    <row r="111" spans="1:54" s="549" customFormat="1">
      <c r="A111" s="800" t="s">
        <v>436</v>
      </c>
      <c r="B111" s="801"/>
      <c r="C111" s="801"/>
      <c r="D111" s="801"/>
      <c r="E111" s="801"/>
      <c r="F111" s="801">
        <v>24</v>
      </c>
      <c r="G111" s="801">
        <v>13</v>
      </c>
      <c r="H111" s="801">
        <v>21</v>
      </c>
      <c r="I111" s="801">
        <v>29</v>
      </c>
      <c r="J111" s="802">
        <v>22</v>
      </c>
      <c r="K111" s="529">
        <v>24</v>
      </c>
      <c r="L111" s="802">
        <v>20</v>
      </c>
      <c r="M111" s="802">
        <v>24</v>
      </c>
      <c r="N111" s="801">
        <v>177</v>
      </c>
      <c r="O111" s="530">
        <f t="shared" si="17"/>
        <v>6.0142711518858309</v>
      </c>
      <c r="P111" s="1107"/>
      <c r="Q111" s="1106"/>
      <c r="T111" s="1058"/>
      <c r="AF111" s="550"/>
      <c r="AG111" s="550"/>
    </row>
    <row r="112" spans="1:54" s="549" customFormat="1">
      <c r="A112" s="800" t="s">
        <v>487</v>
      </c>
      <c r="B112" s="801"/>
      <c r="C112" s="801"/>
      <c r="D112" s="801"/>
      <c r="E112" s="801"/>
      <c r="F112" s="801">
        <v>22</v>
      </c>
      <c r="G112" s="801">
        <v>22</v>
      </c>
      <c r="H112" s="801">
        <v>18</v>
      </c>
      <c r="I112" s="801">
        <v>15</v>
      </c>
      <c r="J112" s="802">
        <v>26</v>
      </c>
      <c r="K112" s="529">
        <v>12</v>
      </c>
      <c r="L112" s="802">
        <v>27</v>
      </c>
      <c r="M112" s="802">
        <v>14</v>
      </c>
      <c r="N112" s="801">
        <v>156</v>
      </c>
      <c r="O112" s="530">
        <f t="shared" si="17"/>
        <v>5.3007135575942916</v>
      </c>
      <c r="P112" s="1107"/>
      <c r="Q112" s="1106"/>
      <c r="T112" s="1058"/>
      <c r="AF112" s="550"/>
      <c r="AG112" s="550"/>
    </row>
    <row r="113" spans="1:33" s="549" customFormat="1">
      <c r="A113" s="800" t="s">
        <v>488</v>
      </c>
      <c r="B113" s="801"/>
      <c r="C113" s="801"/>
      <c r="D113" s="801"/>
      <c r="E113" s="801"/>
      <c r="F113" s="801">
        <v>20</v>
      </c>
      <c r="G113" s="801">
        <v>15</v>
      </c>
      <c r="H113" s="801">
        <v>12</v>
      </c>
      <c r="I113" s="801">
        <v>19</v>
      </c>
      <c r="J113" s="802">
        <v>27</v>
      </c>
      <c r="K113" s="529">
        <v>19</v>
      </c>
      <c r="L113" s="802">
        <v>23</v>
      </c>
      <c r="M113" s="802">
        <v>9</v>
      </c>
      <c r="N113" s="801">
        <v>144</v>
      </c>
      <c r="O113" s="530">
        <f t="shared" si="17"/>
        <v>4.8929663608562688</v>
      </c>
      <c r="P113" s="1107"/>
      <c r="Q113" s="1106"/>
      <c r="T113" s="1058"/>
      <c r="AF113" s="550"/>
      <c r="AG113" s="550"/>
    </row>
    <row r="114" spans="1:33" s="549" customFormat="1">
      <c r="A114" s="800" t="s">
        <v>72</v>
      </c>
      <c r="B114" s="801"/>
      <c r="C114" s="801"/>
      <c r="D114" s="801"/>
      <c r="E114" s="801"/>
      <c r="F114" s="801">
        <v>30</v>
      </c>
      <c r="G114" s="801">
        <v>25</v>
      </c>
      <c r="H114" s="801">
        <v>17</v>
      </c>
      <c r="I114" s="801">
        <v>11</v>
      </c>
      <c r="J114" s="802">
        <v>17</v>
      </c>
      <c r="K114" s="529">
        <v>13</v>
      </c>
      <c r="L114" s="802">
        <v>10</v>
      </c>
      <c r="M114" s="802">
        <v>18</v>
      </c>
      <c r="N114" s="801">
        <v>141</v>
      </c>
      <c r="O114" s="530">
        <f t="shared" si="17"/>
        <v>4.7910295616717633</v>
      </c>
      <c r="P114" s="1107"/>
      <c r="Q114" s="551"/>
      <c r="T114" s="1058"/>
      <c r="AF114" s="550"/>
      <c r="AG114" s="550"/>
    </row>
    <row r="115" spans="1:33" s="549" customFormat="1">
      <c r="A115" s="523"/>
      <c r="B115" s="531"/>
      <c r="C115" s="532"/>
      <c r="D115" s="533"/>
      <c r="E115" s="531"/>
      <c r="F115" s="534"/>
      <c r="G115" s="534"/>
      <c r="H115" s="534"/>
      <c r="I115" s="535"/>
      <c r="J115" s="534"/>
      <c r="K115" s="534"/>
      <c r="L115" s="536"/>
      <c r="M115" s="536"/>
      <c r="N115" s="534">
        <f>SUM(N105:N114)</f>
        <v>2943</v>
      </c>
      <c r="O115" s="527"/>
      <c r="P115" s="1107"/>
      <c r="Q115" s="551"/>
      <c r="AF115" s="550"/>
      <c r="AG115" s="550"/>
    </row>
    <row r="116" spans="1:33" s="549" customFormat="1">
      <c r="A116" s="536"/>
      <c r="B116" s="531"/>
      <c r="C116" s="532"/>
      <c r="D116" s="533"/>
      <c r="E116" s="531"/>
      <c r="F116" s="534"/>
      <c r="G116" s="534"/>
      <c r="H116" s="534"/>
      <c r="I116" s="535"/>
      <c r="J116" s="534"/>
      <c r="K116" s="534"/>
      <c r="L116" s="536"/>
      <c r="M116" s="536"/>
      <c r="N116" s="534"/>
      <c r="O116" s="527"/>
      <c r="P116" s="1107"/>
      <c r="Q116" s="551"/>
      <c r="AF116" s="550"/>
      <c r="AG116" s="550"/>
    </row>
    <row r="117" spans="1:33" s="549" customFormat="1">
      <c r="A117" s="595"/>
      <c r="B117" s="528"/>
      <c r="C117" s="528"/>
      <c r="D117" s="596"/>
      <c r="E117" s="528"/>
      <c r="F117" s="528"/>
      <c r="G117" s="528"/>
      <c r="H117" s="528"/>
      <c r="I117" s="528"/>
      <c r="J117" s="529"/>
      <c r="K117" s="529"/>
      <c r="L117" s="529"/>
      <c r="M117" s="529"/>
      <c r="N117" s="528"/>
      <c r="O117" s="527"/>
      <c r="P117" s="1107"/>
      <c r="Q117" s="551"/>
      <c r="AF117" s="550"/>
      <c r="AG117" s="550"/>
    </row>
    <row r="118" spans="1:33" s="549" customFormat="1">
      <c r="A118" s="595" t="s">
        <v>326</v>
      </c>
      <c r="B118" s="524">
        <v>45627</v>
      </c>
      <c r="C118" s="524">
        <v>45597</v>
      </c>
      <c r="D118" s="525">
        <v>45566</v>
      </c>
      <c r="E118" s="525">
        <v>45536</v>
      </c>
      <c r="F118" s="525">
        <v>45505</v>
      </c>
      <c r="G118" s="525">
        <v>45474</v>
      </c>
      <c r="H118" s="525">
        <v>45444</v>
      </c>
      <c r="I118" s="525">
        <v>45413</v>
      </c>
      <c r="J118" s="525">
        <v>45383</v>
      </c>
      <c r="K118" s="525">
        <v>45352</v>
      </c>
      <c r="L118" s="526">
        <v>45323</v>
      </c>
      <c r="M118" s="525">
        <v>45292</v>
      </c>
      <c r="N118" s="528" t="s">
        <v>5</v>
      </c>
      <c r="O118" s="533"/>
      <c r="P118" s="1108"/>
      <c r="Q118" s="551"/>
      <c r="AF118" s="550"/>
      <c r="AG118" s="550"/>
    </row>
    <row r="119" spans="1:33" s="549" customFormat="1" ht="23.25">
      <c r="A119" s="800" t="s">
        <v>373</v>
      </c>
      <c r="B119" s="801"/>
      <c r="C119" s="801"/>
      <c r="D119" s="801"/>
      <c r="E119" s="801"/>
      <c r="F119" s="801">
        <v>107</v>
      </c>
      <c r="G119" s="801">
        <v>94</v>
      </c>
      <c r="H119" s="801">
        <v>81</v>
      </c>
      <c r="I119" s="801">
        <v>110</v>
      </c>
      <c r="J119" s="802">
        <v>158</v>
      </c>
      <c r="K119" s="529">
        <v>113</v>
      </c>
      <c r="L119" s="802">
        <v>116</v>
      </c>
      <c r="M119" s="802">
        <v>82</v>
      </c>
      <c r="N119" s="801">
        <v>861</v>
      </c>
      <c r="O119" s="522"/>
      <c r="P119" s="551"/>
      <c r="Q119" s="551"/>
      <c r="AF119" s="550"/>
      <c r="AG119" s="550"/>
    </row>
    <row r="120" spans="1:33" s="549" customFormat="1" ht="23.25">
      <c r="A120" s="800" t="s">
        <v>331</v>
      </c>
      <c r="B120" s="801"/>
      <c r="C120" s="801"/>
      <c r="D120" s="801"/>
      <c r="E120" s="801"/>
      <c r="F120" s="801">
        <v>32</v>
      </c>
      <c r="G120" s="801">
        <v>39</v>
      </c>
      <c r="H120" s="801">
        <v>41</v>
      </c>
      <c r="I120" s="801">
        <v>42</v>
      </c>
      <c r="J120" s="802">
        <v>50</v>
      </c>
      <c r="K120" s="529">
        <v>42</v>
      </c>
      <c r="L120" s="802">
        <v>39</v>
      </c>
      <c r="M120" s="802">
        <v>37</v>
      </c>
      <c r="N120" s="801">
        <v>322</v>
      </c>
      <c r="O120" s="522"/>
      <c r="P120" s="551"/>
      <c r="Q120" s="551"/>
      <c r="AF120" s="550"/>
      <c r="AG120" s="550"/>
    </row>
    <row r="121" spans="1:33" s="549" customFormat="1" ht="23.25">
      <c r="A121" s="800" t="s">
        <v>356</v>
      </c>
      <c r="B121" s="801"/>
      <c r="C121" s="801"/>
      <c r="D121" s="801"/>
      <c r="E121" s="801"/>
      <c r="F121" s="801">
        <v>24</v>
      </c>
      <c r="G121" s="801">
        <v>33</v>
      </c>
      <c r="H121" s="801">
        <v>52</v>
      </c>
      <c r="I121" s="801">
        <v>43</v>
      </c>
      <c r="J121" s="802">
        <v>33</v>
      </c>
      <c r="K121" s="529">
        <v>40</v>
      </c>
      <c r="L121" s="802">
        <v>43</v>
      </c>
      <c r="M121" s="802">
        <v>48</v>
      </c>
      <c r="N121" s="801">
        <v>316</v>
      </c>
      <c r="O121" s="522"/>
      <c r="P121" s="551"/>
      <c r="Q121" s="551"/>
      <c r="AF121" s="550"/>
      <c r="AG121" s="550"/>
    </row>
    <row r="122" spans="1:33" s="549" customFormat="1" ht="23.25">
      <c r="A122" s="800" t="s">
        <v>347</v>
      </c>
      <c r="B122" s="801"/>
      <c r="C122" s="801"/>
      <c r="D122" s="801"/>
      <c r="E122" s="801"/>
      <c r="F122" s="801">
        <v>25</v>
      </c>
      <c r="G122" s="801">
        <v>42</v>
      </c>
      <c r="H122" s="801">
        <v>32</v>
      </c>
      <c r="I122" s="801">
        <v>39</v>
      </c>
      <c r="J122" s="802">
        <v>54</v>
      </c>
      <c r="K122" s="529">
        <v>34</v>
      </c>
      <c r="L122" s="802">
        <v>30</v>
      </c>
      <c r="M122" s="802">
        <v>45</v>
      </c>
      <c r="N122" s="801">
        <v>301</v>
      </c>
      <c r="O122" s="522"/>
      <c r="P122" s="551"/>
      <c r="Q122" s="551"/>
      <c r="AF122" s="550"/>
      <c r="AG122" s="550"/>
    </row>
    <row r="123" spans="1:33" s="549" customFormat="1" ht="22.5">
      <c r="A123" s="805" t="s">
        <v>368</v>
      </c>
      <c r="B123" s="801"/>
      <c r="C123" s="801"/>
      <c r="D123" s="801"/>
      <c r="E123" s="801"/>
      <c r="F123" s="801">
        <v>45</v>
      </c>
      <c r="G123" s="801">
        <v>23</v>
      </c>
      <c r="H123" s="801">
        <v>19</v>
      </c>
      <c r="I123" s="801">
        <v>25</v>
      </c>
      <c r="J123" s="802">
        <v>85</v>
      </c>
      <c r="K123" s="529">
        <v>32</v>
      </c>
      <c r="L123" s="802">
        <v>31</v>
      </c>
      <c r="M123" s="802">
        <v>29</v>
      </c>
      <c r="N123" s="801">
        <v>289</v>
      </c>
      <c r="O123" s="522"/>
      <c r="P123" s="551"/>
      <c r="Q123" s="551"/>
      <c r="AF123" s="550"/>
      <c r="AG123" s="550"/>
    </row>
    <row r="124" spans="1:33" s="549" customFormat="1" ht="23.25">
      <c r="A124" s="800" t="s">
        <v>375</v>
      </c>
      <c r="B124" s="801"/>
      <c r="C124" s="801"/>
      <c r="D124" s="801"/>
      <c r="E124" s="801"/>
      <c r="F124" s="801">
        <v>13</v>
      </c>
      <c r="G124" s="801">
        <v>14</v>
      </c>
      <c r="H124" s="801">
        <v>41</v>
      </c>
      <c r="I124" s="801">
        <v>12</v>
      </c>
      <c r="J124" s="802">
        <v>45</v>
      </c>
      <c r="K124" s="529">
        <v>28</v>
      </c>
      <c r="L124" s="802">
        <v>60</v>
      </c>
      <c r="M124" s="802">
        <v>23</v>
      </c>
      <c r="N124" s="801">
        <v>236</v>
      </c>
      <c r="O124" s="522"/>
      <c r="P124" s="551"/>
      <c r="Q124" s="551"/>
      <c r="AF124" s="550"/>
      <c r="AG124" s="550"/>
    </row>
    <row r="125" spans="1:33" s="549" customFormat="1" ht="23.25">
      <c r="A125" s="800" t="s">
        <v>377</v>
      </c>
      <c r="B125" s="801"/>
      <c r="C125" s="801"/>
      <c r="D125" s="801"/>
      <c r="E125" s="801"/>
      <c r="F125" s="801">
        <v>24</v>
      </c>
      <c r="G125" s="801">
        <v>13</v>
      </c>
      <c r="H125" s="801">
        <v>21</v>
      </c>
      <c r="I125" s="801">
        <v>29</v>
      </c>
      <c r="J125" s="802">
        <v>22</v>
      </c>
      <c r="K125" s="529">
        <v>24</v>
      </c>
      <c r="L125" s="802">
        <v>20</v>
      </c>
      <c r="M125" s="802">
        <v>24</v>
      </c>
      <c r="N125" s="801">
        <v>177</v>
      </c>
      <c r="O125" s="522"/>
      <c r="P125" s="551"/>
      <c r="Q125" s="551"/>
      <c r="AF125" s="550"/>
      <c r="AG125" s="550"/>
    </row>
    <row r="126" spans="1:33" s="549" customFormat="1" ht="22.5">
      <c r="A126" s="803" t="s">
        <v>350</v>
      </c>
      <c r="B126" s="801"/>
      <c r="C126" s="801"/>
      <c r="D126" s="801"/>
      <c r="E126" s="801"/>
      <c r="F126" s="801">
        <v>22</v>
      </c>
      <c r="G126" s="801">
        <v>22</v>
      </c>
      <c r="H126" s="801">
        <v>18</v>
      </c>
      <c r="I126" s="801">
        <v>15</v>
      </c>
      <c r="J126" s="802">
        <v>26</v>
      </c>
      <c r="K126" s="529">
        <v>12</v>
      </c>
      <c r="L126" s="802">
        <v>27</v>
      </c>
      <c r="M126" s="802">
        <v>14</v>
      </c>
      <c r="N126" s="801">
        <v>156</v>
      </c>
      <c r="O126" s="522"/>
      <c r="P126" s="551"/>
      <c r="Q126" s="551"/>
      <c r="AF126" s="550"/>
      <c r="AG126" s="550"/>
    </row>
    <row r="127" spans="1:33" s="549" customFormat="1" ht="34.5">
      <c r="A127" s="800" t="s">
        <v>362</v>
      </c>
      <c r="B127" s="801"/>
      <c r="C127" s="801"/>
      <c r="D127" s="801"/>
      <c r="E127" s="801"/>
      <c r="F127" s="801">
        <v>20</v>
      </c>
      <c r="G127" s="801">
        <v>15</v>
      </c>
      <c r="H127" s="801">
        <v>12</v>
      </c>
      <c r="I127" s="801">
        <v>19</v>
      </c>
      <c r="J127" s="802">
        <v>27</v>
      </c>
      <c r="K127" s="529">
        <v>19</v>
      </c>
      <c r="L127" s="802">
        <v>23</v>
      </c>
      <c r="M127" s="802">
        <v>9</v>
      </c>
      <c r="N127" s="801">
        <v>144</v>
      </c>
      <c r="O127" s="522"/>
      <c r="P127" s="551"/>
      <c r="Q127" s="551"/>
      <c r="AF127" s="550"/>
      <c r="AG127" s="550"/>
    </row>
    <row r="128" spans="1:33" s="549" customFormat="1" ht="23.25">
      <c r="A128" s="800" t="s">
        <v>334</v>
      </c>
      <c r="B128" s="801"/>
      <c r="C128" s="801"/>
      <c r="D128" s="801"/>
      <c r="E128" s="801"/>
      <c r="F128" s="801">
        <v>30</v>
      </c>
      <c r="G128" s="801">
        <v>25</v>
      </c>
      <c r="H128" s="801">
        <v>17</v>
      </c>
      <c r="I128" s="801">
        <v>11</v>
      </c>
      <c r="J128" s="802">
        <v>17</v>
      </c>
      <c r="K128" s="529">
        <v>13</v>
      </c>
      <c r="L128" s="802">
        <v>10</v>
      </c>
      <c r="M128" s="802">
        <v>18</v>
      </c>
      <c r="N128" s="801">
        <v>141</v>
      </c>
      <c r="O128" s="522"/>
      <c r="P128" s="551"/>
      <c r="Q128" s="551"/>
      <c r="AF128" s="550"/>
      <c r="AG128" s="550"/>
    </row>
    <row r="129" spans="1:33" s="549" customFormat="1" ht="23.25">
      <c r="A129" s="800" t="s">
        <v>483</v>
      </c>
      <c r="B129" s="801"/>
      <c r="C129" s="801"/>
      <c r="D129" s="801"/>
      <c r="E129" s="801"/>
      <c r="F129" s="801">
        <v>14</v>
      </c>
      <c r="G129" s="801">
        <v>19</v>
      </c>
      <c r="H129" s="801">
        <v>23</v>
      </c>
      <c r="I129" s="801">
        <v>22</v>
      </c>
      <c r="J129" s="802">
        <v>18</v>
      </c>
      <c r="K129" s="529">
        <v>11</v>
      </c>
      <c r="L129" s="802">
        <v>18</v>
      </c>
      <c r="M129" s="802">
        <v>11</v>
      </c>
      <c r="N129" s="801">
        <v>136</v>
      </c>
      <c r="O129" s="522"/>
      <c r="P129" s="551"/>
      <c r="Q129" s="551"/>
      <c r="AF129" s="550"/>
      <c r="AG129" s="550"/>
    </row>
    <row r="130" spans="1:33" s="549" customFormat="1" ht="23.25">
      <c r="A130" s="800" t="s">
        <v>363</v>
      </c>
      <c r="B130" s="801"/>
      <c r="C130" s="801"/>
      <c r="D130" s="801"/>
      <c r="E130" s="801"/>
      <c r="F130" s="801">
        <v>28</v>
      </c>
      <c r="G130" s="801">
        <v>16</v>
      </c>
      <c r="H130" s="801">
        <v>15</v>
      </c>
      <c r="I130" s="801">
        <v>5</v>
      </c>
      <c r="J130" s="802">
        <v>25</v>
      </c>
      <c r="K130" s="529">
        <v>14</v>
      </c>
      <c r="L130" s="802">
        <v>13</v>
      </c>
      <c r="M130" s="802">
        <v>13</v>
      </c>
      <c r="N130" s="801">
        <v>129</v>
      </c>
      <c r="O130" s="522"/>
      <c r="P130" s="551"/>
      <c r="Q130" s="551"/>
      <c r="AF130" s="550"/>
      <c r="AG130" s="550"/>
    </row>
    <row r="131" spans="1:33" s="549" customFormat="1" ht="23.25">
      <c r="A131" s="800" t="s">
        <v>390</v>
      </c>
      <c r="B131" s="801"/>
      <c r="C131" s="801"/>
      <c r="D131" s="801"/>
      <c r="E131" s="801"/>
      <c r="F131" s="801">
        <v>12</v>
      </c>
      <c r="G131" s="801">
        <v>13</v>
      </c>
      <c r="H131" s="801">
        <v>21</v>
      </c>
      <c r="I131" s="801">
        <v>7</v>
      </c>
      <c r="J131" s="802">
        <v>17</v>
      </c>
      <c r="K131" s="528">
        <v>19</v>
      </c>
      <c r="L131" s="802">
        <v>10</v>
      </c>
      <c r="M131" s="801">
        <v>21</v>
      </c>
      <c r="N131" s="801">
        <v>120</v>
      </c>
      <c r="O131" s="522"/>
      <c r="P131" s="551"/>
      <c r="Q131" s="551"/>
      <c r="AF131" s="550"/>
      <c r="AG131" s="550"/>
    </row>
    <row r="132" spans="1:33" s="549" customFormat="1" ht="23.25">
      <c r="A132" s="800" t="s">
        <v>351</v>
      </c>
      <c r="B132" s="801"/>
      <c r="C132" s="801"/>
      <c r="D132" s="801"/>
      <c r="E132" s="801"/>
      <c r="F132" s="801">
        <v>16</v>
      </c>
      <c r="G132" s="801">
        <v>15</v>
      </c>
      <c r="H132" s="801">
        <v>17</v>
      </c>
      <c r="I132" s="801">
        <v>14</v>
      </c>
      <c r="J132" s="802">
        <v>17</v>
      </c>
      <c r="K132" s="529">
        <v>12</v>
      </c>
      <c r="L132" s="802">
        <v>14</v>
      </c>
      <c r="M132" s="802">
        <v>14</v>
      </c>
      <c r="N132" s="801">
        <v>119</v>
      </c>
      <c r="O132" s="522"/>
      <c r="P132" s="551"/>
      <c r="Q132" s="551"/>
      <c r="AF132" s="550"/>
      <c r="AG132" s="550"/>
    </row>
    <row r="133" spans="1:33" s="549" customFormat="1" ht="23.25">
      <c r="A133" s="800" t="s">
        <v>360</v>
      </c>
      <c r="B133" s="801"/>
      <c r="C133" s="801"/>
      <c r="D133" s="801"/>
      <c r="E133" s="801"/>
      <c r="F133" s="801">
        <v>14</v>
      </c>
      <c r="G133" s="801">
        <v>13</v>
      </c>
      <c r="H133" s="801">
        <v>8</v>
      </c>
      <c r="I133" s="801">
        <v>14</v>
      </c>
      <c r="J133" s="802">
        <v>12</v>
      </c>
      <c r="K133" s="529">
        <v>13</v>
      </c>
      <c r="L133" s="802">
        <v>7</v>
      </c>
      <c r="M133" s="802">
        <v>11</v>
      </c>
      <c r="N133" s="801">
        <v>92</v>
      </c>
      <c r="O133" s="522"/>
      <c r="P133" s="551"/>
      <c r="Q133" s="551"/>
      <c r="AF133" s="550"/>
      <c r="AG133" s="550"/>
    </row>
    <row r="134" spans="1:33" s="549" customFormat="1" ht="34.5">
      <c r="A134" s="800" t="s">
        <v>381</v>
      </c>
      <c r="B134" s="801"/>
      <c r="C134" s="801"/>
      <c r="D134" s="801"/>
      <c r="E134" s="801"/>
      <c r="F134" s="801">
        <v>7</v>
      </c>
      <c r="G134" s="801">
        <v>7</v>
      </c>
      <c r="H134" s="801">
        <v>15</v>
      </c>
      <c r="I134" s="801">
        <v>9</v>
      </c>
      <c r="J134" s="802">
        <v>18</v>
      </c>
      <c r="K134" s="529">
        <v>14</v>
      </c>
      <c r="L134" s="802">
        <v>14</v>
      </c>
      <c r="M134" s="802">
        <v>5</v>
      </c>
      <c r="N134" s="801">
        <v>89</v>
      </c>
      <c r="O134" s="522"/>
      <c r="P134" s="551"/>
      <c r="Q134" s="551"/>
      <c r="AF134" s="550"/>
      <c r="AG134" s="550"/>
    </row>
    <row r="135" spans="1:33" s="549" customFormat="1">
      <c r="A135" s="800" t="s">
        <v>245</v>
      </c>
      <c r="B135" s="801"/>
      <c r="C135" s="801"/>
      <c r="D135" s="801"/>
      <c r="E135" s="801"/>
      <c r="F135" s="801">
        <v>14</v>
      </c>
      <c r="G135" s="801">
        <v>10</v>
      </c>
      <c r="H135" s="801">
        <v>5</v>
      </c>
      <c r="I135" s="801">
        <v>6</v>
      </c>
      <c r="J135" s="802">
        <v>16</v>
      </c>
      <c r="K135" s="529">
        <v>13</v>
      </c>
      <c r="L135" s="802">
        <v>14</v>
      </c>
      <c r="M135" s="802">
        <v>5</v>
      </c>
      <c r="N135" s="801">
        <v>83</v>
      </c>
      <c r="O135" s="522"/>
      <c r="P135" s="551"/>
      <c r="Q135" s="551"/>
      <c r="AF135" s="550"/>
      <c r="AG135" s="550"/>
    </row>
    <row r="136" spans="1:33" s="549" customFormat="1">
      <c r="A136" s="800" t="s">
        <v>272</v>
      </c>
      <c r="B136" s="801"/>
      <c r="C136" s="801"/>
      <c r="D136" s="801"/>
      <c r="E136" s="801"/>
      <c r="F136" s="801">
        <v>64</v>
      </c>
      <c r="G136" s="801">
        <v>7</v>
      </c>
      <c r="H136" s="801">
        <v>2</v>
      </c>
      <c r="I136" s="801">
        <v>1</v>
      </c>
      <c r="J136" s="802">
        <v>4</v>
      </c>
      <c r="K136" s="529">
        <v>1</v>
      </c>
      <c r="L136" s="802">
        <v>2</v>
      </c>
      <c r="M136" s="802">
        <v>2</v>
      </c>
      <c r="N136" s="801">
        <v>83</v>
      </c>
      <c r="O136" s="522"/>
      <c r="P136" s="551"/>
      <c r="Q136" s="551"/>
      <c r="AF136" s="550"/>
      <c r="AG136" s="550"/>
    </row>
    <row r="137" spans="1:33" s="549" customFormat="1" ht="23.25">
      <c r="A137" s="800" t="s">
        <v>343</v>
      </c>
      <c r="B137" s="801"/>
      <c r="C137" s="801"/>
      <c r="D137" s="801"/>
      <c r="E137" s="801"/>
      <c r="F137" s="801">
        <v>11</v>
      </c>
      <c r="G137" s="801">
        <v>20</v>
      </c>
      <c r="H137" s="801">
        <v>10</v>
      </c>
      <c r="I137" s="801">
        <v>8</v>
      </c>
      <c r="J137" s="802">
        <v>5</v>
      </c>
      <c r="K137" s="529">
        <v>9</v>
      </c>
      <c r="L137" s="802">
        <v>10</v>
      </c>
      <c r="M137" s="802">
        <v>9</v>
      </c>
      <c r="N137" s="801">
        <v>82</v>
      </c>
      <c r="O137" s="522"/>
      <c r="P137" s="551"/>
      <c r="Q137" s="551"/>
      <c r="AF137" s="550"/>
      <c r="AG137" s="550"/>
    </row>
    <row r="138" spans="1:33" s="549" customFormat="1" ht="23.25">
      <c r="A138" s="800" t="s">
        <v>374</v>
      </c>
      <c r="B138" s="801"/>
      <c r="C138" s="801"/>
      <c r="D138" s="801"/>
      <c r="E138" s="801"/>
      <c r="F138" s="801">
        <v>11</v>
      </c>
      <c r="G138" s="801">
        <v>10</v>
      </c>
      <c r="H138" s="801">
        <v>10</v>
      </c>
      <c r="I138" s="801">
        <v>8</v>
      </c>
      <c r="J138" s="802">
        <v>10</v>
      </c>
      <c r="K138" s="529">
        <v>11</v>
      </c>
      <c r="L138" s="802">
        <v>10</v>
      </c>
      <c r="M138" s="802">
        <v>6</v>
      </c>
      <c r="N138" s="801">
        <v>76</v>
      </c>
      <c r="O138" s="522"/>
      <c r="P138" s="551"/>
      <c r="Q138" s="551"/>
      <c r="AF138" s="550"/>
      <c r="AG138" s="550"/>
    </row>
    <row r="139" spans="1:33" s="549" customFormat="1" ht="23.25">
      <c r="A139" s="800" t="s">
        <v>369</v>
      </c>
      <c r="B139" s="801"/>
      <c r="C139" s="801"/>
      <c r="D139" s="801"/>
      <c r="E139" s="801"/>
      <c r="F139" s="801">
        <v>4</v>
      </c>
      <c r="G139" s="801">
        <v>19</v>
      </c>
      <c r="H139" s="801">
        <v>8</v>
      </c>
      <c r="I139" s="801">
        <v>6</v>
      </c>
      <c r="J139" s="802">
        <v>8</v>
      </c>
      <c r="K139" s="529">
        <v>7</v>
      </c>
      <c r="L139" s="802">
        <v>6</v>
      </c>
      <c r="M139" s="802">
        <v>16</v>
      </c>
      <c r="N139" s="801">
        <v>74</v>
      </c>
      <c r="O139" s="522"/>
      <c r="P139" s="551"/>
      <c r="Q139" s="551"/>
      <c r="AF139" s="550"/>
      <c r="AG139" s="550"/>
    </row>
    <row r="140" spans="1:33" s="549" customFormat="1" ht="34.5">
      <c r="A140" s="800" t="s">
        <v>366</v>
      </c>
      <c r="B140" s="801"/>
      <c r="C140" s="801"/>
      <c r="D140" s="801"/>
      <c r="E140" s="801"/>
      <c r="F140" s="801">
        <v>6</v>
      </c>
      <c r="G140" s="801">
        <v>8</v>
      </c>
      <c r="H140" s="801">
        <v>4</v>
      </c>
      <c r="I140" s="801">
        <v>3</v>
      </c>
      <c r="J140" s="802">
        <v>26</v>
      </c>
      <c r="K140" s="529">
        <v>7</v>
      </c>
      <c r="L140" s="802">
        <v>14</v>
      </c>
      <c r="M140" s="802">
        <v>4</v>
      </c>
      <c r="N140" s="801">
        <v>72</v>
      </c>
      <c r="O140" s="522"/>
      <c r="P140" s="551"/>
      <c r="Q140" s="551"/>
      <c r="AF140" s="550"/>
      <c r="AG140" s="550"/>
    </row>
    <row r="141" spans="1:33" s="549" customFormat="1" ht="23.25">
      <c r="A141" s="800" t="s">
        <v>353</v>
      </c>
      <c r="B141" s="801"/>
      <c r="C141" s="801"/>
      <c r="D141" s="801"/>
      <c r="E141" s="801"/>
      <c r="F141" s="801">
        <v>7</v>
      </c>
      <c r="G141" s="801">
        <v>5</v>
      </c>
      <c r="H141" s="801">
        <v>8</v>
      </c>
      <c r="I141" s="801">
        <v>10</v>
      </c>
      <c r="J141" s="802">
        <v>30</v>
      </c>
      <c r="K141" s="529">
        <v>5</v>
      </c>
      <c r="L141" s="802">
        <v>3</v>
      </c>
      <c r="M141" s="802">
        <v>3</v>
      </c>
      <c r="N141" s="801">
        <v>71</v>
      </c>
      <c r="O141" s="522"/>
      <c r="P141" s="551"/>
      <c r="Q141" s="551"/>
      <c r="AF141" s="550"/>
      <c r="AG141" s="550"/>
    </row>
    <row r="142" spans="1:33" s="549" customFormat="1" ht="23.25">
      <c r="A142" s="800" t="s">
        <v>332</v>
      </c>
      <c r="B142" s="801"/>
      <c r="C142" s="801"/>
      <c r="D142" s="801"/>
      <c r="E142" s="801"/>
      <c r="F142" s="801">
        <v>8</v>
      </c>
      <c r="G142" s="801">
        <v>4</v>
      </c>
      <c r="H142" s="801">
        <v>0</v>
      </c>
      <c r="I142" s="801">
        <v>7</v>
      </c>
      <c r="J142" s="802">
        <v>20</v>
      </c>
      <c r="K142" s="529">
        <v>10</v>
      </c>
      <c r="L142" s="802">
        <v>6</v>
      </c>
      <c r="M142" s="802">
        <v>9</v>
      </c>
      <c r="N142" s="801">
        <v>64</v>
      </c>
      <c r="O142" s="522"/>
      <c r="P142" s="551"/>
      <c r="Q142" s="551"/>
      <c r="AF142" s="550"/>
      <c r="AG142" s="550"/>
    </row>
    <row r="143" spans="1:33" s="549" customFormat="1">
      <c r="A143" s="800" t="s">
        <v>379</v>
      </c>
      <c r="B143" s="801"/>
      <c r="C143" s="801"/>
      <c r="D143" s="801"/>
      <c r="E143" s="801"/>
      <c r="F143" s="801">
        <v>5</v>
      </c>
      <c r="G143" s="801">
        <v>8</v>
      </c>
      <c r="H143" s="801">
        <v>7</v>
      </c>
      <c r="I143" s="801">
        <v>7</v>
      </c>
      <c r="J143" s="802">
        <v>7</v>
      </c>
      <c r="K143" s="529">
        <v>9</v>
      </c>
      <c r="L143" s="802">
        <v>7</v>
      </c>
      <c r="M143" s="802">
        <v>9</v>
      </c>
      <c r="N143" s="801">
        <v>59</v>
      </c>
      <c r="O143" s="522"/>
      <c r="P143" s="551"/>
      <c r="Q143" s="551"/>
      <c r="AF143" s="550"/>
      <c r="AG143" s="550"/>
    </row>
    <row r="144" spans="1:33" s="549" customFormat="1">
      <c r="A144" s="800" t="s">
        <v>265</v>
      </c>
      <c r="B144" s="801"/>
      <c r="C144" s="801"/>
      <c r="D144" s="801"/>
      <c r="E144" s="801"/>
      <c r="F144" s="801">
        <v>2</v>
      </c>
      <c r="G144" s="801">
        <v>4</v>
      </c>
      <c r="H144" s="801">
        <v>5</v>
      </c>
      <c r="I144" s="801">
        <v>5</v>
      </c>
      <c r="J144" s="802">
        <v>5</v>
      </c>
      <c r="K144" s="529">
        <v>12</v>
      </c>
      <c r="L144" s="802">
        <v>12</v>
      </c>
      <c r="M144" s="802">
        <v>6</v>
      </c>
      <c r="N144" s="801">
        <v>51</v>
      </c>
      <c r="O144" s="522"/>
      <c r="P144" s="551"/>
      <c r="Q144" s="551"/>
      <c r="AF144" s="550"/>
      <c r="AG144" s="550"/>
    </row>
    <row r="145" spans="1:33" s="549" customFormat="1">
      <c r="A145" s="800" t="s">
        <v>212</v>
      </c>
      <c r="B145" s="801"/>
      <c r="C145" s="801"/>
      <c r="D145" s="801"/>
      <c r="E145" s="801"/>
      <c r="F145" s="801">
        <v>1</v>
      </c>
      <c r="G145" s="801">
        <v>5</v>
      </c>
      <c r="H145" s="801">
        <v>2</v>
      </c>
      <c r="I145" s="801">
        <v>6</v>
      </c>
      <c r="J145" s="802">
        <v>9</v>
      </c>
      <c r="K145" s="529">
        <v>2</v>
      </c>
      <c r="L145" s="802">
        <v>17</v>
      </c>
      <c r="M145" s="802">
        <v>5</v>
      </c>
      <c r="N145" s="801">
        <v>47</v>
      </c>
      <c r="O145" s="522"/>
      <c r="P145" s="551"/>
      <c r="Q145" s="551"/>
      <c r="AF145" s="550"/>
      <c r="AG145" s="550"/>
    </row>
    <row r="146" spans="1:33" s="549" customFormat="1" ht="23.25">
      <c r="A146" s="800" t="s">
        <v>358</v>
      </c>
      <c r="B146" s="801"/>
      <c r="C146" s="801"/>
      <c r="D146" s="801"/>
      <c r="E146" s="801"/>
      <c r="F146" s="801">
        <v>2</v>
      </c>
      <c r="G146" s="801">
        <v>6</v>
      </c>
      <c r="H146" s="801">
        <v>13</v>
      </c>
      <c r="I146" s="801">
        <v>7</v>
      </c>
      <c r="J146" s="802">
        <v>7</v>
      </c>
      <c r="K146" s="529">
        <v>6</v>
      </c>
      <c r="L146" s="802">
        <v>4</v>
      </c>
      <c r="M146" s="802">
        <v>2</v>
      </c>
      <c r="N146" s="801">
        <v>47</v>
      </c>
      <c r="O146" s="522"/>
      <c r="P146" s="551"/>
      <c r="Q146" s="551"/>
      <c r="AF146" s="550"/>
      <c r="AG146" s="550"/>
    </row>
    <row r="147" spans="1:33" s="549" customFormat="1">
      <c r="A147" s="800" t="s">
        <v>256</v>
      </c>
      <c r="B147" s="801"/>
      <c r="C147" s="801"/>
      <c r="D147" s="801"/>
      <c r="E147" s="801"/>
      <c r="F147" s="801">
        <v>5</v>
      </c>
      <c r="G147" s="801">
        <v>2</v>
      </c>
      <c r="H147" s="801">
        <v>2</v>
      </c>
      <c r="I147" s="801">
        <v>6</v>
      </c>
      <c r="J147" s="802">
        <v>7</v>
      </c>
      <c r="K147" s="529">
        <v>6</v>
      </c>
      <c r="L147" s="802">
        <v>7</v>
      </c>
      <c r="M147" s="802">
        <v>7</v>
      </c>
      <c r="N147" s="801">
        <v>42</v>
      </c>
      <c r="O147" s="522"/>
      <c r="P147" s="551"/>
      <c r="Q147" s="551"/>
      <c r="AF147" s="550"/>
      <c r="AG147" s="550"/>
    </row>
    <row r="148" spans="1:33" s="549" customFormat="1">
      <c r="A148" s="800" t="s">
        <v>269</v>
      </c>
      <c r="B148" s="801"/>
      <c r="C148" s="801"/>
      <c r="D148" s="801"/>
      <c r="E148" s="801"/>
      <c r="F148" s="801">
        <v>12</v>
      </c>
      <c r="G148" s="801">
        <v>4</v>
      </c>
      <c r="H148" s="801">
        <v>6</v>
      </c>
      <c r="I148" s="801">
        <v>3</v>
      </c>
      <c r="J148" s="802">
        <v>3</v>
      </c>
      <c r="K148" s="529">
        <v>2</v>
      </c>
      <c r="L148" s="802">
        <v>3</v>
      </c>
      <c r="M148" s="802">
        <v>3</v>
      </c>
      <c r="N148" s="801">
        <v>36</v>
      </c>
      <c r="O148" s="522"/>
      <c r="P148" s="551"/>
      <c r="Q148" s="551"/>
      <c r="AF148" s="550"/>
      <c r="AG148" s="550"/>
    </row>
    <row r="149" spans="1:33" s="549" customFormat="1">
      <c r="A149" s="800" t="s">
        <v>268</v>
      </c>
      <c r="B149" s="801"/>
      <c r="C149" s="801"/>
      <c r="D149" s="801"/>
      <c r="E149" s="801"/>
      <c r="F149" s="801">
        <v>3</v>
      </c>
      <c r="G149" s="801">
        <v>3</v>
      </c>
      <c r="H149" s="801">
        <v>5</v>
      </c>
      <c r="I149" s="801">
        <v>1</v>
      </c>
      <c r="J149" s="802">
        <v>3</v>
      </c>
      <c r="K149" s="529">
        <v>8</v>
      </c>
      <c r="L149" s="802">
        <v>5</v>
      </c>
      <c r="M149" s="802">
        <v>5</v>
      </c>
      <c r="N149" s="801">
        <v>33</v>
      </c>
      <c r="O149" s="522"/>
      <c r="P149" s="551"/>
      <c r="Q149" s="551"/>
      <c r="AF149" s="550"/>
      <c r="AG149" s="550"/>
    </row>
    <row r="150" spans="1:33" s="549" customFormat="1" ht="22.5">
      <c r="A150" s="803" t="s">
        <v>251</v>
      </c>
      <c r="B150" s="801"/>
      <c r="C150" s="801"/>
      <c r="D150" s="801"/>
      <c r="E150" s="801"/>
      <c r="F150" s="801">
        <v>2</v>
      </c>
      <c r="G150" s="801">
        <v>8</v>
      </c>
      <c r="H150" s="801">
        <v>2</v>
      </c>
      <c r="I150" s="801">
        <v>0</v>
      </c>
      <c r="J150" s="802">
        <v>4</v>
      </c>
      <c r="K150" s="529">
        <v>6</v>
      </c>
      <c r="L150" s="802">
        <v>3</v>
      </c>
      <c r="M150" s="802">
        <v>2</v>
      </c>
      <c r="N150" s="801">
        <v>27</v>
      </c>
      <c r="O150" s="522"/>
      <c r="P150" s="551"/>
      <c r="Q150" s="551"/>
      <c r="AF150" s="550"/>
      <c r="AG150" s="550"/>
    </row>
    <row r="151" spans="1:33" s="549" customFormat="1">
      <c r="A151" s="802" t="s">
        <v>254</v>
      </c>
      <c r="B151" s="801"/>
      <c r="C151" s="801"/>
      <c r="D151" s="801"/>
      <c r="E151" s="801"/>
      <c r="F151" s="801">
        <v>3</v>
      </c>
      <c r="G151" s="801">
        <v>1</v>
      </c>
      <c r="H151" s="801">
        <v>3</v>
      </c>
      <c r="I151" s="801">
        <v>2</v>
      </c>
      <c r="J151" s="802">
        <v>4</v>
      </c>
      <c r="K151" s="529">
        <v>6</v>
      </c>
      <c r="L151" s="802">
        <v>3</v>
      </c>
      <c r="M151" s="802">
        <v>3</v>
      </c>
      <c r="N151" s="801">
        <v>25</v>
      </c>
      <c r="O151" s="522"/>
      <c r="P151" s="551"/>
      <c r="Q151" s="551"/>
      <c r="AF151" s="550"/>
      <c r="AG151" s="550"/>
    </row>
    <row r="152" spans="1:33" s="549" customFormat="1" ht="23.25">
      <c r="A152" s="800" t="s">
        <v>267</v>
      </c>
      <c r="B152" s="801"/>
      <c r="C152" s="801"/>
      <c r="D152" s="801"/>
      <c r="E152" s="801"/>
      <c r="F152" s="801">
        <v>5</v>
      </c>
      <c r="G152" s="801">
        <v>2</v>
      </c>
      <c r="H152" s="801">
        <v>2</v>
      </c>
      <c r="I152" s="801">
        <v>3</v>
      </c>
      <c r="J152" s="802">
        <v>2</v>
      </c>
      <c r="K152" s="529">
        <v>3</v>
      </c>
      <c r="L152" s="802">
        <v>5</v>
      </c>
      <c r="M152" s="802">
        <v>3</v>
      </c>
      <c r="N152" s="801">
        <v>25</v>
      </c>
      <c r="O152" s="522"/>
      <c r="P152" s="551"/>
      <c r="Q152" s="551"/>
      <c r="AF152" s="550"/>
      <c r="AG152" s="550"/>
    </row>
    <row r="153" spans="1:33" s="549" customFormat="1" ht="34.5">
      <c r="A153" s="800" t="s">
        <v>365</v>
      </c>
      <c r="B153" s="801"/>
      <c r="C153" s="801"/>
      <c r="D153" s="801"/>
      <c r="E153" s="801"/>
      <c r="F153" s="801">
        <v>3</v>
      </c>
      <c r="G153" s="801">
        <v>5</v>
      </c>
      <c r="H153" s="801">
        <v>3</v>
      </c>
      <c r="I153" s="801">
        <v>0</v>
      </c>
      <c r="J153" s="802">
        <v>8</v>
      </c>
      <c r="K153" s="529">
        <v>2</v>
      </c>
      <c r="L153" s="802">
        <v>0</v>
      </c>
      <c r="M153" s="802">
        <v>2</v>
      </c>
      <c r="N153" s="801">
        <v>23</v>
      </c>
      <c r="O153" s="522"/>
      <c r="P153" s="551"/>
      <c r="Q153" s="551"/>
      <c r="AF153" s="550"/>
      <c r="AG153" s="550"/>
    </row>
    <row r="154" spans="1:33" s="549" customFormat="1">
      <c r="A154" s="804" t="s">
        <v>274</v>
      </c>
      <c r="B154" s="801"/>
      <c r="C154" s="801"/>
      <c r="D154" s="801"/>
      <c r="E154" s="801"/>
      <c r="F154" s="801">
        <v>0</v>
      </c>
      <c r="G154" s="801">
        <v>3</v>
      </c>
      <c r="H154" s="801">
        <v>3</v>
      </c>
      <c r="I154" s="801">
        <v>4</v>
      </c>
      <c r="J154" s="802">
        <v>1</v>
      </c>
      <c r="K154" s="528">
        <v>7</v>
      </c>
      <c r="L154" s="802">
        <v>3</v>
      </c>
      <c r="M154" s="801">
        <v>2</v>
      </c>
      <c r="N154" s="801">
        <v>23</v>
      </c>
      <c r="O154" s="522"/>
      <c r="P154" s="551"/>
      <c r="Q154" s="551"/>
      <c r="AF154" s="550"/>
      <c r="AG154" s="550"/>
    </row>
    <row r="155" spans="1:33" s="549" customFormat="1">
      <c r="A155" s="804" t="s">
        <v>259</v>
      </c>
      <c r="B155" s="801"/>
      <c r="C155" s="801"/>
      <c r="D155" s="801"/>
      <c r="E155" s="801"/>
      <c r="F155" s="801">
        <v>2</v>
      </c>
      <c r="G155" s="801">
        <v>2</v>
      </c>
      <c r="H155" s="801">
        <v>2</v>
      </c>
      <c r="I155" s="801">
        <v>2</v>
      </c>
      <c r="J155" s="802">
        <v>3</v>
      </c>
      <c r="K155" s="529">
        <v>4</v>
      </c>
      <c r="L155" s="802">
        <v>4</v>
      </c>
      <c r="M155" s="802">
        <v>3</v>
      </c>
      <c r="N155" s="801">
        <v>22</v>
      </c>
      <c r="O155" s="522"/>
      <c r="P155" s="551"/>
      <c r="Q155" s="551"/>
      <c r="AF155" s="550"/>
      <c r="AG155" s="550"/>
    </row>
    <row r="156" spans="1:33" s="549" customFormat="1">
      <c r="A156" s="800" t="s">
        <v>275</v>
      </c>
      <c r="B156" s="801"/>
      <c r="C156" s="801"/>
      <c r="D156" s="801"/>
      <c r="E156" s="801"/>
      <c r="F156" s="801">
        <v>2</v>
      </c>
      <c r="G156" s="801">
        <v>11</v>
      </c>
      <c r="H156" s="801">
        <v>2</v>
      </c>
      <c r="I156" s="801">
        <v>1</v>
      </c>
      <c r="J156" s="802">
        <v>0</v>
      </c>
      <c r="K156" s="529">
        <v>2</v>
      </c>
      <c r="L156" s="802">
        <v>3</v>
      </c>
      <c r="M156" s="802">
        <v>1</v>
      </c>
      <c r="N156" s="801">
        <v>22</v>
      </c>
      <c r="O156" s="522"/>
      <c r="P156" s="551"/>
      <c r="Q156" s="551"/>
      <c r="AF156" s="550"/>
      <c r="AG156" s="550"/>
    </row>
    <row r="157" spans="1:33" s="549" customFormat="1" ht="23.25">
      <c r="A157" s="800" t="s">
        <v>371</v>
      </c>
      <c r="B157" s="801"/>
      <c r="C157" s="801"/>
      <c r="D157" s="801"/>
      <c r="E157" s="801"/>
      <c r="F157" s="801">
        <v>5</v>
      </c>
      <c r="G157" s="801">
        <v>1</v>
      </c>
      <c r="H157" s="801">
        <v>2</v>
      </c>
      <c r="I157" s="801">
        <v>1</v>
      </c>
      <c r="J157" s="802">
        <v>5</v>
      </c>
      <c r="K157" s="529">
        <v>2</v>
      </c>
      <c r="L157" s="802">
        <v>3</v>
      </c>
      <c r="M157" s="802">
        <v>1</v>
      </c>
      <c r="N157" s="801">
        <v>20</v>
      </c>
      <c r="O157" s="522"/>
      <c r="P157" s="551"/>
      <c r="Q157" s="551"/>
      <c r="AF157" s="550"/>
      <c r="AG157" s="550"/>
    </row>
    <row r="158" spans="1:33" s="549" customFormat="1">
      <c r="A158" s="800" t="s">
        <v>257</v>
      </c>
      <c r="B158" s="801"/>
      <c r="C158" s="801"/>
      <c r="D158" s="801"/>
      <c r="E158" s="801"/>
      <c r="F158" s="801">
        <v>1</v>
      </c>
      <c r="G158" s="801">
        <v>3</v>
      </c>
      <c r="H158" s="801">
        <v>4</v>
      </c>
      <c r="I158" s="801">
        <v>1</v>
      </c>
      <c r="J158" s="802">
        <v>0</v>
      </c>
      <c r="K158" s="529">
        <v>3</v>
      </c>
      <c r="L158" s="802">
        <v>3</v>
      </c>
      <c r="M158" s="802">
        <v>5</v>
      </c>
      <c r="N158" s="801">
        <v>20</v>
      </c>
      <c r="O158" s="522"/>
      <c r="P158" s="551"/>
      <c r="Q158" s="551"/>
      <c r="AF158" s="550"/>
      <c r="AG158" s="550"/>
    </row>
    <row r="159" spans="1:33" s="549" customFormat="1">
      <c r="A159" s="800" t="s">
        <v>266</v>
      </c>
      <c r="B159" s="801"/>
      <c r="C159" s="801"/>
      <c r="D159" s="801"/>
      <c r="E159" s="801"/>
      <c r="F159" s="801">
        <v>3</v>
      </c>
      <c r="G159" s="801">
        <v>1</v>
      </c>
      <c r="H159" s="801">
        <v>2</v>
      </c>
      <c r="I159" s="801">
        <v>1</v>
      </c>
      <c r="J159" s="802">
        <v>1</v>
      </c>
      <c r="K159" s="529">
        <v>0</v>
      </c>
      <c r="L159" s="802">
        <v>2</v>
      </c>
      <c r="M159" s="802">
        <v>10</v>
      </c>
      <c r="N159" s="801">
        <v>20</v>
      </c>
      <c r="O159" s="522"/>
      <c r="P159" s="551"/>
      <c r="Q159" s="551"/>
      <c r="AF159" s="550"/>
      <c r="AG159" s="550"/>
    </row>
    <row r="160" spans="1:33" s="549" customFormat="1" ht="23.25">
      <c r="A160" s="800" t="s">
        <v>270</v>
      </c>
      <c r="B160" s="801"/>
      <c r="C160" s="801"/>
      <c r="D160" s="801"/>
      <c r="E160" s="801"/>
      <c r="F160" s="801">
        <v>2</v>
      </c>
      <c r="G160" s="801">
        <v>2</v>
      </c>
      <c r="H160" s="801">
        <v>2</v>
      </c>
      <c r="I160" s="801">
        <v>3</v>
      </c>
      <c r="J160" s="802">
        <v>6</v>
      </c>
      <c r="K160" s="529">
        <v>1</v>
      </c>
      <c r="L160" s="802">
        <v>2</v>
      </c>
      <c r="M160" s="802">
        <v>2</v>
      </c>
      <c r="N160" s="801">
        <v>20</v>
      </c>
      <c r="O160" s="522"/>
      <c r="P160" s="551"/>
      <c r="Q160" s="551"/>
      <c r="AF160" s="550"/>
      <c r="AG160" s="550"/>
    </row>
    <row r="161" spans="1:33" s="549" customFormat="1">
      <c r="A161" s="801" t="s">
        <v>338</v>
      </c>
      <c r="B161" s="801"/>
      <c r="C161" s="801"/>
      <c r="D161" s="801"/>
      <c r="E161" s="801"/>
      <c r="F161" s="801">
        <v>0</v>
      </c>
      <c r="G161" s="801">
        <v>3</v>
      </c>
      <c r="H161" s="801">
        <v>5</v>
      </c>
      <c r="I161" s="801">
        <v>3</v>
      </c>
      <c r="J161" s="802">
        <v>3</v>
      </c>
      <c r="K161" s="529">
        <v>3</v>
      </c>
      <c r="L161" s="802">
        <v>0</v>
      </c>
      <c r="M161" s="802">
        <v>1</v>
      </c>
      <c r="N161" s="801">
        <v>18</v>
      </c>
      <c r="O161" s="522"/>
      <c r="P161" s="551"/>
      <c r="Q161" s="551"/>
      <c r="AF161" s="550"/>
      <c r="AG161" s="550"/>
    </row>
    <row r="162" spans="1:33" s="549" customFormat="1" ht="23.25">
      <c r="A162" s="800" t="s">
        <v>341</v>
      </c>
      <c r="B162" s="801"/>
      <c r="C162" s="801"/>
      <c r="D162" s="801"/>
      <c r="E162" s="801"/>
      <c r="F162" s="801">
        <v>2</v>
      </c>
      <c r="G162" s="801">
        <v>2</v>
      </c>
      <c r="H162" s="801">
        <v>2</v>
      </c>
      <c r="I162" s="801">
        <v>1</v>
      </c>
      <c r="J162" s="802">
        <v>1</v>
      </c>
      <c r="K162" s="529">
        <v>2</v>
      </c>
      <c r="L162" s="802">
        <v>2</v>
      </c>
      <c r="M162" s="802">
        <v>6</v>
      </c>
      <c r="N162" s="801">
        <v>18</v>
      </c>
      <c r="O162" s="522"/>
      <c r="P162" s="551"/>
      <c r="Q162" s="551"/>
      <c r="AF162" s="550"/>
      <c r="AG162" s="550"/>
    </row>
    <row r="163" spans="1:33" s="549" customFormat="1" ht="23.25">
      <c r="A163" s="800" t="s">
        <v>328</v>
      </c>
      <c r="B163" s="801"/>
      <c r="C163" s="801"/>
      <c r="D163" s="801"/>
      <c r="E163" s="801"/>
      <c r="F163" s="801">
        <v>1</v>
      </c>
      <c r="G163" s="801">
        <v>2</v>
      </c>
      <c r="H163" s="801">
        <v>3</v>
      </c>
      <c r="I163" s="801">
        <v>4</v>
      </c>
      <c r="J163" s="802">
        <v>2</v>
      </c>
      <c r="K163" s="529">
        <v>0</v>
      </c>
      <c r="L163" s="802">
        <v>2</v>
      </c>
      <c r="M163" s="802">
        <v>2</v>
      </c>
      <c r="N163" s="801">
        <v>16</v>
      </c>
      <c r="O163" s="522"/>
      <c r="P163" s="551"/>
      <c r="Q163" s="551"/>
      <c r="AF163" s="550"/>
      <c r="AG163" s="550"/>
    </row>
    <row r="164" spans="1:33" s="549" customFormat="1" ht="23.25">
      <c r="A164" s="800" t="s">
        <v>382</v>
      </c>
      <c r="B164" s="801"/>
      <c r="C164" s="801"/>
      <c r="D164" s="801"/>
      <c r="E164" s="801"/>
      <c r="F164" s="801">
        <v>0</v>
      </c>
      <c r="G164" s="801">
        <v>2</v>
      </c>
      <c r="H164" s="801">
        <v>2</v>
      </c>
      <c r="I164" s="801">
        <v>4</v>
      </c>
      <c r="J164" s="802">
        <v>3</v>
      </c>
      <c r="K164" s="529">
        <v>3</v>
      </c>
      <c r="L164" s="802">
        <v>2</v>
      </c>
      <c r="M164" s="802">
        <v>0</v>
      </c>
      <c r="N164" s="801">
        <v>16</v>
      </c>
      <c r="O164" s="522"/>
      <c r="P164" s="551"/>
      <c r="Q164" s="551"/>
      <c r="AF164" s="550"/>
      <c r="AG164" s="550"/>
    </row>
    <row r="165" spans="1:33" s="549" customFormat="1">
      <c r="A165" s="800" t="s">
        <v>385</v>
      </c>
      <c r="B165" s="801"/>
      <c r="C165" s="801"/>
      <c r="D165" s="801"/>
      <c r="E165" s="801"/>
      <c r="F165" s="801">
        <v>0</v>
      </c>
      <c r="G165" s="801">
        <v>3</v>
      </c>
      <c r="H165" s="801">
        <v>3</v>
      </c>
      <c r="I165" s="801">
        <v>1</v>
      </c>
      <c r="J165" s="802">
        <v>3</v>
      </c>
      <c r="K165" s="529">
        <v>3</v>
      </c>
      <c r="L165" s="802">
        <v>3</v>
      </c>
      <c r="M165" s="802">
        <v>0</v>
      </c>
      <c r="N165" s="801">
        <v>16</v>
      </c>
      <c r="O165" s="522"/>
      <c r="P165" s="551"/>
      <c r="Q165" s="551"/>
      <c r="AF165" s="550"/>
      <c r="AG165" s="550"/>
    </row>
    <row r="166" spans="1:33" s="549" customFormat="1">
      <c r="A166" s="800" t="s">
        <v>261</v>
      </c>
      <c r="B166" s="801"/>
      <c r="C166" s="801"/>
      <c r="D166" s="801"/>
      <c r="E166" s="801"/>
      <c r="F166" s="801">
        <v>0</v>
      </c>
      <c r="G166" s="801">
        <v>2</v>
      </c>
      <c r="H166" s="801">
        <v>4</v>
      </c>
      <c r="I166" s="801">
        <v>0</v>
      </c>
      <c r="J166" s="802">
        <v>2</v>
      </c>
      <c r="K166" s="529">
        <v>3</v>
      </c>
      <c r="L166" s="802">
        <v>3</v>
      </c>
      <c r="M166" s="802">
        <v>2</v>
      </c>
      <c r="N166" s="801">
        <v>16</v>
      </c>
      <c r="O166" s="522"/>
      <c r="P166" s="551"/>
      <c r="Q166" s="551"/>
      <c r="AF166" s="550"/>
      <c r="AG166" s="550"/>
    </row>
    <row r="167" spans="1:33" s="549" customFormat="1" ht="34.5">
      <c r="A167" s="800" t="s">
        <v>345</v>
      </c>
      <c r="B167" s="801"/>
      <c r="C167" s="801"/>
      <c r="D167" s="801"/>
      <c r="E167" s="801"/>
      <c r="F167" s="801">
        <v>2</v>
      </c>
      <c r="G167" s="801">
        <v>0</v>
      </c>
      <c r="H167" s="801">
        <v>0</v>
      </c>
      <c r="I167" s="801">
        <v>1</v>
      </c>
      <c r="J167" s="802">
        <v>7</v>
      </c>
      <c r="K167" s="529">
        <v>2</v>
      </c>
      <c r="L167" s="802">
        <v>2</v>
      </c>
      <c r="M167" s="802">
        <v>1</v>
      </c>
      <c r="N167" s="801">
        <v>15</v>
      </c>
      <c r="O167" s="522"/>
      <c r="P167" s="551"/>
      <c r="Q167" s="551"/>
      <c r="AF167" s="550"/>
      <c r="AG167" s="550"/>
    </row>
    <row r="168" spans="1:33" s="549" customFormat="1" ht="23.25">
      <c r="A168" s="800" t="s">
        <v>258</v>
      </c>
      <c r="B168" s="801"/>
      <c r="C168" s="801"/>
      <c r="D168" s="801"/>
      <c r="E168" s="801"/>
      <c r="F168" s="801">
        <v>3</v>
      </c>
      <c r="G168" s="801">
        <v>1</v>
      </c>
      <c r="H168" s="801">
        <v>1</v>
      </c>
      <c r="I168" s="801">
        <v>1</v>
      </c>
      <c r="J168" s="802">
        <v>2</v>
      </c>
      <c r="K168" s="529">
        <v>3</v>
      </c>
      <c r="L168" s="802">
        <v>3</v>
      </c>
      <c r="M168" s="802">
        <v>1</v>
      </c>
      <c r="N168" s="801">
        <v>15</v>
      </c>
      <c r="O168" s="522"/>
      <c r="P168" s="551"/>
      <c r="Q168" s="551"/>
      <c r="AF168" s="550"/>
      <c r="AG168" s="550"/>
    </row>
    <row r="169" spans="1:33" s="549" customFormat="1" ht="23.25">
      <c r="A169" s="800" t="s">
        <v>370</v>
      </c>
      <c r="B169" s="801"/>
      <c r="C169" s="801"/>
      <c r="D169" s="801"/>
      <c r="E169" s="801"/>
      <c r="F169" s="801">
        <v>0</v>
      </c>
      <c r="G169" s="801">
        <v>1</v>
      </c>
      <c r="H169" s="801">
        <v>1</v>
      </c>
      <c r="I169" s="801">
        <v>0</v>
      </c>
      <c r="J169" s="802">
        <v>11</v>
      </c>
      <c r="K169" s="529">
        <v>1</v>
      </c>
      <c r="L169" s="802">
        <v>0</v>
      </c>
      <c r="M169" s="802">
        <v>0</v>
      </c>
      <c r="N169" s="801">
        <v>14</v>
      </c>
      <c r="O169" s="522"/>
      <c r="P169" s="551"/>
      <c r="Q169" s="551"/>
      <c r="AF169" s="550"/>
      <c r="AG169" s="550"/>
    </row>
    <row r="170" spans="1:33" s="549" customFormat="1" ht="23.25">
      <c r="A170" s="804" t="s">
        <v>340</v>
      </c>
      <c r="B170" s="801"/>
      <c r="C170" s="801"/>
      <c r="D170" s="801"/>
      <c r="E170" s="801"/>
      <c r="F170" s="801">
        <v>1</v>
      </c>
      <c r="G170" s="801">
        <v>0</v>
      </c>
      <c r="H170" s="801">
        <v>5</v>
      </c>
      <c r="I170" s="801">
        <v>0</v>
      </c>
      <c r="J170" s="802">
        <v>1</v>
      </c>
      <c r="K170" s="529">
        <v>3</v>
      </c>
      <c r="L170" s="802">
        <v>2</v>
      </c>
      <c r="M170" s="802">
        <v>1</v>
      </c>
      <c r="N170" s="801">
        <v>13</v>
      </c>
      <c r="O170" s="522"/>
      <c r="P170" s="551"/>
      <c r="Q170" s="551"/>
      <c r="AF170" s="550"/>
      <c r="AG170" s="550"/>
    </row>
    <row r="171" spans="1:33" s="549" customFormat="1">
      <c r="A171" s="800" t="s">
        <v>246</v>
      </c>
      <c r="B171" s="801"/>
      <c r="C171" s="801"/>
      <c r="D171" s="801"/>
      <c r="E171" s="801"/>
      <c r="F171" s="801">
        <v>2</v>
      </c>
      <c r="G171" s="801">
        <v>1</v>
      </c>
      <c r="H171" s="801">
        <v>1</v>
      </c>
      <c r="I171" s="801">
        <v>1</v>
      </c>
      <c r="J171" s="802">
        <v>2</v>
      </c>
      <c r="K171" s="529">
        <v>4</v>
      </c>
      <c r="L171" s="802">
        <v>2</v>
      </c>
      <c r="M171" s="802">
        <v>0</v>
      </c>
      <c r="N171" s="801">
        <v>13</v>
      </c>
      <c r="O171" s="522"/>
      <c r="P171" s="551"/>
      <c r="Q171" s="551"/>
      <c r="AF171" s="550"/>
      <c r="AG171" s="550"/>
    </row>
    <row r="172" spans="1:33" s="549" customFormat="1" ht="23.25">
      <c r="A172" s="800" t="s">
        <v>247</v>
      </c>
      <c r="B172" s="801"/>
      <c r="C172" s="801"/>
      <c r="D172" s="801"/>
      <c r="E172" s="801"/>
      <c r="F172" s="801">
        <v>1</v>
      </c>
      <c r="G172" s="801">
        <v>2</v>
      </c>
      <c r="H172" s="801">
        <v>2</v>
      </c>
      <c r="I172" s="801">
        <v>1</v>
      </c>
      <c r="J172" s="802">
        <v>0</v>
      </c>
      <c r="K172" s="529">
        <v>4</v>
      </c>
      <c r="L172" s="802">
        <v>2</v>
      </c>
      <c r="M172" s="802">
        <v>1</v>
      </c>
      <c r="N172" s="801">
        <v>13</v>
      </c>
      <c r="O172" s="522"/>
      <c r="P172" s="551"/>
      <c r="Q172" s="551"/>
      <c r="AF172" s="550"/>
      <c r="AG172" s="550"/>
    </row>
    <row r="173" spans="1:33" s="549" customFormat="1" ht="23.25">
      <c r="A173" s="800" t="s">
        <v>387</v>
      </c>
      <c r="B173" s="801"/>
      <c r="C173" s="801"/>
      <c r="D173" s="801"/>
      <c r="E173" s="801"/>
      <c r="F173" s="801">
        <v>1</v>
      </c>
      <c r="G173" s="801">
        <v>2</v>
      </c>
      <c r="H173" s="801">
        <v>1</v>
      </c>
      <c r="I173" s="801">
        <v>1</v>
      </c>
      <c r="J173" s="802">
        <v>1</v>
      </c>
      <c r="K173" s="529">
        <v>0</v>
      </c>
      <c r="L173" s="802">
        <v>5</v>
      </c>
      <c r="M173" s="802">
        <v>2</v>
      </c>
      <c r="N173" s="801">
        <v>13</v>
      </c>
      <c r="O173" s="522"/>
      <c r="P173" s="551"/>
      <c r="Q173" s="551"/>
      <c r="AF173" s="550"/>
      <c r="AG173" s="550"/>
    </row>
    <row r="174" spans="1:33" s="549" customFormat="1">
      <c r="A174" s="804" t="s">
        <v>389</v>
      </c>
      <c r="B174" s="801"/>
      <c r="C174" s="801"/>
      <c r="D174" s="801"/>
      <c r="E174" s="801"/>
      <c r="F174" s="801">
        <v>3</v>
      </c>
      <c r="G174" s="801">
        <v>1</v>
      </c>
      <c r="H174" s="801">
        <v>1</v>
      </c>
      <c r="I174" s="801">
        <v>0</v>
      </c>
      <c r="J174" s="802">
        <v>1</v>
      </c>
      <c r="K174" s="529">
        <v>1</v>
      </c>
      <c r="L174" s="802">
        <v>3</v>
      </c>
      <c r="M174" s="802">
        <v>3</v>
      </c>
      <c r="N174" s="801">
        <v>13</v>
      </c>
      <c r="O174" s="522"/>
      <c r="P174" s="551"/>
      <c r="Q174" s="551"/>
      <c r="AF174" s="550"/>
      <c r="AG174" s="550"/>
    </row>
    <row r="175" spans="1:33" s="549" customFormat="1">
      <c r="A175" s="800" t="s">
        <v>264</v>
      </c>
      <c r="B175" s="801"/>
      <c r="C175" s="801"/>
      <c r="D175" s="801"/>
      <c r="E175" s="801"/>
      <c r="F175" s="801">
        <v>1</v>
      </c>
      <c r="G175" s="801">
        <v>3</v>
      </c>
      <c r="H175" s="801">
        <v>1</v>
      </c>
      <c r="I175" s="801">
        <v>1</v>
      </c>
      <c r="J175" s="802">
        <v>2</v>
      </c>
      <c r="K175" s="529">
        <v>0</v>
      </c>
      <c r="L175" s="802">
        <v>2</v>
      </c>
      <c r="M175" s="802">
        <v>3</v>
      </c>
      <c r="N175" s="801">
        <v>13</v>
      </c>
      <c r="O175" s="522"/>
      <c r="P175" s="551"/>
      <c r="Q175" s="551"/>
      <c r="AF175" s="550"/>
      <c r="AG175" s="550"/>
    </row>
    <row r="176" spans="1:33" s="549" customFormat="1">
      <c r="A176" s="800" t="s">
        <v>380</v>
      </c>
      <c r="B176" s="801"/>
      <c r="C176" s="801"/>
      <c r="D176" s="801"/>
      <c r="E176" s="801"/>
      <c r="F176" s="801">
        <v>0</v>
      </c>
      <c r="G176" s="801">
        <v>2</v>
      </c>
      <c r="H176" s="801">
        <v>3</v>
      </c>
      <c r="I176" s="801">
        <v>2</v>
      </c>
      <c r="J176" s="802">
        <v>2</v>
      </c>
      <c r="K176" s="529">
        <v>0</v>
      </c>
      <c r="L176" s="802">
        <v>0</v>
      </c>
      <c r="M176" s="802">
        <v>3</v>
      </c>
      <c r="N176" s="801">
        <v>12</v>
      </c>
      <c r="O176" s="522"/>
      <c r="P176" s="551"/>
      <c r="Q176" s="551"/>
      <c r="AF176" s="550"/>
      <c r="AG176" s="550"/>
    </row>
    <row r="177" spans="1:33" s="549" customFormat="1" ht="23.25">
      <c r="A177" s="800" t="s">
        <v>250</v>
      </c>
      <c r="B177" s="801"/>
      <c r="C177" s="801"/>
      <c r="D177" s="801"/>
      <c r="E177" s="801"/>
      <c r="F177" s="801">
        <v>0</v>
      </c>
      <c r="G177" s="801">
        <v>1</v>
      </c>
      <c r="H177" s="801">
        <v>1</v>
      </c>
      <c r="I177" s="801">
        <v>6</v>
      </c>
      <c r="J177" s="802">
        <v>0</v>
      </c>
      <c r="K177" s="529">
        <v>1</v>
      </c>
      <c r="L177" s="802">
        <v>1</v>
      </c>
      <c r="M177" s="802">
        <v>2</v>
      </c>
      <c r="N177" s="801">
        <v>12</v>
      </c>
      <c r="O177" s="522"/>
      <c r="P177" s="551"/>
      <c r="Q177" s="551"/>
      <c r="AF177" s="550"/>
      <c r="AG177" s="550"/>
    </row>
    <row r="178" spans="1:33" s="549" customFormat="1" ht="23.25">
      <c r="A178" s="800" t="s">
        <v>388</v>
      </c>
      <c r="B178" s="801"/>
      <c r="C178" s="801"/>
      <c r="D178" s="801"/>
      <c r="E178" s="801"/>
      <c r="F178" s="801">
        <v>1</v>
      </c>
      <c r="G178" s="801">
        <v>1</v>
      </c>
      <c r="H178" s="801">
        <v>2</v>
      </c>
      <c r="I178" s="801">
        <v>4</v>
      </c>
      <c r="J178" s="802">
        <v>0</v>
      </c>
      <c r="K178" s="529">
        <v>1</v>
      </c>
      <c r="L178" s="802">
        <v>2</v>
      </c>
      <c r="M178" s="802">
        <v>1</v>
      </c>
      <c r="N178" s="801">
        <v>12</v>
      </c>
      <c r="O178" s="522"/>
      <c r="P178" s="551"/>
      <c r="Q178" s="551"/>
      <c r="AF178" s="550"/>
      <c r="AG178" s="550"/>
    </row>
    <row r="179" spans="1:33" s="549" customFormat="1">
      <c r="A179" s="800" t="s">
        <v>253</v>
      </c>
      <c r="B179" s="801"/>
      <c r="C179" s="801"/>
      <c r="D179" s="801"/>
      <c r="E179" s="801"/>
      <c r="F179" s="801">
        <v>1</v>
      </c>
      <c r="G179" s="801">
        <v>3</v>
      </c>
      <c r="H179" s="801">
        <v>4</v>
      </c>
      <c r="I179" s="801">
        <v>2</v>
      </c>
      <c r="J179" s="802">
        <v>1</v>
      </c>
      <c r="K179" s="529">
        <v>0</v>
      </c>
      <c r="L179" s="802">
        <v>1</v>
      </c>
      <c r="M179" s="802">
        <v>0</v>
      </c>
      <c r="N179" s="801">
        <v>12</v>
      </c>
      <c r="O179" s="522"/>
      <c r="P179" s="551"/>
      <c r="Q179" s="551"/>
      <c r="AF179" s="550"/>
      <c r="AG179" s="550"/>
    </row>
    <row r="180" spans="1:33" s="549" customFormat="1">
      <c r="A180" s="806" t="s">
        <v>262</v>
      </c>
      <c r="B180" s="801"/>
      <c r="C180" s="801"/>
      <c r="D180" s="801"/>
      <c r="E180" s="801"/>
      <c r="F180" s="801">
        <v>3</v>
      </c>
      <c r="G180" s="801">
        <v>1</v>
      </c>
      <c r="H180" s="801">
        <v>1</v>
      </c>
      <c r="I180" s="801">
        <v>1</v>
      </c>
      <c r="J180" s="802">
        <v>1</v>
      </c>
      <c r="K180" s="529">
        <v>2</v>
      </c>
      <c r="L180" s="802">
        <v>3</v>
      </c>
      <c r="M180" s="802">
        <v>0</v>
      </c>
      <c r="N180" s="801">
        <v>12</v>
      </c>
      <c r="O180" s="522"/>
      <c r="P180" s="551"/>
      <c r="Q180" s="551"/>
      <c r="AF180" s="550"/>
      <c r="AG180" s="550"/>
    </row>
    <row r="181" spans="1:33" s="549" customFormat="1" ht="23.25">
      <c r="A181" s="800" t="s">
        <v>386</v>
      </c>
      <c r="B181" s="801"/>
      <c r="C181" s="801"/>
      <c r="D181" s="801"/>
      <c r="E181" s="801"/>
      <c r="F181" s="801">
        <v>0</v>
      </c>
      <c r="G181" s="801">
        <v>1</v>
      </c>
      <c r="H181" s="801">
        <v>2</v>
      </c>
      <c r="I181" s="801">
        <v>0</v>
      </c>
      <c r="J181" s="802">
        <v>4</v>
      </c>
      <c r="K181" s="529">
        <v>0</v>
      </c>
      <c r="L181" s="802">
        <v>3</v>
      </c>
      <c r="M181" s="802">
        <v>1</v>
      </c>
      <c r="N181" s="801">
        <v>11</v>
      </c>
      <c r="O181" s="522"/>
      <c r="P181" s="551"/>
      <c r="Q181" s="551"/>
      <c r="AF181" s="550"/>
      <c r="AG181" s="550"/>
    </row>
    <row r="182" spans="1:33" s="549" customFormat="1" ht="23.25">
      <c r="A182" s="800" t="s">
        <v>349</v>
      </c>
      <c r="B182" s="801"/>
      <c r="C182" s="801"/>
      <c r="D182" s="801"/>
      <c r="E182" s="801"/>
      <c r="F182" s="801">
        <v>3</v>
      </c>
      <c r="G182" s="801">
        <v>0</v>
      </c>
      <c r="H182" s="801">
        <v>0</v>
      </c>
      <c r="I182" s="801">
        <v>1</v>
      </c>
      <c r="J182" s="802">
        <v>2</v>
      </c>
      <c r="K182" s="529">
        <v>1</v>
      </c>
      <c r="L182" s="802">
        <v>2</v>
      </c>
      <c r="M182" s="802">
        <v>1</v>
      </c>
      <c r="N182" s="801">
        <v>10</v>
      </c>
      <c r="O182" s="522"/>
      <c r="P182" s="551"/>
      <c r="Q182" s="551"/>
      <c r="AF182" s="550"/>
      <c r="AG182" s="550"/>
    </row>
    <row r="183" spans="1:33" s="549" customFormat="1" ht="23.25">
      <c r="A183" s="804" t="s">
        <v>376</v>
      </c>
      <c r="B183" s="801"/>
      <c r="C183" s="801"/>
      <c r="D183" s="801"/>
      <c r="E183" s="801"/>
      <c r="F183" s="801">
        <v>0</v>
      </c>
      <c r="G183" s="801">
        <v>0</v>
      </c>
      <c r="H183" s="801">
        <v>2</v>
      </c>
      <c r="I183" s="801">
        <v>0</v>
      </c>
      <c r="J183" s="802">
        <v>3</v>
      </c>
      <c r="K183" s="529">
        <v>1</v>
      </c>
      <c r="L183" s="802">
        <v>3</v>
      </c>
      <c r="M183" s="802">
        <v>0</v>
      </c>
      <c r="N183" s="801">
        <v>9</v>
      </c>
      <c r="O183" s="522"/>
      <c r="P183" s="551"/>
      <c r="Q183" s="551"/>
      <c r="AF183" s="550"/>
      <c r="AG183" s="550"/>
    </row>
    <row r="184" spans="1:33" s="549" customFormat="1">
      <c r="A184" s="802" t="s">
        <v>249</v>
      </c>
      <c r="B184" s="801"/>
      <c r="C184" s="801"/>
      <c r="D184" s="801"/>
      <c r="E184" s="801"/>
      <c r="F184" s="801">
        <v>1</v>
      </c>
      <c r="G184" s="801">
        <v>2</v>
      </c>
      <c r="H184" s="801">
        <v>1</v>
      </c>
      <c r="I184" s="801">
        <v>0</v>
      </c>
      <c r="J184" s="802">
        <v>0</v>
      </c>
      <c r="K184" s="529">
        <v>0</v>
      </c>
      <c r="L184" s="802">
        <v>5</v>
      </c>
      <c r="M184" s="802">
        <v>0</v>
      </c>
      <c r="N184" s="801">
        <v>9</v>
      </c>
      <c r="O184" s="522"/>
      <c r="P184" s="551"/>
      <c r="Q184" s="551"/>
      <c r="AF184" s="550"/>
      <c r="AG184" s="550"/>
    </row>
    <row r="185" spans="1:33" s="549" customFormat="1">
      <c r="A185" s="800" t="s">
        <v>255</v>
      </c>
      <c r="B185" s="801"/>
      <c r="C185" s="801"/>
      <c r="D185" s="801"/>
      <c r="E185" s="801"/>
      <c r="F185" s="801">
        <v>2</v>
      </c>
      <c r="G185" s="801">
        <v>1</v>
      </c>
      <c r="H185" s="801">
        <v>3</v>
      </c>
      <c r="I185" s="801">
        <v>0</v>
      </c>
      <c r="J185" s="802">
        <v>2</v>
      </c>
      <c r="K185" s="529">
        <v>0</v>
      </c>
      <c r="L185" s="802">
        <v>1</v>
      </c>
      <c r="M185" s="802">
        <v>0</v>
      </c>
      <c r="N185" s="801">
        <v>9</v>
      </c>
      <c r="O185" s="522"/>
      <c r="P185" s="551"/>
      <c r="Q185" s="551"/>
      <c r="AF185" s="550"/>
      <c r="AG185" s="550"/>
    </row>
    <row r="186" spans="1:33" s="549" customFormat="1" ht="23.25">
      <c r="A186" s="800" t="s">
        <v>273</v>
      </c>
      <c r="B186" s="801"/>
      <c r="C186" s="801"/>
      <c r="D186" s="801"/>
      <c r="E186" s="801"/>
      <c r="F186" s="801">
        <v>1</v>
      </c>
      <c r="G186" s="801">
        <v>1</v>
      </c>
      <c r="H186" s="801">
        <v>2</v>
      </c>
      <c r="I186" s="801">
        <v>0</v>
      </c>
      <c r="J186" s="802">
        <v>0</v>
      </c>
      <c r="K186" s="529">
        <v>3</v>
      </c>
      <c r="L186" s="802">
        <v>2</v>
      </c>
      <c r="M186" s="802">
        <v>0</v>
      </c>
      <c r="N186" s="801">
        <v>9</v>
      </c>
      <c r="O186" s="522"/>
      <c r="P186" s="551"/>
      <c r="Q186" s="551"/>
      <c r="AF186" s="550"/>
      <c r="AG186" s="550"/>
    </row>
    <row r="187" spans="1:33" s="549" customFormat="1" ht="34.5">
      <c r="A187" s="800" t="s">
        <v>383</v>
      </c>
      <c r="B187" s="801"/>
      <c r="C187" s="801"/>
      <c r="D187" s="801"/>
      <c r="E187" s="801"/>
      <c r="F187" s="801">
        <v>1</v>
      </c>
      <c r="G187" s="801">
        <v>0</v>
      </c>
      <c r="H187" s="801">
        <v>1</v>
      </c>
      <c r="I187" s="801">
        <v>0</v>
      </c>
      <c r="J187" s="802">
        <v>3</v>
      </c>
      <c r="K187" s="529">
        <v>2</v>
      </c>
      <c r="L187" s="802">
        <v>0</v>
      </c>
      <c r="M187" s="802">
        <v>1</v>
      </c>
      <c r="N187" s="801">
        <v>8</v>
      </c>
      <c r="O187" s="522"/>
      <c r="P187" s="551"/>
      <c r="Q187" s="551"/>
      <c r="AF187" s="550"/>
      <c r="AG187" s="550"/>
    </row>
    <row r="188" spans="1:33" s="549" customFormat="1">
      <c r="A188" s="800" t="s">
        <v>263</v>
      </c>
      <c r="B188" s="801"/>
      <c r="C188" s="801"/>
      <c r="D188" s="801"/>
      <c r="E188" s="801"/>
      <c r="F188" s="801">
        <v>1</v>
      </c>
      <c r="G188" s="801">
        <v>1</v>
      </c>
      <c r="H188" s="801">
        <v>1</v>
      </c>
      <c r="I188" s="801">
        <v>1</v>
      </c>
      <c r="J188" s="802">
        <v>2</v>
      </c>
      <c r="K188" s="529">
        <v>1</v>
      </c>
      <c r="L188" s="802">
        <v>1</v>
      </c>
      <c r="M188" s="802">
        <v>0</v>
      </c>
      <c r="N188" s="801">
        <v>8</v>
      </c>
      <c r="O188" s="522"/>
      <c r="P188" s="551"/>
      <c r="Q188" s="551"/>
      <c r="AF188" s="550"/>
      <c r="AG188" s="550"/>
    </row>
    <row r="189" spans="1:33" s="549" customFormat="1">
      <c r="A189" s="800" t="s">
        <v>271</v>
      </c>
      <c r="B189" s="801"/>
      <c r="C189" s="801"/>
      <c r="D189" s="801"/>
      <c r="E189" s="801"/>
      <c r="F189" s="801">
        <v>0</v>
      </c>
      <c r="G189" s="801">
        <v>2</v>
      </c>
      <c r="H189" s="801">
        <v>1</v>
      </c>
      <c r="I189" s="801">
        <v>1</v>
      </c>
      <c r="J189" s="802">
        <v>0</v>
      </c>
      <c r="K189" s="529">
        <v>2</v>
      </c>
      <c r="L189" s="802">
        <v>2</v>
      </c>
      <c r="M189" s="802">
        <v>0</v>
      </c>
      <c r="N189" s="801">
        <v>8</v>
      </c>
      <c r="O189" s="522"/>
      <c r="P189" s="551"/>
      <c r="Q189" s="551"/>
      <c r="AF189" s="550"/>
      <c r="AG189" s="550"/>
    </row>
    <row r="190" spans="1:33" s="549" customFormat="1" ht="23.25">
      <c r="A190" s="800" t="s">
        <v>336</v>
      </c>
      <c r="B190" s="801"/>
      <c r="C190" s="801"/>
      <c r="D190" s="801"/>
      <c r="E190" s="801"/>
      <c r="F190" s="801">
        <v>1</v>
      </c>
      <c r="G190" s="801">
        <v>0</v>
      </c>
      <c r="H190" s="801">
        <v>0</v>
      </c>
      <c r="I190" s="801">
        <v>1</v>
      </c>
      <c r="J190" s="802">
        <v>2</v>
      </c>
      <c r="K190" s="529">
        <v>1</v>
      </c>
      <c r="L190" s="802">
        <v>0</v>
      </c>
      <c r="M190" s="802">
        <v>2</v>
      </c>
      <c r="N190" s="801">
        <v>7</v>
      </c>
      <c r="O190" s="522"/>
      <c r="P190" s="551"/>
      <c r="Q190" s="551"/>
      <c r="AF190" s="550"/>
      <c r="AG190" s="550"/>
    </row>
    <row r="191" spans="1:33" s="549" customFormat="1" ht="22.5">
      <c r="A191" s="802" t="s">
        <v>378</v>
      </c>
      <c r="B191" s="801"/>
      <c r="C191" s="801"/>
      <c r="D191" s="801"/>
      <c r="E191" s="801"/>
      <c r="F191" s="801">
        <v>0</v>
      </c>
      <c r="G191" s="801">
        <v>1</v>
      </c>
      <c r="H191" s="801">
        <v>0</v>
      </c>
      <c r="I191" s="801">
        <v>0</v>
      </c>
      <c r="J191" s="802">
        <v>1</v>
      </c>
      <c r="K191" s="528">
        <v>3</v>
      </c>
      <c r="L191" s="802">
        <v>1</v>
      </c>
      <c r="M191" s="802">
        <v>1</v>
      </c>
      <c r="N191" s="801">
        <v>7</v>
      </c>
      <c r="O191" s="522"/>
      <c r="P191" s="551"/>
      <c r="Q191" s="551"/>
      <c r="AF191" s="550"/>
      <c r="AG191" s="550"/>
    </row>
    <row r="192" spans="1:33" s="549" customFormat="1" ht="22.5">
      <c r="A192" s="802" t="s">
        <v>354</v>
      </c>
      <c r="B192" s="801"/>
      <c r="C192" s="801"/>
      <c r="D192" s="801"/>
      <c r="E192" s="801"/>
      <c r="F192" s="801">
        <v>4</v>
      </c>
      <c r="G192" s="801">
        <v>0</v>
      </c>
      <c r="H192" s="801">
        <v>0</v>
      </c>
      <c r="I192" s="801">
        <v>0</v>
      </c>
      <c r="J192" s="802">
        <v>0</v>
      </c>
      <c r="K192" s="529">
        <v>0</v>
      </c>
      <c r="L192" s="802">
        <v>1</v>
      </c>
      <c r="M192" s="802">
        <v>0</v>
      </c>
      <c r="N192" s="801">
        <v>5</v>
      </c>
      <c r="O192" s="522"/>
      <c r="P192" s="551"/>
      <c r="Q192" s="551"/>
      <c r="AF192" s="550"/>
      <c r="AG192" s="550"/>
    </row>
    <row r="193" spans="1:33" s="549" customFormat="1" ht="23.25">
      <c r="A193" s="800" t="s">
        <v>372</v>
      </c>
      <c r="B193" s="801"/>
      <c r="C193" s="801"/>
      <c r="D193" s="801"/>
      <c r="E193" s="801"/>
      <c r="F193" s="801">
        <v>0</v>
      </c>
      <c r="G193" s="801">
        <v>1</v>
      </c>
      <c r="H193" s="801">
        <v>1</v>
      </c>
      <c r="I193" s="801">
        <v>0</v>
      </c>
      <c r="J193" s="802">
        <v>0</v>
      </c>
      <c r="K193" s="529">
        <v>0</v>
      </c>
      <c r="L193" s="802">
        <v>1</v>
      </c>
      <c r="M193" s="802">
        <v>0</v>
      </c>
      <c r="N193" s="801">
        <v>3</v>
      </c>
      <c r="O193" s="522"/>
      <c r="P193" s="551"/>
      <c r="Q193" s="551"/>
      <c r="AF193" s="550"/>
      <c r="AG193" s="550"/>
    </row>
    <row r="194" spans="1:33" s="549" customFormat="1" ht="23.25">
      <c r="A194" s="800" t="s">
        <v>329</v>
      </c>
      <c r="B194" s="801"/>
      <c r="C194" s="801"/>
      <c r="D194" s="801"/>
      <c r="E194" s="801"/>
      <c r="F194" s="801">
        <v>0</v>
      </c>
      <c r="G194" s="801">
        <v>0</v>
      </c>
      <c r="H194" s="801">
        <v>0</v>
      </c>
      <c r="I194" s="801">
        <v>0</v>
      </c>
      <c r="J194" s="802">
        <v>0</v>
      </c>
      <c r="K194" s="529">
        <v>0</v>
      </c>
      <c r="L194" s="802">
        <v>0</v>
      </c>
      <c r="M194" s="802">
        <v>0</v>
      </c>
      <c r="N194" s="801">
        <v>0</v>
      </c>
      <c r="O194" s="522"/>
      <c r="P194" s="551"/>
      <c r="Q194" s="551"/>
      <c r="AF194" s="550"/>
      <c r="AG194" s="550"/>
    </row>
    <row r="195" spans="1:33" s="549" customFormat="1">
      <c r="A195" s="800" t="s">
        <v>357</v>
      </c>
      <c r="B195" s="801"/>
      <c r="C195" s="801"/>
      <c r="D195" s="801"/>
      <c r="E195" s="801"/>
      <c r="F195" s="801">
        <v>0</v>
      </c>
      <c r="G195" s="801">
        <v>0</v>
      </c>
      <c r="H195" s="801">
        <v>0</v>
      </c>
      <c r="I195" s="801">
        <v>0</v>
      </c>
      <c r="J195" s="802">
        <v>0</v>
      </c>
      <c r="K195" s="529">
        <v>0</v>
      </c>
      <c r="L195" s="802">
        <v>0</v>
      </c>
      <c r="M195" s="802">
        <v>0</v>
      </c>
      <c r="N195" s="801">
        <v>0</v>
      </c>
      <c r="O195" s="522"/>
      <c r="P195" s="551"/>
      <c r="Q195" s="551"/>
      <c r="AF195" s="550"/>
      <c r="AG195" s="550"/>
    </row>
    <row r="196" spans="1:33" s="549" customFormat="1" ht="23.25">
      <c r="A196" s="800" t="s">
        <v>384</v>
      </c>
      <c r="B196" s="801"/>
      <c r="C196" s="801"/>
      <c r="D196" s="801"/>
      <c r="E196" s="801"/>
      <c r="F196" s="801">
        <v>0</v>
      </c>
      <c r="G196" s="801">
        <v>0</v>
      </c>
      <c r="H196" s="801">
        <v>0</v>
      </c>
      <c r="I196" s="801">
        <v>0</v>
      </c>
      <c r="J196" s="802">
        <v>0</v>
      </c>
      <c r="K196" s="529">
        <v>0</v>
      </c>
      <c r="L196" s="802">
        <v>0</v>
      </c>
      <c r="M196" s="802">
        <v>0</v>
      </c>
      <c r="N196" s="801">
        <v>0</v>
      </c>
      <c r="O196" s="522"/>
      <c r="P196" s="551"/>
      <c r="Q196" s="551"/>
      <c r="AF196" s="550"/>
      <c r="AG196" s="550"/>
    </row>
    <row r="197" spans="1:33" s="549" customFormat="1">
      <c r="A197" s="797" t="s">
        <v>311</v>
      </c>
      <c r="B197" s="797"/>
      <c r="C197" s="522"/>
      <c r="D197" s="522"/>
      <c r="E197" s="797"/>
      <c r="F197" s="799">
        <v>652</v>
      </c>
      <c r="G197" s="799">
        <v>600</v>
      </c>
      <c r="H197" s="799">
        <v>604</v>
      </c>
      <c r="I197" s="807">
        <v>556</v>
      </c>
      <c r="J197" s="799">
        <v>882</v>
      </c>
      <c r="K197" s="799">
        <v>634</v>
      </c>
      <c r="L197" s="799">
        <v>688</v>
      </c>
      <c r="M197" s="808">
        <v>564</v>
      </c>
      <c r="N197" s="798">
        <v>4528</v>
      </c>
      <c r="O197" s="522"/>
      <c r="P197" s="551"/>
      <c r="Q197" s="551"/>
      <c r="AF197" s="550"/>
      <c r="AG197" s="550"/>
    </row>
    <row r="198" spans="1:33" s="549" customFormat="1">
      <c r="C198" s="551"/>
      <c r="D198" s="551"/>
      <c r="F198" s="550"/>
      <c r="G198" s="550"/>
      <c r="H198" s="550"/>
      <c r="I198" s="1109"/>
      <c r="J198" s="550"/>
      <c r="K198" s="550"/>
      <c r="L198" s="550"/>
      <c r="M198" s="552"/>
      <c r="N198" s="1106"/>
      <c r="O198" s="551"/>
      <c r="P198" s="551"/>
      <c r="Q198" s="551"/>
      <c r="AF198" s="550"/>
      <c r="AG198" s="550"/>
    </row>
    <row r="199" spans="1:33" s="549" customFormat="1">
      <c r="C199" s="551"/>
      <c r="D199" s="551"/>
      <c r="F199" s="550"/>
      <c r="G199" s="550"/>
      <c r="H199" s="550"/>
      <c r="I199" s="1109"/>
      <c r="J199" s="550"/>
      <c r="K199" s="550"/>
      <c r="L199" s="550"/>
      <c r="M199" s="552"/>
      <c r="N199" s="1106"/>
      <c r="O199" s="551"/>
      <c r="P199" s="551"/>
      <c r="Q199" s="551"/>
      <c r="AF199" s="550"/>
      <c r="AG199" s="550"/>
    </row>
    <row r="200" spans="1:33" s="549" customFormat="1">
      <c r="C200" s="551"/>
      <c r="D200" s="551"/>
      <c r="F200" s="550"/>
      <c r="G200" s="550"/>
      <c r="H200" s="550"/>
      <c r="I200" s="1109"/>
      <c r="J200" s="550"/>
      <c r="K200" s="550"/>
      <c r="L200" s="550"/>
      <c r="M200" s="552"/>
      <c r="N200" s="1106"/>
      <c r="O200" s="551"/>
      <c r="P200" s="551"/>
      <c r="Q200" s="551"/>
      <c r="AF200" s="550"/>
      <c r="AG200" s="550"/>
    </row>
    <row r="201" spans="1:33" s="549" customFormat="1">
      <c r="C201" s="551"/>
      <c r="D201" s="551"/>
      <c r="F201" s="550"/>
      <c r="G201" s="550"/>
      <c r="H201" s="550"/>
      <c r="I201" s="1109"/>
      <c r="J201" s="550"/>
      <c r="K201" s="550"/>
      <c r="L201" s="550"/>
      <c r="M201" s="552"/>
      <c r="N201" s="1106"/>
      <c r="O201" s="551"/>
      <c r="P201" s="551"/>
      <c r="Q201" s="551"/>
      <c r="AF201" s="550"/>
      <c r="AG201" s="550"/>
    </row>
    <row r="202" spans="1:33" s="549" customFormat="1">
      <c r="C202" s="551"/>
      <c r="D202" s="551"/>
      <c r="F202" s="550"/>
      <c r="G202" s="550"/>
      <c r="H202" s="550"/>
      <c r="I202" s="1109"/>
      <c r="J202" s="550"/>
      <c r="K202" s="550"/>
      <c r="L202" s="550"/>
      <c r="M202" s="552"/>
      <c r="N202" s="1106"/>
      <c r="O202" s="551"/>
      <c r="P202" s="551"/>
      <c r="Q202" s="551"/>
      <c r="AF202" s="550"/>
      <c r="AG202" s="550"/>
    </row>
    <row r="203" spans="1:33" s="549" customFormat="1">
      <c r="C203" s="551"/>
      <c r="D203" s="551"/>
      <c r="F203" s="550"/>
      <c r="G203" s="550"/>
      <c r="H203" s="550"/>
      <c r="I203" s="1109"/>
      <c r="J203" s="550"/>
      <c r="K203" s="550"/>
      <c r="L203" s="550"/>
      <c r="M203" s="552"/>
      <c r="N203" s="1106"/>
      <c r="O203" s="551"/>
      <c r="P203" s="551"/>
      <c r="Q203" s="551"/>
      <c r="AF203" s="550"/>
      <c r="AG203" s="550"/>
    </row>
    <row r="204" spans="1:33" s="549" customFormat="1">
      <c r="C204" s="551"/>
      <c r="D204" s="551"/>
      <c r="F204" s="550"/>
      <c r="G204" s="550"/>
      <c r="H204" s="550"/>
      <c r="I204" s="1109"/>
      <c r="J204" s="550"/>
      <c r="K204" s="550"/>
      <c r="L204" s="550"/>
      <c r="M204" s="552"/>
      <c r="N204" s="1106"/>
      <c r="O204" s="551"/>
      <c r="P204" s="551"/>
      <c r="Q204" s="551"/>
      <c r="AF204" s="550"/>
      <c r="AG204" s="550"/>
    </row>
    <row r="205" spans="1:33" s="549" customFormat="1">
      <c r="C205" s="551"/>
      <c r="D205" s="551"/>
      <c r="F205" s="550"/>
      <c r="G205" s="550"/>
      <c r="H205" s="550"/>
      <c r="I205" s="1109"/>
      <c r="J205" s="550"/>
      <c r="K205" s="550"/>
      <c r="L205" s="550"/>
      <c r="M205" s="552"/>
      <c r="N205" s="1106"/>
      <c r="O205" s="551"/>
      <c r="P205" s="551"/>
      <c r="Q205" s="551"/>
      <c r="AF205" s="550"/>
      <c r="AG205" s="550"/>
    </row>
    <row r="206" spans="1:33" s="549" customFormat="1">
      <c r="C206" s="551"/>
      <c r="D206" s="551"/>
      <c r="F206" s="550"/>
      <c r="G206" s="550"/>
      <c r="H206" s="550"/>
      <c r="I206" s="1109"/>
      <c r="J206" s="550"/>
      <c r="K206" s="550"/>
      <c r="L206" s="550"/>
      <c r="M206" s="552"/>
      <c r="N206" s="1106"/>
      <c r="O206" s="551"/>
      <c r="P206" s="551"/>
      <c r="Q206" s="551"/>
      <c r="AF206" s="550"/>
      <c r="AG206" s="550"/>
    </row>
    <row r="207" spans="1:33" s="549" customFormat="1">
      <c r="C207" s="551"/>
      <c r="D207" s="551"/>
      <c r="F207" s="550"/>
      <c r="G207" s="550"/>
      <c r="H207" s="550"/>
      <c r="I207" s="1109"/>
      <c r="J207" s="550"/>
      <c r="K207" s="550"/>
      <c r="L207" s="550"/>
      <c r="M207" s="552"/>
      <c r="N207" s="1106"/>
      <c r="O207" s="551"/>
      <c r="P207" s="551"/>
      <c r="Q207" s="551"/>
      <c r="AF207" s="550"/>
      <c r="AG207" s="550"/>
    </row>
    <row r="208" spans="1:33" s="549" customFormat="1">
      <c r="C208" s="551"/>
      <c r="D208" s="551"/>
      <c r="F208" s="550"/>
      <c r="G208" s="550"/>
      <c r="H208" s="550"/>
      <c r="I208" s="1109"/>
      <c r="J208" s="550"/>
      <c r="K208" s="550"/>
      <c r="L208" s="550"/>
      <c r="M208" s="552"/>
      <c r="N208" s="1106"/>
      <c r="O208" s="551"/>
      <c r="P208" s="551"/>
      <c r="Q208" s="551"/>
      <c r="AF208" s="550"/>
      <c r="AG208" s="550"/>
    </row>
    <row r="209" spans="1:33" s="549" customFormat="1">
      <c r="C209" s="551"/>
      <c r="D209" s="551"/>
      <c r="F209" s="550"/>
      <c r="G209" s="550"/>
      <c r="H209" s="550"/>
      <c r="I209" s="1109"/>
      <c r="J209" s="550"/>
      <c r="K209" s="550"/>
      <c r="L209" s="550"/>
      <c r="M209" s="552"/>
      <c r="N209" s="1106"/>
      <c r="O209" s="551"/>
      <c r="P209" s="551"/>
      <c r="Q209" s="551"/>
      <c r="AF209" s="550"/>
      <c r="AG209" s="550"/>
    </row>
    <row r="210" spans="1:33" s="549" customFormat="1">
      <c r="C210" s="551"/>
      <c r="D210" s="551"/>
      <c r="F210" s="550"/>
      <c r="G210" s="550"/>
      <c r="H210" s="550"/>
      <c r="I210" s="1109"/>
      <c r="J210" s="550"/>
      <c r="K210" s="550"/>
      <c r="L210" s="550"/>
      <c r="M210" s="552"/>
      <c r="N210" s="1106"/>
      <c r="O210" s="551"/>
      <c r="P210" s="551"/>
      <c r="Q210" s="551"/>
      <c r="AF210" s="550"/>
      <c r="AG210" s="550"/>
    </row>
    <row r="211" spans="1:33" s="542" customFormat="1">
      <c r="A211" s="553"/>
      <c r="B211" s="553"/>
      <c r="C211" s="554"/>
      <c r="D211" s="554"/>
      <c r="E211" s="553"/>
      <c r="F211" s="848"/>
      <c r="G211" s="848"/>
      <c r="H211" s="848"/>
      <c r="I211" s="849"/>
      <c r="J211" s="848"/>
      <c r="K211" s="550"/>
      <c r="L211" s="848"/>
      <c r="M211" s="850"/>
      <c r="N211" s="851"/>
      <c r="O211" s="554"/>
      <c r="P211" s="554"/>
      <c r="Q211" s="554"/>
      <c r="R211" s="553"/>
      <c r="S211" s="553"/>
      <c r="T211" s="553"/>
      <c r="U211" s="553"/>
      <c r="AF211" s="544"/>
      <c r="AG211" s="544"/>
    </row>
    <row r="212" spans="1:33" s="542" customFormat="1">
      <c r="A212" s="553"/>
      <c r="B212" s="553"/>
      <c r="C212" s="554"/>
      <c r="D212" s="554"/>
      <c r="E212" s="553"/>
      <c r="F212" s="848"/>
      <c r="G212" s="848"/>
      <c r="H212" s="848"/>
      <c r="I212" s="849"/>
      <c r="J212" s="848"/>
      <c r="K212" s="550"/>
      <c r="L212" s="848"/>
      <c r="M212" s="850"/>
      <c r="N212" s="851"/>
      <c r="O212" s="554"/>
      <c r="P212" s="554"/>
      <c r="Q212" s="554"/>
      <c r="R212" s="553"/>
      <c r="S212" s="553"/>
      <c r="T212" s="553"/>
      <c r="U212" s="553"/>
      <c r="AF212" s="544"/>
      <c r="AG212" s="544"/>
    </row>
    <row r="213" spans="1:33" s="542" customFormat="1">
      <c r="A213" s="553"/>
      <c r="B213" s="553"/>
      <c r="C213" s="554"/>
      <c r="D213" s="554"/>
      <c r="E213" s="553"/>
      <c r="F213" s="848"/>
      <c r="G213" s="848"/>
      <c r="H213" s="848"/>
      <c r="I213" s="849"/>
      <c r="J213" s="848"/>
      <c r="K213" s="550"/>
      <c r="L213" s="848"/>
      <c r="M213" s="850"/>
      <c r="N213" s="851"/>
      <c r="O213" s="554"/>
      <c r="P213" s="554"/>
      <c r="Q213" s="554"/>
      <c r="R213" s="553"/>
      <c r="S213" s="553"/>
      <c r="T213" s="553"/>
      <c r="U213" s="553"/>
      <c r="AF213" s="544"/>
      <c r="AG213" s="544"/>
    </row>
    <row r="214" spans="1:33" s="542" customFormat="1">
      <c r="A214" s="553"/>
      <c r="B214" s="553"/>
      <c r="C214" s="554"/>
      <c r="D214" s="554"/>
      <c r="E214" s="553"/>
      <c r="F214" s="848"/>
      <c r="G214" s="848"/>
      <c r="H214" s="848"/>
      <c r="I214" s="849"/>
      <c r="J214" s="848"/>
      <c r="K214" s="550"/>
      <c r="L214" s="848"/>
      <c r="M214" s="850"/>
      <c r="N214" s="851"/>
      <c r="O214" s="554"/>
      <c r="P214" s="554"/>
      <c r="Q214" s="554"/>
      <c r="R214" s="553"/>
      <c r="S214" s="553"/>
      <c r="T214" s="553"/>
      <c r="U214" s="553"/>
      <c r="AF214" s="544"/>
      <c r="AG214" s="544"/>
    </row>
    <row r="215" spans="1:33" s="542" customFormat="1">
      <c r="A215" s="553"/>
      <c r="B215" s="553"/>
      <c r="C215" s="554"/>
      <c r="D215" s="554"/>
      <c r="E215" s="553"/>
      <c r="F215" s="848"/>
      <c r="G215" s="848"/>
      <c r="H215" s="848"/>
      <c r="I215" s="849"/>
      <c r="J215" s="848"/>
      <c r="K215" s="550"/>
      <c r="L215" s="848"/>
      <c r="M215" s="850"/>
      <c r="N215" s="851"/>
      <c r="O215" s="554"/>
      <c r="P215" s="554"/>
      <c r="Q215" s="554"/>
      <c r="R215" s="553"/>
      <c r="S215" s="553"/>
      <c r="T215" s="553"/>
      <c r="U215" s="553"/>
      <c r="AF215" s="544"/>
      <c r="AG215" s="544"/>
    </row>
    <row r="216" spans="1:33" s="542" customFormat="1">
      <c r="A216" s="553"/>
      <c r="B216" s="553"/>
      <c r="C216" s="554"/>
      <c r="D216" s="554"/>
      <c r="E216" s="553"/>
      <c r="F216" s="848"/>
      <c r="G216" s="848"/>
      <c r="H216" s="848"/>
      <c r="I216" s="849"/>
      <c r="J216" s="848"/>
      <c r="K216" s="550"/>
      <c r="L216" s="848"/>
      <c r="M216" s="850"/>
      <c r="N216" s="851"/>
      <c r="O216" s="554"/>
      <c r="P216" s="554"/>
      <c r="Q216" s="554"/>
      <c r="R216" s="553"/>
      <c r="S216" s="553"/>
      <c r="T216" s="553"/>
      <c r="U216" s="553"/>
      <c r="AF216" s="544"/>
      <c r="AG216" s="544"/>
    </row>
    <row r="217" spans="1:33" s="542" customFormat="1">
      <c r="A217" s="553"/>
      <c r="B217" s="553"/>
      <c r="C217" s="554"/>
      <c r="D217" s="554"/>
      <c r="E217" s="553"/>
      <c r="F217" s="848"/>
      <c r="G217" s="848"/>
      <c r="H217" s="848"/>
      <c r="I217" s="849"/>
      <c r="J217" s="848"/>
      <c r="K217" s="550"/>
      <c r="L217" s="848"/>
      <c r="M217" s="850"/>
      <c r="N217" s="851"/>
      <c r="O217" s="554"/>
      <c r="P217" s="554"/>
      <c r="Q217" s="554"/>
      <c r="R217" s="553"/>
      <c r="S217" s="553"/>
      <c r="T217" s="553"/>
      <c r="U217" s="553"/>
      <c r="AF217" s="544"/>
      <c r="AG217" s="544"/>
    </row>
    <row r="218" spans="1:33" s="542" customFormat="1">
      <c r="A218" s="553"/>
      <c r="B218" s="553"/>
      <c r="C218" s="554"/>
      <c r="D218" s="554"/>
      <c r="E218" s="553"/>
      <c r="F218" s="848"/>
      <c r="G218" s="848"/>
      <c r="H218" s="848"/>
      <c r="I218" s="849"/>
      <c r="J218" s="848"/>
      <c r="K218" s="550"/>
      <c r="L218" s="848"/>
      <c r="M218" s="850"/>
      <c r="N218" s="851"/>
      <c r="O218" s="554"/>
      <c r="P218" s="554"/>
      <c r="Q218" s="554"/>
      <c r="R218" s="553"/>
      <c r="S218" s="553"/>
      <c r="T218" s="553"/>
      <c r="U218" s="553"/>
      <c r="AF218" s="544"/>
      <c r="AG218" s="544"/>
    </row>
    <row r="219" spans="1:33" s="542" customFormat="1">
      <c r="A219" s="553"/>
      <c r="B219" s="553"/>
      <c r="C219" s="554"/>
      <c r="D219" s="554"/>
      <c r="E219" s="553"/>
      <c r="F219" s="848"/>
      <c r="G219" s="848"/>
      <c r="H219" s="848"/>
      <c r="I219" s="849"/>
      <c r="J219" s="848"/>
      <c r="K219" s="848"/>
      <c r="L219" s="848"/>
      <c r="M219" s="850"/>
      <c r="N219" s="851"/>
      <c r="O219" s="554"/>
      <c r="P219" s="554"/>
      <c r="Q219" s="554"/>
      <c r="R219" s="553"/>
      <c r="S219" s="553"/>
      <c r="T219" s="553"/>
      <c r="U219" s="553"/>
      <c r="AF219" s="544"/>
      <c r="AG219" s="544"/>
    </row>
    <row r="220" spans="1:33" s="542" customFormat="1">
      <c r="A220" s="553"/>
      <c r="B220" s="553"/>
      <c r="C220" s="554"/>
      <c r="D220" s="554"/>
      <c r="E220" s="553"/>
      <c r="F220" s="848"/>
      <c r="G220" s="848"/>
      <c r="H220" s="848"/>
      <c r="I220" s="849"/>
      <c r="J220" s="848"/>
      <c r="K220" s="848"/>
      <c r="L220" s="848"/>
      <c r="M220" s="850"/>
      <c r="N220" s="851"/>
      <c r="O220" s="554"/>
      <c r="P220" s="554"/>
      <c r="Q220" s="554"/>
      <c r="R220" s="553"/>
      <c r="S220" s="553"/>
      <c r="T220" s="553"/>
      <c r="U220" s="553"/>
      <c r="AF220" s="544"/>
      <c r="AG220" s="544"/>
    </row>
    <row r="221" spans="1:33" s="542" customFormat="1">
      <c r="C221" s="543"/>
      <c r="D221" s="543"/>
      <c r="F221" s="544"/>
      <c r="G221" s="544"/>
      <c r="H221" s="544"/>
      <c r="I221" s="545"/>
      <c r="J221" s="544"/>
      <c r="K221" s="544"/>
      <c r="L221" s="544"/>
      <c r="M221" s="546"/>
      <c r="N221" s="547"/>
      <c r="O221" s="543"/>
      <c r="P221" s="543"/>
      <c r="Q221" s="543"/>
      <c r="AF221" s="544"/>
      <c r="AG221" s="544"/>
    </row>
    <row r="222" spans="1:33" s="542" customFormat="1">
      <c r="C222" s="543"/>
      <c r="D222" s="543"/>
      <c r="F222" s="544"/>
      <c r="G222" s="544"/>
      <c r="H222" s="544"/>
      <c r="I222" s="545"/>
      <c r="J222" s="544"/>
      <c r="K222" s="544"/>
      <c r="L222" s="544"/>
      <c r="M222" s="546"/>
      <c r="N222" s="547"/>
      <c r="O222" s="543"/>
      <c r="P222" s="543"/>
      <c r="Q222" s="543"/>
      <c r="AF222" s="544"/>
      <c r="AG222" s="544"/>
    </row>
    <row r="223" spans="1:33" s="542" customFormat="1">
      <c r="C223" s="543"/>
      <c r="D223" s="543"/>
      <c r="F223" s="544"/>
      <c r="G223" s="544"/>
      <c r="H223" s="544"/>
      <c r="I223" s="545"/>
      <c r="J223" s="544"/>
      <c r="K223" s="544"/>
      <c r="L223" s="544"/>
      <c r="M223" s="546"/>
      <c r="N223" s="547"/>
      <c r="O223" s="543"/>
      <c r="P223" s="543"/>
      <c r="Q223" s="543"/>
      <c r="AF223" s="544"/>
      <c r="AG223" s="544"/>
    </row>
    <row r="224" spans="1:33" s="542" customFormat="1">
      <c r="C224" s="543"/>
      <c r="D224" s="543"/>
      <c r="F224" s="544"/>
      <c r="G224" s="544"/>
      <c r="H224" s="544"/>
      <c r="I224" s="545"/>
      <c r="J224" s="544"/>
      <c r="K224" s="544"/>
      <c r="L224" s="544"/>
      <c r="M224" s="546"/>
      <c r="N224" s="547"/>
      <c r="O224" s="543"/>
      <c r="P224" s="543"/>
      <c r="Q224" s="543"/>
      <c r="AF224" s="544"/>
      <c r="AG224" s="544"/>
    </row>
    <row r="225" spans="3:33" s="542" customFormat="1">
      <c r="C225" s="543"/>
      <c r="D225" s="543"/>
      <c r="F225" s="544"/>
      <c r="G225" s="544"/>
      <c r="H225" s="544"/>
      <c r="I225" s="545"/>
      <c r="J225" s="544"/>
      <c r="K225" s="544"/>
      <c r="L225" s="544"/>
      <c r="M225" s="546"/>
      <c r="N225" s="547"/>
      <c r="O225" s="543"/>
      <c r="P225" s="543"/>
      <c r="Q225" s="543"/>
      <c r="AF225" s="544"/>
      <c r="AG225" s="544"/>
    </row>
    <row r="226" spans="3:33" s="542" customFormat="1">
      <c r="C226" s="543"/>
      <c r="D226" s="543"/>
      <c r="F226" s="544"/>
      <c r="G226" s="544"/>
      <c r="H226" s="544"/>
      <c r="I226" s="545"/>
      <c r="J226" s="544"/>
      <c r="K226" s="544"/>
      <c r="L226" s="544"/>
      <c r="M226" s="546"/>
      <c r="N226" s="547"/>
      <c r="O226" s="543"/>
      <c r="P226" s="543"/>
      <c r="Q226" s="543"/>
      <c r="AF226" s="544"/>
      <c r="AG226" s="544"/>
    </row>
    <row r="227" spans="3:33" s="542" customFormat="1">
      <c r="C227" s="543"/>
      <c r="D227" s="543"/>
      <c r="F227" s="544"/>
      <c r="G227" s="544"/>
      <c r="H227" s="544"/>
      <c r="I227" s="545"/>
      <c r="J227" s="544"/>
      <c r="K227" s="544"/>
      <c r="L227" s="544"/>
      <c r="M227" s="546"/>
      <c r="N227" s="547"/>
      <c r="O227" s="543"/>
      <c r="P227" s="543"/>
      <c r="Q227" s="543"/>
      <c r="AF227" s="544"/>
      <c r="AG227" s="544"/>
    </row>
    <row r="228" spans="3:33" s="542" customFormat="1">
      <c r="C228" s="543"/>
      <c r="D228" s="543"/>
      <c r="F228" s="544"/>
      <c r="G228" s="544"/>
      <c r="H228" s="544"/>
      <c r="I228" s="545"/>
      <c r="J228" s="544"/>
      <c r="K228" s="544"/>
      <c r="L228" s="544"/>
      <c r="M228" s="546"/>
      <c r="N228" s="547"/>
      <c r="O228" s="543"/>
      <c r="P228" s="543"/>
      <c r="Q228" s="543"/>
      <c r="AF228" s="544"/>
      <c r="AG228" s="544"/>
    </row>
    <row r="229" spans="3:33" s="542" customFormat="1">
      <c r="C229" s="543"/>
      <c r="D229" s="543"/>
      <c r="F229" s="544"/>
      <c r="G229" s="544"/>
      <c r="H229" s="544"/>
      <c r="I229" s="545"/>
      <c r="J229" s="544"/>
      <c r="K229" s="544"/>
      <c r="L229" s="544"/>
      <c r="M229" s="546"/>
      <c r="N229" s="547"/>
      <c r="O229" s="543"/>
      <c r="P229" s="543"/>
      <c r="Q229" s="543"/>
      <c r="AF229" s="544"/>
      <c r="AG229" s="544"/>
    </row>
    <row r="230" spans="3:33" s="542" customFormat="1">
      <c r="C230" s="543"/>
      <c r="D230" s="543"/>
      <c r="F230" s="544"/>
      <c r="G230" s="544"/>
      <c r="H230" s="544"/>
      <c r="I230" s="545"/>
      <c r="J230" s="544"/>
      <c r="K230" s="544"/>
      <c r="L230" s="544"/>
      <c r="M230" s="546"/>
      <c r="N230" s="547"/>
      <c r="O230" s="543"/>
      <c r="P230" s="543"/>
      <c r="Q230" s="543"/>
      <c r="AF230" s="544"/>
      <c r="AG230" s="544"/>
    </row>
    <row r="231" spans="3:33" s="542" customFormat="1">
      <c r="C231" s="543"/>
      <c r="D231" s="543"/>
      <c r="F231" s="544"/>
      <c r="G231" s="544"/>
      <c r="H231" s="544"/>
      <c r="I231" s="545"/>
      <c r="J231" s="544"/>
      <c r="K231" s="544"/>
      <c r="L231" s="544"/>
      <c r="M231" s="546"/>
      <c r="N231" s="547"/>
      <c r="O231" s="543"/>
      <c r="P231" s="543"/>
      <c r="Q231" s="543"/>
      <c r="AF231" s="544"/>
      <c r="AG231" s="544"/>
    </row>
    <row r="232" spans="3:33" s="542" customFormat="1">
      <c r="C232" s="543"/>
      <c r="D232" s="543"/>
      <c r="F232" s="544"/>
      <c r="G232" s="544"/>
      <c r="H232" s="544"/>
      <c r="I232" s="545"/>
      <c r="J232" s="544"/>
      <c r="K232" s="544"/>
      <c r="L232" s="544"/>
      <c r="M232" s="546"/>
      <c r="N232" s="547"/>
      <c r="O232" s="543"/>
      <c r="P232" s="543"/>
      <c r="Q232" s="543"/>
      <c r="AF232" s="544"/>
      <c r="AG232" s="544"/>
    </row>
    <row r="233" spans="3:33" s="542" customFormat="1">
      <c r="C233" s="543"/>
      <c r="D233" s="543"/>
      <c r="F233" s="544"/>
      <c r="G233" s="544"/>
      <c r="H233" s="544"/>
      <c r="I233" s="545"/>
      <c r="J233" s="544"/>
      <c r="K233" s="544"/>
      <c r="L233" s="544"/>
      <c r="M233" s="546"/>
      <c r="N233" s="547"/>
      <c r="O233" s="543"/>
      <c r="P233" s="543"/>
      <c r="Q233" s="543"/>
      <c r="AF233" s="544"/>
      <c r="AG233" s="544"/>
    </row>
    <row r="234" spans="3:33" s="542" customFormat="1">
      <c r="C234" s="543"/>
      <c r="D234" s="543"/>
      <c r="F234" s="544"/>
      <c r="G234" s="544"/>
      <c r="H234" s="544"/>
      <c r="I234" s="545"/>
      <c r="J234" s="544"/>
      <c r="K234" s="544"/>
      <c r="L234" s="544"/>
      <c r="M234" s="546"/>
      <c r="N234" s="547"/>
      <c r="O234" s="543"/>
      <c r="P234" s="543"/>
      <c r="Q234" s="543"/>
      <c r="AF234" s="544"/>
      <c r="AG234" s="544"/>
    </row>
    <row r="235" spans="3:33" s="542" customFormat="1">
      <c r="C235" s="543"/>
      <c r="D235" s="543"/>
      <c r="F235" s="544"/>
      <c r="G235" s="544"/>
      <c r="H235" s="544"/>
      <c r="I235" s="545"/>
      <c r="J235" s="544"/>
      <c r="K235" s="544"/>
      <c r="L235" s="544"/>
      <c r="M235" s="546"/>
      <c r="N235" s="547"/>
      <c r="O235" s="543"/>
      <c r="P235" s="543"/>
      <c r="Q235" s="543"/>
      <c r="AF235" s="544"/>
      <c r="AG235" s="544"/>
    </row>
    <row r="236" spans="3:33" s="542" customFormat="1">
      <c r="C236" s="543"/>
      <c r="D236" s="543"/>
      <c r="F236" s="544"/>
      <c r="G236" s="544"/>
      <c r="H236" s="544"/>
      <c r="I236" s="545"/>
      <c r="J236" s="544"/>
      <c r="K236" s="544"/>
      <c r="L236" s="544"/>
      <c r="M236" s="546"/>
      <c r="N236" s="547"/>
      <c r="O236" s="543"/>
      <c r="P236" s="543"/>
      <c r="Q236" s="543"/>
      <c r="AF236" s="544"/>
      <c r="AG236" s="544"/>
    </row>
    <row r="237" spans="3:33" s="542" customFormat="1">
      <c r="C237" s="543"/>
      <c r="D237" s="543"/>
      <c r="F237" s="544"/>
      <c r="G237" s="544"/>
      <c r="H237" s="544"/>
      <c r="I237" s="545"/>
      <c r="J237" s="544"/>
      <c r="K237" s="544"/>
      <c r="L237" s="544"/>
      <c r="M237" s="546"/>
      <c r="N237" s="547"/>
      <c r="O237" s="543"/>
      <c r="P237" s="543"/>
      <c r="Q237" s="543"/>
      <c r="AF237" s="544"/>
      <c r="AG237" s="544"/>
    </row>
    <row r="238" spans="3:33" s="542" customFormat="1">
      <c r="C238" s="543"/>
      <c r="D238" s="543"/>
      <c r="F238" s="544"/>
      <c r="G238" s="544"/>
      <c r="H238" s="544"/>
      <c r="I238" s="545"/>
      <c r="J238" s="544"/>
      <c r="K238" s="544"/>
      <c r="L238" s="544"/>
      <c r="M238" s="546"/>
      <c r="N238" s="547"/>
      <c r="O238" s="543"/>
      <c r="P238" s="543"/>
      <c r="Q238" s="543"/>
      <c r="AF238" s="544"/>
      <c r="AG238" s="544"/>
    </row>
    <row r="239" spans="3:33" s="542" customFormat="1">
      <c r="C239" s="543"/>
      <c r="D239" s="543"/>
      <c r="F239" s="544"/>
      <c r="G239" s="544"/>
      <c r="H239" s="544"/>
      <c r="I239" s="545"/>
      <c r="J239" s="544"/>
      <c r="K239" s="544"/>
      <c r="L239" s="544"/>
      <c r="M239" s="546"/>
      <c r="N239" s="547"/>
      <c r="O239" s="543"/>
      <c r="P239" s="543"/>
      <c r="Q239" s="543"/>
      <c r="AF239" s="544"/>
      <c r="AG239" s="544"/>
    </row>
    <row r="240" spans="3:33" s="542" customFormat="1">
      <c r="C240" s="543"/>
      <c r="D240" s="543"/>
      <c r="F240" s="544"/>
      <c r="G240" s="544"/>
      <c r="H240" s="544"/>
      <c r="I240" s="545"/>
      <c r="J240" s="544"/>
      <c r="K240" s="544"/>
      <c r="L240" s="544"/>
      <c r="M240" s="546"/>
      <c r="N240" s="547"/>
      <c r="O240" s="543"/>
      <c r="P240" s="543"/>
      <c r="Q240" s="543"/>
      <c r="AF240" s="544"/>
      <c r="AG240" s="544"/>
    </row>
    <row r="241" spans="3:33" s="542" customFormat="1">
      <c r="C241" s="543"/>
      <c r="D241" s="543"/>
      <c r="F241" s="544"/>
      <c r="G241" s="544"/>
      <c r="H241" s="544"/>
      <c r="I241" s="545"/>
      <c r="J241" s="544"/>
      <c r="K241" s="544"/>
      <c r="L241" s="544"/>
      <c r="M241" s="546"/>
      <c r="N241" s="547"/>
      <c r="O241" s="543"/>
      <c r="P241" s="543"/>
      <c r="Q241" s="543"/>
      <c r="AF241" s="544"/>
      <c r="AG241" s="544"/>
    </row>
    <row r="242" spans="3:33" s="542" customFormat="1">
      <c r="C242" s="543"/>
      <c r="D242" s="543"/>
      <c r="F242" s="544"/>
      <c r="G242" s="544"/>
      <c r="H242" s="544"/>
      <c r="I242" s="545"/>
      <c r="J242" s="544"/>
      <c r="K242" s="544"/>
      <c r="L242" s="544"/>
      <c r="M242" s="546"/>
      <c r="N242" s="547"/>
      <c r="O242" s="543"/>
      <c r="P242" s="543"/>
      <c r="Q242" s="543"/>
      <c r="AF242" s="544"/>
      <c r="AG242" s="544"/>
    </row>
    <row r="243" spans="3:33" s="542" customFormat="1">
      <c r="C243" s="543"/>
      <c r="D243" s="543"/>
      <c r="F243" s="544"/>
      <c r="G243" s="544"/>
      <c r="H243" s="544"/>
      <c r="I243" s="545"/>
      <c r="J243" s="544"/>
      <c r="K243" s="544"/>
      <c r="L243" s="544"/>
      <c r="M243" s="546"/>
      <c r="N243" s="547"/>
      <c r="O243" s="543"/>
      <c r="P243" s="543"/>
      <c r="Q243" s="543"/>
      <c r="AF243" s="544"/>
      <c r="AG243" s="544"/>
    </row>
    <row r="244" spans="3:33" s="542" customFormat="1">
      <c r="C244" s="543"/>
      <c r="D244" s="543"/>
      <c r="F244" s="544"/>
      <c r="G244" s="544"/>
      <c r="H244" s="544"/>
      <c r="I244" s="545"/>
      <c r="J244" s="544"/>
      <c r="K244" s="544"/>
      <c r="L244" s="544"/>
      <c r="M244" s="546"/>
      <c r="N244" s="547"/>
      <c r="O244" s="543"/>
      <c r="P244" s="543"/>
      <c r="Q244" s="543"/>
      <c r="AF244" s="544"/>
      <c r="AG244" s="544"/>
    </row>
    <row r="245" spans="3:33" s="542" customFormat="1">
      <c r="C245" s="543"/>
      <c r="D245" s="543"/>
      <c r="F245" s="544"/>
      <c r="G245" s="544"/>
      <c r="H245" s="544"/>
      <c r="I245" s="545"/>
      <c r="J245" s="544"/>
      <c r="K245" s="544"/>
      <c r="L245" s="544"/>
      <c r="M245" s="546"/>
      <c r="N245" s="547"/>
      <c r="O245" s="543"/>
      <c r="P245" s="543"/>
      <c r="Q245" s="543"/>
      <c r="AF245" s="544"/>
      <c r="AG245" s="544"/>
    </row>
    <row r="246" spans="3:33" s="542" customFormat="1">
      <c r="C246" s="543"/>
      <c r="D246" s="543"/>
      <c r="F246" s="544"/>
      <c r="G246" s="544"/>
      <c r="H246" s="544"/>
      <c r="I246" s="545"/>
      <c r="J246" s="544"/>
      <c r="K246" s="544"/>
      <c r="L246" s="544"/>
      <c r="M246" s="546"/>
      <c r="N246" s="547"/>
      <c r="O246" s="543"/>
      <c r="P246" s="543"/>
      <c r="Q246" s="543"/>
      <c r="AF246" s="544"/>
      <c r="AG246" s="544"/>
    </row>
    <row r="247" spans="3:33" s="542" customFormat="1">
      <c r="C247" s="543"/>
      <c r="D247" s="543"/>
      <c r="F247" s="544"/>
      <c r="G247" s="544"/>
      <c r="H247" s="544"/>
      <c r="I247" s="545"/>
      <c r="J247" s="544"/>
      <c r="K247" s="544"/>
      <c r="L247" s="544"/>
      <c r="M247" s="546"/>
      <c r="N247" s="547"/>
      <c r="O247" s="543"/>
      <c r="P247" s="543"/>
      <c r="Q247" s="543"/>
      <c r="AF247" s="544"/>
      <c r="AG247" s="544"/>
    </row>
    <row r="248" spans="3:33" s="542" customFormat="1">
      <c r="C248" s="543"/>
      <c r="D248" s="543"/>
      <c r="F248" s="544"/>
      <c r="G248" s="544"/>
      <c r="H248" s="544"/>
      <c r="I248" s="545"/>
      <c r="J248" s="544"/>
      <c r="K248" s="544"/>
      <c r="L248" s="544"/>
      <c r="M248" s="546"/>
      <c r="N248" s="547"/>
      <c r="O248" s="543"/>
      <c r="P248" s="543"/>
      <c r="Q248" s="543"/>
      <c r="AF248" s="544"/>
      <c r="AG248" s="544"/>
    </row>
    <row r="249" spans="3:33" s="542" customFormat="1">
      <c r="C249" s="543"/>
      <c r="D249" s="543"/>
      <c r="F249" s="544"/>
      <c r="G249" s="544"/>
      <c r="H249" s="544"/>
      <c r="I249" s="545"/>
      <c r="J249" s="544"/>
      <c r="K249" s="544"/>
      <c r="L249" s="544"/>
      <c r="M249" s="546"/>
      <c r="N249" s="547"/>
      <c r="O249" s="543"/>
      <c r="P249" s="543"/>
      <c r="Q249" s="543"/>
      <c r="AF249" s="544"/>
      <c r="AG249" s="544"/>
    </row>
    <row r="250" spans="3:33" s="542" customFormat="1">
      <c r="C250" s="543"/>
      <c r="D250" s="543"/>
      <c r="F250" s="544"/>
      <c r="G250" s="544"/>
      <c r="H250" s="544"/>
      <c r="I250" s="545"/>
      <c r="J250" s="544"/>
      <c r="K250" s="544"/>
      <c r="L250" s="544"/>
      <c r="M250" s="546"/>
      <c r="N250" s="547"/>
      <c r="O250" s="543"/>
      <c r="P250" s="543"/>
      <c r="Q250" s="543"/>
      <c r="AF250" s="544"/>
      <c r="AG250" s="544"/>
    </row>
    <row r="251" spans="3:33" s="542" customFormat="1">
      <c r="C251" s="543"/>
      <c r="D251" s="543"/>
      <c r="F251" s="544"/>
      <c r="G251" s="544"/>
      <c r="H251" s="544"/>
      <c r="I251" s="545"/>
      <c r="J251" s="544"/>
      <c r="K251" s="544"/>
      <c r="L251" s="544"/>
      <c r="M251" s="546"/>
      <c r="N251" s="547"/>
      <c r="O251" s="543"/>
      <c r="P251" s="543"/>
      <c r="Q251" s="543"/>
      <c r="AF251" s="544"/>
      <c r="AG251" s="544"/>
    </row>
    <row r="252" spans="3:33" s="542" customFormat="1">
      <c r="C252" s="543"/>
      <c r="D252" s="543"/>
      <c r="F252" s="544"/>
      <c r="G252" s="544"/>
      <c r="H252" s="544"/>
      <c r="I252" s="545"/>
      <c r="J252" s="544"/>
      <c r="K252" s="544"/>
      <c r="L252" s="544"/>
      <c r="M252" s="546"/>
      <c r="N252" s="547"/>
      <c r="O252" s="543"/>
      <c r="P252" s="543"/>
      <c r="Q252" s="543"/>
      <c r="AF252" s="544"/>
      <c r="AG252" s="544"/>
    </row>
    <row r="253" spans="3:33" s="542" customFormat="1">
      <c r="C253" s="543"/>
      <c r="D253" s="543"/>
      <c r="F253" s="544"/>
      <c r="G253" s="544"/>
      <c r="H253" s="544"/>
      <c r="I253" s="545"/>
      <c r="J253" s="544"/>
      <c r="K253" s="544"/>
      <c r="L253" s="544"/>
      <c r="M253" s="546"/>
      <c r="N253" s="547"/>
      <c r="O253" s="543"/>
      <c r="P253" s="543"/>
      <c r="Q253" s="543"/>
      <c r="AF253" s="544"/>
      <c r="AG253" s="544"/>
    </row>
    <row r="254" spans="3:33" s="542" customFormat="1">
      <c r="C254" s="543"/>
      <c r="D254" s="543"/>
      <c r="F254" s="544"/>
      <c r="G254" s="544"/>
      <c r="H254" s="544"/>
      <c r="I254" s="545"/>
      <c r="J254" s="544"/>
      <c r="K254" s="544"/>
      <c r="L254" s="544"/>
      <c r="M254" s="546"/>
      <c r="N254" s="547"/>
      <c r="O254" s="543"/>
      <c r="P254" s="543"/>
      <c r="Q254" s="543"/>
      <c r="AF254" s="544"/>
      <c r="AG254" s="544"/>
    </row>
    <row r="255" spans="3:33" s="542" customFormat="1">
      <c r="C255" s="543"/>
      <c r="D255" s="543"/>
      <c r="F255" s="544"/>
      <c r="G255" s="544"/>
      <c r="H255" s="544"/>
      <c r="I255" s="545"/>
      <c r="J255" s="544"/>
      <c r="K255" s="544"/>
      <c r="L255" s="544"/>
      <c r="M255" s="546"/>
      <c r="N255" s="547"/>
      <c r="O255" s="543"/>
      <c r="P255" s="543"/>
      <c r="Q255" s="543"/>
      <c r="AF255" s="544"/>
      <c r="AG255" s="544"/>
    </row>
    <row r="256" spans="3:33" s="542" customFormat="1">
      <c r="C256" s="543"/>
      <c r="D256" s="543"/>
      <c r="F256" s="544"/>
      <c r="G256" s="544"/>
      <c r="H256" s="544"/>
      <c r="I256" s="545"/>
      <c r="J256" s="544"/>
      <c r="K256" s="544"/>
      <c r="L256" s="544"/>
      <c r="M256" s="546"/>
      <c r="N256" s="547"/>
      <c r="O256" s="543"/>
      <c r="P256" s="543"/>
      <c r="Q256" s="543"/>
      <c r="AF256" s="544"/>
      <c r="AG256" s="544"/>
    </row>
    <row r="257" spans="3:33" s="542" customFormat="1">
      <c r="C257" s="543"/>
      <c r="D257" s="543"/>
      <c r="F257" s="544"/>
      <c r="G257" s="544"/>
      <c r="H257" s="544"/>
      <c r="I257" s="545"/>
      <c r="J257" s="544"/>
      <c r="K257" s="544"/>
      <c r="L257" s="544"/>
      <c r="M257" s="546"/>
      <c r="N257" s="547"/>
      <c r="O257" s="543"/>
      <c r="P257" s="543"/>
      <c r="Q257" s="543"/>
      <c r="AF257" s="544"/>
      <c r="AG257" s="544"/>
    </row>
    <row r="258" spans="3:33" s="542" customFormat="1">
      <c r="C258" s="543"/>
      <c r="D258" s="543"/>
      <c r="F258" s="544"/>
      <c r="G258" s="544"/>
      <c r="H258" s="544"/>
      <c r="I258" s="545"/>
      <c r="J258" s="544"/>
      <c r="K258" s="544"/>
      <c r="L258" s="544"/>
      <c r="M258" s="546"/>
      <c r="N258" s="547"/>
      <c r="O258" s="543"/>
      <c r="P258" s="543"/>
      <c r="Q258" s="543"/>
      <c r="AF258" s="544"/>
      <c r="AG258" s="544"/>
    </row>
    <row r="259" spans="3:33" s="542" customFormat="1">
      <c r="C259" s="543"/>
      <c r="D259" s="543"/>
      <c r="F259" s="544"/>
      <c r="G259" s="544"/>
      <c r="H259" s="544"/>
      <c r="I259" s="545"/>
      <c r="J259" s="544"/>
      <c r="K259" s="544"/>
      <c r="L259" s="544"/>
      <c r="M259" s="546"/>
      <c r="N259" s="547"/>
      <c r="O259" s="543"/>
      <c r="P259" s="543"/>
      <c r="Q259" s="543"/>
      <c r="AF259" s="544"/>
      <c r="AG259" s="544"/>
    </row>
    <row r="260" spans="3:33" s="542" customFormat="1">
      <c r="C260" s="543"/>
      <c r="D260" s="543"/>
      <c r="F260" s="544"/>
      <c r="G260" s="544"/>
      <c r="H260" s="544"/>
      <c r="I260" s="545"/>
      <c r="J260" s="544"/>
      <c r="K260" s="544"/>
      <c r="L260" s="544"/>
      <c r="M260" s="546"/>
      <c r="N260" s="547"/>
      <c r="O260" s="543"/>
      <c r="P260" s="543"/>
      <c r="Q260" s="543"/>
      <c r="AF260" s="544"/>
      <c r="AG260" s="544"/>
    </row>
    <row r="261" spans="3:33" s="542" customFormat="1">
      <c r="C261" s="543"/>
      <c r="D261" s="543"/>
      <c r="F261" s="544"/>
      <c r="G261" s="544"/>
      <c r="H261" s="544"/>
      <c r="I261" s="545"/>
      <c r="J261" s="544"/>
      <c r="K261" s="544"/>
      <c r="L261" s="544"/>
      <c r="M261" s="546"/>
      <c r="N261" s="547"/>
      <c r="O261" s="543"/>
      <c r="P261" s="543"/>
      <c r="Q261" s="543"/>
      <c r="AF261" s="544"/>
      <c r="AG261" s="544"/>
    </row>
    <row r="262" spans="3:33" s="542" customFormat="1">
      <c r="C262" s="543"/>
      <c r="D262" s="543"/>
      <c r="F262" s="544"/>
      <c r="G262" s="544"/>
      <c r="H262" s="544"/>
      <c r="I262" s="545"/>
      <c r="J262" s="544"/>
      <c r="K262" s="544"/>
      <c r="L262" s="544"/>
      <c r="M262" s="546"/>
      <c r="N262" s="547"/>
      <c r="O262" s="543"/>
      <c r="P262" s="543"/>
      <c r="Q262" s="543"/>
      <c r="AF262" s="544"/>
      <c r="AG262" s="544"/>
    </row>
    <row r="263" spans="3:33" s="542" customFormat="1">
      <c r="C263" s="543"/>
      <c r="D263" s="543"/>
      <c r="F263" s="544"/>
      <c r="G263" s="544"/>
      <c r="H263" s="544"/>
      <c r="I263" s="545"/>
      <c r="J263" s="544"/>
      <c r="K263" s="544"/>
      <c r="L263" s="544"/>
      <c r="M263" s="546"/>
      <c r="N263" s="547"/>
      <c r="O263" s="543"/>
      <c r="P263" s="543"/>
      <c r="Q263" s="543"/>
      <c r="AF263" s="544"/>
      <c r="AG263" s="544"/>
    </row>
    <row r="264" spans="3:33" s="542" customFormat="1">
      <c r="C264" s="543"/>
      <c r="D264" s="543"/>
      <c r="F264" s="544"/>
      <c r="G264" s="544"/>
      <c r="H264" s="544"/>
      <c r="I264" s="545"/>
      <c r="J264" s="544"/>
      <c r="K264" s="544"/>
      <c r="L264" s="544"/>
      <c r="M264" s="546"/>
      <c r="N264" s="547"/>
      <c r="O264" s="543"/>
      <c r="P264" s="543"/>
      <c r="Q264" s="543"/>
      <c r="AF264" s="544"/>
      <c r="AG264" s="544"/>
    </row>
    <row r="265" spans="3:33" s="542" customFormat="1">
      <c r="C265" s="543"/>
      <c r="D265" s="543"/>
      <c r="F265" s="544"/>
      <c r="G265" s="544"/>
      <c r="H265" s="544"/>
      <c r="I265" s="545"/>
      <c r="J265" s="544"/>
      <c r="K265" s="544"/>
      <c r="L265" s="544"/>
      <c r="M265" s="546"/>
      <c r="N265" s="547"/>
      <c r="O265" s="543"/>
      <c r="P265" s="543"/>
      <c r="Q265" s="543"/>
      <c r="AF265" s="544"/>
      <c r="AG265" s="544"/>
    </row>
    <row r="266" spans="3:33" s="542" customFormat="1">
      <c r="C266" s="543"/>
      <c r="D266" s="543"/>
      <c r="F266" s="544"/>
      <c r="G266" s="544"/>
      <c r="H266" s="544"/>
      <c r="I266" s="545"/>
      <c r="J266" s="544"/>
      <c r="K266" s="544"/>
      <c r="L266" s="544"/>
      <c r="M266" s="546"/>
      <c r="N266" s="547"/>
      <c r="O266" s="543"/>
      <c r="P266" s="543"/>
      <c r="Q266" s="543"/>
      <c r="AF266" s="544"/>
      <c r="AG266" s="544"/>
    </row>
    <row r="267" spans="3:33" s="542" customFormat="1">
      <c r="C267" s="543"/>
      <c r="D267" s="543"/>
      <c r="F267" s="544"/>
      <c r="G267" s="544"/>
      <c r="H267" s="544"/>
      <c r="I267" s="545"/>
      <c r="J267" s="544"/>
      <c r="K267" s="544"/>
      <c r="L267" s="544"/>
      <c r="M267" s="546"/>
      <c r="N267" s="547"/>
      <c r="O267" s="543"/>
      <c r="P267" s="543"/>
      <c r="Q267" s="543"/>
      <c r="AF267" s="544"/>
      <c r="AG267" s="544"/>
    </row>
    <row r="268" spans="3:33" s="542" customFormat="1">
      <c r="C268" s="543"/>
      <c r="D268" s="543"/>
      <c r="F268" s="544"/>
      <c r="G268" s="544"/>
      <c r="H268" s="544"/>
      <c r="I268" s="545"/>
      <c r="J268" s="544"/>
      <c r="K268" s="544"/>
      <c r="L268" s="544"/>
      <c r="M268" s="546"/>
      <c r="N268" s="547"/>
      <c r="O268" s="543"/>
      <c r="P268" s="543"/>
      <c r="Q268" s="543"/>
      <c r="AF268" s="544"/>
      <c r="AG268" s="544"/>
    </row>
    <row r="269" spans="3:33" s="542" customFormat="1">
      <c r="C269" s="543"/>
      <c r="D269" s="543"/>
      <c r="F269" s="544"/>
      <c r="G269" s="544"/>
      <c r="H269" s="544"/>
      <c r="I269" s="545"/>
      <c r="J269" s="544"/>
      <c r="K269" s="544"/>
      <c r="L269" s="544"/>
      <c r="M269" s="546"/>
      <c r="N269" s="547"/>
      <c r="O269" s="543"/>
      <c r="P269" s="543"/>
      <c r="Q269" s="543"/>
      <c r="AF269" s="544"/>
      <c r="AG269" s="544"/>
    </row>
    <row r="270" spans="3:33" s="542" customFormat="1">
      <c r="C270" s="543"/>
      <c r="D270" s="543"/>
      <c r="F270" s="544"/>
      <c r="G270" s="544"/>
      <c r="H270" s="544"/>
      <c r="I270" s="545"/>
      <c r="J270" s="544"/>
      <c r="K270" s="544"/>
      <c r="L270" s="544"/>
      <c r="M270" s="546"/>
      <c r="N270" s="547"/>
      <c r="O270" s="543"/>
      <c r="P270" s="543"/>
      <c r="Q270" s="543"/>
      <c r="AF270" s="544"/>
      <c r="AG270" s="544"/>
    </row>
    <row r="271" spans="3:33" s="542" customFormat="1">
      <c r="C271" s="543"/>
      <c r="D271" s="543"/>
      <c r="F271" s="544"/>
      <c r="G271" s="544"/>
      <c r="H271" s="544"/>
      <c r="I271" s="545"/>
      <c r="J271" s="544"/>
      <c r="K271" s="544"/>
      <c r="L271" s="544"/>
      <c r="M271" s="546"/>
      <c r="N271" s="547"/>
      <c r="O271" s="543"/>
      <c r="P271" s="543"/>
      <c r="Q271" s="543"/>
      <c r="AF271" s="544"/>
      <c r="AG271" s="544"/>
    </row>
    <row r="272" spans="3:33" s="542" customFormat="1">
      <c r="C272" s="543"/>
      <c r="D272" s="543"/>
      <c r="F272" s="544"/>
      <c r="G272" s="544"/>
      <c r="H272" s="544"/>
      <c r="I272" s="545"/>
      <c r="J272" s="544"/>
      <c r="K272" s="544"/>
      <c r="L272" s="544"/>
      <c r="M272" s="546"/>
      <c r="N272" s="547"/>
      <c r="O272" s="543"/>
      <c r="P272" s="543"/>
      <c r="Q272" s="543"/>
      <c r="AF272" s="544"/>
      <c r="AG272" s="544"/>
    </row>
    <row r="273" spans="3:33" s="542" customFormat="1">
      <c r="C273" s="543"/>
      <c r="D273" s="543"/>
      <c r="F273" s="544"/>
      <c r="G273" s="544"/>
      <c r="H273" s="544"/>
      <c r="I273" s="545"/>
      <c r="J273" s="544"/>
      <c r="K273" s="544"/>
      <c r="L273" s="544"/>
      <c r="M273" s="546"/>
      <c r="N273" s="547"/>
      <c r="O273" s="543"/>
      <c r="P273" s="543"/>
      <c r="Q273" s="543"/>
      <c r="AF273" s="544"/>
      <c r="AG273" s="544"/>
    </row>
    <row r="274" spans="3:33" s="542" customFormat="1">
      <c r="C274" s="543"/>
      <c r="D274" s="543"/>
      <c r="F274" s="544"/>
      <c r="G274" s="544"/>
      <c r="H274" s="544"/>
      <c r="I274" s="545"/>
      <c r="J274" s="544"/>
      <c r="K274" s="544"/>
      <c r="L274" s="544"/>
      <c r="M274" s="546"/>
      <c r="N274" s="547"/>
      <c r="O274" s="543"/>
      <c r="P274" s="543"/>
      <c r="Q274" s="543"/>
      <c r="AF274" s="544"/>
      <c r="AG274" s="544"/>
    </row>
    <row r="275" spans="3:33" s="542" customFormat="1">
      <c r="C275" s="543"/>
      <c r="D275" s="543"/>
      <c r="F275" s="544"/>
      <c r="G275" s="544"/>
      <c r="H275" s="544"/>
      <c r="I275" s="545"/>
      <c r="J275" s="544"/>
      <c r="K275" s="544"/>
      <c r="L275" s="544"/>
      <c r="M275" s="546"/>
      <c r="N275" s="547"/>
      <c r="O275" s="543"/>
      <c r="P275" s="543"/>
      <c r="Q275" s="543"/>
      <c r="AF275" s="544"/>
      <c r="AG275" s="544"/>
    </row>
    <row r="276" spans="3:33" s="542" customFormat="1">
      <c r="C276" s="543"/>
      <c r="D276" s="543"/>
      <c r="F276" s="544"/>
      <c r="G276" s="544"/>
      <c r="H276" s="544"/>
      <c r="I276" s="545"/>
      <c r="J276" s="544"/>
      <c r="K276" s="544"/>
      <c r="L276" s="544"/>
      <c r="M276" s="546"/>
      <c r="N276" s="547"/>
      <c r="O276" s="543"/>
      <c r="P276" s="543"/>
      <c r="Q276" s="543"/>
      <c r="AF276" s="544"/>
      <c r="AG276" s="544"/>
    </row>
    <row r="277" spans="3:33" s="542" customFormat="1">
      <c r="C277" s="543"/>
      <c r="D277" s="543"/>
      <c r="F277" s="544"/>
      <c r="G277" s="544"/>
      <c r="H277" s="544"/>
      <c r="I277" s="545"/>
      <c r="J277" s="544"/>
      <c r="K277" s="544"/>
      <c r="L277" s="544"/>
      <c r="M277" s="546"/>
      <c r="N277" s="547"/>
      <c r="O277" s="543"/>
      <c r="P277" s="543"/>
      <c r="Q277" s="543"/>
      <c r="AF277" s="544"/>
      <c r="AG277" s="544"/>
    </row>
    <row r="278" spans="3:33" s="542" customFormat="1">
      <c r="C278" s="543"/>
      <c r="D278" s="543"/>
      <c r="F278" s="544"/>
      <c r="G278" s="544"/>
      <c r="H278" s="544"/>
      <c r="I278" s="545"/>
      <c r="J278" s="544"/>
      <c r="K278" s="544"/>
      <c r="L278" s="544"/>
      <c r="M278" s="546"/>
      <c r="N278" s="547"/>
      <c r="O278" s="543"/>
      <c r="P278" s="543"/>
      <c r="Q278" s="543"/>
      <c r="AF278" s="544"/>
      <c r="AG278" s="544"/>
    </row>
    <row r="279" spans="3:33" s="542" customFormat="1">
      <c r="C279" s="543"/>
      <c r="D279" s="543"/>
      <c r="F279" s="544"/>
      <c r="G279" s="544"/>
      <c r="H279" s="544"/>
      <c r="I279" s="545"/>
      <c r="J279" s="544"/>
      <c r="K279" s="544"/>
      <c r="L279" s="544"/>
      <c r="M279" s="546"/>
      <c r="N279" s="547"/>
      <c r="O279" s="543"/>
      <c r="P279" s="543"/>
      <c r="Q279" s="543"/>
      <c r="AF279" s="544"/>
      <c r="AG279" s="544"/>
    </row>
    <row r="280" spans="3:33" s="542" customFormat="1">
      <c r="C280" s="543"/>
      <c r="D280" s="543"/>
      <c r="F280" s="544"/>
      <c r="G280" s="544"/>
      <c r="H280" s="544"/>
      <c r="I280" s="545"/>
      <c r="J280" s="544"/>
      <c r="K280" s="544"/>
      <c r="L280" s="544"/>
      <c r="M280" s="546"/>
      <c r="N280" s="547"/>
      <c r="O280" s="543"/>
      <c r="P280" s="543"/>
      <c r="Q280" s="543"/>
      <c r="AF280" s="544"/>
      <c r="AG280" s="544"/>
    </row>
    <row r="281" spans="3:33" s="542" customFormat="1">
      <c r="C281" s="543"/>
      <c r="D281" s="543"/>
      <c r="F281" s="544"/>
      <c r="G281" s="544"/>
      <c r="H281" s="544"/>
      <c r="I281" s="545"/>
      <c r="J281" s="544"/>
      <c r="K281" s="544"/>
      <c r="L281" s="544"/>
      <c r="M281" s="546"/>
      <c r="N281" s="547"/>
      <c r="O281" s="543"/>
      <c r="P281" s="543"/>
      <c r="Q281" s="543"/>
      <c r="AF281" s="544"/>
      <c r="AG281" s="544"/>
    </row>
    <row r="282" spans="3:33" s="542" customFormat="1">
      <c r="C282" s="543"/>
      <c r="D282" s="543"/>
      <c r="F282" s="544"/>
      <c r="G282" s="544"/>
      <c r="H282" s="544"/>
      <c r="I282" s="545"/>
      <c r="J282" s="544"/>
      <c r="K282" s="544"/>
      <c r="L282" s="544"/>
      <c r="M282" s="546"/>
      <c r="N282" s="547"/>
      <c r="O282" s="543"/>
      <c r="P282" s="543"/>
      <c r="Q282" s="543"/>
      <c r="AF282" s="544"/>
      <c r="AG282" s="544"/>
    </row>
    <row r="283" spans="3:33" s="542" customFormat="1">
      <c r="C283" s="543"/>
      <c r="D283" s="543"/>
      <c r="F283" s="544"/>
      <c r="G283" s="544"/>
      <c r="H283" s="544"/>
      <c r="I283" s="545"/>
      <c r="J283" s="544"/>
      <c r="K283" s="544"/>
      <c r="L283" s="544"/>
      <c r="M283" s="546"/>
      <c r="N283" s="547"/>
      <c r="O283" s="543"/>
      <c r="P283" s="543"/>
      <c r="Q283" s="543"/>
      <c r="AF283" s="544"/>
      <c r="AG283" s="544"/>
    </row>
    <row r="284" spans="3:33" s="542" customFormat="1">
      <c r="C284" s="543"/>
      <c r="D284" s="543"/>
      <c r="F284" s="544"/>
      <c r="G284" s="544"/>
      <c r="H284" s="544"/>
      <c r="I284" s="545"/>
      <c r="J284" s="544"/>
      <c r="K284" s="544"/>
      <c r="L284" s="544"/>
      <c r="M284" s="546"/>
      <c r="N284" s="547"/>
      <c r="O284" s="543"/>
      <c r="P284" s="543"/>
      <c r="Q284" s="543"/>
      <c r="AF284" s="544"/>
      <c r="AG284" s="544"/>
    </row>
    <row r="285" spans="3:33" s="542" customFormat="1">
      <c r="C285" s="543"/>
      <c r="D285" s="543"/>
      <c r="F285" s="544"/>
      <c r="G285" s="544"/>
      <c r="H285" s="544"/>
      <c r="I285" s="545"/>
      <c r="J285" s="544"/>
      <c r="K285" s="544"/>
      <c r="L285" s="544"/>
      <c r="M285" s="546"/>
      <c r="N285" s="547"/>
      <c r="O285" s="543"/>
      <c r="P285" s="543"/>
      <c r="Q285" s="543"/>
      <c r="AF285" s="544"/>
      <c r="AG285" s="544"/>
    </row>
    <row r="286" spans="3:33" s="542" customFormat="1">
      <c r="C286" s="543"/>
      <c r="D286" s="543"/>
      <c r="F286" s="544"/>
      <c r="G286" s="544"/>
      <c r="H286" s="544"/>
      <c r="I286" s="545"/>
      <c r="J286" s="544"/>
      <c r="K286" s="544"/>
      <c r="L286" s="544"/>
      <c r="M286" s="546"/>
      <c r="N286" s="547"/>
      <c r="O286" s="543"/>
      <c r="P286" s="543"/>
      <c r="Q286" s="543"/>
      <c r="AF286" s="544"/>
      <c r="AG286" s="544"/>
    </row>
    <row r="287" spans="3:33" s="542" customFormat="1">
      <c r="C287" s="543"/>
      <c r="D287" s="543"/>
      <c r="F287" s="544"/>
      <c r="G287" s="544"/>
      <c r="H287" s="544"/>
      <c r="I287" s="545"/>
      <c r="J287" s="544"/>
      <c r="K287" s="544"/>
      <c r="L287" s="544"/>
      <c r="M287" s="546"/>
      <c r="N287" s="547"/>
      <c r="O287" s="543"/>
      <c r="P287" s="543"/>
      <c r="Q287" s="543"/>
      <c r="AF287" s="544"/>
      <c r="AG287" s="544"/>
    </row>
    <row r="288" spans="3:33" s="542" customFormat="1">
      <c r="C288" s="543"/>
      <c r="D288" s="543"/>
      <c r="F288" s="544"/>
      <c r="G288" s="544"/>
      <c r="H288" s="544"/>
      <c r="I288" s="545"/>
      <c r="J288" s="544"/>
      <c r="K288" s="544"/>
      <c r="L288" s="544"/>
      <c r="M288" s="546"/>
      <c r="N288" s="547"/>
      <c r="O288" s="543"/>
      <c r="P288" s="543"/>
      <c r="Q288" s="543"/>
      <c r="AF288" s="544"/>
      <c r="AG288" s="544"/>
    </row>
    <row r="289" spans="3:33" s="542" customFormat="1">
      <c r="C289" s="543"/>
      <c r="D289" s="543"/>
      <c r="F289" s="544"/>
      <c r="G289" s="544"/>
      <c r="H289" s="544"/>
      <c r="I289" s="545"/>
      <c r="J289" s="544"/>
      <c r="K289" s="544"/>
      <c r="L289" s="544"/>
      <c r="M289" s="546"/>
      <c r="N289" s="547"/>
      <c r="O289" s="543"/>
      <c r="P289" s="543"/>
      <c r="Q289" s="543"/>
      <c r="AF289" s="544"/>
      <c r="AG289" s="544"/>
    </row>
    <row r="290" spans="3:33" s="542" customFormat="1">
      <c r="C290" s="543"/>
      <c r="D290" s="543"/>
      <c r="F290" s="544"/>
      <c r="G290" s="544"/>
      <c r="H290" s="544"/>
      <c r="I290" s="545"/>
      <c r="J290" s="544"/>
      <c r="K290" s="544"/>
      <c r="L290" s="544"/>
      <c r="M290" s="546"/>
      <c r="N290" s="547"/>
      <c r="O290" s="543"/>
      <c r="P290" s="543"/>
      <c r="Q290" s="543"/>
      <c r="AF290" s="544"/>
      <c r="AG290" s="544"/>
    </row>
    <row r="291" spans="3:33" s="542" customFormat="1">
      <c r="C291" s="543"/>
      <c r="D291" s="543"/>
      <c r="F291" s="544"/>
      <c r="G291" s="544"/>
      <c r="H291" s="544"/>
      <c r="I291" s="545"/>
      <c r="J291" s="544"/>
      <c r="K291" s="544"/>
      <c r="L291" s="544"/>
      <c r="M291" s="546"/>
      <c r="N291" s="547"/>
      <c r="O291" s="543"/>
      <c r="P291" s="543"/>
      <c r="Q291" s="543"/>
      <c r="AF291" s="544"/>
      <c r="AG291" s="544"/>
    </row>
    <row r="292" spans="3:33" s="542" customFormat="1">
      <c r="C292" s="543"/>
      <c r="D292" s="543"/>
      <c r="F292" s="544"/>
      <c r="G292" s="544"/>
      <c r="H292" s="544"/>
      <c r="I292" s="545"/>
      <c r="J292" s="544"/>
      <c r="K292" s="544"/>
      <c r="L292" s="544"/>
      <c r="M292" s="546"/>
      <c r="N292" s="547"/>
      <c r="O292" s="543"/>
      <c r="P292" s="543"/>
      <c r="Q292" s="543"/>
      <c r="AF292" s="544"/>
      <c r="AG292" s="544"/>
    </row>
    <row r="293" spans="3:33" s="542" customFormat="1">
      <c r="C293" s="543"/>
      <c r="D293" s="543"/>
      <c r="F293" s="544"/>
      <c r="G293" s="544"/>
      <c r="H293" s="544"/>
      <c r="I293" s="545"/>
      <c r="J293" s="544"/>
      <c r="K293" s="544"/>
      <c r="L293" s="544"/>
      <c r="M293" s="546"/>
      <c r="N293" s="547"/>
      <c r="O293" s="543"/>
      <c r="P293" s="543"/>
      <c r="Q293" s="543"/>
      <c r="AF293" s="544"/>
      <c r="AG293" s="544"/>
    </row>
    <row r="294" spans="3:33" s="542" customFormat="1">
      <c r="C294" s="543"/>
      <c r="D294" s="543"/>
      <c r="F294" s="544"/>
      <c r="G294" s="544"/>
      <c r="H294" s="544"/>
      <c r="I294" s="545"/>
      <c r="J294" s="544"/>
      <c r="K294" s="544"/>
      <c r="L294" s="544"/>
      <c r="M294" s="546"/>
      <c r="N294" s="547"/>
      <c r="O294" s="543"/>
      <c r="P294" s="543"/>
      <c r="Q294" s="543"/>
      <c r="AF294" s="544"/>
      <c r="AG294" s="544"/>
    </row>
    <row r="295" spans="3:33" s="542" customFormat="1">
      <c r="C295" s="543"/>
      <c r="D295" s="543"/>
      <c r="F295" s="544"/>
      <c r="G295" s="544"/>
      <c r="H295" s="544"/>
      <c r="I295" s="545"/>
      <c r="J295" s="544"/>
      <c r="K295" s="544"/>
      <c r="L295" s="544"/>
      <c r="M295" s="546"/>
      <c r="N295" s="547"/>
      <c r="O295" s="543"/>
      <c r="P295" s="543"/>
      <c r="Q295" s="543"/>
      <c r="AF295" s="544"/>
      <c r="AG295" s="544"/>
    </row>
    <row r="296" spans="3:33" s="542" customFormat="1">
      <c r="C296" s="543"/>
      <c r="D296" s="543"/>
      <c r="F296" s="544"/>
      <c r="G296" s="544"/>
      <c r="H296" s="544"/>
      <c r="I296" s="545"/>
      <c r="J296" s="544"/>
      <c r="K296" s="544"/>
      <c r="L296" s="544"/>
      <c r="M296" s="546"/>
      <c r="N296" s="547"/>
      <c r="O296" s="543"/>
      <c r="P296" s="543"/>
      <c r="Q296" s="543"/>
      <c r="AF296" s="544"/>
      <c r="AG296" s="544"/>
    </row>
    <row r="297" spans="3:33" s="542" customFormat="1">
      <c r="C297" s="543"/>
      <c r="D297" s="543"/>
      <c r="F297" s="544"/>
      <c r="G297" s="544"/>
      <c r="H297" s="544"/>
      <c r="I297" s="545"/>
      <c r="J297" s="544"/>
      <c r="K297" s="544"/>
      <c r="L297" s="544"/>
      <c r="M297" s="546"/>
      <c r="N297" s="547"/>
      <c r="O297" s="543"/>
      <c r="P297" s="543"/>
      <c r="Q297" s="543"/>
      <c r="AF297" s="544"/>
      <c r="AG297" s="544"/>
    </row>
    <row r="298" spans="3:33" s="542" customFormat="1">
      <c r="C298" s="543"/>
      <c r="D298" s="543"/>
      <c r="F298" s="544"/>
      <c r="G298" s="544"/>
      <c r="H298" s="544"/>
      <c r="I298" s="545"/>
      <c r="J298" s="544"/>
      <c r="K298" s="544"/>
      <c r="L298" s="544"/>
      <c r="M298" s="546"/>
      <c r="N298" s="547"/>
      <c r="O298" s="543"/>
      <c r="P298" s="543"/>
      <c r="Q298" s="543"/>
      <c r="AF298" s="544"/>
      <c r="AG298" s="544"/>
    </row>
    <row r="299" spans="3:33" s="542" customFormat="1">
      <c r="C299" s="543"/>
      <c r="D299" s="543"/>
      <c r="F299" s="544"/>
      <c r="G299" s="544"/>
      <c r="H299" s="544"/>
      <c r="I299" s="545"/>
      <c r="J299" s="544"/>
      <c r="K299" s="544"/>
      <c r="L299" s="544"/>
      <c r="M299" s="546"/>
      <c r="N299" s="547"/>
      <c r="O299" s="543"/>
      <c r="P299" s="543"/>
      <c r="Q299" s="543"/>
      <c r="AF299" s="544"/>
      <c r="AG299" s="544"/>
    </row>
    <row r="300" spans="3:33" s="542" customFormat="1">
      <c r="C300" s="543"/>
      <c r="D300" s="543"/>
      <c r="F300" s="544"/>
      <c r="G300" s="544"/>
      <c r="H300" s="544"/>
      <c r="I300" s="545"/>
      <c r="J300" s="544"/>
      <c r="K300" s="544"/>
      <c r="L300" s="544"/>
      <c r="M300" s="546"/>
      <c r="N300" s="547"/>
      <c r="O300" s="543"/>
      <c r="P300" s="543"/>
      <c r="Q300" s="543"/>
      <c r="AF300" s="544"/>
      <c r="AG300" s="544"/>
    </row>
    <row r="301" spans="3:33" s="542" customFormat="1">
      <c r="C301" s="543"/>
      <c r="D301" s="543"/>
      <c r="F301" s="544"/>
      <c r="G301" s="544"/>
      <c r="H301" s="544"/>
      <c r="I301" s="545"/>
      <c r="J301" s="544"/>
      <c r="K301" s="544"/>
      <c r="L301" s="544"/>
      <c r="M301" s="546"/>
      <c r="N301" s="547"/>
      <c r="O301" s="543"/>
      <c r="P301" s="543"/>
      <c r="Q301" s="543"/>
      <c r="AF301" s="544"/>
      <c r="AG301" s="544"/>
    </row>
    <row r="302" spans="3:33" s="542" customFormat="1">
      <c r="C302" s="543"/>
      <c r="D302" s="543"/>
      <c r="F302" s="544"/>
      <c r="G302" s="544"/>
      <c r="H302" s="544"/>
      <c r="I302" s="545"/>
      <c r="J302" s="544"/>
      <c r="K302" s="544"/>
      <c r="L302" s="544"/>
      <c r="M302" s="546"/>
      <c r="N302" s="547"/>
      <c r="O302" s="543"/>
      <c r="P302" s="543"/>
      <c r="Q302" s="543"/>
      <c r="AF302" s="544"/>
      <c r="AG302" s="544"/>
    </row>
    <row r="303" spans="3:33" s="542" customFormat="1">
      <c r="C303" s="543"/>
      <c r="D303" s="543"/>
      <c r="F303" s="544"/>
      <c r="G303" s="544"/>
      <c r="H303" s="544"/>
      <c r="I303" s="545"/>
      <c r="J303" s="544"/>
      <c r="K303" s="544"/>
      <c r="L303" s="544"/>
      <c r="M303" s="546"/>
      <c r="N303" s="547"/>
      <c r="O303" s="543"/>
      <c r="P303" s="543"/>
      <c r="Q303" s="543"/>
      <c r="AF303" s="544"/>
      <c r="AG303" s="544"/>
    </row>
    <row r="304" spans="3:33" s="542" customFormat="1">
      <c r="C304" s="543"/>
      <c r="D304" s="543"/>
      <c r="F304" s="544"/>
      <c r="G304" s="544"/>
      <c r="H304" s="544"/>
      <c r="I304" s="545"/>
      <c r="J304" s="544"/>
      <c r="K304" s="544"/>
      <c r="L304" s="544"/>
      <c r="M304" s="546"/>
      <c r="N304" s="547"/>
      <c r="O304" s="543"/>
      <c r="P304" s="543"/>
      <c r="Q304" s="543"/>
      <c r="AF304" s="544"/>
      <c r="AG304" s="544"/>
    </row>
    <row r="305" spans="3:33" s="542" customFormat="1">
      <c r="C305" s="543"/>
      <c r="D305" s="543"/>
      <c r="F305" s="544"/>
      <c r="G305" s="544"/>
      <c r="H305" s="544"/>
      <c r="I305" s="545"/>
      <c r="J305" s="544"/>
      <c r="K305" s="544"/>
      <c r="L305" s="544"/>
      <c r="M305" s="546"/>
      <c r="N305" s="547"/>
      <c r="O305" s="543"/>
      <c r="P305" s="543"/>
      <c r="Q305" s="543"/>
      <c r="AF305" s="544"/>
      <c r="AG305" s="544"/>
    </row>
    <row r="306" spans="3:33" s="542" customFormat="1">
      <c r="C306" s="543"/>
      <c r="D306" s="543"/>
      <c r="F306" s="544"/>
      <c r="G306" s="544"/>
      <c r="H306" s="544"/>
      <c r="I306" s="545"/>
      <c r="J306" s="544"/>
      <c r="K306" s="544"/>
      <c r="L306" s="544"/>
      <c r="M306" s="546"/>
      <c r="N306" s="547"/>
      <c r="O306" s="543"/>
      <c r="P306" s="543"/>
      <c r="Q306" s="543"/>
      <c r="AF306" s="544"/>
      <c r="AG306" s="544"/>
    </row>
    <row r="307" spans="3:33" s="542" customFormat="1">
      <c r="C307" s="543"/>
      <c r="D307" s="543"/>
      <c r="F307" s="544"/>
      <c r="G307" s="544"/>
      <c r="H307" s="544"/>
      <c r="I307" s="545"/>
      <c r="J307" s="544"/>
      <c r="K307" s="544"/>
      <c r="L307" s="544"/>
      <c r="M307" s="546"/>
      <c r="N307" s="547"/>
      <c r="O307" s="543"/>
      <c r="P307" s="543"/>
      <c r="Q307" s="543"/>
      <c r="AF307" s="544"/>
      <c r="AG307" s="544"/>
    </row>
    <row r="308" spans="3:33" s="542" customFormat="1">
      <c r="C308" s="543"/>
      <c r="D308" s="543"/>
      <c r="F308" s="544"/>
      <c r="G308" s="544"/>
      <c r="H308" s="544"/>
      <c r="I308" s="545"/>
      <c r="J308" s="544"/>
      <c r="K308" s="544"/>
      <c r="L308" s="544"/>
      <c r="M308" s="546"/>
      <c r="N308" s="547"/>
      <c r="O308" s="543"/>
      <c r="P308" s="543"/>
      <c r="Q308" s="543"/>
      <c r="AF308" s="544"/>
      <c r="AG308" s="544"/>
    </row>
    <row r="309" spans="3:33" s="542" customFormat="1">
      <c r="C309" s="543"/>
      <c r="D309" s="543"/>
      <c r="F309" s="544"/>
      <c r="G309" s="544"/>
      <c r="H309" s="544"/>
      <c r="I309" s="545"/>
      <c r="J309" s="544"/>
      <c r="K309" s="544"/>
      <c r="L309" s="544"/>
      <c r="M309" s="546"/>
      <c r="N309" s="547"/>
      <c r="O309" s="543"/>
      <c r="P309" s="543"/>
      <c r="Q309" s="543"/>
      <c r="AF309" s="544"/>
      <c r="AG309" s="544"/>
    </row>
    <row r="310" spans="3:33" s="542" customFormat="1">
      <c r="C310" s="543"/>
      <c r="D310" s="543"/>
      <c r="F310" s="544"/>
      <c r="G310" s="544"/>
      <c r="H310" s="544"/>
      <c r="I310" s="545"/>
      <c r="J310" s="544"/>
      <c r="K310" s="544"/>
      <c r="L310" s="544"/>
      <c r="M310" s="546"/>
      <c r="N310" s="547"/>
      <c r="O310" s="543"/>
      <c r="P310" s="543"/>
      <c r="Q310" s="543"/>
      <c r="AF310" s="544"/>
      <c r="AG310" s="544"/>
    </row>
    <row r="311" spans="3:33" s="542" customFormat="1">
      <c r="C311" s="543"/>
      <c r="D311" s="543"/>
      <c r="F311" s="544"/>
      <c r="G311" s="544"/>
      <c r="H311" s="544"/>
      <c r="I311" s="545"/>
      <c r="J311" s="544"/>
      <c r="K311" s="544"/>
      <c r="L311" s="544"/>
      <c r="M311" s="546"/>
      <c r="N311" s="547"/>
      <c r="O311" s="543"/>
      <c r="P311" s="543"/>
      <c r="Q311" s="543"/>
      <c r="AF311" s="544"/>
      <c r="AG311" s="544"/>
    </row>
    <row r="312" spans="3:33" s="542" customFormat="1">
      <c r="C312" s="543"/>
      <c r="D312" s="543"/>
      <c r="F312" s="544"/>
      <c r="G312" s="544"/>
      <c r="H312" s="544"/>
      <c r="I312" s="545"/>
      <c r="J312" s="544"/>
      <c r="K312" s="544"/>
      <c r="L312" s="544"/>
      <c r="M312" s="546"/>
      <c r="N312" s="547"/>
      <c r="O312" s="543"/>
      <c r="P312" s="543"/>
      <c r="Q312" s="543"/>
      <c r="AF312" s="544"/>
      <c r="AG312" s="544"/>
    </row>
    <row r="313" spans="3:33" s="542" customFormat="1">
      <c r="C313" s="543"/>
      <c r="D313" s="543"/>
      <c r="F313" s="544"/>
      <c r="G313" s="544"/>
      <c r="H313" s="544"/>
      <c r="I313" s="545"/>
      <c r="J313" s="544"/>
      <c r="K313" s="544"/>
      <c r="L313" s="544"/>
      <c r="M313" s="546"/>
      <c r="N313" s="547"/>
      <c r="O313" s="543"/>
      <c r="P313" s="543"/>
      <c r="Q313" s="543"/>
      <c r="AF313" s="544"/>
      <c r="AG313" s="544"/>
    </row>
    <row r="314" spans="3:33" s="542" customFormat="1">
      <c r="C314" s="543"/>
      <c r="D314" s="543"/>
      <c r="F314" s="544"/>
      <c r="G314" s="544"/>
      <c r="H314" s="544"/>
      <c r="I314" s="545"/>
      <c r="J314" s="544"/>
      <c r="K314" s="544"/>
      <c r="L314" s="544"/>
      <c r="M314" s="546"/>
      <c r="N314" s="547"/>
      <c r="O314" s="543"/>
      <c r="P314" s="543"/>
      <c r="Q314" s="543"/>
      <c r="AF314" s="544"/>
      <c r="AG314" s="544"/>
    </row>
    <row r="315" spans="3:33" s="542" customFormat="1">
      <c r="C315" s="543"/>
      <c r="D315" s="543"/>
      <c r="F315" s="544"/>
      <c r="G315" s="544"/>
      <c r="H315" s="544"/>
      <c r="I315" s="545"/>
      <c r="J315" s="544"/>
      <c r="K315" s="544"/>
      <c r="L315" s="544"/>
      <c r="M315" s="546"/>
      <c r="N315" s="547"/>
      <c r="O315" s="543"/>
      <c r="P315" s="543"/>
      <c r="Q315" s="543"/>
      <c r="AF315" s="544"/>
      <c r="AG315" s="544"/>
    </row>
    <row r="316" spans="3:33" s="542" customFormat="1">
      <c r="C316" s="543"/>
      <c r="D316" s="543"/>
      <c r="F316" s="544"/>
      <c r="G316" s="544"/>
      <c r="H316" s="544"/>
      <c r="I316" s="545"/>
      <c r="J316" s="544"/>
      <c r="K316" s="544"/>
      <c r="L316" s="544"/>
      <c r="M316" s="546"/>
      <c r="N316" s="547"/>
      <c r="O316" s="543"/>
      <c r="P316" s="543"/>
      <c r="Q316" s="543"/>
      <c r="AF316" s="544"/>
      <c r="AG316" s="544"/>
    </row>
    <row r="317" spans="3:33" s="542" customFormat="1">
      <c r="C317" s="543"/>
      <c r="D317" s="543"/>
      <c r="F317" s="544"/>
      <c r="G317" s="544"/>
      <c r="H317" s="544"/>
      <c r="I317" s="545"/>
      <c r="J317" s="544"/>
      <c r="K317" s="544"/>
      <c r="L317" s="544"/>
      <c r="M317" s="546"/>
      <c r="N317" s="547"/>
      <c r="O317" s="543"/>
      <c r="P317" s="543"/>
      <c r="Q317" s="543"/>
      <c r="AF317" s="544"/>
      <c r="AG317" s="544"/>
    </row>
    <row r="318" spans="3:33" s="542" customFormat="1">
      <c r="C318" s="543"/>
      <c r="D318" s="543"/>
      <c r="F318" s="544"/>
      <c r="G318" s="544"/>
      <c r="H318" s="544"/>
      <c r="I318" s="545"/>
      <c r="J318" s="544"/>
      <c r="K318" s="544"/>
      <c r="L318" s="544"/>
      <c r="M318" s="546"/>
      <c r="N318" s="547"/>
      <c r="O318" s="543"/>
      <c r="P318" s="543"/>
      <c r="Q318" s="543"/>
      <c r="AF318" s="544"/>
      <c r="AG318" s="544"/>
    </row>
    <row r="319" spans="3:33" s="542" customFormat="1">
      <c r="C319" s="543"/>
      <c r="D319" s="543"/>
      <c r="F319" s="544"/>
      <c r="G319" s="544"/>
      <c r="H319" s="544"/>
      <c r="I319" s="545"/>
      <c r="J319" s="544"/>
      <c r="K319" s="544"/>
      <c r="L319" s="544"/>
      <c r="M319" s="546"/>
      <c r="N319" s="547"/>
      <c r="O319" s="543"/>
      <c r="P319" s="543"/>
      <c r="Q319" s="543"/>
      <c r="AF319" s="544"/>
      <c r="AG319" s="544"/>
    </row>
    <row r="320" spans="3:33" s="542" customFormat="1">
      <c r="C320" s="543"/>
      <c r="D320" s="543"/>
      <c r="F320" s="544"/>
      <c r="G320" s="544"/>
      <c r="H320" s="544"/>
      <c r="I320" s="545"/>
      <c r="J320" s="544"/>
      <c r="K320" s="544"/>
      <c r="L320" s="544"/>
      <c r="M320" s="546"/>
      <c r="N320" s="547"/>
      <c r="O320" s="543"/>
      <c r="P320" s="543"/>
      <c r="Q320" s="543"/>
      <c r="AF320" s="544"/>
      <c r="AG320" s="544"/>
    </row>
    <row r="321" spans="3:33" s="542" customFormat="1">
      <c r="C321" s="543"/>
      <c r="D321" s="543"/>
      <c r="F321" s="544"/>
      <c r="G321" s="544"/>
      <c r="H321" s="544"/>
      <c r="I321" s="545"/>
      <c r="J321" s="544"/>
      <c r="K321" s="544"/>
      <c r="L321" s="544"/>
      <c r="M321" s="546"/>
      <c r="N321" s="547"/>
      <c r="O321" s="543"/>
      <c r="P321" s="543"/>
      <c r="Q321" s="543"/>
      <c r="AF321" s="544"/>
      <c r="AG321" s="544"/>
    </row>
    <row r="322" spans="3:33" s="542" customFormat="1">
      <c r="C322" s="543"/>
      <c r="D322" s="543"/>
      <c r="F322" s="544"/>
      <c r="G322" s="544"/>
      <c r="H322" s="544"/>
      <c r="I322" s="545"/>
      <c r="J322" s="544"/>
      <c r="K322" s="544"/>
      <c r="L322" s="544"/>
      <c r="M322" s="546"/>
      <c r="N322" s="547"/>
      <c r="O322" s="543"/>
      <c r="P322" s="543"/>
      <c r="Q322" s="543"/>
      <c r="AF322" s="544"/>
      <c r="AG322" s="544"/>
    </row>
    <row r="323" spans="3:33" s="542" customFormat="1">
      <c r="C323" s="543"/>
      <c r="D323" s="543"/>
      <c r="F323" s="544"/>
      <c r="G323" s="544"/>
      <c r="H323" s="544"/>
      <c r="I323" s="545"/>
      <c r="J323" s="544"/>
      <c r="K323" s="544"/>
      <c r="L323" s="544"/>
      <c r="M323" s="546"/>
      <c r="N323" s="547"/>
      <c r="O323" s="543"/>
      <c r="P323" s="543"/>
      <c r="Q323" s="543"/>
      <c r="AF323" s="544"/>
      <c r="AG323" s="544"/>
    </row>
    <row r="324" spans="3:33" s="542" customFormat="1">
      <c r="C324" s="543"/>
      <c r="D324" s="543"/>
      <c r="F324" s="544"/>
      <c r="G324" s="544"/>
      <c r="H324" s="544"/>
      <c r="I324" s="545"/>
      <c r="J324" s="544"/>
      <c r="K324" s="544"/>
      <c r="L324" s="544"/>
      <c r="M324" s="546"/>
      <c r="N324" s="547"/>
      <c r="O324" s="543"/>
      <c r="P324" s="543"/>
      <c r="Q324" s="543"/>
      <c r="AF324" s="544"/>
      <c r="AG324" s="544"/>
    </row>
    <row r="325" spans="3:33" s="542" customFormat="1">
      <c r="C325" s="543"/>
      <c r="D325" s="543"/>
      <c r="F325" s="544"/>
      <c r="G325" s="544"/>
      <c r="H325" s="544"/>
      <c r="I325" s="545"/>
      <c r="J325" s="544"/>
      <c r="K325" s="544"/>
      <c r="L325" s="544"/>
      <c r="M325" s="546"/>
      <c r="N325" s="547"/>
      <c r="O325" s="543"/>
      <c r="P325" s="543"/>
      <c r="Q325" s="543"/>
      <c r="AF325" s="544"/>
      <c r="AG325" s="544"/>
    </row>
    <row r="326" spans="3:33" s="542" customFormat="1">
      <c r="C326" s="543"/>
      <c r="D326" s="543"/>
      <c r="F326" s="544"/>
      <c r="G326" s="544"/>
      <c r="H326" s="544"/>
      <c r="I326" s="545"/>
      <c r="J326" s="544"/>
      <c r="K326" s="544"/>
      <c r="L326" s="544"/>
      <c r="M326" s="546"/>
      <c r="N326" s="547"/>
      <c r="O326" s="543"/>
      <c r="P326" s="543"/>
      <c r="Q326" s="543"/>
      <c r="AF326" s="544"/>
      <c r="AG326" s="544"/>
    </row>
    <row r="327" spans="3:33" s="542" customFormat="1">
      <c r="C327" s="543"/>
      <c r="D327" s="543"/>
      <c r="F327" s="544"/>
      <c r="G327" s="544"/>
      <c r="H327" s="544"/>
      <c r="I327" s="545"/>
      <c r="J327" s="544"/>
      <c r="K327" s="544"/>
      <c r="L327" s="544"/>
      <c r="M327" s="546"/>
      <c r="N327" s="547"/>
      <c r="O327" s="543"/>
      <c r="P327" s="543"/>
      <c r="Q327" s="543"/>
      <c r="AF327" s="544"/>
      <c r="AG327" s="544"/>
    </row>
    <row r="328" spans="3:33" s="542" customFormat="1">
      <c r="C328" s="543"/>
      <c r="D328" s="543"/>
      <c r="F328" s="544"/>
      <c r="G328" s="544"/>
      <c r="H328" s="544"/>
      <c r="I328" s="545"/>
      <c r="J328" s="544"/>
      <c r="K328" s="544"/>
      <c r="L328" s="544"/>
      <c r="M328" s="546"/>
      <c r="N328" s="547"/>
      <c r="O328" s="543"/>
      <c r="P328" s="543"/>
      <c r="Q328" s="543"/>
      <c r="AF328" s="544"/>
      <c r="AG328" s="544"/>
    </row>
    <row r="329" spans="3:33" s="542" customFormat="1">
      <c r="C329" s="543"/>
      <c r="D329" s="543"/>
      <c r="F329" s="544"/>
      <c r="G329" s="544"/>
      <c r="H329" s="544"/>
      <c r="I329" s="545"/>
      <c r="J329" s="544"/>
      <c r="K329" s="544"/>
      <c r="L329" s="544"/>
      <c r="M329" s="546"/>
      <c r="N329" s="547"/>
      <c r="O329" s="543"/>
      <c r="P329" s="543"/>
      <c r="Q329" s="543"/>
      <c r="AF329" s="544"/>
      <c r="AG329" s="544"/>
    </row>
    <row r="330" spans="3:33" s="542" customFormat="1">
      <c r="C330" s="543"/>
      <c r="D330" s="543"/>
      <c r="F330" s="544"/>
      <c r="G330" s="544"/>
      <c r="H330" s="544"/>
      <c r="I330" s="545"/>
      <c r="J330" s="544"/>
      <c r="K330" s="544"/>
      <c r="L330" s="544"/>
      <c r="M330" s="546"/>
      <c r="N330" s="547"/>
      <c r="O330" s="543"/>
      <c r="P330" s="543"/>
      <c r="Q330" s="543"/>
      <c r="AF330" s="544"/>
      <c r="AG330" s="544"/>
    </row>
    <row r="331" spans="3:33" s="542" customFormat="1">
      <c r="C331" s="543"/>
      <c r="D331" s="543"/>
      <c r="F331" s="544"/>
      <c r="G331" s="544"/>
      <c r="H331" s="544"/>
      <c r="I331" s="545"/>
      <c r="J331" s="544"/>
      <c r="K331" s="544"/>
      <c r="L331" s="544"/>
      <c r="M331" s="546"/>
      <c r="N331" s="547"/>
      <c r="O331" s="543"/>
      <c r="P331" s="543"/>
      <c r="Q331" s="543"/>
      <c r="AF331" s="544"/>
      <c r="AG331" s="544"/>
    </row>
    <row r="332" spans="3:33" s="542" customFormat="1">
      <c r="C332" s="543"/>
      <c r="D332" s="543"/>
      <c r="F332" s="544"/>
      <c r="G332" s="544"/>
      <c r="H332" s="544"/>
      <c r="I332" s="545"/>
      <c r="J332" s="544"/>
      <c r="K332" s="544"/>
      <c r="L332" s="544"/>
      <c r="M332" s="546"/>
      <c r="N332" s="547"/>
      <c r="O332" s="543"/>
      <c r="P332" s="543"/>
      <c r="Q332" s="543"/>
      <c r="AF332" s="544"/>
      <c r="AG332" s="544"/>
    </row>
    <row r="333" spans="3:33" s="542" customFormat="1">
      <c r="C333" s="543"/>
      <c r="D333" s="543"/>
      <c r="F333" s="544"/>
      <c r="G333" s="544"/>
      <c r="H333" s="544"/>
      <c r="I333" s="545"/>
      <c r="J333" s="544"/>
      <c r="K333" s="544"/>
      <c r="L333" s="544"/>
      <c r="M333" s="546"/>
      <c r="N333" s="547"/>
      <c r="O333" s="543"/>
      <c r="P333" s="543"/>
      <c r="Q333" s="543"/>
      <c r="AF333" s="544"/>
      <c r="AG333" s="544"/>
    </row>
    <row r="334" spans="3:33" s="542" customFormat="1">
      <c r="C334" s="543"/>
      <c r="D334" s="543"/>
      <c r="F334" s="544"/>
      <c r="G334" s="544"/>
      <c r="H334" s="544"/>
      <c r="I334" s="545"/>
      <c r="J334" s="544"/>
      <c r="K334" s="544"/>
      <c r="L334" s="544"/>
      <c r="M334" s="546"/>
      <c r="N334" s="547"/>
      <c r="O334" s="543"/>
      <c r="P334" s="543"/>
      <c r="Q334" s="543"/>
      <c r="AF334" s="544"/>
      <c r="AG334" s="544"/>
    </row>
    <row r="335" spans="3:33" s="542" customFormat="1">
      <c r="C335" s="543"/>
      <c r="D335" s="543"/>
      <c r="F335" s="544"/>
      <c r="G335" s="544"/>
      <c r="H335" s="544"/>
      <c r="I335" s="545"/>
      <c r="J335" s="544"/>
      <c r="K335" s="544"/>
      <c r="L335" s="544"/>
      <c r="M335" s="546"/>
      <c r="N335" s="547"/>
      <c r="O335" s="543"/>
      <c r="P335" s="543"/>
      <c r="Q335" s="543"/>
      <c r="AF335" s="544"/>
      <c r="AG335" s="544"/>
    </row>
    <row r="336" spans="3:33" s="542" customFormat="1">
      <c r="C336" s="543"/>
      <c r="D336" s="543"/>
      <c r="F336" s="544"/>
      <c r="G336" s="544"/>
      <c r="H336" s="544"/>
      <c r="I336" s="545"/>
      <c r="J336" s="544"/>
      <c r="K336" s="544"/>
      <c r="L336" s="544"/>
      <c r="M336" s="546"/>
      <c r="N336" s="547"/>
      <c r="O336" s="543"/>
      <c r="P336" s="543"/>
      <c r="Q336" s="543"/>
      <c r="AF336" s="544"/>
      <c r="AG336" s="544"/>
    </row>
    <row r="337" spans="3:33" s="542" customFormat="1">
      <c r="C337" s="543"/>
      <c r="D337" s="543"/>
      <c r="F337" s="544"/>
      <c r="G337" s="544"/>
      <c r="H337" s="544"/>
      <c r="I337" s="545"/>
      <c r="J337" s="544"/>
      <c r="K337" s="544"/>
      <c r="L337" s="544"/>
      <c r="M337" s="546"/>
      <c r="N337" s="547"/>
      <c r="O337" s="543"/>
      <c r="P337" s="543"/>
      <c r="Q337" s="543"/>
      <c r="AF337" s="544"/>
      <c r="AG337" s="544"/>
    </row>
    <row r="338" spans="3:33" s="542" customFormat="1">
      <c r="C338" s="543"/>
      <c r="D338" s="543"/>
      <c r="F338" s="544"/>
      <c r="G338" s="544"/>
      <c r="H338" s="544"/>
      <c r="I338" s="545"/>
      <c r="J338" s="544"/>
      <c r="K338" s="544"/>
      <c r="L338" s="544"/>
      <c r="M338" s="546"/>
      <c r="N338" s="547"/>
      <c r="O338" s="543"/>
      <c r="P338" s="543"/>
      <c r="Q338" s="543"/>
      <c r="AF338" s="544"/>
      <c r="AG338" s="544"/>
    </row>
    <row r="339" spans="3:33" s="542" customFormat="1">
      <c r="C339" s="543"/>
      <c r="D339" s="543"/>
      <c r="F339" s="544"/>
      <c r="G339" s="544"/>
      <c r="H339" s="544"/>
      <c r="I339" s="545"/>
      <c r="J339" s="544"/>
      <c r="K339" s="544"/>
      <c r="L339" s="544"/>
      <c r="M339" s="546"/>
      <c r="N339" s="547"/>
      <c r="O339" s="543"/>
      <c r="P339" s="543"/>
      <c r="Q339" s="543"/>
      <c r="AF339" s="544"/>
      <c r="AG339" s="544"/>
    </row>
    <row r="340" spans="3:33" s="542" customFormat="1">
      <c r="C340" s="543"/>
      <c r="D340" s="543"/>
      <c r="F340" s="544"/>
      <c r="G340" s="544"/>
      <c r="H340" s="544"/>
      <c r="I340" s="545"/>
      <c r="J340" s="544"/>
      <c r="K340" s="544"/>
      <c r="L340" s="544"/>
      <c r="M340" s="546"/>
      <c r="N340" s="547"/>
      <c r="O340" s="543"/>
      <c r="P340" s="543"/>
      <c r="Q340" s="543"/>
      <c r="AF340" s="544"/>
      <c r="AG340" s="544"/>
    </row>
    <row r="341" spans="3:33" s="542" customFormat="1">
      <c r="C341" s="543"/>
      <c r="D341" s="543"/>
      <c r="F341" s="544"/>
      <c r="G341" s="544"/>
      <c r="H341" s="544"/>
      <c r="I341" s="545"/>
      <c r="J341" s="544"/>
      <c r="K341" s="544"/>
      <c r="L341" s="544"/>
      <c r="M341" s="546"/>
      <c r="N341" s="547"/>
      <c r="O341" s="543"/>
      <c r="P341" s="543"/>
      <c r="Q341" s="543"/>
      <c r="AF341" s="544"/>
      <c r="AG341" s="544"/>
    </row>
    <row r="342" spans="3:33" s="542" customFormat="1">
      <c r="C342" s="543"/>
      <c r="D342" s="543"/>
      <c r="F342" s="544"/>
      <c r="G342" s="544"/>
      <c r="H342" s="544"/>
      <c r="I342" s="545"/>
      <c r="J342" s="544"/>
      <c r="K342" s="544"/>
      <c r="L342" s="544"/>
      <c r="M342" s="546"/>
      <c r="N342" s="547"/>
      <c r="O342" s="543"/>
      <c r="P342" s="543"/>
      <c r="Q342" s="543"/>
      <c r="AF342" s="544"/>
      <c r="AG342" s="544"/>
    </row>
    <row r="343" spans="3:33" s="542" customFormat="1">
      <c r="C343" s="543"/>
      <c r="D343" s="543"/>
      <c r="F343" s="544"/>
      <c r="G343" s="544"/>
      <c r="H343" s="544"/>
      <c r="I343" s="545"/>
      <c r="J343" s="544"/>
      <c r="K343" s="544"/>
      <c r="L343" s="544"/>
      <c r="M343" s="546"/>
      <c r="N343" s="547"/>
      <c r="O343" s="543"/>
      <c r="P343" s="543"/>
      <c r="Q343" s="543"/>
      <c r="AF343" s="544"/>
      <c r="AG343" s="544"/>
    </row>
    <row r="344" spans="3:33" s="542" customFormat="1">
      <c r="C344" s="543"/>
      <c r="D344" s="543"/>
      <c r="F344" s="544"/>
      <c r="G344" s="544"/>
      <c r="H344" s="544"/>
      <c r="I344" s="545"/>
      <c r="J344" s="544"/>
      <c r="K344" s="544"/>
      <c r="L344" s="544"/>
      <c r="M344" s="546"/>
      <c r="N344" s="547"/>
      <c r="O344" s="543"/>
      <c r="P344" s="543"/>
      <c r="Q344" s="543"/>
      <c r="AF344" s="544"/>
      <c r="AG344" s="544"/>
    </row>
    <row r="345" spans="3:33" s="542" customFormat="1">
      <c r="C345" s="543"/>
      <c r="D345" s="543"/>
      <c r="F345" s="544"/>
      <c r="G345" s="544"/>
      <c r="H345" s="544"/>
      <c r="I345" s="545"/>
      <c r="J345" s="544"/>
      <c r="K345" s="544"/>
      <c r="L345" s="544"/>
      <c r="M345" s="546"/>
      <c r="N345" s="547"/>
      <c r="O345" s="543"/>
      <c r="P345" s="543"/>
      <c r="Q345" s="543"/>
      <c r="AF345" s="544"/>
      <c r="AG345" s="544"/>
    </row>
    <row r="346" spans="3:33" s="542" customFormat="1">
      <c r="C346" s="543"/>
      <c r="D346" s="543"/>
      <c r="F346" s="544"/>
      <c r="G346" s="544"/>
      <c r="H346" s="544"/>
      <c r="I346" s="545"/>
      <c r="J346" s="544"/>
      <c r="K346" s="544"/>
      <c r="L346" s="544"/>
      <c r="M346" s="546"/>
      <c r="N346" s="547"/>
      <c r="O346" s="543"/>
      <c r="P346" s="543"/>
      <c r="Q346" s="543"/>
      <c r="AF346" s="544"/>
      <c r="AG346" s="544"/>
    </row>
    <row r="347" spans="3:33" s="542" customFormat="1">
      <c r="C347" s="543"/>
      <c r="D347" s="543"/>
      <c r="F347" s="544"/>
      <c r="G347" s="544"/>
      <c r="H347" s="544"/>
      <c r="I347" s="545"/>
      <c r="J347" s="544"/>
      <c r="K347" s="544"/>
      <c r="L347" s="544"/>
      <c r="M347" s="546"/>
      <c r="N347" s="547"/>
      <c r="O347" s="543"/>
      <c r="P347" s="543"/>
      <c r="Q347" s="543"/>
      <c r="AF347" s="544"/>
      <c r="AG347" s="544"/>
    </row>
    <row r="348" spans="3:33" s="542" customFormat="1">
      <c r="C348" s="543"/>
      <c r="D348" s="543"/>
      <c r="F348" s="544"/>
      <c r="G348" s="544"/>
      <c r="H348" s="544"/>
      <c r="I348" s="545"/>
      <c r="J348" s="544"/>
      <c r="K348" s="544"/>
      <c r="L348" s="544"/>
      <c r="M348" s="546"/>
      <c r="N348" s="547"/>
      <c r="O348" s="543"/>
      <c r="P348" s="543"/>
      <c r="Q348" s="543"/>
      <c r="AF348" s="544"/>
      <c r="AG348" s="544"/>
    </row>
    <row r="349" spans="3:33" s="542" customFormat="1">
      <c r="C349" s="543"/>
      <c r="D349" s="543"/>
      <c r="F349" s="544"/>
      <c r="G349" s="544"/>
      <c r="H349" s="544"/>
      <c r="I349" s="545"/>
      <c r="J349" s="544"/>
      <c r="K349" s="544"/>
      <c r="L349" s="544"/>
      <c r="M349" s="546"/>
      <c r="N349" s="547"/>
      <c r="O349" s="543"/>
      <c r="P349" s="543"/>
      <c r="Q349" s="543"/>
      <c r="AF349" s="544"/>
      <c r="AG349" s="544"/>
    </row>
    <row r="350" spans="3:33" s="542" customFormat="1">
      <c r="C350" s="543"/>
      <c r="D350" s="543"/>
      <c r="F350" s="544"/>
      <c r="G350" s="544"/>
      <c r="H350" s="544"/>
      <c r="I350" s="545"/>
      <c r="J350" s="544"/>
      <c r="K350" s="544"/>
      <c r="L350" s="544"/>
      <c r="M350" s="546"/>
      <c r="N350" s="547"/>
      <c r="O350" s="543"/>
      <c r="P350" s="543"/>
      <c r="Q350" s="543"/>
      <c r="AF350" s="544"/>
      <c r="AG350" s="544"/>
    </row>
    <row r="351" spans="3:33" s="542" customFormat="1">
      <c r="C351" s="543"/>
      <c r="D351" s="543"/>
      <c r="F351" s="544"/>
      <c r="G351" s="544"/>
      <c r="H351" s="544"/>
      <c r="I351" s="545"/>
      <c r="J351" s="544"/>
      <c r="K351" s="544"/>
      <c r="L351" s="544"/>
      <c r="M351" s="546"/>
      <c r="N351" s="547"/>
      <c r="O351" s="543"/>
      <c r="P351" s="543"/>
      <c r="Q351" s="543"/>
      <c r="AF351" s="544"/>
      <c r="AG351" s="544"/>
    </row>
    <row r="352" spans="3:33" s="542" customFormat="1">
      <c r="C352" s="543"/>
      <c r="D352" s="543"/>
      <c r="F352" s="544"/>
      <c r="G352" s="544"/>
      <c r="H352" s="544"/>
      <c r="I352" s="545"/>
      <c r="J352" s="544"/>
      <c r="K352" s="544"/>
      <c r="L352" s="544"/>
      <c r="M352" s="546"/>
      <c r="N352" s="547"/>
      <c r="O352" s="543"/>
      <c r="P352" s="543"/>
      <c r="Q352" s="543"/>
      <c r="AF352" s="544"/>
      <c r="AG352" s="544"/>
    </row>
    <row r="353" spans="3:33" s="542" customFormat="1">
      <c r="C353" s="543"/>
      <c r="D353" s="543"/>
      <c r="F353" s="544"/>
      <c r="G353" s="544"/>
      <c r="H353" s="544"/>
      <c r="I353" s="545"/>
      <c r="J353" s="544"/>
      <c r="K353" s="544"/>
      <c r="L353" s="544"/>
      <c r="M353" s="546"/>
      <c r="N353" s="547"/>
      <c r="O353" s="543"/>
      <c r="P353" s="543"/>
      <c r="Q353" s="543"/>
      <c r="AF353" s="544"/>
      <c r="AG353" s="544"/>
    </row>
    <row r="354" spans="3:33" s="542" customFormat="1">
      <c r="C354" s="543"/>
      <c r="D354" s="543"/>
      <c r="F354" s="544"/>
      <c r="G354" s="544"/>
      <c r="H354" s="544"/>
      <c r="I354" s="545"/>
      <c r="J354" s="544"/>
      <c r="K354" s="544"/>
      <c r="L354" s="544"/>
      <c r="M354" s="546"/>
      <c r="N354" s="547"/>
      <c r="O354" s="543"/>
      <c r="P354" s="543"/>
      <c r="Q354" s="543"/>
      <c r="AF354" s="544"/>
      <c r="AG354" s="544"/>
    </row>
    <row r="355" spans="3:33" s="542" customFormat="1">
      <c r="C355" s="543"/>
      <c r="D355" s="543"/>
      <c r="F355" s="544"/>
      <c r="G355" s="544"/>
      <c r="H355" s="544"/>
      <c r="I355" s="545"/>
      <c r="J355" s="544"/>
      <c r="K355" s="544"/>
      <c r="L355" s="544"/>
      <c r="M355" s="546"/>
      <c r="N355" s="547"/>
      <c r="O355" s="543"/>
      <c r="P355" s="543"/>
      <c r="Q355" s="543"/>
      <c r="AF355" s="544"/>
      <c r="AG355" s="544"/>
    </row>
    <row r="356" spans="3:33" s="542" customFormat="1">
      <c r="C356" s="543"/>
      <c r="D356" s="543"/>
      <c r="F356" s="544"/>
      <c r="G356" s="544"/>
      <c r="H356" s="544"/>
      <c r="I356" s="545"/>
      <c r="J356" s="544"/>
      <c r="K356" s="544"/>
      <c r="L356" s="544"/>
      <c r="M356" s="546"/>
      <c r="N356" s="547"/>
      <c r="O356" s="543"/>
      <c r="P356" s="543"/>
      <c r="Q356" s="543"/>
      <c r="AF356" s="544"/>
      <c r="AG356" s="544"/>
    </row>
    <row r="357" spans="3:33" s="542" customFormat="1">
      <c r="C357" s="543"/>
      <c r="D357" s="543"/>
      <c r="F357" s="544"/>
      <c r="G357" s="544"/>
      <c r="H357" s="544"/>
      <c r="I357" s="545"/>
      <c r="J357" s="544"/>
      <c r="K357" s="544"/>
      <c r="L357" s="544"/>
      <c r="M357" s="546"/>
      <c r="N357" s="547"/>
      <c r="O357" s="543"/>
      <c r="P357" s="543"/>
      <c r="Q357" s="543"/>
      <c r="AF357" s="544"/>
      <c r="AG357" s="544"/>
    </row>
    <row r="358" spans="3:33" s="542" customFormat="1">
      <c r="C358" s="543"/>
      <c r="D358" s="543"/>
      <c r="F358" s="544"/>
      <c r="G358" s="544"/>
      <c r="H358" s="544"/>
      <c r="I358" s="545"/>
      <c r="J358" s="544"/>
      <c r="K358" s="544"/>
      <c r="L358" s="544"/>
      <c r="M358" s="546"/>
      <c r="N358" s="547"/>
      <c r="O358" s="543"/>
      <c r="P358" s="543"/>
      <c r="Q358" s="543"/>
      <c r="AF358" s="544"/>
      <c r="AG358" s="544"/>
    </row>
    <row r="359" spans="3:33" s="542" customFormat="1">
      <c r="C359" s="543"/>
      <c r="D359" s="543"/>
      <c r="F359" s="544"/>
      <c r="G359" s="544"/>
      <c r="H359" s="544"/>
      <c r="I359" s="545"/>
      <c r="J359" s="544"/>
      <c r="K359" s="544"/>
      <c r="L359" s="544"/>
      <c r="M359" s="546"/>
      <c r="N359" s="547"/>
      <c r="O359" s="543"/>
      <c r="P359" s="543"/>
      <c r="Q359" s="543"/>
      <c r="AF359" s="544"/>
      <c r="AG359" s="544"/>
    </row>
    <row r="360" spans="3:33" s="542" customFormat="1">
      <c r="C360" s="543"/>
      <c r="D360" s="543"/>
      <c r="F360" s="544"/>
      <c r="G360" s="544"/>
      <c r="H360" s="544"/>
      <c r="I360" s="545"/>
      <c r="J360" s="544"/>
      <c r="K360" s="544"/>
      <c r="L360" s="544"/>
      <c r="M360" s="546"/>
      <c r="N360" s="547"/>
      <c r="O360" s="543"/>
      <c r="P360" s="543"/>
      <c r="Q360" s="543"/>
      <c r="AF360" s="544"/>
      <c r="AG360" s="544"/>
    </row>
    <row r="361" spans="3:33" s="542" customFormat="1">
      <c r="C361" s="543"/>
      <c r="D361" s="543"/>
      <c r="F361" s="544"/>
      <c r="G361" s="544"/>
      <c r="H361" s="544"/>
      <c r="I361" s="545"/>
      <c r="J361" s="544"/>
      <c r="K361" s="544"/>
      <c r="L361" s="544"/>
      <c r="M361" s="546"/>
      <c r="N361" s="547"/>
      <c r="O361" s="543"/>
      <c r="P361" s="543"/>
      <c r="Q361" s="543"/>
      <c r="AF361" s="544"/>
      <c r="AG361" s="544"/>
    </row>
    <row r="362" spans="3:33" s="542" customFormat="1">
      <c r="C362" s="543"/>
      <c r="D362" s="543"/>
      <c r="F362" s="544"/>
      <c r="G362" s="544"/>
      <c r="H362" s="544"/>
      <c r="I362" s="545"/>
      <c r="J362" s="544"/>
      <c r="K362" s="544"/>
      <c r="L362" s="544"/>
      <c r="M362" s="546"/>
      <c r="N362" s="547"/>
      <c r="O362" s="543"/>
      <c r="P362" s="543"/>
      <c r="Q362" s="543"/>
      <c r="AF362" s="544"/>
      <c r="AG362" s="544"/>
    </row>
    <row r="363" spans="3:33" s="542" customFormat="1">
      <c r="C363" s="543"/>
      <c r="D363" s="543"/>
      <c r="F363" s="544"/>
      <c r="G363" s="544"/>
      <c r="H363" s="544"/>
      <c r="I363" s="545"/>
      <c r="J363" s="544"/>
      <c r="K363" s="544"/>
      <c r="L363" s="544"/>
      <c r="M363" s="546"/>
      <c r="N363" s="547"/>
      <c r="O363" s="543"/>
      <c r="P363" s="543"/>
      <c r="Q363" s="543"/>
      <c r="AF363" s="544"/>
      <c r="AG363" s="544"/>
    </row>
    <row r="364" spans="3:33" s="542" customFormat="1">
      <c r="C364" s="543"/>
      <c r="D364" s="543"/>
      <c r="F364" s="544"/>
      <c r="G364" s="544"/>
      <c r="H364" s="544"/>
      <c r="I364" s="545"/>
      <c r="J364" s="544"/>
      <c r="K364" s="544"/>
      <c r="L364" s="544"/>
      <c r="M364" s="546"/>
      <c r="N364" s="547"/>
      <c r="O364" s="543"/>
      <c r="P364" s="543"/>
      <c r="Q364" s="543"/>
      <c r="AF364" s="544"/>
      <c r="AG364" s="544"/>
    </row>
    <row r="365" spans="3:33" s="542" customFormat="1">
      <c r="C365" s="543"/>
      <c r="D365" s="543"/>
      <c r="F365" s="544"/>
      <c r="G365" s="544"/>
      <c r="H365" s="544"/>
      <c r="I365" s="545"/>
      <c r="J365" s="544"/>
      <c r="K365" s="544"/>
      <c r="L365" s="544"/>
      <c r="M365" s="546"/>
      <c r="N365" s="547"/>
      <c r="O365" s="543"/>
      <c r="P365" s="543"/>
      <c r="Q365" s="543"/>
      <c r="AF365" s="544"/>
      <c r="AG365" s="544"/>
    </row>
    <row r="366" spans="3:33" s="542" customFormat="1">
      <c r="C366" s="543"/>
      <c r="D366" s="543"/>
      <c r="F366" s="544"/>
      <c r="G366" s="544"/>
      <c r="H366" s="544"/>
      <c r="I366" s="545"/>
      <c r="J366" s="544"/>
      <c r="K366" s="544"/>
      <c r="L366" s="544"/>
      <c r="M366" s="546"/>
      <c r="N366" s="547"/>
      <c r="O366" s="543"/>
      <c r="P366" s="543"/>
      <c r="Q366" s="543"/>
      <c r="AF366" s="544"/>
      <c r="AG366" s="544"/>
    </row>
    <row r="367" spans="3:33" s="542" customFormat="1">
      <c r="C367" s="543"/>
      <c r="D367" s="543"/>
      <c r="F367" s="544"/>
      <c r="G367" s="544"/>
      <c r="H367" s="544"/>
      <c r="I367" s="545"/>
      <c r="J367" s="544"/>
      <c r="K367" s="544"/>
      <c r="L367" s="544"/>
      <c r="M367" s="546"/>
      <c r="N367" s="547"/>
      <c r="O367" s="543"/>
      <c r="P367" s="543"/>
      <c r="Q367" s="543"/>
      <c r="AF367" s="544"/>
      <c r="AG367" s="544"/>
    </row>
    <row r="368" spans="3:33" s="542" customFormat="1">
      <c r="C368" s="543"/>
      <c r="D368" s="543"/>
      <c r="F368" s="544"/>
      <c r="G368" s="544"/>
      <c r="H368" s="544"/>
      <c r="I368" s="545"/>
      <c r="J368" s="544"/>
      <c r="K368" s="544"/>
      <c r="L368" s="544"/>
      <c r="M368" s="546"/>
      <c r="N368" s="547"/>
      <c r="O368" s="543"/>
      <c r="P368" s="543"/>
      <c r="Q368" s="543"/>
      <c r="AF368" s="544"/>
      <c r="AG368" s="544"/>
    </row>
    <row r="369" spans="1:33" s="542" customFormat="1">
      <c r="C369" s="543"/>
      <c r="D369" s="543"/>
      <c r="F369" s="544"/>
      <c r="G369" s="544"/>
      <c r="H369" s="544"/>
      <c r="I369" s="545"/>
      <c r="J369" s="544"/>
      <c r="K369" s="544"/>
      <c r="L369" s="544"/>
      <c r="M369" s="546"/>
      <c r="N369" s="547"/>
      <c r="O369" s="543"/>
      <c r="P369" s="543"/>
      <c r="Q369" s="543"/>
      <c r="AF369" s="544"/>
      <c r="AG369" s="544"/>
    </row>
    <row r="370" spans="1:33" s="542" customFormat="1">
      <c r="C370" s="543"/>
      <c r="D370" s="543"/>
      <c r="F370" s="544"/>
      <c r="G370" s="544"/>
      <c r="H370" s="544"/>
      <c r="I370" s="545"/>
      <c r="J370" s="544"/>
      <c r="K370" s="544"/>
      <c r="L370" s="544"/>
      <c r="M370" s="546"/>
      <c r="N370" s="547"/>
      <c r="O370" s="543"/>
      <c r="P370" s="543"/>
      <c r="Q370" s="543"/>
      <c r="AF370" s="544"/>
      <c r="AG370" s="544"/>
    </row>
    <row r="371" spans="1:33" s="542" customFormat="1">
      <c r="C371" s="543"/>
      <c r="D371" s="543"/>
      <c r="F371" s="544"/>
      <c r="G371" s="544"/>
      <c r="H371" s="544"/>
      <c r="I371" s="545"/>
      <c r="J371" s="544"/>
      <c r="K371" s="544"/>
      <c r="L371" s="544"/>
      <c r="M371" s="546"/>
      <c r="N371" s="547"/>
      <c r="O371" s="543"/>
      <c r="P371" s="543"/>
      <c r="Q371" s="543"/>
      <c r="AF371" s="544"/>
      <c r="AG371" s="544"/>
    </row>
    <row r="372" spans="1:33" s="542" customFormat="1">
      <c r="C372" s="543"/>
      <c r="D372" s="543"/>
      <c r="F372" s="544"/>
      <c r="G372" s="544"/>
      <c r="H372" s="544"/>
      <c r="I372" s="545"/>
      <c r="J372" s="544"/>
      <c r="K372" s="544"/>
      <c r="L372" s="544"/>
      <c r="M372" s="546"/>
      <c r="N372" s="547"/>
      <c r="O372" s="543"/>
      <c r="P372" s="543"/>
      <c r="Q372" s="543"/>
      <c r="AF372" s="544"/>
      <c r="AG372" s="544"/>
    </row>
    <row r="373" spans="1:33" s="542" customFormat="1">
      <c r="C373" s="543"/>
      <c r="D373" s="543"/>
      <c r="F373" s="544"/>
      <c r="G373" s="544"/>
      <c r="H373" s="544"/>
      <c r="I373" s="545"/>
      <c r="J373" s="544"/>
      <c r="K373" s="544"/>
      <c r="L373" s="544"/>
      <c r="M373" s="546"/>
      <c r="N373" s="547"/>
      <c r="O373" s="543"/>
      <c r="P373" s="543"/>
      <c r="Q373" s="543"/>
      <c r="AF373" s="544"/>
      <c r="AG373" s="544"/>
    </row>
    <row r="374" spans="1:33" s="542" customFormat="1">
      <c r="C374" s="543"/>
      <c r="D374" s="543"/>
      <c r="F374" s="544"/>
      <c r="G374" s="544"/>
      <c r="H374" s="544"/>
      <c r="I374" s="545"/>
      <c r="J374" s="544"/>
      <c r="K374" s="544"/>
      <c r="L374" s="544"/>
      <c r="M374" s="546"/>
      <c r="N374" s="547"/>
      <c r="O374" s="543"/>
      <c r="P374" s="543"/>
      <c r="Q374" s="543"/>
      <c r="AF374" s="544"/>
      <c r="AG374" s="544"/>
    </row>
    <row r="375" spans="1:33" s="542" customFormat="1">
      <c r="C375" s="543"/>
      <c r="D375" s="543"/>
      <c r="F375" s="544"/>
      <c r="G375" s="544"/>
      <c r="H375" s="544"/>
      <c r="I375" s="545"/>
      <c r="J375" s="544"/>
      <c r="K375" s="544"/>
      <c r="L375" s="544"/>
      <c r="M375" s="546"/>
      <c r="N375" s="547"/>
      <c r="O375" s="543"/>
      <c r="P375" s="543"/>
      <c r="Q375" s="543"/>
      <c r="AF375" s="544"/>
      <c r="AG375" s="544"/>
    </row>
    <row r="376" spans="1:33">
      <c r="A376" s="542"/>
      <c r="B376" s="542"/>
      <c r="C376" s="543"/>
      <c r="D376" s="543"/>
      <c r="E376" s="542"/>
      <c r="F376" s="544"/>
      <c r="G376" s="544"/>
      <c r="H376" s="544"/>
      <c r="I376" s="545"/>
      <c r="J376" s="544"/>
      <c r="K376" s="544"/>
      <c r="L376" s="544"/>
      <c r="M376" s="546"/>
      <c r="N376" s="547"/>
      <c r="O376" s="543"/>
      <c r="P376" s="543"/>
      <c r="Q376" s="543"/>
      <c r="R376" s="542"/>
      <c r="S376" s="542"/>
    </row>
    <row r="377" spans="1:33">
      <c r="A377" s="542"/>
      <c r="B377" s="542"/>
      <c r="C377" s="543"/>
      <c r="D377" s="543"/>
      <c r="E377" s="542"/>
      <c r="F377" s="544"/>
      <c r="G377" s="544"/>
      <c r="H377" s="544"/>
      <c r="I377" s="545"/>
      <c r="J377" s="544"/>
      <c r="K377" s="544"/>
      <c r="L377" s="544"/>
      <c r="M377" s="546"/>
      <c r="N377" s="547"/>
      <c r="O377" s="543"/>
      <c r="P377" s="543"/>
      <c r="Q377" s="543"/>
      <c r="R377" s="542"/>
      <c r="S377" s="542"/>
    </row>
  </sheetData>
  <sortState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115:A116">
    <cfRule type="expression" dxfId="8" priority="41" stopIfTrue="1">
      <formula>AND(COUNTIF($A$115:$A$116, A115)&gt;1,NOT(ISBLANK(A115)))</formula>
    </cfRule>
  </conditionalFormatting>
  <conditionalFormatting sqref="A23:A33 A35:A94">
    <cfRule type="expression" dxfId="7" priority="39" stopIfTrue="1">
      <formula>AND(COUNTIF($A$23:$A$33, A23)+COUNTIF($A$35:$A$94, A23)&gt;1,NOT(ISBLANK(A23)))</formula>
    </cfRule>
  </conditionalFormatting>
  <conditionalFormatting sqref="A23:A99">
    <cfRule type="expression" dxfId="6" priority="40" stopIfTrue="1">
      <formula>AND(COUNTIF($A$23:$A$99, A23)&gt;1,NOT(ISBLANK(A23)))</formula>
    </cfRule>
  </conditionalFormatting>
  <conditionalFormatting sqref="A118">
    <cfRule type="expression" dxfId="5" priority="31" stopIfTrue="1">
      <formula>AND(COUNTIF($A$23:$A$33, A118)+COUNTIF($A$35:$A$94, A118)&gt;1,NOT(ISBLANK(A118)))</formula>
    </cfRule>
  </conditionalFormatting>
  <conditionalFormatting sqref="A118">
    <cfRule type="expression" dxfId="4" priority="32" stopIfTrue="1">
      <formula>AND(COUNTIF($A$23:$A$99, A118)&gt;1,NOT(ISBLANK(A118)))</formula>
    </cfRule>
  </conditionalFormatting>
  <conditionalFormatting sqref="A120:A130 A132:A191">
    <cfRule type="expression" dxfId="3" priority="13" stopIfTrue="1">
      <formula>AND(COUNTIF($A$23:$A$33, A120)+COUNTIF($A$35:$A$94, A120)&gt;1,NOT(ISBLANK(A120)))</formula>
    </cfRule>
  </conditionalFormatting>
  <conditionalFormatting sqref="A120:A196">
    <cfRule type="expression" dxfId="2" priority="14" stopIfTrue="1">
      <formula>AND(COUNTIF($A$23:$A$99, A120)&gt;1,NOT(ISBLANK(A120)))</formula>
    </cfRule>
  </conditionalFormatting>
  <conditionalFormatting sqref="A106:A114">
    <cfRule type="expression" dxfId="1" priority="1" stopIfTrue="1">
      <formula>AND(COUNTIF($A$23:$A$33, A106)+COUNTIF($A$35:$A$94, A106)&gt;1,NOT(ISBLANK(A106)))</formula>
    </cfRule>
  </conditionalFormatting>
  <conditionalFormatting sqref="A106:A114">
    <cfRule type="expression" dxfId="0" priority="2" stopIfTrue="1">
      <formula>AND(COUNTIF($A$23:$A$99, A106)&gt;1,NOT(ISBLANK(A106)))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00:M100 T39:Z39 AA39:AC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5"/>
  <dimension ref="A1"/>
  <sheetViews>
    <sheetView workbookViewId="0">
      <selection activeCell="M33" sqref="M33"/>
    </sheetView>
  </sheetViews>
  <sheetFormatPr defaultRowHeight="15"/>
  <cols>
    <col min="1" max="16384" width="9.140625" style="491"/>
  </cols>
  <sheetData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5362" r:id="rId4">
          <objectPr defaultSize="0" autoPict="0" r:id="rId5">
            <anchor moveWithCells="1" sizeWithCells="1">
              <from>
                <xdr:col>0</xdr:col>
                <xdr:colOff>152400</xdr:colOff>
                <xdr:row>0</xdr:row>
                <xdr:rowOff>0</xdr:rowOff>
              </from>
              <to>
                <xdr:col>10</xdr:col>
                <xdr:colOff>19050</xdr:colOff>
                <xdr:row>37</xdr:row>
                <xdr:rowOff>38100</xdr:rowOff>
              </to>
            </anchor>
          </objectPr>
        </oleObject>
      </mc:Choice>
      <mc:Fallback>
        <oleObject progId="Word.Document.12" shapeId="15362" r:id="rId4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1:F41"/>
  <sheetViews>
    <sheetView zoomScaleNormal="100" workbookViewId="0">
      <selection activeCell="W26" sqref="W26"/>
    </sheetView>
  </sheetViews>
  <sheetFormatPr defaultRowHeight="15"/>
  <cols>
    <col min="1" max="1" width="9.140625" style="542" customWidth="1"/>
    <col min="2" max="2" width="12.28515625" style="542" customWidth="1"/>
    <col min="3" max="3" width="10.7109375" style="542" customWidth="1"/>
    <col min="4" max="4" width="11.7109375" style="542" customWidth="1"/>
    <col min="5" max="16384" width="9.140625" style="542"/>
  </cols>
  <sheetData>
    <row r="1" spans="1:5" ht="15.75" thickBot="1">
      <c r="A1" s="689" t="s">
        <v>2</v>
      </c>
      <c r="B1" s="689" t="s">
        <v>3</v>
      </c>
      <c r="C1" s="689" t="s">
        <v>523</v>
      </c>
    </row>
    <row r="2" spans="1:5" ht="15.75" thickBot="1">
      <c r="A2" s="690">
        <v>45292</v>
      </c>
      <c r="B2" s="691">
        <v>28</v>
      </c>
      <c r="C2" s="692">
        <f>((B2-27)/27)*100</f>
        <v>3.7037037037037033</v>
      </c>
    </row>
    <row r="3" spans="1:5" ht="15.75" thickBot="1">
      <c r="A3" s="690">
        <v>45323</v>
      </c>
      <c r="B3" s="691">
        <v>16</v>
      </c>
      <c r="C3" s="692">
        <f>((B3-B2)/B2)*100</f>
        <v>-42.857142857142854</v>
      </c>
    </row>
    <row r="4" spans="1:5" ht="15.75" thickBot="1">
      <c r="A4" s="690">
        <v>45352</v>
      </c>
      <c r="B4" s="889">
        <v>23</v>
      </c>
      <c r="C4" s="890">
        <f t="shared" ref="C4:C13" si="0">((B4-B3)/B3)*100</f>
        <v>43.75</v>
      </c>
    </row>
    <row r="5" spans="1:5" ht="15.75" thickBot="1">
      <c r="A5" s="690">
        <v>45383</v>
      </c>
      <c r="B5" s="691">
        <v>16</v>
      </c>
      <c r="C5" s="692">
        <f t="shared" si="0"/>
        <v>-30.434782608695656</v>
      </c>
    </row>
    <row r="6" spans="1:5" ht="15.75" thickBot="1">
      <c r="A6" s="931">
        <v>45413</v>
      </c>
      <c r="B6" s="932">
        <v>22</v>
      </c>
      <c r="C6" s="933">
        <f t="shared" si="0"/>
        <v>37.5</v>
      </c>
    </row>
    <row r="7" spans="1:5" ht="15.75" thickBot="1">
      <c r="A7" s="690">
        <v>45444</v>
      </c>
      <c r="B7" s="691">
        <v>15</v>
      </c>
      <c r="C7" s="692">
        <f t="shared" si="0"/>
        <v>-31.818181818181817</v>
      </c>
    </row>
    <row r="8" spans="1:5" ht="15.75" thickBot="1">
      <c r="A8" s="690">
        <v>45474</v>
      </c>
      <c r="B8" s="691">
        <v>11</v>
      </c>
      <c r="C8" s="692">
        <f>((B8-B7)/B7)*100</f>
        <v>-26.666666666666668</v>
      </c>
    </row>
    <row r="9" spans="1:5" ht="15.75" thickBot="1">
      <c r="A9" s="690">
        <v>45505</v>
      </c>
      <c r="B9" s="691">
        <v>17</v>
      </c>
      <c r="C9" s="692">
        <f t="shared" si="0"/>
        <v>54.54545454545454</v>
      </c>
    </row>
    <row r="10" spans="1:5" ht="15.75" thickBot="1">
      <c r="A10" s="690">
        <v>45536</v>
      </c>
      <c r="B10" s="817">
        <v>0</v>
      </c>
      <c r="C10" s="818">
        <f t="shared" si="0"/>
        <v>-100</v>
      </c>
    </row>
    <row r="11" spans="1:5" ht="15.75" thickBot="1">
      <c r="A11" s="690">
        <v>45566</v>
      </c>
      <c r="B11" s="817">
        <v>0</v>
      </c>
      <c r="C11" s="818" t="e">
        <f t="shared" si="0"/>
        <v>#DIV/0!</v>
      </c>
    </row>
    <row r="12" spans="1:5" ht="15.75" thickBot="1">
      <c r="A12" s="690">
        <v>45597</v>
      </c>
      <c r="B12" s="817">
        <v>0</v>
      </c>
      <c r="C12" s="818" t="e">
        <f t="shared" si="0"/>
        <v>#DIV/0!</v>
      </c>
    </row>
    <row r="13" spans="1:5" ht="15.75" thickBot="1">
      <c r="A13" s="690">
        <v>45627</v>
      </c>
      <c r="B13" s="817">
        <v>0</v>
      </c>
      <c r="C13" s="818" t="e">
        <f t="shared" si="0"/>
        <v>#DIV/0!</v>
      </c>
    </row>
    <row r="14" spans="1:5" ht="15.75" thickBot="1">
      <c r="A14" s="819" t="s">
        <v>5</v>
      </c>
      <c r="B14" s="819">
        <f>SUM(B2:B13)</f>
        <v>148</v>
      </c>
      <c r="C14" s="819"/>
    </row>
    <row r="16" spans="1:5">
      <c r="A16" s="974"/>
      <c r="B16" s="974"/>
      <c r="C16" s="974"/>
      <c r="D16" s="974"/>
      <c r="E16" s="974"/>
    </row>
    <row r="17" spans="1:5">
      <c r="A17" s="987" t="s">
        <v>407</v>
      </c>
      <c r="B17" s="988">
        <v>28</v>
      </c>
      <c r="C17" s="839"/>
      <c r="D17" s="839" t="s">
        <v>409</v>
      </c>
      <c r="E17" s="839">
        <v>1</v>
      </c>
    </row>
    <row r="18" spans="1:5">
      <c r="A18" s="989" t="s">
        <v>485</v>
      </c>
      <c r="B18" s="989">
        <v>16</v>
      </c>
      <c r="C18" s="839"/>
      <c r="D18" s="839" t="s">
        <v>419</v>
      </c>
      <c r="E18" s="839">
        <v>4</v>
      </c>
    </row>
    <row r="19" spans="1:5">
      <c r="A19" s="989" t="s">
        <v>499</v>
      </c>
      <c r="B19" s="989">
        <v>23</v>
      </c>
      <c r="C19" s="839"/>
      <c r="D19" s="839" t="s">
        <v>408</v>
      </c>
      <c r="E19" s="839">
        <v>12</v>
      </c>
    </row>
    <row r="20" spans="1:5">
      <c r="A20" s="990" t="s">
        <v>507</v>
      </c>
      <c r="B20" s="990">
        <v>16</v>
      </c>
      <c r="C20" s="839"/>
      <c r="D20" s="839" t="s">
        <v>410</v>
      </c>
      <c r="E20" s="839">
        <v>17</v>
      </c>
    </row>
    <row r="21" spans="1:5">
      <c r="A21" s="990" t="s">
        <v>512</v>
      </c>
      <c r="B21" s="990">
        <v>22</v>
      </c>
      <c r="C21" s="486"/>
      <c r="D21" s="486"/>
      <c r="E21" s="486"/>
    </row>
    <row r="22" spans="1:5">
      <c r="A22" s="990" t="s">
        <v>517</v>
      </c>
      <c r="B22" s="990">
        <v>15</v>
      </c>
      <c r="C22" s="486"/>
      <c r="D22" s="486"/>
      <c r="E22" s="486"/>
    </row>
    <row r="23" spans="1:5">
      <c r="A23" s="990" t="s">
        <v>522</v>
      </c>
      <c r="B23" s="990">
        <v>11</v>
      </c>
      <c r="C23" s="486"/>
      <c r="D23" s="486"/>
      <c r="E23" s="486"/>
    </row>
    <row r="24" spans="1:5">
      <c r="A24" s="486" t="s">
        <v>532</v>
      </c>
      <c r="B24" s="1099">
        <v>17</v>
      </c>
      <c r="C24" s="486"/>
      <c r="D24" s="486"/>
      <c r="E24" s="486"/>
    </row>
    <row r="25" spans="1:5">
      <c r="A25" s="991" t="s">
        <v>23</v>
      </c>
      <c r="B25" s="991">
        <f>SUM(B17:B24)</f>
        <v>148</v>
      </c>
      <c r="C25" s="486"/>
      <c r="D25" s="486"/>
      <c r="E25" s="486"/>
    </row>
    <row r="32" spans="1:5">
      <c r="C32" s="1045"/>
      <c r="D32" s="1045"/>
      <c r="E32" s="1045"/>
    </row>
    <row r="33" spans="1:6">
      <c r="A33" s="1045"/>
      <c r="B33" s="1045"/>
      <c r="C33" s="1045"/>
      <c r="D33" s="1045"/>
      <c r="E33" s="1045"/>
    </row>
    <row r="34" spans="1:6">
      <c r="A34" s="1045"/>
      <c r="B34" s="1045"/>
      <c r="C34" s="1045"/>
      <c r="D34" s="1045"/>
      <c r="E34" s="1045"/>
    </row>
    <row r="35" spans="1:6">
      <c r="A35" s="1045"/>
      <c r="B35" s="1045"/>
    </row>
    <row r="38" spans="1:6">
      <c r="C38" s="486"/>
      <c r="D38" s="486"/>
      <c r="E38" s="486"/>
      <c r="F38" s="486"/>
    </row>
    <row r="39" spans="1:6">
      <c r="A39" s="486"/>
      <c r="B39" s="486"/>
    </row>
    <row r="40" spans="1:6">
      <c r="A40" s="486"/>
      <c r="B40" s="486"/>
    </row>
    <row r="41" spans="1:6">
      <c r="A41" s="486"/>
      <c r="B41" s="486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:C7 C9:C13" evalError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88" t="s">
        <v>0</v>
      </c>
    </row>
    <row r="2" spans="1:2">
      <c r="A2" s="1" t="s">
        <v>1</v>
      </c>
    </row>
    <row r="3" spans="1:2">
      <c r="A3" s="86"/>
    </row>
    <row r="4" spans="1:2">
      <c r="A4" s="456" t="s">
        <v>397</v>
      </c>
      <c r="B4" s="457" t="s">
        <v>398</v>
      </c>
    </row>
    <row r="5" spans="1:2" ht="15.75" thickBot="1">
      <c r="A5" s="458" t="s">
        <v>399</v>
      </c>
      <c r="B5" s="459">
        <v>135</v>
      </c>
    </row>
    <row r="6" spans="1:2" ht="45">
      <c r="A6" s="458" t="s">
        <v>400</v>
      </c>
      <c r="B6" s="459">
        <v>58</v>
      </c>
    </row>
    <row r="7" spans="1:2" ht="45">
      <c r="A7" s="460" t="s">
        <v>401</v>
      </c>
      <c r="B7" s="459">
        <v>281</v>
      </c>
    </row>
    <row r="8" spans="1:2" ht="15.75" thickBot="1">
      <c r="A8" s="458" t="s">
        <v>402</v>
      </c>
      <c r="B8" s="459">
        <v>106</v>
      </c>
    </row>
    <row r="9" spans="1:2" ht="15.75" thickBot="1">
      <c r="A9" s="458" t="s">
        <v>403</v>
      </c>
      <c r="B9" s="459">
        <v>4</v>
      </c>
    </row>
    <row r="10" spans="1:2" ht="15.75" thickBot="1">
      <c r="A10" s="458" t="s">
        <v>404</v>
      </c>
      <c r="B10" s="459">
        <v>257</v>
      </c>
    </row>
    <row r="11" spans="1:2" ht="15.75" thickBot="1">
      <c r="A11" s="458" t="s">
        <v>405</v>
      </c>
      <c r="B11" s="459">
        <v>72</v>
      </c>
    </row>
    <row r="12" spans="1:2" ht="30">
      <c r="A12" s="461" t="s">
        <v>406</v>
      </c>
      <c r="B12" s="459">
        <v>42</v>
      </c>
    </row>
    <row r="13" spans="1:2">
      <c r="A13" s="462" t="s">
        <v>15</v>
      </c>
      <c r="B13" s="463">
        <f>SUM(B5:B12)</f>
        <v>955</v>
      </c>
    </row>
    <row r="16" spans="1:2">
      <c r="A16" s="86"/>
    </row>
    <row r="17" spans="1:1">
      <c r="A17" s="86"/>
    </row>
    <row r="18" spans="1:1">
      <c r="A18" s="86"/>
    </row>
    <row r="19" spans="1:1">
      <c r="A19" s="86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opLeftCell="A28" workbookViewId="0">
      <selection activeCell="T43" sqref="T43"/>
    </sheetView>
  </sheetViews>
  <sheetFormatPr defaultRowHeight="15"/>
  <cols>
    <col min="1" max="1" width="6.42578125" style="619" customWidth="1"/>
    <col min="2" max="2" width="19.7109375" style="619" customWidth="1"/>
    <col min="3" max="11" width="9.140625" style="619"/>
  </cols>
  <sheetData>
    <row r="1" spans="1:23">
      <c r="A1" s="973" t="s">
        <v>0</v>
      </c>
      <c r="W1" s="131"/>
    </row>
    <row r="2" spans="1:23">
      <c r="A2" s="973" t="s">
        <v>1</v>
      </c>
      <c r="W2" s="131"/>
    </row>
    <row r="3" spans="1:23">
      <c r="W3" s="131"/>
    </row>
    <row r="4" spans="1:23">
      <c r="A4" s="553"/>
      <c r="B4" s="553"/>
      <c r="C4" s="553"/>
      <c r="D4" s="553"/>
      <c r="E4" s="553"/>
      <c r="F4" s="553"/>
      <c r="G4" s="553"/>
      <c r="W4" s="131"/>
    </row>
    <row r="5" spans="1:23" s="839" customFormat="1">
      <c r="A5" s="549"/>
      <c r="B5" s="549"/>
      <c r="C5" s="549"/>
      <c r="D5" s="549"/>
      <c r="E5" s="549"/>
      <c r="F5" s="549"/>
      <c r="G5" s="549"/>
      <c r="H5" s="969"/>
      <c r="I5" s="969"/>
      <c r="J5" s="797"/>
      <c r="K5" s="797"/>
      <c r="W5" s="982"/>
    </row>
    <row r="6" spans="1:23" s="839" customFormat="1" ht="30">
      <c r="A6" s="549"/>
      <c r="B6" s="1063" t="s">
        <v>7</v>
      </c>
      <c r="C6" s="1064">
        <v>45292</v>
      </c>
      <c r="D6" s="1064">
        <v>45323</v>
      </c>
      <c r="E6" s="1064">
        <v>45352</v>
      </c>
      <c r="F6" s="1064">
        <v>45383</v>
      </c>
      <c r="G6" s="1064">
        <v>45413</v>
      </c>
      <c r="H6" s="1064">
        <v>45444</v>
      </c>
      <c r="I6" s="1064">
        <v>45474</v>
      </c>
      <c r="J6" s="1064">
        <v>45505</v>
      </c>
      <c r="K6" s="797"/>
      <c r="W6" s="982"/>
    </row>
    <row r="7" spans="1:23" s="839" customFormat="1">
      <c r="A7" s="549"/>
      <c r="B7" s="1065" t="s">
        <v>11</v>
      </c>
      <c r="C7" s="1066">
        <v>70</v>
      </c>
      <c r="D7" s="1066">
        <v>82</v>
      </c>
      <c r="E7" s="1066">
        <v>93</v>
      </c>
      <c r="F7" s="1067">
        <v>90</v>
      </c>
      <c r="G7" s="839">
        <v>77</v>
      </c>
      <c r="H7" s="1066">
        <v>76</v>
      </c>
      <c r="I7" s="1066">
        <v>93</v>
      </c>
      <c r="J7" s="1066">
        <v>97</v>
      </c>
      <c r="K7" s="797"/>
      <c r="W7" s="982"/>
    </row>
    <row r="8" spans="1:23" s="839" customFormat="1">
      <c r="A8" s="549"/>
      <c r="B8" s="1065" t="s">
        <v>14</v>
      </c>
      <c r="C8" s="1066">
        <v>84</v>
      </c>
      <c r="D8" s="1066">
        <v>64</v>
      </c>
      <c r="E8" s="1068">
        <v>44</v>
      </c>
      <c r="F8" s="1066">
        <v>56</v>
      </c>
      <c r="G8" s="839">
        <v>42</v>
      </c>
      <c r="H8" s="1066">
        <v>52</v>
      </c>
      <c r="I8" s="1066">
        <v>33</v>
      </c>
      <c r="J8" s="1066">
        <v>46</v>
      </c>
      <c r="K8" s="797"/>
      <c r="W8" s="982"/>
    </row>
    <row r="9" spans="1:23" s="839" customFormat="1">
      <c r="A9" s="549"/>
      <c r="B9" s="975"/>
      <c r="H9" s="972"/>
      <c r="I9" s="971"/>
      <c r="J9" s="970"/>
      <c r="K9" s="797"/>
      <c r="W9" s="982"/>
    </row>
    <row r="10" spans="1:23" s="839" customFormat="1">
      <c r="A10" s="549"/>
      <c r="B10" s="549"/>
      <c r="H10" s="969"/>
      <c r="I10" s="969"/>
      <c r="J10" s="797"/>
      <c r="K10" s="797"/>
      <c r="W10" s="982"/>
    </row>
    <row r="11" spans="1:23">
      <c r="A11" s="553"/>
      <c r="B11" s="976"/>
      <c r="C11" s="977"/>
      <c r="D11" s="977"/>
      <c r="E11" s="978"/>
      <c r="F11" s="977"/>
      <c r="G11" s="979"/>
      <c r="H11" s="968"/>
      <c r="I11" s="968"/>
      <c r="W11" s="982"/>
    </row>
    <row r="12" spans="1:23">
      <c r="A12" s="553"/>
      <c r="B12" s="553"/>
      <c r="C12" s="551"/>
      <c r="D12" s="551"/>
      <c r="E12" s="551"/>
      <c r="F12" s="550"/>
      <c r="G12" s="980"/>
      <c r="H12" s="968"/>
      <c r="I12" s="968"/>
      <c r="W12" s="982"/>
    </row>
    <row r="13" spans="1:23">
      <c r="W13" s="982"/>
    </row>
    <row r="14" spans="1:23">
      <c r="W14" s="982"/>
    </row>
    <row r="15" spans="1:23">
      <c r="W15" s="982"/>
    </row>
    <row r="16" spans="1:23">
      <c r="W16" s="982"/>
    </row>
    <row r="17" spans="23:23">
      <c r="W17" s="982"/>
    </row>
    <row r="18" spans="23:23">
      <c r="W18" s="982"/>
    </row>
    <row r="19" spans="23:23">
      <c r="W19" s="982"/>
    </row>
    <row r="20" spans="23:23">
      <c r="W20" s="982"/>
    </row>
    <row r="21" spans="23:23">
      <c r="W21" s="982"/>
    </row>
    <row r="22" spans="23:23">
      <c r="W22" s="982"/>
    </row>
    <row r="23" spans="23:23">
      <c r="W23" s="982"/>
    </row>
    <row r="24" spans="23:23">
      <c r="W24" s="13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AF38"/>
  <sheetViews>
    <sheetView zoomScale="80" zoomScaleNormal="80" workbookViewId="0">
      <selection activeCell="R12" sqref="R12"/>
    </sheetView>
  </sheetViews>
  <sheetFormatPr defaultRowHeight="15"/>
  <cols>
    <col min="1" max="1" width="66.5703125" customWidth="1"/>
    <col min="2" max="2" width="7.5703125" bestFit="1" customWidth="1"/>
    <col min="3" max="3" width="7.7109375" bestFit="1" customWidth="1"/>
    <col min="4" max="4" width="7.140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486"/>
      <c r="S1" s="486"/>
      <c r="T1" s="486"/>
      <c r="U1" s="486"/>
      <c r="V1" s="486"/>
      <c r="W1" s="486"/>
    </row>
    <row r="2" spans="1:32">
      <c r="A2" s="1" t="s">
        <v>1</v>
      </c>
      <c r="B2" s="1"/>
      <c r="C2" s="1"/>
      <c r="R2" s="486"/>
      <c r="S2" s="486"/>
      <c r="T2" s="486"/>
      <c r="U2" s="486"/>
      <c r="V2" s="486"/>
      <c r="W2" s="486"/>
    </row>
    <row r="3" spans="1:32" ht="15.75" thickBot="1">
      <c r="R3" s="486"/>
      <c r="S3" s="486"/>
      <c r="T3" s="486"/>
      <c r="U3" s="486"/>
      <c r="V3" s="486"/>
      <c r="W3" s="486"/>
    </row>
    <row r="4" spans="1:32" ht="50.25" customHeight="1" thickBot="1">
      <c r="A4" s="703" t="s">
        <v>16</v>
      </c>
      <c r="B4" s="659">
        <v>45627</v>
      </c>
      <c r="C4" s="568">
        <v>45597</v>
      </c>
      <c r="D4" s="570">
        <v>45566</v>
      </c>
      <c r="E4" s="704">
        <v>45536</v>
      </c>
      <c r="F4" s="704">
        <v>45505</v>
      </c>
      <c r="G4" s="704">
        <v>45474</v>
      </c>
      <c r="H4" s="704">
        <v>45444</v>
      </c>
      <c r="I4" s="705">
        <v>45413</v>
      </c>
      <c r="J4" s="567">
        <v>45383</v>
      </c>
      <c r="K4" s="567">
        <v>45352</v>
      </c>
      <c r="L4" s="567">
        <v>45323</v>
      </c>
      <c r="M4" s="570">
        <v>45292</v>
      </c>
      <c r="N4" s="704" t="s">
        <v>5</v>
      </c>
      <c r="O4" s="706" t="s">
        <v>6</v>
      </c>
      <c r="P4" s="1069" t="s">
        <v>8</v>
      </c>
      <c r="Q4" s="1071" t="s">
        <v>524</v>
      </c>
      <c r="R4" s="486"/>
      <c r="S4" s="486"/>
      <c r="T4" s="486"/>
      <c r="U4" s="486"/>
      <c r="V4" s="486"/>
      <c r="W4" s="486"/>
    </row>
    <row r="5" spans="1:32" ht="15.75" thickBot="1">
      <c r="A5" s="875" t="s">
        <v>17</v>
      </c>
      <c r="B5" s="872"/>
      <c r="C5" s="26"/>
      <c r="D5" s="26"/>
      <c r="E5" s="26"/>
      <c r="F5" s="26">
        <v>2</v>
      </c>
      <c r="G5" s="56">
        <v>6</v>
      </c>
      <c r="H5" s="56">
        <v>23</v>
      </c>
      <c r="I5" s="499">
        <v>5</v>
      </c>
      <c r="J5" s="160">
        <v>12</v>
      </c>
      <c r="K5" s="61">
        <v>13</v>
      </c>
      <c r="L5" s="160">
        <v>19</v>
      </c>
      <c r="M5" s="57">
        <v>11</v>
      </c>
      <c r="N5" s="58">
        <f>SUM(B5:M5)</f>
        <v>91</v>
      </c>
      <c r="O5" s="59">
        <f t="shared" ref="O5:O6" si="0">AVERAGE(B5:M5)</f>
        <v>11.375</v>
      </c>
      <c r="P5" s="1072">
        <f t="shared" ref="P5:P12" si="1">N5/N$12*100</f>
        <v>0.18779536496275048</v>
      </c>
      <c r="Q5" s="1062">
        <f>(F5*100)/$F$12</f>
        <v>3.2552083333333336E-2</v>
      </c>
      <c r="R5" s="486"/>
      <c r="S5" s="486"/>
      <c r="T5" s="486"/>
      <c r="U5" s="486"/>
      <c r="V5" s="486"/>
      <c r="W5" s="486"/>
    </row>
    <row r="6" spans="1:32" ht="15.75" thickBot="1">
      <c r="A6" s="876" t="s">
        <v>18</v>
      </c>
      <c r="B6" s="873"/>
      <c r="C6" s="38"/>
      <c r="D6" s="38"/>
      <c r="E6" s="38"/>
      <c r="F6" s="38">
        <v>1193</v>
      </c>
      <c r="G6" s="61">
        <v>1415</v>
      </c>
      <c r="H6" s="61">
        <v>1483</v>
      </c>
      <c r="I6" s="500">
        <v>1555</v>
      </c>
      <c r="J6" s="162">
        <v>1898</v>
      </c>
      <c r="K6" s="61">
        <v>2041</v>
      </c>
      <c r="L6" s="162">
        <v>1889</v>
      </c>
      <c r="M6" s="62">
        <v>1913</v>
      </c>
      <c r="N6" s="58">
        <f t="shared" ref="N6" si="2">SUM(B6:M6)</f>
        <v>13387</v>
      </c>
      <c r="O6" s="59">
        <f t="shared" si="0"/>
        <v>1673.375</v>
      </c>
      <c r="P6" s="60">
        <f t="shared" si="1"/>
        <v>27.626555502816931</v>
      </c>
      <c r="Q6" s="1070">
        <f t="shared" ref="Q6:Q12" si="3">(F6*100)/$F$12</f>
        <v>19.417317708333332</v>
      </c>
      <c r="R6" s="486"/>
      <c r="S6" s="486"/>
      <c r="T6" s="486"/>
      <c r="U6" s="486"/>
      <c r="V6" s="486"/>
      <c r="W6" s="486"/>
    </row>
    <row r="7" spans="1:32" s="593" customFormat="1" ht="15.75" thickBot="1">
      <c r="A7" s="906" t="s">
        <v>500</v>
      </c>
      <c r="B7" s="897"/>
      <c r="C7" s="898"/>
      <c r="D7" s="898"/>
      <c r="E7" s="898"/>
      <c r="F7" s="898">
        <v>493</v>
      </c>
      <c r="G7" s="899">
        <v>382</v>
      </c>
      <c r="H7" s="899">
        <v>308</v>
      </c>
      <c r="I7" s="900">
        <v>347</v>
      </c>
      <c r="J7" s="901">
        <v>415</v>
      </c>
      <c r="K7" s="899">
        <v>117</v>
      </c>
      <c r="L7" s="901">
        <v>0</v>
      </c>
      <c r="M7" s="902">
        <v>0</v>
      </c>
      <c r="N7" s="903">
        <f>SUM(B7:M7)</f>
        <v>2062</v>
      </c>
      <c r="O7" s="904">
        <f t="shared" ref="O7:O12" si="4">AVERAGE(B7:M7)</f>
        <v>257.75</v>
      </c>
      <c r="P7" s="905">
        <f t="shared" si="1"/>
        <v>4.2553191489361701</v>
      </c>
      <c r="Q7" s="707">
        <f t="shared" si="3"/>
        <v>8.0240885416666661</v>
      </c>
      <c r="R7" s="839"/>
      <c r="S7" s="839"/>
      <c r="T7" s="839"/>
      <c r="U7" s="839"/>
      <c r="V7" s="839"/>
      <c r="W7" s="839"/>
    </row>
    <row r="8" spans="1:32" ht="15.75" thickBot="1">
      <c r="A8" s="876" t="s">
        <v>19</v>
      </c>
      <c r="B8" s="873"/>
      <c r="C8" s="38"/>
      <c r="D8" s="38"/>
      <c r="E8" s="38"/>
      <c r="F8" s="38">
        <v>1589</v>
      </c>
      <c r="G8" s="61">
        <v>1552</v>
      </c>
      <c r="H8" s="61">
        <v>1399</v>
      </c>
      <c r="I8" s="500">
        <v>1365</v>
      </c>
      <c r="J8" s="162">
        <v>1552</v>
      </c>
      <c r="K8" s="61">
        <v>1249</v>
      </c>
      <c r="L8" s="162">
        <v>1205</v>
      </c>
      <c r="M8" s="62">
        <v>1219</v>
      </c>
      <c r="N8" s="58">
        <f>SUM(B8:M8)</f>
        <v>11130</v>
      </c>
      <c r="O8" s="59">
        <f t="shared" si="4"/>
        <v>1391.25</v>
      </c>
      <c r="P8" s="60">
        <f t="shared" si="1"/>
        <v>22.968817714674866</v>
      </c>
      <c r="Q8" s="707">
        <f t="shared" si="3"/>
        <v>25.862630208333332</v>
      </c>
      <c r="R8" s="556"/>
      <c r="S8" s="486"/>
      <c r="T8" s="486"/>
      <c r="U8" s="486"/>
      <c r="V8" s="486"/>
      <c r="W8" s="486"/>
    </row>
    <row r="9" spans="1:32" ht="15.75" thickBot="1">
      <c r="A9" s="877" t="s">
        <v>20</v>
      </c>
      <c r="B9" s="874"/>
      <c r="C9" s="45"/>
      <c r="D9" s="45"/>
      <c r="E9" s="45"/>
      <c r="F9" s="45">
        <v>701</v>
      </c>
      <c r="G9" s="857">
        <v>708</v>
      </c>
      <c r="H9" s="857">
        <v>358</v>
      </c>
      <c r="I9" s="858">
        <v>395</v>
      </c>
      <c r="J9" s="163">
        <v>280</v>
      </c>
      <c r="K9" s="857">
        <v>175</v>
      </c>
      <c r="L9" s="163">
        <v>249</v>
      </c>
      <c r="M9" s="859">
        <v>158</v>
      </c>
      <c r="N9" s="856">
        <f>SUM(B9:M9)</f>
        <v>3024</v>
      </c>
      <c r="O9" s="59">
        <f t="shared" si="4"/>
        <v>378</v>
      </c>
      <c r="P9" s="60">
        <f t="shared" si="1"/>
        <v>6.2405844356852462</v>
      </c>
      <c r="Q9" s="707">
        <f t="shared" si="3"/>
        <v>11.409505208333334</v>
      </c>
      <c r="R9" s="556"/>
      <c r="S9" s="486"/>
      <c r="T9" s="486"/>
      <c r="U9" s="486"/>
      <c r="V9" s="486"/>
      <c r="W9" s="486"/>
    </row>
    <row r="10" spans="1:32" ht="15.75" thickBot="1">
      <c r="A10" s="878" t="s">
        <v>21</v>
      </c>
      <c r="B10" s="873"/>
      <c r="C10" s="464"/>
      <c r="D10" s="464"/>
      <c r="E10" s="464"/>
      <c r="F10" s="464">
        <v>1949</v>
      </c>
      <c r="G10" s="860">
        <v>1914</v>
      </c>
      <c r="H10" s="860">
        <v>2125</v>
      </c>
      <c r="I10" s="860">
        <v>2057</v>
      </c>
      <c r="J10" s="861">
        <v>2192</v>
      </c>
      <c r="K10" s="860">
        <v>2373</v>
      </c>
      <c r="L10" s="861">
        <v>2283</v>
      </c>
      <c r="M10" s="866">
        <v>2038</v>
      </c>
      <c r="N10" s="867">
        <f>SUM(B10:M10)</f>
        <v>16931</v>
      </c>
      <c r="O10" s="59">
        <f t="shared" si="4"/>
        <v>2116.375</v>
      </c>
      <c r="P10" s="60">
        <f t="shared" si="1"/>
        <v>34.940256309717896</v>
      </c>
      <c r="Q10" s="707">
        <f t="shared" si="3"/>
        <v>31.722005208333332</v>
      </c>
      <c r="R10" s="556"/>
      <c r="S10" s="557"/>
      <c r="T10" s="486"/>
      <c r="U10" s="486"/>
      <c r="V10" s="486"/>
      <c r="W10" s="486"/>
    </row>
    <row r="11" spans="1:32" ht="15.75" thickBot="1">
      <c r="A11" s="879" t="s">
        <v>22</v>
      </c>
      <c r="B11" s="874"/>
      <c r="C11" s="862"/>
      <c r="D11" s="862"/>
      <c r="E11" s="862"/>
      <c r="F11" s="862">
        <v>217</v>
      </c>
      <c r="G11" s="863">
        <v>212</v>
      </c>
      <c r="H11" s="863">
        <v>294</v>
      </c>
      <c r="I11" s="863">
        <v>217</v>
      </c>
      <c r="J11" s="864">
        <v>239</v>
      </c>
      <c r="K11" s="863">
        <v>203</v>
      </c>
      <c r="L11" s="864">
        <v>202</v>
      </c>
      <c r="M11" s="869">
        <v>248</v>
      </c>
      <c r="N11" s="868">
        <f>SUM(B11:M11)</f>
        <v>1832</v>
      </c>
      <c r="O11" s="59">
        <f t="shared" si="4"/>
        <v>229</v>
      </c>
      <c r="P11" s="60">
        <f t="shared" si="1"/>
        <v>3.7806715232061414</v>
      </c>
      <c r="Q11" s="1061">
        <f t="shared" si="3"/>
        <v>3.5319010416666665</v>
      </c>
      <c r="R11" s="556"/>
      <c r="S11" s="557"/>
      <c r="T11" s="486"/>
      <c r="U11" s="486"/>
      <c r="V11" s="486"/>
      <c r="W11" s="486"/>
    </row>
    <row r="12" spans="1:32" ht="16.5" thickBot="1">
      <c r="A12" s="870" t="s">
        <v>23</v>
      </c>
      <c r="B12" s="865">
        <f t="shared" ref="B12:I12" si="5">SUM(B5:B11)</f>
        <v>0</v>
      </c>
      <c r="C12" s="865">
        <f t="shared" si="5"/>
        <v>0</v>
      </c>
      <c r="D12" s="865">
        <f t="shared" si="5"/>
        <v>0</v>
      </c>
      <c r="E12" s="865">
        <f t="shared" si="5"/>
        <v>0</v>
      </c>
      <c r="F12" s="865">
        <f t="shared" si="5"/>
        <v>6144</v>
      </c>
      <c r="G12" s="865">
        <f t="shared" si="5"/>
        <v>6189</v>
      </c>
      <c r="H12" s="865">
        <f t="shared" si="5"/>
        <v>5990</v>
      </c>
      <c r="I12" s="865">
        <f t="shared" si="5"/>
        <v>5941</v>
      </c>
      <c r="J12" s="865">
        <f>SUM(J5:J11)</f>
        <v>6588</v>
      </c>
      <c r="K12" s="865">
        <f>SUM(K5:K11)</f>
        <v>6171</v>
      </c>
      <c r="L12" s="865">
        <f>SUM(L5:L11)</f>
        <v>5847</v>
      </c>
      <c r="M12" s="871">
        <f>SUM(M5:M11)</f>
        <v>5587</v>
      </c>
      <c r="N12" s="708">
        <f>SUM(N5:N11)</f>
        <v>48457</v>
      </c>
      <c r="O12" s="709">
        <f>AVERAGEIF(B12:M12,"&gt;0")</f>
        <v>6057.125</v>
      </c>
      <c r="P12" s="710">
        <f t="shared" si="1"/>
        <v>100</v>
      </c>
      <c r="Q12" s="1062">
        <f t="shared" si="3"/>
        <v>100</v>
      </c>
      <c r="R12" s="556"/>
      <c r="S12" s="558"/>
      <c r="T12" s="486"/>
      <c r="U12" s="486"/>
      <c r="V12" s="486"/>
      <c r="W12" s="486"/>
      <c r="AD12" s="65"/>
      <c r="AE12" s="2"/>
      <c r="AF12" s="65"/>
    </row>
    <row r="13" spans="1:32">
      <c r="M13" s="66"/>
      <c r="N13" s="64"/>
      <c r="U13" s="65"/>
      <c r="V13" s="2"/>
      <c r="W13" s="65"/>
    </row>
    <row r="14" spans="1:32">
      <c r="A14" s="1115"/>
      <c r="B14" s="1115"/>
      <c r="C14" s="1115"/>
      <c r="D14" s="1115"/>
      <c r="E14" s="63"/>
      <c r="I14" s="64"/>
      <c r="J14" s="64"/>
      <c r="U14" s="65"/>
      <c r="V14" s="2"/>
      <c r="W14" s="65"/>
    </row>
    <row r="15" spans="1:32">
      <c r="A15" s="1115"/>
      <c r="B15" s="1115"/>
      <c r="C15" s="1115"/>
      <c r="D15" s="1115"/>
      <c r="I15" s="64"/>
      <c r="U15" s="65"/>
      <c r="V15" s="2"/>
      <c r="W15" s="65"/>
    </row>
    <row r="16" spans="1:32">
      <c r="A16" s="1115"/>
      <c r="B16" s="1115"/>
      <c r="C16" s="1115"/>
      <c r="D16" s="1115"/>
      <c r="U16" s="67"/>
      <c r="V16" s="2"/>
      <c r="W16" s="68"/>
    </row>
    <row r="21" spans="1:5">
      <c r="A21" s="1"/>
      <c r="B21" s="1"/>
      <c r="C21" s="1"/>
      <c r="D21" s="6"/>
    </row>
    <row r="22" spans="1:5">
      <c r="A22" s="65"/>
      <c r="B22" s="65"/>
      <c r="C22" s="65"/>
      <c r="D22" s="69"/>
    </row>
    <row r="23" spans="1:5">
      <c r="A23" s="65"/>
      <c r="B23" s="65"/>
      <c r="C23" s="65"/>
      <c r="D23" s="69"/>
    </row>
    <row r="24" spans="1:5">
      <c r="A24" s="65"/>
      <c r="B24" s="65"/>
      <c r="C24" s="65"/>
      <c r="D24" s="69"/>
    </row>
    <row r="25" spans="1:5">
      <c r="A25" s="65"/>
      <c r="B25" s="65"/>
      <c r="C25" s="65"/>
      <c r="D25" s="69"/>
    </row>
    <row r="26" spans="1:5">
      <c r="A26" s="67"/>
      <c r="B26" s="67"/>
      <c r="C26" s="67"/>
      <c r="D26" s="69"/>
    </row>
    <row r="27" spans="1:5">
      <c r="E27" s="64"/>
    </row>
    <row r="38" spans="1:1" ht="45">
      <c r="A38" s="907" t="s">
        <v>501</v>
      </c>
    </row>
  </sheetData>
  <mergeCells count="1">
    <mergeCell ref="A14:D1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2:M12 B12:J1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59"/>
  <sheetViews>
    <sheetView zoomScaleNormal="100" workbookViewId="0"/>
  </sheetViews>
  <sheetFormatPr defaultRowHeight="15"/>
  <cols>
    <col min="1" max="1" width="68" customWidth="1"/>
    <col min="2" max="2" width="7.5703125" style="71" bestFit="1" customWidth="1"/>
    <col min="3" max="3" width="7.7109375" style="71" bestFit="1" customWidth="1"/>
    <col min="4" max="4" width="7.140625" style="71" bestFit="1" customWidth="1"/>
    <col min="5" max="5" width="7" style="71" bestFit="1" customWidth="1"/>
    <col min="6" max="6" width="7.7109375" style="71" bestFit="1" customWidth="1"/>
    <col min="7" max="7" width="6.42578125" style="71" bestFit="1" customWidth="1"/>
    <col min="8" max="8" width="7.140625" style="71" bestFit="1" customWidth="1"/>
    <col min="9" max="9" width="7.42578125" style="71" bestFit="1" customWidth="1"/>
    <col min="10" max="10" width="7.28515625" style="71" bestFit="1" customWidth="1"/>
    <col min="11" max="11" width="7.7109375" style="71" bestFit="1" customWidth="1"/>
    <col min="12" max="12" width="7.28515625" style="71" bestFit="1" customWidth="1"/>
    <col min="13" max="14" width="7" style="71" bestFit="1" customWidth="1"/>
    <col min="15" max="15" width="8.85546875" style="71" customWidth="1"/>
    <col min="16" max="16" width="8.7109375" style="72" bestFit="1" customWidth="1"/>
    <col min="17" max="17" width="9.140625" customWidth="1"/>
  </cols>
  <sheetData>
    <row r="1" spans="1:16">
      <c r="A1" s="1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6">
      <c r="A2" s="1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6" ht="15.75" thickBot="1"/>
    <row r="4" spans="1:16" ht="15.75" thickBot="1">
      <c r="A4" s="1079" t="s">
        <v>24</v>
      </c>
      <c r="B4" s="73">
        <v>45627</v>
      </c>
      <c r="C4" s="74">
        <v>45597</v>
      </c>
      <c r="D4" s="75">
        <v>45566</v>
      </c>
      <c r="E4" s="74">
        <v>45536</v>
      </c>
      <c r="F4" s="74">
        <v>45505</v>
      </c>
      <c r="G4" s="74">
        <v>45474</v>
      </c>
      <c r="H4" s="74">
        <v>45444</v>
      </c>
      <c r="I4" s="76">
        <v>45413</v>
      </c>
      <c r="J4" s="74">
        <v>45383</v>
      </c>
      <c r="K4" s="73">
        <v>45352</v>
      </c>
      <c r="L4" s="17">
        <v>45323</v>
      </c>
      <c r="M4" s="159">
        <v>45292</v>
      </c>
      <c r="N4" s="1005" t="s">
        <v>5</v>
      </c>
      <c r="O4" s="1012" t="s">
        <v>6</v>
      </c>
      <c r="P4" s="1018" t="s">
        <v>25</v>
      </c>
    </row>
    <row r="5" spans="1:16" s="626" customFormat="1">
      <c r="A5" s="1080" t="s">
        <v>26</v>
      </c>
      <c r="B5" s="641"/>
      <c r="C5" s="642"/>
      <c r="D5" s="643"/>
      <c r="E5" s="643"/>
      <c r="F5" s="643">
        <v>0</v>
      </c>
      <c r="G5" s="643">
        <v>0</v>
      </c>
      <c r="H5" s="643">
        <v>0</v>
      </c>
      <c r="I5" s="643">
        <v>0</v>
      </c>
      <c r="J5" s="643">
        <v>0</v>
      </c>
      <c r="K5" s="555">
        <v>0</v>
      </c>
      <c r="L5" s="642">
        <v>0</v>
      </c>
      <c r="M5" s="999">
        <v>0</v>
      </c>
      <c r="N5" s="1006">
        <f t="shared" ref="N5:N70" si="0">SUM(B5:M5)</f>
        <v>0</v>
      </c>
      <c r="O5" s="1013">
        <f t="shared" ref="O5:O70" si="1">AVERAGE(B5:M5)</f>
        <v>0</v>
      </c>
      <c r="P5" s="644">
        <f t="shared" ref="P5:P36" si="2">(N5/$N$250)*100</f>
        <v>0</v>
      </c>
    </row>
    <row r="6" spans="1:16" s="626" customFormat="1">
      <c r="A6" s="629" t="s">
        <v>27</v>
      </c>
      <c r="B6" s="625"/>
      <c r="C6" s="555"/>
      <c r="D6" s="591"/>
      <c r="E6" s="591"/>
      <c r="F6" s="591">
        <v>0</v>
      </c>
      <c r="G6" s="591">
        <v>0</v>
      </c>
      <c r="H6" s="643">
        <v>0</v>
      </c>
      <c r="I6" s="643">
        <v>0</v>
      </c>
      <c r="J6" s="643">
        <v>0</v>
      </c>
      <c r="K6" s="555">
        <v>0</v>
      </c>
      <c r="L6" s="555">
        <v>0</v>
      </c>
      <c r="M6" s="999">
        <v>0</v>
      </c>
      <c r="N6" s="1007">
        <f t="shared" si="0"/>
        <v>0</v>
      </c>
      <c r="O6" s="1014">
        <f t="shared" si="1"/>
        <v>0</v>
      </c>
      <c r="P6" s="592">
        <f t="shared" si="2"/>
        <v>0</v>
      </c>
    </row>
    <row r="7" spans="1:16" s="626" customFormat="1">
      <c r="A7" s="629" t="s">
        <v>28</v>
      </c>
      <c r="B7" s="625"/>
      <c r="C7" s="555"/>
      <c r="D7" s="591"/>
      <c r="E7" s="591"/>
      <c r="F7" s="591">
        <v>9</v>
      </c>
      <c r="G7" s="591">
        <v>4</v>
      </c>
      <c r="H7" s="591">
        <v>9</v>
      </c>
      <c r="I7" s="591">
        <v>9</v>
      </c>
      <c r="J7" s="591">
        <v>5</v>
      </c>
      <c r="K7" s="555">
        <v>4</v>
      </c>
      <c r="L7" s="555">
        <v>1</v>
      </c>
      <c r="M7" s="999">
        <v>4</v>
      </c>
      <c r="N7" s="1007">
        <f t="shared" si="0"/>
        <v>45</v>
      </c>
      <c r="O7" s="1014">
        <f t="shared" si="1"/>
        <v>5.625</v>
      </c>
      <c r="P7" s="592">
        <f t="shared" si="2"/>
        <v>9.8118308876436355E-2</v>
      </c>
    </row>
    <row r="8" spans="1:16" s="626" customFormat="1">
      <c r="A8" s="629" t="s">
        <v>415</v>
      </c>
      <c r="B8" s="625"/>
      <c r="C8" s="555"/>
      <c r="D8" s="591"/>
      <c r="E8" s="591"/>
      <c r="F8" s="591">
        <v>14</v>
      </c>
      <c r="G8" s="591">
        <v>12</v>
      </c>
      <c r="H8" s="591">
        <v>22</v>
      </c>
      <c r="I8" s="591">
        <v>12</v>
      </c>
      <c r="J8" s="591">
        <v>5</v>
      </c>
      <c r="K8" s="555">
        <v>4</v>
      </c>
      <c r="L8" s="555">
        <v>2</v>
      </c>
      <c r="M8" s="999">
        <v>6</v>
      </c>
      <c r="N8" s="1007">
        <f t="shared" si="0"/>
        <v>77</v>
      </c>
      <c r="O8" s="1014">
        <f t="shared" si="1"/>
        <v>9.625</v>
      </c>
      <c r="P8" s="592">
        <f t="shared" si="2"/>
        <v>0.16789132852190217</v>
      </c>
    </row>
    <row r="9" spans="1:16" s="626" customFormat="1">
      <c r="A9" s="629" t="s">
        <v>29</v>
      </c>
      <c r="B9" s="625"/>
      <c r="C9" s="555"/>
      <c r="D9" s="591"/>
      <c r="E9" s="591"/>
      <c r="F9" s="591">
        <v>1</v>
      </c>
      <c r="G9" s="591">
        <v>0</v>
      </c>
      <c r="H9" s="591">
        <v>0</v>
      </c>
      <c r="I9" s="591">
        <v>0</v>
      </c>
      <c r="J9" s="591">
        <v>1</v>
      </c>
      <c r="K9" s="555">
        <v>0</v>
      </c>
      <c r="L9" s="555">
        <v>0</v>
      </c>
      <c r="M9" s="999">
        <v>0</v>
      </c>
      <c r="N9" s="1007">
        <f t="shared" si="0"/>
        <v>2</v>
      </c>
      <c r="O9" s="1014">
        <f t="shared" si="1"/>
        <v>0.25</v>
      </c>
      <c r="P9" s="592">
        <f t="shared" si="2"/>
        <v>4.3608137278416149E-3</v>
      </c>
    </row>
    <row r="10" spans="1:16" s="626" customFormat="1">
      <c r="A10" s="630" t="s">
        <v>30</v>
      </c>
      <c r="B10" s="625"/>
      <c r="C10" s="555"/>
      <c r="D10" s="591"/>
      <c r="E10" s="591"/>
      <c r="F10" s="591">
        <v>5</v>
      </c>
      <c r="G10" s="591">
        <v>2</v>
      </c>
      <c r="H10" s="591">
        <v>4</v>
      </c>
      <c r="I10" s="591">
        <v>10</v>
      </c>
      <c r="J10" s="591">
        <v>5</v>
      </c>
      <c r="K10" s="555">
        <v>20</v>
      </c>
      <c r="L10" s="555">
        <v>20</v>
      </c>
      <c r="M10" s="999">
        <v>2</v>
      </c>
      <c r="N10" s="1007">
        <f t="shared" si="0"/>
        <v>68</v>
      </c>
      <c r="O10" s="1014">
        <f t="shared" si="1"/>
        <v>8.5</v>
      </c>
      <c r="P10" s="592">
        <f t="shared" si="2"/>
        <v>0.14826766674661493</v>
      </c>
    </row>
    <row r="11" spans="1:16" s="626" customFormat="1">
      <c r="A11" s="629" t="s">
        <v>31</v>
      </c>
      <c r="B11" s="625"/>
      <c r="C11" s="555"/>
      <c r="D11" s="591"/>
      <c r="E11" s="591"/>
      <c r="F11" s="591">
        <v>0</v>
      </c>
      <c r="G11" s="591">
        <v>1</v>
      </c>
      <c r="H11" s="591">
        <v>0</v>
      </c>
      <c r="I11" s="591">
        <v>0</v>
      </c>
      <c r="J11" s="591">
        <v>0</v>
      </c>
      <c r="K11" s="555">
        <v>1</v>
      </c>
      <c r="L11" s="555">
        <v>0</v>
      </c>
      <c r="M11" s="999">
        <v>0</v>
      </c>
      <c r="N11" s="1007">
        <f t="shared" si="0"/>
        <v>2</v>
      </c>
      <c r="O11" s="1014">
        <f t="shared" si="1"/>
        <v>0.25</v>
      </c>
      <c r="P11" s="592">
        <f t="shared" si="2"/>
        <v>4.3608137278416149E-3</v>
      </c>
    </row>
    <row r="12" spans="1:16" s="626" customFormat="1">
      <c r="A12" s="629" t="s">
        <v>448</v>
      </c>
      <c r="B12" s="625"/>
      <c r="C12" s="555"/>
      <c r="D12" s="591"/>
      <c r="E12" s="591"/>
      <c r="F12" s="591">
        <v>2</v>
      </c>
      <c r="G12" s="591">
        <v>1</v>
      </c>
      <c r="H12" s="591">
        <v>3</v>
      </c>
      <c r="I12" s="591">
        <v>4</v>
      </c>
      <c r="J12" s="591">
        <v>7</v>
      </c>
      <c r="K12" s="555">
        <v>2</v>
      </c>
      <c r="L12" s="555">
        <v>0</v>
      </c>
      <c r="M12" s="999">
        <v>2</v>
      </c>
      <c r="N12" s="1007">
        <f t="shared" si="0"/>
        <v>21</v>
      </c>
      <c r="O12" s="1014">
        <f t="shared" si="1"/>
        <v>2.625</v>
      </c>
      <c r="P12" s="592">
        <f t="shared" si="2"/>
        <v>4.5788544142336962E-2</v>
      </c>
    </row>
    <row r="13" spans="1:16" s="626" customFormat="1">
      <c r="A13" s="629" t="s">
        <v>399</v>
      </c>
      <c r="B13" s="625"/>
      <c r="C13" s="555"/>
      <c r="D13" s="591"/>
      <c r="E13" s="591"/>
      <c r="F13" s="591">
        <v>2</v>
      </c>
      <c r="G13" s="591">
        <v>4</v>
      </c>
      <c r="H13" s="591">
        <v>3</v>
      </c>
      <c r="I13" s="591">
        <v>2</v>
      </c>
      <c r="J13" s="591">
        <v>0</v>
      </c>
      <c r="K13" s="555">
        <v>2</v>
      </c>
      <c r="L13" s="555">
        <v>0</v>
      </c>
      <c r="M13" s="999">
        <v>0</v>
      </c>
      <c r="N13" s="1007">
        <f t="shared" si="0"/>
        <v>13</v>
      </c>
      <c r="O13" s="1014">
        <f t="shared" si="1"/>
        <v>1.625</v>
      </c>
      <c r="P13" s="592">
        <f t="shared" si="2"/>
        <v>2.8345289230970499E-2</v>
      </c>
    </row>
    <row r="14" spans="1:16" s="626" customFormat="1">
      <c r="A14" s="629" t="s">
        <v>32</v>
      </c>
      <c r="B14" s="625"/>
      <c r="C14" s="555"/>
      <c r="D14" s="591"/>
      <c r="E14" s="591"/>
      <c r="F14" s="591">
        <v>0</v>
      </c>
      <c r="G14" s="591">
        <v>1</v>
      </c>
      <c r="H14" s="591">
        <v>0</v>
      </c>
      <c r="I14" s="591">
        <v>0</v>
      </c>
      <c r="J14" s="591">
        <v>0</v>
      </c>
      <c r="K14" s="555">
        <v>0</v>
      </c>
      <c r="L14" s="555">
        <v>1</v>
      </c>
      <c r="M14" s="999">
        <v>1</v>
      </c>
      <c r="N14" s="1007">
        <f t="shared" si="0"/>
        <v>3</v>
      </c>
      <c r="O14" s="1014">
        <f t="shared" si="1"/>
        <v>0.375</v>
      </c>
      <c r="P14" s="592">
        <f t="shared" si="2"/>
        <v>6.5412205917624224E-3</v>
      </c>
    </row>
    <row r="15" spans="1:16" s="593" customFormat="1">
      <c r="A15" s="630" t="s">
        <v>33</v>
      </c>
      <c r="B15" s="589"/>
      <c r="C15" s="555"/>
      <c r="D15" s="590"/>
      <c r="E15" s="590"/>
      <c r="F15" s="590">
        <v>22</v>
      </c>
      <c r="G15" s="591">
        <v>13</v>
      </c>
      <c r="H15" s="591">
        <v>14</v>
      </c>
      <c r="I15" s="591">
        <v>27</v>
      </c>
      <c r="J15" s="590">
        <v>18</v>
      </c>
      <c r="K15" s="555">
        <v>13</v>
      </c>
      <c r="L15" s="555">
        <v>10</v>
      </c>
      <c r="M15" s="999">
        <v>7</v>
      </c>
      <c r="N15" s="1007">
        <f t="shared" si="0"/>
        <v>124</v>
      </c>
      <c r="O15" s="1014">
        <f t="shared" si="1"/>
        <v>15.5</v>
      </c>
      <c r="P15" s="592">
        <f t="shared" si="2"/>
        <v>0.27037045112618013</v>
      </c>
    </row>
    <row r="16" spans="1:16" s="593" customFormat="1">
      <c r="A16" s="631" t="s">
        <v>34</v>
      </c>
      <c r="B16" s="589"/>
      <c r="C16" s="555"/>
      <c r="D16" s="590"/>
      <c r="E16" s="590"/>
      <c r="F16" s="590">
        <v>12</v>
      </c>
      <c r="G16" s="591">
        <v>8</v>
      </c>
      <c r="H16" s="591">
        <v>10</v>
      </c>
      <c r="I16" s="591">
        <v>23</v>
      </c>
      <c r="J16" s="590">
        <v>34</v>
      </c>
      <c r="K16" s="555">
        <v>31</v>
      </c>
      <c r="L16" s="555">
        <v>46</v>
      </c>
      <c r="M16" s="999">
        <v>31</v>
      </c>
      <c r="N16" s="1007">
        <f t="shared" si="0"/>
        <v>195</v>
      </c>
      <c r="O16" s="1014">
        <f t="shared" si="1"/>
        <v>24.375</v>
      </c>
      <c r="P16" s="592">
        <f t="shared" si="2"/>
        <v>0.42517933846455752</v>
      </c>
    </row>
    <row r="17" spans="1:16" s="593" customFormat="1">
      <c r="A17" s="631" t="s">
        <v>35</v>
      </c>
      <c r="B17" s="589"/>
      <c r="C17" s="555"/>
      <c r="D17" s="590"/>
      <c r="E17" s="590"/>
      <c r="F17" s="590">
        <v>0</v>
      </c>
      <c r="G17" s="591">
        <v>1</v>
      </c>
      <c r="H17" s="591">
        <v>0</v>
      </c>
      <c r="I17" s="591">
        <v>0</v>
      </c>
      <c r="J17" s="590">
        <v>0</v>
      </c>
      <c r="K17" s="555">
        <v>0</v>
      </c>
      <c r="L17" s="555">
        <v>0</v>
      </c>
      <c r="M17" s="999">
        <v>1</v>
      </c>
      <c r="N17" s="1007">
        <f t="shared" si="0"/>
        <v>2</v>
      </c>
      <c r="O17" s="1014">
        <f t="shared" si="1"/>
        <v>0.25</v>
      </c>
      <c r="P17" s="592">
        <f t="shared" si="2"/>
        <v>4.3608137278416149E-3</v>
      </c>
    </row>
    <row r="18" spans="1:16" s="593" customFormat="1">
      <c r="A18" s="631" t="s">
        <v>36</v>
      </c>
      <c r="B18" s="589"/>
      <c r="C18" s="555"/>
      <c r="D18" s="590"/>
      <c r="E18" s="590"/>
      <c r="F18" s="590">
        <v>6</v>
      </c>
      <c r="G18" s="591">
        <v>9</v>
      </c>
      <c r="H18" s="591">
        <v>7</v>
      </c>
      <c r="I18" s="591">
        <v>3</v>
      </c>
      <c r="J18" s="590">
        <v>4</v>
      </c>
      <c r="K18" s="555">
        <v>2</v>
      </c>
      <c r="L18" s="555">
        <v>1</v>
      </c>
      <c r="M18" s="999">
        <v>5</v>
      </c>
      <c r="N18" s="1007">
        <f t="shared" si="0"/>
        <v>37</v>
      </c>
      <c r="O18" s="1014">
        <f t="shared" si="1"/>
        <v>4.625</v>
      </c>
      <c r="P18" s="592">
        <f t="shared" si="2"/>
        <v>8.0675053965069882E-2</v>
      </c>
    </row>
    <row r="19" spans="1:16" s="593" customFormat="1">
      <c r="A19" s="631" t="s">
        <v>37</v>
      </c>
      <c r="B19" s="589"/>
      <c r="C19" s="555"/>
      <c r="D19" s="590"/>
      <c r="E19" s="590"/>
      <c r="F19" s="590">
        <v>5</v>
      </c>
      <c r="G19" s="591">
        <v>3</v>
      </c>
      <c r="H19" s="591">
        <v>5</v>
      </c>
      <c r="I19" s="591">
        <v>1</v>
      </c>
      <c r="J19" s="590">
        <v>9</v>
      </c>
      <c r="K19" s="555">
        <v>3</v>
      </c>
      <c r="L19" s="555">
        <v>6</v>
      </c>
      <c r="M19" s="999">
        <v>2</v>
      </c>
      <c r="N19" s="1007">
        <f t="shared" si="0"/>
        <v>34</v>
      </c>
      <c r="O19" s="1014">
        <f t="shared" si="1"/>
        <v>4.25</v>
      </c>
      <c r="P19" s="592">
        <f t="shared" si="2"/>
        <v>7.4133833373307464E-2</v>
      </c>
    </row>
    <row r="20" spans="1:16" s="593" customFormat="1">
      <c r="A20" s="631" t="s">
        <v>519</v>
      </c>
      <c r="B20" s="589"/>
      <c r="C20" s="555"/>
      <c r="D20" s="590"/>
      <c r="E20" s="590"/>
      <c r="F20" s="590">
        <v>0</v>
      </c>
      <c r="G20" s="591">
        <v>1</v>
      </c>
      <c r="H20" s="591">
        <v>0</v>
      </c>
      <c r="I20" s="591">
        <v>0</v>
      </c>
      <c r="J20" s="590">
        <v>0</v>
      </c>
      <c r="K20" s="555">
        <v>0</v>
      </c>
      <c r="L20" s="555">
        <v>0</v>
      </c>
      <c r="M20" s="999">
        <v>0</v>
      </c>
      <c r="N20" s="1007">
        <f t="shared" si="0"/>
        <v>1</v>
      </c>
      <c r="O20" s="1014">
        <f t="shared" si="1"/>
        <v>0.125</v>
      </c>
      <c r="P20" s="592">
        <f t="shared" si="2"/>
        <v>2.1804068639208075E-3</v>
      </c>
    </row>
    <row r="21" spans="1:16" s="593" customFormat="1">
      <c r="A21" s="631" t="s">
        <v>38</v>
      </c>
      <c r="B21" s="589"/>
      <c r="C21" s="555"/>
      <c r="D21" s="590"/>
      <c r="E21" s="590"/>
      <c r="F21" s="590">
        <v>8</v>
      </c>
      <c r="G21" s="591">
        <v>0</v>
      </c>
      <c r="H21" s="591">
        <v>4</v>
      </c>
      <c r="I21" s="591">
        <v>11</v>
      </c>
      <c r="J21" s="590">
        <v>7</v>
      </c>
      <c r="K21" s="555">
        <v>12</v>
      </c>
      <c r="L21" s="555">
        <v>4</v>
      </c>
      <c r="M21" s="999">
        <v>0</v>
      </c>
      <c r="N21" s="1007">
        <f t="shared" si="0"/>
        <v>46</v>
      </c>
      <c r="O21" s="1014">
        <f t="shared" si="1"/>
        <v>5.75</v>
      </c>
      <c r="P21" s="592">
        <f t="shared" si="2"/>
        <v>0.10029871574035715</v>
      </c>
    </row>
    <row r="22" spans="1:16" s="593" customFormat="1">
      <c r="A22" s="631" t="s">
        <v>39</v>
      </c>
      <c r="B22" s="589"/>
      <c r="C22" s="555"/>
      <c r="D22" s="590"/>
      <c r="E22" s="590"/>
      <c r="F22" s="590">
        <v>0</v>
      </c>
      <c r="G22" s="591">
        <v>0</v>
      </c>
      <c r="H22" s="591">
        <v>0</v>
      </c>
      <c r="I22" s="591">
        <v>0</v>
      </c>
      <c r="J22" s="590">
        <v>0</v>
      </c>
      <c r="K22" s="555">
        <v>0</v>
      </c>
      <c r="L22" s="555">
        <v>0</v>
      </c>
      <c r="M22" s="999">
        <v>0</v>
      </c>
      <c r="N22" s="1007">
        <f t="shared" si="0"/>
        <v>0</v>
      </c>
      <c r="O22" s="1014">
        <f t="shared" si="1"/>
        <v>0</v>
      </c>
      <c r="P22" s="592">
        <f t="shared" si="2"/>
        <v>0</v>
      </c>
    </row>
    <row r="23" spans="1:16" s="593" customFormat="1">
      <c r="A23" s="631" t="s">
        <v>40</v>
      </c>
      <c r="B23" s="589"/>
      <c r="C23" s="555"/>
      <c r="D23" s="590"/>
      <c r="E23" s="590"/>
      <c r="F23" s="590">
        <v>0</v>
      </c>
      <c r="G23" s="591">
        <v>0</v>
      </c>
      <c r="H23" s="591">
        <v>0</v>
      </c>
      <c r="I23" s="591">
        <v>1</v>
      </c>
      <c r="J23" s="590">
        <v>0</v>
      </c>
      <c r="K23" s="555">
        <v>1</v>
      </c>
      <c r="L23" s="555">
        <v>0</v>
      </c>
      <c r="M23" s="999">
        <v>0</v>
      </c>
      <c r="N23" s="1007">
        <f t="shared" si="0"/>
        <v>2</v>
      </c>
      <c r="O23" s="1014">
        <f t="shared" si="1"/>
        <v>0.25</v>
      </c>
      <c r="P23" s="592">
        <f t="shared" si="2"/>
        <v>4.3608137278416149E-3</v>
      </c>
    </row>
    <row r="24" spans="1:16" s="593" customFormat="1">
      <c r="A24" s="631" t="s">
        <v>420</v>
      </c>
      <c r="B24" s="589"/>
      <c r="C24" s="555"/>
      <c r="D24" s="590"/>
      <c r="E24" s="590"/>
      <c r="F24" s="590">
        <v>0</v>
      </c>
      <c r="G24" s="591">
        <v>1</v>
      </c>
      <c r="H24" s="591">
        <v>0</v>
      </c>
      <c r="I24" s="591">
        <v>0</v>
      </c>
      <c r="J24" s="590">
        <v>0</v>
      </c>
      <c r="K24" s="555">
        <v>0</v>
      </c>
      <c r="L24" s="555">
        <v>0</v>
      </c>
      <c r="M24" s="999">
        <v>0</v>
      </c>
      <c r="N24" s="1007">
        <f t="shared" si="0"/>
        <v>1</v>
      </c>
      <c r="O24" s="1014">
        <f t="shared" si="1"/>
        <v>0.125</v>
      </c>
      <c r="P24" s="592">
        <f t="shared" si="2"/>
        <v>2.1804068639208075E-3</v>
      </c>
    </row>
    <row r="25" spans="1:16" s="593" customFormat="1">
      <c r="A25" s="631" t="s">
        <v>41</v>
      </c>
      <c r="B25" s="589"/>
      <c r="C25" s="555"/>
      <c r="D25" s="590"/>
      <c r="E25" s="590"/>
      <c r="F25" s="590">
        <v>25</v>
      </c>
      <c r="G25" s="591">
        <v>20</v>
      </c>
      <c r="H25" s="591">
        <v>20</v>
      </c>
      <c r="I25" s="591">
        <v>24</v>
      </c>
      <c r="J25" s="590">
        <v>30</v>
      </c>
      <c r="K25" s="555">
        <v>14</v>
      </c>
      <c r="L25" s="555">
        <v>5</v>
      </c>
      <c r="M25" s="999">
        <v>8</v>
      </c>
      <c r="N25" s="1007">
        <f t="shared" si="0"/>
        <v>146</v>
      </c>
      <c r="O25" s="1014">
        <f t="shared" si="1"/>
        <v>18.25</v>
      </c>
      <c r="P25" s="592">
        <f t="shared" si="2"/>
        <v>0.31833940213243794</v>
      </c>
    </row>
    <row r="26" spans="1:16" s="593" customFormat="1">
      <c r="A26" s="631" t="s">
        <v>42</v>
      </c>
      <c r="B26" s="589"/>
      <c r="C26" s="555"/>
      <c r="D26" s="590"/>
      <c r="E26" s="590"/>
      <c r="F26" s="590">
        <v>290</v>
      </c>
      <c r="G26" s="591">
        <v>274</v>
      </c>
      <c r="H26" s="591">
        <v>279</v>
      </c>
      <c r="I26" s="591">
        <v>271</v>
      </c>
      <c r="J26" s="590">
        <v>283</v>
      </c>
      <c r="K26" s="555">
        <v>316</v>
      </c>
      <c r="L26" s="555">
        <v>303</v>
      </c>
      <c r="M26" s="999">
        <v>349</v>
      </c>
      <c r="N26" s="1007">
        <f t="shared" si="0"/>
        <v>2365</v>
      </c>
      <c r="O26" s="1014">
        <f t="shared" si="1"/>
        <v>295.625</v>
      </c>
      <c r="P26" s="592">
        <f t="shared" si="2"/>
        <v>5.1566622331727103</v>
      </c>
    </row>
    <row r="27" spans="1:16" s="593" customFormat="1">
      <c r="A27" s="631" t="s">
        <v>43</v>
      </c>
      <c r="B27" s="589"/>
      <c r="C27" s="555"/>
      <c r="D27" s="590"/>
      <c r="E27" s="590"/>
      <c r="F27" s="590">
        <v>0</v>
      </c>
      <c r="G27" s="591">
        <v>0</v>
      </c>
      <c r="H27" s="591">
        <v>0</v>
      </c>
      <c r="I27" s="591">
        <v>0</v>
      </c>
      <c r="J27" s="590">
        <v>0</v>
      </c>
      <c r="K27" s="555">
        <v>1</v>
      </c>
      <c r="L27" s="555">
        <v>0</v>
      </c>
      <c r="M27" s="999">
        <v>1</v>
      </c>
      <c r="N27" s="1007">
        <f t="shared" si="0"/>
        <v>2</v>
      </c>
      <c r="O27" s="1014">
        <f t="shared" si="1"/>
        <v>0.25</v>
      </c>
      <c r="P27" s="592">
        <f t="shared" si="2"/>
        <v>4.3608137278416149E-3</v>
      </c>
    </row>
    <row r="28" spans="1:16" s="593" customFormat="1">
      <c r="A28" s="631" t="s">
        <v>44</v>
      </c>
      <c r="B28" s="589"/>
      <c r="C28" s="555"/>
      <c r="D28" s="590"/>
      <c r="E28" s="590"/>
      <c r="F28" s="590">
        <v>0</v>
      </c>
      <c r="G28" s="591">
        <v>0</v>
      </c>
      <c r="H28" s="591">
        <v>0</v>
      </c>
      <c r="I28" s="591">
        <v>0</v>
      </c>
      <c r="J28" s="590">
        <v>0</v>
      </c>
      <c r="K28" s="555">
        <v>0</v>
      </c>
      <c r="L28" s="555">
        <v>0</v>
      </c>
      <c r="M28" s="999">
        <v>0</v>
      </c>
      <c r="N28" s="1007">
        <f t="shared" si="0"/>
        <v>0</v>
      </c>
      <c r="O28" s="1014">
        <f t="shared" si="1"/>
        <v>0</v>
      </c>
      <c r="P28" s="592">
        <f t="shared" si="2"/>
        <v>0</v>
      </c>
    </row>
    <row r="29" spans="1:16" s="593" customFormat="1">
      <c r="A29" s="631" t="s">
        <v>45</v>
      </c>
      <c r="B29" s="589"/>
      <c r="C29" s="555"/>
      <c r="D29" s="590"/>
      <c r="E29" s="590"/>
      <c r="F29" s="590">
        <v>25</v>
      </c>
      <c r="G29" s="591">
        <v>44</v>
      </c>
      <c r="H29" s="591">
        <v>22</v>
      </c>
      <c r="I29" s="591">
        <v>17</v>
      </c>
      <c r="J29" s="590">
        <v>11</v>
      </c>
      <c r="K29" s="555">
        <v>6</v>
      </c>
      <c r="L29" s="555">
        <v>5</v>
      </c>
      <c r="M29" s="999">
        <v>11</v>
      </c>
      <c r="N29" s="1007">
        <f t="shared" si="0"/>
        <v>141</v>
      </c>
      <c r="O29" s="1014">
        <f t="shared" si="1"/>
        <v>17.625</v>
      </c>
      <c r="P29" s="592">
        <f t="shared" si="2"/>
        <v>0.30743736781283387</v>
      </c>
    </row>
    <row r="30" spans="1:16" s="593" customFormat="1">
      <c r="A30" s="630" t="s">
        <v>46</v>
      </c>
      <c r="B30" s="589"/>
      <c r="C30" s="555"/>
      <c r="D30" s="590"/>
      <c r="E30" s="590"/>
      <c r="F30" s="590">
        <v>37</v>
      </c>
      <c r="G30" s="591">
        <v>41</v>
      </c>
      <c r="H30" s="591">
        <v>35</v>
      </c>
      <c r="I30" s="591">
        <v>25</v>
      </c>
      <c r="J30" s="590">
        <v>41</v>
      </c>
      <c r="K30" s="555">
        <v>43</v>
      </c>
      <c r="L30" s="555">
        <v>15</v>
      </c>
      <c r="M30" s="999">
        <v>13</v>
      </c>
      <c r="N30" s="1007">
        <f t="shared" si="0"/>
        <v>250</v>
      </c>
      <c r="O30" s="1014">
        <f t="shared" si="1"/>
        <v>31.25</v>
      </c>
      <c r="P30" s="592">
        <f t="shared" si="2"/>
        <v>0.54510171598020185</v>
      </c>
    </row>
    <row r="31" spans="1:16" s="593" customFormat="1">
      <c r="A31" s="630" t="s">
        <v>421</v>
      </c>
      <c r="B31" s="589"/>
      <c r="C31" s="555"/>
      <c r="D31" s="590"/>
      <c r="E31" s="590"/>
      <c r="F31" s="590">
        <v>0</v>
      </c>
      <c r="G31" s="591">
        <v>0</v>
      </c>
      <c r="H31" s="591">
        <v>0</v>
      </c>
      <c r="I31" s="591">
        <v>0</v>
      </c>
      <c r="J31" s="590">
        <v>5</v>
      </c>
      <c r="K31" s="555">
        <v>3</v>
      </c>
      <c r="L31" s="555">
        <v>1</v>
      </c>
      <c r="M31" s="999">
        <v>1</v>
      </c>
      <c r="N31" s="1007">
        <f t="shared" si="0"/>
        <v>10</v>
      </c>
      <c r="O31" s="1014">
        <f t="shared" si="1"/>
        <v>1.25</v>
      </c>
      <c r="P31" s="592">
        <f t="shared" si="2"/>
        <v>2.1804068639208075E-2</v>
      </c>
    </row>
    <row r="32" spans="1:16" s="593" customFormat="1">
      <c r="A32" s="630" t="s">
        <v>451</v>
      </c>
      <c r="B32" s="589"/>
      <c r="C32" s="555"/>
      <c r="D32" s="590"/>
      <c r="E32" s="590"/>
      <c r="F32" s="590">
        <v>1</v>
      </c>
      <c r="G32" s="591">
        <v>2</v>
      </c>
      <c r="H32" s="591">
        <v>0</v>
      </c>
      <c r="I32" s="591">
        <v>0</v>
      </c>
      <c r="J32" s="590">
        <v>0</v>
      </c>
      <c r="K32" s="555">
        <v>0</v>
      </c>
      <c r="L32" s="555">
        <v>2</v>
      </c>
      <c r="M32" s="999">
        <v>1</v>
      </c>
      <c r="N32" s="1007">
        <f t="shared" si="0"/>
        <v>6</v>
      </c>
      <c r="O32" s="1014">
        <f t="shared" si="1"/>
        <v>0.75</v>
      </c>
      <c r="P32" s="592">
        <f t="shared" si="2"/>
        <v>1.3082441183524845E-2</v>
      </c>
    </row>
    <row r="33" spans="1:16" s="593" customFormat="1">
      <c r="A33" s="630" t="s">
        <v>47</v>
      </c>
      <c r="B33" s="589"/>
      <c r="C33" s="555"/>
      <c r="D33" s="590"/>
      <c r="E33" s="590"/>
      <c r="F33" s="590">
        <v>1</v>
      </c>
      <c r="G33" s="591">
        <v>1</v>
      </c>
      <c r="H33" s="591">
        <v>1</v>
      </c>
      <c r="I33" s="591">
        <v>1</v>
      </c>
      <c r="J33" s="590">
        <v>1</v>
      </c>
      <c r="K33" s="555">
        <v>3</v>
      </c>
      <c r="L33" s="555">
        <v>3</v>
      </c>
      <c r="M33" s="999">
        <v>6</v>
      </c>
      <c r="N33" s="1007">
        <f t="shared" si="0"/>
        <v>17</v>
      </c>
      <c r="O33" s="1014">
        <f t="shared" si="1"/>
        <v>2.125</v>
      </c>
      <c r="P33" s="592">
        <f t="shared" si="2"/>
        <v>3.7066916686653732E-2</v>
      </c>
    </row>
    <row r="34" spans="1:16" s="593" customFormat="1">
      <c r="A34" s="631" t="s">
        <v>48</v>
      </c>
      <c r="B34" s="589"/>
      <c r="C34" s="555"/>
      <c r="D34" s="590"/>
      <c r="E34" s="590"/>
      <c r="F34" s="590">
        <v>1</v>
      </c>
      <c r="G34" s="591">
        <v>0</v>
      </c>
      <c r="H34" s="591">
        <v>5</v>
      </c>
      <c r="I34" s="591">
        <v>3</v>
      </c>
      <c r="J34" s="590">
        <v>1</v>
      </c>
      <c r="K34" s="555">
        <v>3</v>
      </c>
      <c r="L34" s="555">
        <v>5</v>
      </c>
      <c r="M34" s="999">
        <v>2</v>
      </c>
      <c r="N34" s="1007">
        <f t="shared" si="0"/>
        <v>20</v>
      </c>
      <c r="O34" s="1014">
        <f t="shared" si="1"/>
        <v>2.5</v>
      </c>
      <c r="P34" s="592">
        <f t="shared" si="2"/>
        <v>4.3608137278416149E-2</v>
      </c>
    </row>
    <row r="35" spans="1:16" s="593" customFormat="1">
      <c r="A35" s="631" t="s">
        <v>49</v>
      </c>
      <c r="B35" s="589"/>
      <c r="C35" s="555"/>
      <c r="D35" s="590"/>
      <c r="E35" s="590"/>
      <c r="F35" s="590">
        <v>0</v>
      </c>
      <c r="G35" s="591">
        <v>0</v>
      </c>
      <c r="H35" s="591">
        <v>0</v>
      </c>
      <c r="I35" s="591">
        <v>0</v>
      </c>
      <c r="J35" s="590">
        <v>0</v>
      </c>
      <c r="K35" s="555">
        <v>0</v>
      </c>
      <c r="L35" s="555">
        <v>0</v>
      </c>
      <c r="M35" s="999">
        <v>0</v>
      </c>
      <c r="N35" s="1007">
        <f t="shared" si="0"/>
        <v>0</v>
      </c>
      <c r="O35" s="1014">
        <f t="shared" si="1"/>
        <v>0</v>
      </c>
      <c r="P35" s="592">
        <f t="shared" si="2"/>
        <v>0</v>
      </c>
    </row>
    <row r="36" spans="1:16" s="593" customFormat="1">
      <c r="A36" s="631" t="s">
        <v>469</v>
      </c>
      <c r="B36" s="589"/>
      <c r="C36" s="555"/>
      <c r="D36" s="590"/>
      <c r="E36" s="590"/>
      <c r="F36" s="590">
        <v>5</v>
      </c>
      <c r="G36" s="591">
        <v>5</v>
      </c>
      <c r="H36" s="591">
        <v>0</v>
      </c>
      <c r="I36" s="591">
        <v>1</v>
      </c>
      <c r="J36" s="590">
        <v>4</v>
      </c>
      <c r="K36" s="555">
        <v>4</v>
      </c>
      <c r="L36" s="555">
        <v>0</v>
      </c>
      <c r="M36" s="999">
        <v>6</v>
      </c>
      <c r="N36" s="1007">
        <f t="shared" si="0"/>
        <v>25</v>
      </c>
      <c r="O36" s="1014">
        <f t="shared" si="1"/>
        <v>3.125</v>
      </c>
      <c r="P36" s="592">
        <f t="shared" si="2"/>
        <v>5.4510171598020185E-2</v>
      </c>
    </row>
    <row r="37" spans="1:16" s="593" customFormat="1">
      <c r="A37" s="631" t="s">
        <v>502</v>
      </c>
      <c r="B37" s="589"/>
      <c r="C37" s="555"/>
      <c r="D37" s="590"/>
      <c r="E37" s="590"/>
      <c r="F37" s="590">
        <v>0</v>
      </c>
      <c r="G37" s="591">
        <v>0</v>
      </c>
      <c r="H37" s="591">
        <v>2</v>
      </c>
      <c r="I37" s="591">
        <v>1</v>
      </c>
      <c r="J37" s="590">
        <v>2</v>
      </c>
      <c r="K37" s="555">
        <v>0</v>
      </c>
      <c r="L37" s="555">
        <v>0</v>
      </c>
      <c r="M37" s="999">
        <v>0</v>
      </c>
      <c r="N37" s="1007">
        <f t="shared" si="0"/>
        <v>5</v>
      </c>
      <c r="O37" s="1014">
        <f t="shared" si="1"/>
        <v>0.625</v>
      </c>
      <c r="P37" s="592">
        <f t="shared" ref="P37:P68" si="3">(N37/$N$250)*100</f>
        <v>1.0902034319604037E-2</v>
      </c>
    </row>
    <row r="38" spans="1:16" s="593" customFormat="1">
      <c r="A38" s="630" t="s">
        <v>50</v>
      </c>
      <c r="B38" s="589"/>
      <c r="C38" s="555"/>
      <c r="D38" s="590"/>
      <c r="E38" s="590"/>
      <c r="F38" s="590">
        <v>0</v>
      </c>
      <c r="G38" s="591">
        <v>0</v>
      </c>
      <c r="H38" s="591">
        <v>0</v>
      </c>
      <c r="I38" s="591">
        <v>1</v>
      </c>
      <c r="J38" s="590">
        <v>0</v>
      </c>
      <c r="K38" s="555">
        <v>6</v>
      </c>
      <c r="L38" s="555">
        <v>0</v>
      </c>
      <c r="M38" s="999">
        <v>0</v>
      </c>
      <c r="N38" s="1007">
        <f t="shared" si="0"/>
        <v>7</v>
      </c>
      <c r="O38" s="1014">
        <f t="shared" si="1"/>
        <v>0.875</v>
      </c>
      <c r="P38" s="592">
        <f t="shared" si="3"/>
        <v>1.5262848047445652E-2</v>
      </c>
    </row>
    <row r="39" spans="1:16" s="593" customFormat="1">
      <c r="A39" s="631" t="s">
        <v>51</v>
      </c>
      <c r="B39" s="589"/>
      <c r="C39" s="555"/>
      <c r="D39" s="590"/>
      <c r="E39" s="590"/>
      <c r="F39" s="590">
        <v>1</v>
      </c>
      <c r="G39" s="591">
        <v>2</v>
      </c>
      <c r="H39" s="591">
        <v>7</v>
      </c>
      <c r="I39" s="591">
        <v>3</v>
      </c>
      <c r="J39" s="590">
        <v>10</v>
      </c>
      <c r="K39" s="555">
        <v>6</v>
      </c>
      <c r="L39" s="555">
        <v>6</v>
      </c>
      <c r="M39" s="999">
        <v>3</v>
      </c>
      <c r="N39" s="1007">
        <f t="shared" si="0"/>
        <v>38</v>
      </c>
      <c r="O39" s="1014">
        <f t="shared" si="1"/>
        <v>4.75</v>
      </c>
      <c r="P39" s="592">
        <f t="shared" si="3"/>
        <v>8.2855460828990687E-2</v>
      </c>
    </row>
    <row r="40" spans="1:16" s="593" customFormat="1">
      <c r="A40" s="631" t="s">
        <v>52</v>
      </c>
      <c r="B40" s="589"/>
      <c r="C40" s="555"/>
      <c r="D40" s="590"/>
      <c r="E40" s="590"/>
      <c r="F40" s="590">
        <v>60</v>
      </c>
      <c r="G40" s="591">
        <v>49</v>
      </c>
      <c r="H40" s="591">
        <v>47</v>
      </c>
      <c r="I40" s="591">
        <v>45</v>
      </c>
      <c r="J40" s="590">
        <v>66</v>
      </c>
      <c r="K40" s="555">
        <v>91</v>
      </c>
      <c r="L40" s="555">
        <v>67</v>
      </c>
      <c r="M40" s="999">
        <v>49</v>
      </c>
      <c r="N40" s="1007">
        <f t="shared" si="0"/>
        <v>474</v>
      </c>
      <c r="O40" s="1014">
        <f t="shared" si="1"/>
        <v>59.25</v>
      </c>
      <c r="P40" s="592">
        <f t="shared" si="3"/>
        <v>1.0335128534984628</v>
      </c>
    </row>
    <row r="41" spans="1:16" s="593" customFormat="1">
      <c r="A41" s="631" t="s">
        <v>452</v>
      </c>
      <c r="B41" s="589"/>
      <c r="C41" s="555"/>
      <c r="D41" s="590"/>
      <c r="E41" s="590"/>
      <c r="F41" s="590">
        <v>15</v>
      </c>
      <c r="G41" s="591">
        <v>17</v>
      </c>
      <c r="H41" s="591">
        <v>10</v>
      </c>
      <c r="I41" s="591">
        <v>8</v>
      </c>
      <c r="J41" s="590">
        <v>20</v>
      </c>
      <c r="K41" s="555">
        <v>10</v>
      </c>
      <c r="L41" s="555">
        <v>2</v>
      </c>
      <c r="M41" s="999">
        <v>0</v>
      </c>
      <c r="N41" s="1007">
        <f t="shared" si="0"/>
        <v>82</v>
      </c>
      <c r="O41" s="1014">
        <f t="shared" si="1"/>
        <v>10.25</v>
      </c>
      <c r="P41" s="592">
        <f t="shared" si="3"/>
        <v>0.17879336284150621</v>
      </c>
    </row>
    <row r="42" spans="1:16" s="593" customFormat="1">
      <c r="A42" s="631" t="s">
        <v>53</v>
      </c>
      <c r="B42" s="589"/>
      <c r="C42" s="555"/>
      <c r="D42" s="590"/>
      <c r="E42" s="590"/>
      <c r="F42" s="590">
        <v>0</v>
      </c>
      <c r="G42" s="591">
        <v>0</v>
      </c>
      <c r="H42" s="591">
        <v>0</v>
      </c>
      <c r="I42" s="591">
        <v>0</v>
      </c>
      <c r="J42" s="590">
        <v>0</v>
      </c>
      <c r="K42" s="555">
        <v>0</v>
      </c>
      <c r="L42" s="555">
        <v>0</v>
      </c>
      <c r="M42" s="999">
        <v>0</v>
      </c>
      <c r="N42" s="1007">
        <f t="shared" si="0"/>
        <v>0</v>
      </c>
      <c r="O42" s="1014">
        <f t="shared" si="1"/>
        <v>0</v>
      </c>
      <c r="P42" s="592">
        <f t="shared" si="3"/>
        <v>0</v>
      </c>
    </row>
    <row r="43" spans="1:16" s="593" customFormat="1" ht="17.25" customHeight="1">
      <c r="A43" s="631" t="s">
        <v>54</v>
      </c>
      <c r="B43" s="589"/>
      <c r="C43" s="555"/>
      <c r="D43" s="590"/>
      <c r="E43" s="590"/>
      <c r="F43" s="590">
        <v>0</v>
      </c>
      <c r="G43" s="591">
        <v>0</v>
      </c>
      <c r="H43" s="591">
        <v>0</v>
      </c>
      <c r="I43" s="591">
        <v>0</v>
      </c>
      <c r="J43" s="590">
        <v>0</v>
      </c>
      <c r="K43" s="555">
        <v>0</v>
      </c>
      <c r="L43" s="555">
        <v>0</v>
      </c>
      <c r="M43" s="999">
        <v>0</v>
      </c>
      <c r="N43" s="1007">
        <f t="shared" si="0"/>
        <v>0</v>
      </c>
      <c r="O43" s="1014">
        <f t="shared" si="1"/>
        <v>0</v>
      </c>
      <c r="P43" s="592">
        <f t="shared" si="3"/>
        <v>0</v>
      </c>
    </row>
    <row r="44" spans="1:16" s="593" customFormat="1">
      <c r="A44" s="631" t="s">
        <v>440</v>
      </c>
      <c r="B44" s="589"/>
      <c r="C44" s="555"/>
      <c r="D44" s="590"/>
      <c r="E44" s="590"/>
      <c r="F44" s="590">
        <v>236</v>
      </c>
      <c r="G44" s="591">
        <v>279</v>
      </c>
      <c r="H44" s="591">
        <v>363</v>
      </c>
      <c r="I44" s="591">
        <v>341</v>
      </c>
      <c r="J44" s="590">
        <v>369</v>
      </c>
      <c r="K44" s="555">
        <v>418</v>
      </c>
      <c r="L44" s="555">
        <v>336</v>
      </c>
      <c r="M44" s="999">
        <v>329</v>
      </c>
      <c r="N44" s="1007">
        <f t="shared" si="0"/>
        <v>2671</v>
      </c>
      <c r="O44" s="1014">
        <f t="shared" si="1"/>
        <v>333.875</v>
      </c>
      <c r="P44" s="592">
        <f t="shared" si="3"/>
        <v>5.8238667335324772</v>
      </c>
    </row>
    <row r="45" spans="1:16" s="593" customFormat="1">
      <c r="A45" s="631" t="s">
        <v>470</v>
      </c>
      <c r="B45" s="589"/>
      <c r="C45" s="555"/>
      <c r="D45" s="590"/>
      <c r="E45" s="590"/>
      <c r="F45" s="590">
        <v>0</v>
      </c>
      <c r="G45" s="591">
        <v>1</v>
      </c>
      <c r="H45" s="591">
        <v>2</v>
      </c>
      <c r="I45" s="591">
        <v>1</v>
      </c>
      <c r="J45" s="590">
        <v>0</v>
      </c>
      <c r="K45" s="555">
        <v>0</v>
      </c>
      <c r="L45" s="555">
        <v>1</v>
      </c>
      <c r="M45" s="999">
        <v>1</v>
      </c>
      <c r="N45" s="1007">
        <f t="shared" si="0"/>
        <v>6</v>
      </c>
      <c r="O45" s="1014">
        <f t="shared" si="1"/>
        <v>0.75</v>
      </c>
      <c r="P45" s="592">
        <f t="shared" si="3"/>
        <v>1.3082441183524845E-2</v>
      </c>
    </row>
    <row r="46" spans="1:16" s="593" customFormat="1">
      <c r="A46" s="631" t="s">
        <v>55</v>
      </c>
      <c r="B46" s="589"/>
      <c r="C46" s="555"/>
      <c r="D46" s="590"/>
      <c r="E46" s="590"/>
      <c r="F46" s="590">
        <v>0</v>
      </c>
      <c r="G46" s="591">
        <v>0</v>
      </c>
      <c r="H46" s="591">
        <v>0</v>
      </c>
      <c r="I46" s="591">
        <v>0</v>
      </c>
      <c r="J46" s="590">
        <v>0</v>
      </c>
      <c r="K46" s="555">
        <v>0</v>
      </c>
      <c r="L46" s="555">
        <v>0</v>
      </c>
      <c r="M46" s="999">
        <v>0</v>
      </c>
      <c r="N46" s="1007">
        <f t="shared" si="0"/>
        <v>0</v>
      </c>
      <c r="O46" s="1014">
        <f t="shared" si="1"/>
        <v>0</v>
      </c>
      <c r="P46" s="592">
        <f t="shared" si="3"/>
        <v>0</v>
      </c>
    </row>
    <row r="47" spans="1:16" s="593" customFormat="1">
      <c r="A47" s="631" t="s">
        <v>56</v>
      </c>
      <c r="B47" s="589"/>
      <c r="C47" s="555"/>
      <c r="D47" s="590"/>
      <c r="E47" s="590"/>
      <c r="F47" s="590">
        <v>320</v>
      </c>
      <c r="G47" s="591">
        <v>400</v>
      </c>
      <c r="H47" s="591">
        <v>583</v>
      </c>
      <c r="I47" s="591">
        <v>752</v>
      </c>
      <c r="J47" s="590">
        <v>819</v>
      </c>
      <c r="K47" s="555">
        <v>822</v>
      </c>
      <c r="L47" s="555">
        <v>798</v>
      </c>
      <c r="M47" s="999">
        <v>552</v>
      </c>
      <c r="N47" s="1007">
        <f t="shared" si="0"/>
        <v>5046</v>
      </c>
      <c r="O47" s="1014">
        <f t="shared" si="1"/>
        <v>630.75</v>
      </c>
      <c r="P47" s="592">
        <f t="shared" si="3"/>
        <v>11.002333035344396</v>
      </c>
    </row>
    <row r="48" spans="1:16" s="593" customFormat="1">
      <c r="A48" s="631" t="s">
        <v>57</v>
      </c>
      <c r="B48" s="589"/>
      <c r="C48" s="555"/>
      <c r="D48" s="590"/>
      <c r="E48" s="590"/>
      <c r="F48" s="590">
        <v>14</v>
      </c>
      <c r="G48" s="591">
        <v>8</v>
      </c>
      <c r="H48" s="591">
        <v>4</v>
      </c>
      <c r="I48" s="591">
        <v>3</v>
      </c>
      <c r="J48" s="590">
        <v>4</v>
      </c>
      <c r="K48" s="555">
        <v>2</v>
      </c>
      <c r="L48" s="555">
        <v>3</v>
      </c>
      <c r="M48" s="999">
        <v>2</v>
      </c>
      <c r="N48" s="1007">
        <f t="shared" si="0"/>
        <v>40</v>
      </c>
      <c r="O48" s="1014">
        <f t="shared" si="1"/>
        <v>5</v>
      </c>
      <c r="P48" s="592">
        <f t="shared" si="3"/>
        <v>8.7216274556832299E-2</v>
      </c>
    </row>
    <row r="49" spans="1:16" s="593" customFormat="1">
      <c r="A49" s="631" t="s">
        <v>58</v>
      </c>
      <c r="B49" s="589"/>
      <c r="C49" s="555"/>
      <c r="D49" s="590"/>
      <c r="E49" s="590"/>
      <c r="F49" s="590">
        <v>185</v>
      </c>
      <c r="G49" s="591">
        <v>150</v>
      </c>
      <c r="H49" s="591">
        <v>137</v>
      </c>
      <c r="I49" s="591">
        <v>101</v>
      </c>
      <c r="J49" s="590">
        <v>153</v>
      </c>
      <c r="K49" s="555">
        <v>123</v>
      </c>
      <c r="L49" s="555">
        <v>163</v>
      </c>
      <c r="M49" s="999">
        <v>140</v>
      </c>
      <c r="N49" s="1007">
        <f t="shared" si="0"/>
        <v>1152</v>
      </c>
      <c r="O49" s="1014">
        <f t="shared" si="1"/>
        <v>144</v>
      </c>
      <c r="P49" s="592">
        <f t="shared" si="3"/>
        <v>2.5118287072367704</v>
      </c>
    </row>
    <row r="50" spans="1:16" s="593" customFormat="1">
      <c r="A50" s="631" t="s">
        <v>59</v>
      </c>
      <c r="B50" s="589"/>
      <c r="C50" s="555"/>
      <c r="D50" s="590"/>
      <c r="E50" s="590"/>
      <c r="F50" s="590">
        <v>11</v>
      </c>
      <c r="G50" s="591">
        <v>39</v>
      </c>
      <c r="H50" s="591">
        <v>61</v>
      </c>
      <c r="I50" s="591">
        <v>111</v>
      </c>
      <c r="J50" s="590">
        <v>141</v>
      </c>
      <c r="K50" s="555">
        <v>167</v>
      </c>
      <c r="L50" s="555">
        <v>145</v>
      </c>
      <c r="M50" s="999">
        <v>153</v>
      </c>
      <c r="N50" s="1007">
        <f t="shared" si="0"/>
        <v>828</v>
      </c>
      <c r="O50" s="1014">
        <f t="shared" si="1"/>
        <v>103.5</v>
      </c>
      <c r="P50" s="592">
        <f t="shared" si="3"/>
        <v>1.8053768833264288</v>
      </c>
    </row>
    <row r="51" spans="1:16" s="593" customFormat="1">
      <c r="A51" s="631" t="s">
        <v>60</v>
      </c>
      <c r="B51" s="589"/>
      <c r="C51" s="555"/>
      <c r="D51" s="590"/>
      <c r="E51" s="590"/>
      <c r="F51" s="590">
        <v>0</v>
      </c>
      <c r="G51" s="591">
        <v>1</v>
      </c>
      <c r="H51" s="591">
        <v>1</v>
      </c>
      <c r="I51" s="591">
        <v>1</v>
      </c>
      <c r="J51" s="590">
        <v>1</v>
      </c>
      <c r="K51" s="555">
        <v>2</v>
      </c>
      <c r="L51" s="555">
        <v>1</v>
      </c>
      <c r="M51" s="999">
        <v>2</v>
      </c>
      <c r="N51" s="1007">
        <f t="shared" si="0"/>
        <v>9</v>
      </c>
      <c r="O51" s="1014">
        <f t="shared" si="1"/>
        <v>1.125</v>
      </c>
      <c r="P51" s="592">
        <f t="shared" si="3"/>
        <v>1.9623661775287269E-2</v>
      </c>
    </row>
    <row r="52" spans="1:16" s="593" customFormat="1">
      <c r="A52" s="631" t="s">
        <v>61</v>
      </c>
      <c r="B52" s="589"/>
      <c r="C52" s="555"/>
      <c r="D52" s="590"/>
      <c r="E52" s="590"/>
      <c r="F52" s="590">
        <v>21</v>
      </c>
      <c r="G52" s="591">
        <v>24</v>
      </c>
      <c r="H52" s="591">
        <v>27</v>
      </c>
      <c r="I52" s="591">
        <v>30</v>
      </c>
      <c r="J52" s="590">
        <v>16</v>
      </c>
      <c r="K52" s="555">
        <v>19</v>
      </c>
      <c r="L52" s="555">
        <v>13</v>
      </c>
      <c r="M52" s="999">
        <v>7</v>
      </c>
      <c r="N52" s="1007">
        <f t="shared" si="0"/>
        <v>157</v>
      </c>
      <c r="O52" s="1014">
        <f t="shared" si="1"/>
        <v>19.625</v>
      </c>
      <c r="P52" s="592">
        <f t="shared" si="3"/>
        <v>0.34232387763556682</v>
      </c>
    </row>
    <row r="53" spans="1:16" s="593" customFormat="1">
      <c r="A53" s="630" t="s">
        <v>62</v>
      </c>
      <c r="B53" s="589"/>
      <c r="C53" s="555"/>
      <c r="D53" s="590"/>
      <c r="E53" s="590"/>
      <c r="F53" s="590">
        <v>2</v>
      </c>
      <c r="G53" s="591">
        <v>0</v>
      </c>
      <c r="H53" s="591">
        <v>1</v>
      </c>
      <c r="I53" s="591">
        <v>1</v>
      </c>
      <c r="J53" s="590">
        <v>0</v>
      </c>
      <c r="K53" s="555">
        <v>1</v>
      </c>
      <c r="L53" s="555">
        <v>0</v>
      </c>
      <c r="M53" s="999">
        <v>1</v>
      </c>
      <c r="N53" s="1007">
        <f t="shared" si="0"/>
        <v>6</v>
      </c>
      <c r="O53" s="1014">
        <f t="shared" si="1"/>
        <v>0.75</v>
      </c>
      <c r="P53" s="592">
        <f t="shared" si="3"/>
        <v>1.3082441183524845E-2</v>
      </c>
    </row>
    <row r="54" spans="1:16" s="593" customFormat="1">
      <c r="A54" s="631" t="s">
        <v>63</v>
      </c>
      <c r="B54" s="589"/>
      <c r="C54" s="555"/>
      <c r="D54" s="590"/>
      <c r="E54" s="590"/>
      <c r="F54" s="590">
        <v>31</v>
      </c>
      <c r="G54" s="591">
        <v>21</v>
      </c>
      <c r="H54" s="591">
        <v>14</v>
      </c>
      <c r="I54" s="591">
        <v>22</v>
      </c>
      <c r="J54" s="590">
        <v>33</v>
      </c>
      <c r="K54" s="555">
        <v>37</v>
      </c>
      <c r="L54" s="555">
        <v>17</v>
      </c>
      <c r="M54" s="999">
        <v>27</v>
      </c>
      <c r="N54" s="1007">
        <f t="shared" si="0"/>
        <v>202</v>
      </c>
      <c r="O54" s="1014">
        <f t="shared" si="1"/>
        <v>25.25</v>
      </c>
      <c r="P54" s="592">
        <f t="shared" si="3"/>
        <v>0.44044218651200318</v>
      </c>
    </row>
    <row r="55" spans="1:16" s="593" customFormat="1">
      <c r="A55" s="631" t="s">
        <v>64</v>
      </c>
      <c r="B55" s="589"/>
      <c r="C55" s="555"/>
      <c r="D55" s="590"/>
      <c r="E55" s="590"/>
      <c r="F55" s="590">
        <v>27</v>
      </c>
      <c r="G55" s="591">
        <v>29</v>
      </c>
      <c r="H55" s="591">
        <v>20</v>
      </c>
      <c r="I55" s="591">
        <v>25</v>
      </c>
      <c r="J55" s="590">
        <v>37</v>
      </c>
      <c r="K55" s="555">
        <v>28</v>
      </c>
      <c r="L55" s="555">
        <v>31</v>
      </c>
      <c r="M55" s="999">
        <v>19</v>
      </c>
      <c r="N55" s="1007">
        <f t="shared" si="0"/>
        <v>216</v>
      </c>
      <c r="O55" s="1014">
        <f t="shared" si="1"/>
        <v>27</v>
      </c>
      <c r="P55" s="592">
        <f t="shared" si="3"/>
        <v>0.47096788260689443</v>
      </c>
    </row>
    <row r="56" spans="1:16" s="593" customFormat="1">
      <c r="A56" s="631" t="s">
        <v>65</v>
      </c>
      <c r="B56" s="589"/>
      <c r="C56" s="555"/>
      <c r="D56" s="590"/>
      <c r="E56" s="590"/>
      <c r="F56" s="590">
        <v>10</v>
      </c>
      <c r="G56" s="591">
        <v>5</v>
      </c>
      <c r="H56" s="591">
        <v>9</v>
      </c>
      <c r="I56" s="591">
        <v>10</v>
      </c>
      <c r="J56" s="590">
        <v>12</v>
      </c>
      <c r="K56" s="555">
        <v>10</v>
      </c>
      <c r="L56" s="555">
        <v>13</v>
      </c>
      <c r="M56" s="999">
        <v>8</v>
      </c>
      <c r="N56" s="1007">
        <f t="shared" si="0"/>
        <v>77</v>
      </c>
      <c r="O56" s="1014">
        <f t="shared" si="1"/>
        <v>9.625</v>
      </c>
      <c r="P56" s="592">
        <f t="shared" si="3"/>
        <v>0.16789132852190217</v>
      </c>
    </row>
    <row r="57" spans="1:16" s="593" customFormat="1">
      <c r="A57" s="631" t="s">
        <v>66</v>
      </c>
      <c r="B57" s="589"/>
      <c r="C57" s="555"/>
      <c r="D57" s="590"/>
      <c r="E57" s="590"/>
      <c r="F57" s="590">
        <v>3</v>
      </c>
      <c r="G57" s="591">
        <v>1</v>
      </c>
      <c r="H57" s="591">
        <v>3</v>
      </c>
      <c r="I57" s="591">
        <v>3</v>
      </c>
      <c r="J57" s="590">
        <v>3</v>
      </c>
      <c r="K57" s="555">
        <v>0</v>
      </c>
      <c r="L57" s="555">
        <v>8</v>
      </c>
      <c r="M57" s="999">
        <v>3</v>
      </c>
      <c r="N57" s="1007">
        <f t="shared" si="0"/>
        <v>24</v>
      </c>
      <c r="O57" s="1014">
        <f t="shared" si="1"/>
        <v>3</v>
      </c>
      <c r="P57" s="592">
        <f t="shared" si="3"/>
        <v>5.2329764734099379E-2</v>
      </c>
    </row>
    <row r="58" spans="1:16" s="593" customFormat="1">
      <c r="A58" s="631" t="s">
        <v>67</v>
      </c>
      <c r="B58" s="589"/>
      <c r="C58" s="555"/>
      <c r="D58" s="590"/>
      <c r="E58" s="590"/>
      <c r="F58" s="590">
        <v>78</v>
      </c>
      <c r="G58" s="591">
        <v>91</v>
      </c>
      <c r="H58" s="591">
        <v>89</v>
      </c>
      <c r="I58" s="591">
        <v>107</v>
      </c>
      <c r="J58" s="590">
        <v>71</v>
      </c>
      <c r="K58" s="555">
        <v>63</v>
      </c>
      <c r="L58" s="555">
        <v>71</v>
      </c>
      <c r="M58" s="999">
        <v>103</v>
      </c>
      <c r="N58" s="1007">
        <f t="shared" si="0"/>
        <v>673</v>
      </c>
      <c r="O58" s="1014">
        <f t="shared" si="1"/>
        <v>84.125</v>
      </c>
      <c r="P58" s="592">
        <f t="shared" si="3"/>
        <v>1.4674138194187036</v>
      </c>
    </row>
    <row r="59" spans="1:16" s="593" customFormat="1">
      <c r="A59" s="631" t="s">
        <v>68</v>
      </c>
      <c r="B59" s="589"/>
      <c r="C59" s="555"/>
      <c r="D59" s="590"/>
      <c r="E59" s="590"/>
      <c r="F59" s="590">
        <v>5</v>
      </c>
      <c r="G59" s="591">
        <v>14</v>
      </c>
      <c r="H59" s="591">
        <v>18</v>
      </c>
      <c r="I59" s="591">
        <v>14</v>
      </c>
      <c r="J59" s="590">
        <v>22</v>
      </c>
      <c r="K59" s="555">
        <v>17</v>
      </c>
      <c r="L59" s="555">
        <v>14</v>
      </c>
      <c r="M59" s="999">
        <v>48</v>
      </c>
      <c r="N59" s="1007">
        <f t="shared" si="0"/>
        <v>152</v>
      </c>
      <c r="O59" s="1014">
        <f t="shared" si="1"/>
        <v>19</v>
      </c>
      <c r="P59" s="592">
        <f t="shared" si="3"/>
        <v>0.33142184331596275</v>
      </c>
    </row>
    <row r="60" spans="1:16" s="593" customFormat="1">
      <c r="A60" s="631" t="s">
        <v>69</v>
      </c>
      <c r="B60" s="589"/>
      <c r="C60" s="555"/>
      <c r="D60" s="590"/>
      <c r="E60" s="590"/>
      <c r="F60" s="590">
        <v>1</v>
      </c>
      <c r="G60" s="591">
        <v>4</v>
      </c>
      <c r="H60" s="591">
        <v>5</v>
      </c>
      <c r="I60" s="591">
        <v>0</v>
      </c>
      <c r="J60" s="590">
        <v>1</v>
      </c>
      <c r="K60" s="555">
        <v>4</v>
      </c>
      <c r="L60" s="555">
        <v>0</v>
      </c>
      <c r="M60" s="999">
        <v>0</v>
      </c>
      <c r="N60" s="1007">
        <f t="shared" si="0"/>
        <v>15</v>
      </c>
      <c r="O60" s="1014">
        <f t="shared" si="1"/>
        <v>1.875</v>
      </c>
      <c r="P60" s="592">
        <f t="shared" si="3"/>
        <v>3.2706102958812114E-2</v>
      </c>
    </row>
    <row r="61" spans="1:16" s="593" customFormat="1">
      <c r="A61" s="631" t="s">
        <v>70</v>
      </c>
      <c r="B61" s="589"/>
      <c r="C61" s="555"/>
      <c r="D61" s="590"/>
      <c r="E61" s="590"/>
      <c r="F61" s="590">
        <v>9</v>
      </c>
      <c r="G61" s="591">
        <v>7</v>
      </c>
      <c r="H61" s="591">
        <v>15</v>
      </c>
      <c r="I61" s="591">
        <v>10</v>
      </c>
      <c r="J61" s="590">
        <v>9</v>
      </c>
      <c r="K61" s="555">
        <v>7</v>
      </c>
      <c r="L61" s="555">
        <v>14</v>
      </c>
      <c r="M61" s="999">
        <v>19</v>
      </c>
      <c r="N61" s="1007">
        <f t="shared" si="0"/>
        <v>90</v>
      </c>
      <c r="O61" s="1014">
        <f t="shared" si="1"/>
        <v>11.25</v>
      </c>
      <c r="P61" s="592">
        <f t="shared" si="3"/>
        <v>0.19623661775287271</v>
      </c>
    </row>
    <row r="62" spans="1:16" s="593" customFormat="1">
      <c r="A62" s="631" t="s">
        <v>422</v>
      </c>
      <c r="B62" s="589"/>
      <c r="C62" s="555"/>
      <c r="D62" s="590"/>
      <c r="E62" s="590"/>
      <c r="F62" s="590">
        <v>2</v>
      </c>
      <c r="G62" s="591">
        <v>3</v>
      </c>
      <c r="H62" s="591">
        <v>3</v>
      </c>
      <c r="I62" s="591">
        <v>2</v>
      </c>
      <c r="J62" s="590">
        <v>1</v>
      </c>
      <c r="K62" s="555">
        <v>2</v>
      </c>
      <c r="L62" s="555">
        <v>2</v>
      </c>
      <c r="M62" s="999">
        <v>0</v>
      </c>
      <c r="N62" s="1007">
        <f t="shared" si="0"/>
        <v>15</v>
      </c>
      <c r="O62" s="1014">
        <f t="shared" si="1"/>
        <v>1.875</v>
      </c>
      <c r="P62" s="592">
        <f t="shared" si="3"/>
        <v>3.2706102958812114E-2</v>
      </c>
    </row>
    <row r="63" spans="1:16" s="593" customFormat="1">
      <c r="A63" s="631" t="s">
        <v>453</v>
      </c>
      <c r="B63" s="589"/>
      <c r="C63" s="555"/>
      <c r="D63" s="590"/>
      <c r="E63" s="590"/>
      <c r="F63" s="590">
        <v>9</v>
      </c>
      <c r="G63" s="591">
        <v>3</v>
      </c>
      <c r="H63" s="591">
        <v>4</v>
      </c>
      <c r="I63" s="591">
        <v>3</v>
      </c>
      <c r="J63" s="590">
        <v>0</v>
      </c>
      <c r="K63" s="555">
        <v>4</v>
      </c>
      <c r="L63" s="555">
        <v>0</v>
      </c>
      <c r="M63" s="999">
        <v>1</v>
      </c>
      <c r="N63" s="1007">
        <f t="shared" si="0"/>
        <v>24</v>
      </c>
      <c r="O63" s="1014">
        <f t="shared" si="1"/>
        <v>3</v>
      </c>
      <c r="P63" s="592">
        <f t="shared" si="3"/>
        <v>5.2329764734099379E-2</v>
      </c>
    </row>
    <row r="64" spans="1:16" s="593" customFormat="1">
      <c r="A64" s="631" t="s">
        <v>498</v>
      </c>
      <c r="B64" s="589"/>
      <c r="C64" s="555"/>
      <c r="D64" s="590"/>
      <c r="E64" s="590"/>
      <c r="F64" s="590">
        <v>0</v>
      </c>
      <c r="G64" s="591">
        <v>0</v>
      </c>
      <c r="H64" s="591">
        <v>0</v>
      </c>
      <c r="I64" s="591">
        <v>0</v>
      </c>
      <c r="J64" s="590">
        <v>0</v>
      </c>
      <c r="K64" s="555">
        <v>1</v>
      </c>
      <c r="L64" s="555">
        <v>0</v>
      </c>
      <c r="M64" s="999">
        <v>0</v>
      </c>
      <c r="N64" s="1007">
        <f t="shared" si="0"/>
        <v>1</v>
      </c>
      <c r="O64" s="1014">
        <f t="shared" si="1"/>
        <v>0.125</v>
      </c>
      <c r="P64" s="592">
        <f t="shared" si="3"/>
        <v>2.1804068639208075E-3</v>
      </c>
    </row>
    <row r="65" spans="1:16" s="593" customFormat="1">
      <c r="A65" s="631" t="s">
        <v>71</v>
      </c>
      <c r="B65" s="589"/>
      <c r="C65" s="555"/>
      <c r="D65" s="590"/>
      <c r="E65" s="590"/>
      <c r="F65" s="590">
        <v>0</v>
      </c>
      <c r="G65" s="591">
        <v>0</v>
      </c>
      <c r="H65" s="591">
        <v>0</v>
      </c>
      <c r="I65" s="591">
        <v>0</v>
      </c>
      <c r="J65" s="590">
        <v>0</v>
      </c>
      <c r="K65" s="555">
        <v>0</v>
      </c>
      <c r="L65" s="555">
        <v>23</v>
      </c>
      <c r="M65" s="999">
        <v>21</v>
      </c>
      <c r="N65" s="1007">
        <f t="shared" si="0"/>
        <v>44</v>
      </c>
      <c r="O65" s="1014">
        <f t="shared" si="1"/>
        <v>5.5</v>
      </c>
      <c r="P65" s="592">
        <f t="shared" si="3"/>
        <v>9.5937902012515536E-2</v>
      </c>
    </row>
    <row r="66" spans="1:16" s="593" customFormat="1">
      <c r="A66" s="631" t="s">
        <v>72</v>
      </c>
      <c r="B66" s="589"/>
      <c r="C66" s="555"/>
      <c r="D66" s="590"/>
      <c r="E66" s="590"/>
      <c r="F66" s="590">
        <v>20</v>
      </c>
      <c r="G66" s="591">
        <v>28</v>
      </c>
      <c r="H66" s="591">
        <v>27</v>
      </c>
      <c r="I66" s="591">
        <v>10</v>
      </c>
      <c r="J66" s="590">
        <v>10</v>
      </c>
      <c r="K66" s="555">
        <v>19</v>
      </c>
      <c r="L66" s="555">
        <v>13</v>
      </c>
      <c r="M66" s="999">
        <v>13</v>
      </c>
      <c r="N66" s="1007">
        <f t="shared" si="0"/>
        <v>140</v>
      </c>
      <c r="O66" s="1014">
        <f t="shared" si="1"/>
        <v>17.5</v>
      </c>
      <c r="P66" s="592">
        <f t="shared" si="3"/>
        <v>0.30525696094891308</v>
      </c>
    </row>
    <row r="67" spans="1:16" s="593" customFormat="1">
      <c r="A67" s="631" t="s">
        <v>73</v>
      </c>
      <c r="B67" s="589"/>
      <c r="C67" s="555"/>
      <c r="D67" s="590"/>
      <c r="E67" s="590"/>
      <c r="F67" s="590">
        <v>29</v>
      </c>
      <c r="G67" s="591">
        <v>23</v>
      </c>
      <c r="H67" s="591">
        <v>20</v>
      </c>
      <c r="I67" s="591">
        <v>37</v>
      </c>
      <c r="J67" s="590">
        <v>35</v>
      </c>
      <c r="K67" s="555">
        <v>19</v>
      </c>
      <c r="L67" s="555">
        <v>17</v>
      </c>
      <c r="M67" s="999">
        <v>23</v>
      </c>
      <c r="N67" s="1007">
        <f t="shared" si="0"/>
        <v>203</v>
      </c>
      <c r="O67" s="1014">
        <f t="shared" si="1"/>
        <v>25.375</v>
      </c>
      <c r="P67" s="592">
        <f t="shared" si="3"/>
        <v>0.44262259337592397</v>
      </c>
    </row>
    <row r="68" spans="1:16" s="593" customFormat="1">
      <c r="A68" s="631" t="s">
        <v>74</v>
      </c>
      <c r="B68" s="589"/>
      <c r="C68" s="555"/>
      <c r="D68" s="590"/>
      <c r="E68" s="590"/>
      <c r="F68" s="590">
        <v>3</v>
      </c>
      <c r="G68" s="591">
        <v>1</v>
      </c>
      <c r="H68" s="591">
        <v>3</v>
      </c>
      <c r="I68" s="591">
        <v>5</v>
      </c>
      <c r="J68" s="590">
        <v>0</v>
      </c>
      <c r="K68" s="555">
        <v>0</v>
      </c>
      <c r="L68" s="555">
        <v>2</v>
      </c>
      <c r="M68" s="999">
        <v>1</v>
      </c>
      <c r="N68" s="1007">
        <f t="shared" si="0"/>
        <v>15</v>
      </c>
      <c r="O68" s="1014">
        <f t="shared" si="1"/>
        <v>1.875</v>
      </c>
      <c r="P68" s="592">
        <f t="shared" si="3"/>
        <v>3.2706102958812114E-2</v>
      </c>
    </row>
    <row r="69" spans="1:16" s="593" customFormat="1">
      <c r="A69" s="631" t="s">
        <v>75</v>
      </c>
      <c r="B69" s="589"/>
      <c r="C69" s="555"/>
      <c r="D69" s="590"/>
      <c r="E69" s="590"/>
      <c r="F69" s="590">
        <v>8</v>
      </c>
      <c r="G69" s="591">
        <v>4</v>
      </c>
      <c r="H69" s="591">
        <v>8</v>
      </c>
      <c r="I69" s="591">
        <v>5</v>
      </c>
      <c r="J69" s="590">
        <v>4</v>
      </c>
      <c r="K69" s="555">
        <v>2</v>
      </c>
      <c r="L69" s="555">
        <v>2</v>
      </c>
      <c r="M69" s="999">
        <v>6</v>
      </c>
      <c r="N69" s="1007">
        <f t="shared" si="0"/>
        <v>39</v>
      </c>
      <c r="O69" s="1014">
        <f t="shared" si="1"/>
        <v>4.875</v>
      </c>
      <c r="P69" s="592">
        <f t="shared" ref="P69:P102" si="4">(N69/$N$250)*100</f>
        <v>8.5035867692911493E-2</v>
      </c>
    </row>
    <row r="70" spans="1:16" s="593" customFormat="1">
      <c r="A70" s="631" t="s">
        <v>76</v>
      </c>
      <c r="B70" s="589"/>
      <c r="C70" s="555"/>
      <c r="D70" s="590"/>
      <c r="E70" s="590"/>
      <c r="F70" s="590">
        <v>0</v>
      </c>
      <c r="G70" s="591">
        <v>0</v>
      </c>
      <c r="H70" s="591">
        <v>0</v>
      </c>
      <c r="I70" s="591">
        <v>0</v>
      </c>
      <c r="J70" s="590">
        <v>0</v>
      </c>
      <c r="K70" s="555">
        <v>0</v>
      </c>
      <c r="L70" s="555">
        <v>0</v>
      </c>
      <c r="M70" s="999">
        <v>0</v>
      </c>
      <c r="N70" s="1007">
        <f t="shared" si="0"/>
        <v>0</v>
      </c>
      <c r="O70" s="1014">
        <f t="shared" si="1"/>
        <v>0</v>
      </c>
      <c r="P70" s="592">
        <f t="shared" si="4"/>
        <v>0</v>
      </c>
    </row>
    <row r="71" spans="1:16" s="593" customFormat="1">
      <c r="A71" s="631" t="s">
        <v>77</v>
      </c>
      <c r="B71" s="589"/>
      <c r="C71" s="555"/>
      <c r="D71" s="590"/>
      <c r="E71" s="590"/>
      <c r="F71" s="590">
        <v>9</v>
      </c>
      <c r="G71" s="591">
        <v>5</v>
      </c>
      <c r="H71" s="591">
        <v>10</v>
      </c>
      <c r="I71" s="591">
        <v>8</v>
      </c>
      <c r="J71" s="590">
        <v>2</v>
      </c>
      <c r="K71" s="555">
        <v>8</v>
      </c>
      <c r="L71" s="555">
        <v>5</v>
      </c>
      <c r="M71" s="999">
        <v>4</v>
      </c>
      <c r="N71" s="1007">
        <f t="shared" ref="N71:N145" si="5">SUM(B71:M71)</f>
        <v>51</v>
      </c>
      <c r="O71" s="1014">
        <f t="shared" ref="O71:O145" si="6">AVERAGE(B71:M71)</f>
        <v>6.375</v>
      </c>
      <c r="P71" s="592">
        <f t="shared" si="4"/>
        <v>0.11120075005996118</v>
      </c>
    </row>
    <row r="72" spans="1:16" s="593" customFormat="1">
      <c r="A72" s="631" t="s">
        <v>78</v>
      </c>
      <c r="B72" s="589"/>
      <c r="C72" s="555"/>
      <c r="D72" s="590"/>
      <c r="E72" s="590"/>
      <c r="F72" s="590">
        <v>0</v>
      </c>
      <c r="G72" s="591">
        <v>0</v>
      </c>
      <c r="H72" s="591">
        <v>0</v>
      </c>
      <c r="I72" s="591">
        <v>0</v>
      </c>
      <c r="J72" s="590">
        <v>0</v>
      </c>
      <c r="K72" s="555">
        <v>0</v>
      </c>
      <c r="L72" s="555">
        <v>0</v>
      </c>
      <c r="M72" s="999">
        <v>0</v>
      </c>
      <c r="N72" s="1007">
        <f t="shared" si="5"/>
        <v>0</v>
      </c>
      <c r="O72" s="1014">
        <f t="shared" si="6"/>
        <v>0</v>
      </c>
      <c r="P72" s="592">
        <f t="shared" si="4"/>
        <v>0</v>
      </c>
    </row>
    <row r="73" spans="1:16" s="593" customFormat="1">
      <c r="A73" s="631" t="s">
        <v>79</v>
      </c>
      <c r="B73" s="589"/>
      <c r="C73" s="555"/>
      <c r="D73" s="590"/>
      <c r="E73" s="590"/>
      <c r="F73" s="590">
        <v>4</v>
      </c>
      <c r="G73" s="591">
        <v>4</v>
      </c>
      <c r="H73" s="591">
        <v>9</v>
      </c>
      <c r="I73" s="591">
        <v>5</v>
      </c>
      <c r="J73" s="590">
        <v>9</v>
      </c>
      <c r="K73" s="555">
        <v>7</v>
      </c>
      <c r="L73" s="555">
        <v>20</v>
      </c>
      <c r="M73" s="999">
        <v>26</v>
      </c>
      <c r="N73" s="1007">
        <f t="shared" si="5"/>
        <v>84</v>
      </c>
      <c r="O73" s="1014">
        <f t="shared" si="6"/>
        <v>10.5</v>
      </c>
      <c r="P73" s="592">
        <f t="shared" si="4"/>
        <v>0.18315417656934785</v>
      </c>
    </row>
    <row r="74" spans="1:16" s="593" customFormat="1">
      <c r="A74" s="631" t="s">
        <v>80</v>
      </c>
      <c r="B74" s="589"/>
      <c r="C74" s="555"/>
      <c r="D74" s="590"/>
      <c r="E74" s="590"/>
      <c r="F74" s="590">
        <v>8</v>
      </c>
      <c r="G74" s="591">
        <v>10</v>
      </c>
      <c r="H74" s="591">
        <v>11</v>
      </c>
      <c r="I74" s="591">
        <v>5</v>
      </c>
      <c r="J74" s="590">
        <v>4</v>
      </c>
      <c r="K74" s="555">
        <v>10</v>
      </c>
      <c r="L74" s="555">
        <v>4</v>
      </c>
      <c r="M74" s="999">
        <v>8</v>
      </c>
      <c r="N74" s="1007">
        <f t="shared" si="5"/>
        <v>60</v>
      </c>
      <c r="O74" s="1014">
        <f t="shared" si="6"/>
        <v>7.5</v>
      </c>
      <c r="P74" s="592">
        <f t="shared" si="4"/>
        <v>0.13082441183524846</v>
      </c>
    </row>
    <row r="75" spans="1:16" s="593" customFormat="1">
      <c r="A75" s="631" t="s">
        <v>449</v>
      </c>
      <c r="B75" s="589"/>
      <c r="C75" s="555"/>
      <c r="D75" s="590"/>
      <c r="E75" s="590"/>
      <c r="F75" s="590">
        <v>19</v>
      </c>
      <c r="G75" s="591">
        <v>17</v>
      </c>
      <c r="H75" s="591">
        <v>12</v>
      </c>
      <c r="I75" s="591">
        <v>13</v>
      </c>
      <c r="J75" s="590">
        <v>4</v>
      </c>
      <c r="K75" s="555">
        <v>4</v>
      </c>
      <c r="L75" s="555">
        <v>1</v>
      </c>
      <c r="M75" s="999">
        <v>0</v>
      </c>
      <c r="N75" s="1007">
        <f t="shared" si="5"/>
        <v>70</v>
      </c>
      <c r="O75" s="1014">
        <f t="shared" si="6"/>
        <v>8.75</v>
      </c>
      <c r="P75" s="592">
        <f t="shared" si="4"/>
        <v>0.15262848047445654</v>
      </c>
    </row>
    <row r="76" spans="1:16" s="593" customFormat="1">
      <c r="A76" s="631" t="s">
        <v>81</v>
      </c>
      <c r="B76" s="589"/>
      <c r="C76" s="555"/>
      <c r="D76" s="590"/>
      <c r="E76" s="590"/>
      <c r="F76" s="590">
        <v>47</v>
      </c>
      <c r="G76" s="591">
        <v>67</v>
      </c>
      <c r="H76" s="591">
        <v>43</v>
      </c>
      <c r="I76" s="591">
        <v>35</v>
      </c>
      <c r="J76" s="590">
        <v>78</v>
      </c>
      <c r="K76" s="555">
        <v>32</v>
      </c>
      <c r="L76" s="555">
        <v>29</v>
      </c>
      <c r="M76" s="999">
        <v>59</v>
      </c>
      <c r="N76" s="1007">
        <f t="shared" si="5"/>
        <v>390</v>
      </c>
      <c r="O76" s="1014">
        <f t="shared" si="6"/>
        <v>48.75</v>
      </c>
      <c r="P76" s="592">
        <f t="shared" si="4"/>
        <v>0.85035867692911504</v>
      </c>
    </row>
    <row r="77" spans="1:16" s="593" customFormat="1">
      <c r="A77" s="631" t="s">
        <v>82</v>
      </c>
      <c r="B77" s="589"/>
      <c r="C77" s="555"/>
      <c r="D77" s="590"/>
      <c r="E77" s="590"/>
      <c r="F77" s="590">
        <v>0</v>
      </c>
      <c r="G77" s="591">
        <v>0</v>
      </c>
      <c r="H77" s="591">
        <v>0</v>
      </c>
      <c r="I77" s="591">
        <v>0</v>
      </c>
      <c r="J77" s="590">
        <v>0</v>
      </c>
      <c r="K77" s="555">
        <v>0</v>
      </c>
      <c r="L77" s="555">
        <v>0</v>
      </c>
      <c r="M77" s="999">
        <v>0</v>
      </c>
      <c r="N77" s="1007">
        <f t="shared" si="5"/>
        <v>0</v>
      </c>
      <c r="O77" s="1014">
        <f t="shared" si="6"/>
        <v>0</v>
      </c>
      <c r="P77" s="592">
        <f t="shared" si="4"/>
        <v>0</v>
      </c>
    </row>
    <row r="78" spans="1:16" s="593" customFormat="1">
      <c r="A78" s="631" t="s">
        <v>83</v>
      </c>
      <c r="B78" s="589"/>
      <c r="C78" s="555"/>
      <c r="D78" s="590"/>
      <c r="E78" s="590"/>
      <c r="F78" s="590">
        <v>0</v>
      </c>
      <c r="G78" s="591">
        <v>0</v>
      </c>
      <c r="H78" s="591">
        <v>0</v>
      </c>
      <c r="I78" s="591">
        <v>0</v>
      </c>
      <c r="J78" s="590">
        <v>0</v>
      </c>
      <c r="K78" s="555">
        <v>0</v>
      </c>
      <c r="L78" s="555">
        <v>0</v>
      </c>
      <c r="M78" s="999">
        <v>0</v>
      </c>
      <c r="N78" s="1007">
        <f t="shared" si="5"/>
        <v>0</v>
      </c>
      <c r="O78" s="1014">
        <f t="shared" si="6"/>
        <v>0</v>
      </c>
      <c r="P78" s="592">
        <f t="shared" si="4"/>
        <v>0</v>
      </c>
    </row>
    <row r="79" spans="1:16" s="593" customFormat="1">
      <c r="A79" s="631" t="s">
        <v>84</v>
      </c>
      <c r="B79" s="589"/>
      <c r="C79" s="555"/>
      <c r="D79" s="590"/>
      <c r="E79" s="590"/>
      <c r="F79" s="590">
        <v>8</v>
      </c>
      <c r="G79" s="591">
        <v>7</v>
      </c>
      <c r="H79" s="591">
        <v>12</v>
      </c>
      <c r="I79" s="591">
        <v>6</v>
      </c>
      <c r="J79" s="590">
        <v>6</v>
      </c>
      <c r="K79" s="555">
        <v>9</v>
      </c>
      <c r="L79" s="555">
        <v>6</v>
      </c>
      <c r="M79" s="999">
        <v>2</v>
      </c>
      <c r="N79" s="1007">
        <f t="shared" si="5"/>
        <v>56</v>
      </c>
      <c r="O79" s="1014">
        <f t="shared" si="6"/>
        <v>7</v>
      </c>
      <c r="P79" s="592">
        <f t="shared" si="4"/>
        <v>0.12210278437956522</v>
      </c>
    </row>
    <row r="80" spans="1:16" s="593" customFormat="1">
      <c r="A80" s="631" t="s">
        <v>85</v>
      </c>
      <c r="B80" s="589"/>
      <c r="C80" s="555"/>
      <c r="D80" s="590"/>
      <c r="E80" s="590"/>
      <c r="F80" s="590">
        <v>19</v>
      </c>
      <c r="G80" s="591">
        <v>10</v>
      </c>
      <c r="H80" s="591">
        <v>17</v>
      </c>
      <c r="I80" s="591">
        <v>20</v>
      </c>
      <c r="J80" s="590">
        <v>18</v>
      </c>
      <c r="K80" s="555">
        <v>15</v>
      </c>
      <c r="L80" s="555">
        <v>5</v>
      </c>
      <c r="M80" s="999">
        <v>12</v>
      </c>
      <c r="N80" s="1007">
        <f t="shared" si="5"/>
        <v>116</v>
      </c>
      <c r="O80" s="1014">
        <f t="shared" si="6"/>
        <v>14.5</v>
      </c>
      <c r="P80" s="592">
        <f t="shared" si="4"/>
        <v>0.25292719621481369</v>
      </c>
    </row>
    <row r="81" spans="1:16" s="593" customFormat="1">
      <c r="A81" s="631" t="s">
        <v>86</v>
      </c>
      <c r="B81" s="589"/>
      <c r="C81" s="555"/>
      <c r="D81" s="590"/>
      <c r="E81" s="590"/>
      <c r="F81" s="590">
        <v>5</v>
      </c>
      <c r="G81" s="591">
        <v>4</v>
      </c>
      <c r="H81" s="591">
        <v>8</v>
      </c>
      <c r="I81" s="591">
        <v>15</v>
      </c>
      <c r="J81" s="590">
        <v>9</v>
      </c>
      <c r="K81" s="555">
        <v>25</v>
      </c>
      <c r="L81" s="555">
        <v>23</v>
      </c>
      <c r="M81" s="999">
        <v>27</v>
      </c>
      <c r="N81" s="1007">
        <f t="shared" si="5"/>
        <v>116</v>
      </c>
      <c r="O81" s="1014">
        <f t="shared" si="6"/>
        <v>14.5</v>
      </c>
      <c r="P81" s="592">
        <f t="shared" si="4"/>
        <v>0.25292719621481369</v>
      </c>
    </row>
    <row r="82" spans="1:16" s="593" customFormat="1">
      <c r="A82" s="631" t="s">
        <v>87</v>
      </c>
      <c r="B82" s="589"/>
      <c r="C82" s="555"/>
      <c r="D82" s="590"/>
      <c r="E82" s="590"/>
      <c r="F82" s="590">
        <v>3</v>
      </c>
      <c r="G82" s="591">
        <v>8</v>
      </c>
      <c r="H82" s="591">
        <v>14</v>
      </c>
      <c r="I82" s="591">
        <v>32</v>
      </c>
      <c r="J82" s="590">
        <v>76</v>
      </c>
      <c r="K82" s="555">
        <v>61</v>
      </c>
      <c r="L82" s="555">
        <v>50</v>
      </c>
      <c r="M82" s="999">
        <v>9</v>
      </c>
      <c r="N82" s="1007">
        <f t="shared" si="5"/>
        <v>253</v>
      </c>
      <c r="O82" s="1014">
        <f t="shared" si="6"/>
        <v>31.625</v>
      </c>
      <c r="P82" s="592">
        <f t="shared" si="4"/>
        <v>0.55164293657196439</v>
      </c>
    </row>
    <row r="83" spans="1:16" s="593" customFormat="1">
      <c r="A83" s="631" t="s">
        <v>461</v>
      </c>
      <c r="B83" s="589"/>
      <c r="C83" s="555"/>
      <c r="D83" s="590"/>
      <c r="E83" s="590"/>
      <c r="F83" s="590">
        <v>17</v>
      </c>
      <c r="G83" s="591">
        <v>39</v>
      </c>
      <c r="H83" s="591">
        <v>6</v>
      </c>
      <c r="I83" s="591">
        <v>11</v>
      </c>
      <c r="J83" s="590">
        <v>24</v>
      </c>
      <c r="K83" s="555">
        <v>5</v>
      </c>
      <c r="L83" s="555">
        <v>50</v>
      </c>
      <c r="M83" s="999">
        <v>3</v>
      </c>
      <c r="N83" s="1007">
        <f t="shared" si="5"/>
        <v>155</v>
      </c>
      <c r="O83" s="1014">
        <f t="shared" si="6"/>
        <v>19.375</v>
      </c>
      <c r="P83" s="592">
        <f t="shared" si="4"/>
        <v>0.33796306390772518</v>
      </c>
    </row>
    <row r="84" spans="1:16" s="593" customFormat="1">
      <c r="A84" s="631" t="s">
        <v>525</v>
      </c>
      <c r="B84" s="589"/>
      <c r="C84" s="555"/>
      <c r="D84" s="590"/>
      <c r="E84" s="590"/>
      <c r="F84" s="590">
        <v>1</v>
      </c>
      <c r="G84" s="591">
        <v>0</v>
      </c>
      <c r="H84" s="591">
        <v>0</v>
      </c>
      <c r="I84" s="591">
        <v>0</v>
      </c>
      <c r="J84" s="590">
        <v>0</v>
      </c>
      <c r="K84" s="555">
        <v>0</v>
      </c>
      <c r="L84" s="555">
        <v>0</v>
      </c>
      <c r="M84" s="999">
        <v>0</v>
      </c>
      <c r="N84" s="1007">
        <f t="shared" si="5"/>
        <v>1</v>
      </c>
      <c r="O84" s="1014">
        <f t="shared" si="6"/>
        <v>0.125</v>
      </c>
      <c r="P84" s="592">
        <f t="shared" si="4"/>
        <v>2.1804068639208075E-3</v>
      </c>
    </row>
    <row r="85" spans="1:16" s="593" customFormat="1">
      <c r="A85" s="631" t="s">
        <v>462</v>
      </c>
      <c r="B85" s="589"/>
      <c r="C85" s="555"/>
      <c r="D85" s="590"/>
      <c r="E85" s="590"/>
      <c r="F85" s="590">
        <v>0</v>
      </c>
      <c r="G85" s="591">
        <v>1</v>
      </c>
      <c r="H85" s="591">
        <v>0</v>
      </c>
      <c r="I85" s="591">
        <v>1</v>
      </c>
      <c r="J85" s="590">
        <v>0</v>
      </c>
      <c r="K85" s="555">
        <v>1</v>
      </c>
      <c r="L85" s="555">
        <v>0</v>
      </c>
      <c r="M85" s="999">
        <v>1</v>
      </c>
      <c r="N85" s="1007">
        <f t="shared" si="5"/>
        <v>4</v>
      </c>
      <c r="O85" s="1014">
        <f t="shared" si="6"/>
        <v>0.5</v>
      </c>
      <c r="P85" s="592">
        <f t="shared" si="4"/>
        <v>8.7216274556832299E-3</v>
      </c>
    </row>
    <row r="86" spans="1:16" s="593" customFormat="1">
      <c r="A86" s="631" t="s">
        <v>463</v>
      </c>
      <c r="B86" s="589"/>
      <c r="C86" s="555"/>
      <c r="D86" s="590"/>
      <c r="E86" s="590"/>
      <c r="F86" s="590">
        <v>0</v>
      </c>
      <c r="G86" s="591">
        <v>0</v>
      </c>
      <c r="H86" s="591">
        <v>0</v>
      </c>
      <c r="I86" s="591">
        <v>1</v>
      </c>
      <c r="J86" s="590">
        <v>1</v>
      </c>
      <c r="K86" s="555">
        <v>1</v>
      </c>
      <c r="L86" s="555">
        <v>0</v>
      </c>
      <c r="M86" s="999">
        <v>0</v>
      </c>
      <c r="N86" s="1007">
        <f t="shared" si="5"/>
        <v>3</v>
      </c>
      <c r="O86" s="1014">
        <f t="shared" si="6"/>
        <v>0.375</v>
      </c>
      <c r="P86" s="592">
        <f t="shared" si="4"/>
        <v>6.5412205917624224E-3</v>
      </c>
    </row>
    <row r="87" spans="1:16" s="593" customFormat="1">
      <c r="A87" s="633" t="s">
        <v>520</v>
      </c>
      <c r="B87" s="656"/>
      <c r="C87" s="657"/>
      <c r="D87" s="654"/>
      <c r="E87" s="654"/>
      <c r="F87" s="654">
        <v>0</v>
      </c>
      <c r="G87" s="653">
        <v>4</v>
      </c>
      <c r="H87" s="653">
        <v>0</v>
      </c>
      <c r="I87" s="653">
        <v>0</v>
      </c>
      <c r="J87" s="654">
        <v>0</v>
      </c>
      <c r="K87" s="657">
        <v>0</v>
      </c>
      <c r="L87" s="657">
        <v>0</v>
      </c>
      <c r="M87" s="1000">
        <v>0</v>
      </c>
      <c r="N87" s="1007">
        <f t="shared" si="5"/>
        <v>4</v>
      </c>
      <c r="O87" s="1014">
        <f t="shared" si="6"/>
        <v>0.5</v>
      </c>
      <c r="P87" s="592">
        <f t="shared" si="4"/>
        <v>8.7216274556832299E-3</v>
      </c>
    </row>
    <row r="88" spans="1:16" s="593" customFormat="1">
      <c r="A88" s="633" t="s">
        <v>416</v>
      </c>
      <c r="B88" s="656"/>
      <c r="C88" s="657"/>
      <c r="D88" s="654"/>
      <c r="E88" s="654"/>
      <c r="F88" s="654">
        <v>0</v>
      </c>
      <c r="G88" s="653">
        <v>0</v>
      </c>
      <c r="H88" s="653">
        <v>1</v>
      </c>
      <c r="I88" s="653">
        <v>2</v>
      </c>
      <c r="J88" s="654">
        <v>2</v>
      </c>
      <c r="K88" s="657">
        <v>1</v>
      </c>
      <c r="L88" s="657">
        <v>0</v>
      </c>
      <c r="M88" s="1000">
        <v>1</v>
      </c>
      <c r="N88" s="1007">
        <f t="shared" si="5"/>
        <v>7</v>
      </c>
      <c r="O88" s="1014">
        <f t="shared" si="6"/>
        <v>0.875</v>
      </c>
      <c r="P88" s="592">
        <f t="shared" si="4"/>
        <v>1.5262848047445652E-2</v>
      </c>
    </row>
    <row r="89" spans="1:16" s="593" customFormat="1">
      <c r="A89" s="1046" t="s">
        <v>513</v>
      </c>
      <c r="B89" s="915"/>
      <c r="C89" s="916"/>
      <c r="D89" s="917"/>
      <c r="E89" s="917"/>
      <c r="F89" s="917">
        <v>0</v>
      </c>
      <c r="G89" s="918">
        <v>0</v>
      </c>
      <c r="H89" s="918">
        <v>1</v>
      </c>
      <c r="I89" s="918">
        <v>0</v>
      </c>
      <c r="J89" s="917">
        <v>0</v>
      </c>
      <c r="K89" s="916">
        <v>0</v>
      </c>
      <c r="L89" s="916">
        <v>0</v>
      </c>
      <c r="M89" s="1047">
        <v>0</v>
      </c>
      <c r="N89" s="1007">
        <f t="shared" si="5"/>
        <v>1</v>
      </c>
      <c r="O89" s="1014">
        <f t="shared" si="6"/>
        <v>0.125</v>
      </c>
      <c r="P89" s="592">
        <f t="shared" si="4"/>
        <v>2.1804068639208075E-3</v>
      </c>
    </row>
    <row r="90" spans="1:16" s="593" customFormat="1">
      <c r="A90" s="993" t="s">
        <v>503</v>
      </c>
      <c r="B90" s="994"/>
      <c r="C90" s="995"/>
      <c r="D90" s="996"/>
      <c r="E90" s="996"/>
      <c r="F90" s="996">
        <v>0</v>
      </c>
      <c r="G90" s="997">
        <v>0</v>
      </c>
      <c r="H90" s="997">
        <v>0</v>
      </c>
      <c r="I90" s="997">
        <v>0</v>
      </c>
      <c r="J90" s="996">
        <v>1</v>
      </c>
      <c r="K90" s="998">
        <v>0</v>
      </c>
      <c r="L90" s="642">
        <v>0</v>
      </c>
      <c r="M90" s="1001">
        <v>0</v>
      </c>
      <c r="N90" s="1007">
        <f t="shared" si="5"/>
        <v>1</v>
      </c>
      <c r="O90" s="1014">
        <f t="shared" si="6"/>
        <v>0.125</v>
      </c>
      <c r="P90" s="592">
        <f t="shared" si="4"/>
        <v>2.1804068639208075E-3</v>
      </c>
    </row>
    <row r="91" spans="1:16" s="593" customFormat="1">
      <c r="A91" s="1073" t="s">
        <v>504</v>
      </c>
      <c r="B91" s="1074"/>
      <c r="C91" s="1075"/>
      <c r="D91" s="1076"/>
      <c r="E91" s="1076"/>
      <c r="F91" s="1076">
        <v>1</v>
      </c>
      <c r="G91" s="1077">
        <v>1</v>
      </c>
      <c r="H91" s="1077">
        <v>0</v>
      </c>
      <c r="I91" s="1077">
        <v>0</v>
      </c>
      <c r="J91" s="1076">
        <v>1</v>
      </c>
      <c r="K91" s="1078">
        <v>0</v>
      </c>
      <c r="L91" s="657">
        <v>0</v>
      </c>
      <c r="M91" s="1000">
        <v>0</v>
      </c>
      <c r="N91" s="1007">
        <f t="shared" si="5"/>
        <v>3</v>
      </c>
      <c r="O91" s="1014">
        <f t="shared" si="6"/>
        <v>0.375</v>
      </c>
      <c r="P91" s="592">
        <f t="shared" si="4"/>
        <v>6.5412205917624224E-3</v>
      </c>
    </row>
    <row r="92" spans="1:16" s="593" customFormat="1">
      <c r="A92" s="1110" t="s">
        <v>526</v>
      </c>
      <c r="B92" s="915"/>
      <c r="C92" s="916"/>
      <c r="D92" s="917"/>
      <c r="E92" s="917"/>
      <c r="F92" s="917">
        <v>1</v>
      </c>
      <c r="G92" s="918">
        <v>0</v>
      </c>
      <c r="H92" s="918">
        <v>0</v>
      </c>
      <c r="I92" s="918">
        <v>0</v>
      </c>
      <c r="J92" s="917">
        <v>0</v>
      </c>
      <c r="K92" s="916">
        <v>0</v>
      </c>
      <c r="L92" s="916">
        <v>0</v>
      </c>
      <c r="M92" s="916">
        <v>0</v>
      </c>
      <c r="N92" s="1111">
        <f t="shared" si="5"/>
        <v>1</v>
      </c>
      <c r="O92" s="1014">
        <f t="shared" si="6"/>
        <v>0.125</v>
      </c>
      <c r="P92" s="592">
        <f t="shared" si="4"/>
        <v>2.1804068639208075E-3</v>
      </c>
    </row>
    <row r="93" spans="1:16" s="593" customFormat="1">
      <c r="A93" s="908" t="s">
        <v>471</v>
      </c>
      <c r="B93" s="909"/>
      <c r="C93" s="642"/>
      <c r="D93" s="910"/>
      <c r="E93" s="910"/>
      <c r="F93" s="910">
        <v>0</v>
      </c>
      <c r="G93" s="643">
        <v>0</v>
      </c>
      <c r="H93" s="643">
        <v>0</v>
      </c>
      <c r="I93" s="643">
        <v>0</v>
      </c>
      <c r="J93" s="910">
        <v>0</v>
      </c>
      <c r="K93" s="642">
        <v>1</v>
      </c>
      <c r="L93" s="642">
        <v>0</v>
      </c>
      <c r="M93" s="1001">
        <v>1</v>
      </c>
      <c r="N93" s="1007">
        <f t="shared" si="5"/>
        <v>2</v>
      </c>
      <c r="O93" s="1014">
        <f t="shared" si="6"/>
        <v>0.25</v>
      </c>
      <c r="P93" s="592">
        <f t="shared" si="4"/>
        <v>4.3608137278416149E-3</v>
      </c>
    </row>
    <row r="94" spans="1:16" s="593" customFormat="1">
      <c r="A94" s="908" t="s">
        <v>521</v>
      </c>
      <c r="B94" s="909"/>
      <c r="C94" s="642"/>
      <c r="D94" s="910"/>
      <c r="E94" s="910"/>
      <c r="F94" s="910">
        <v>0</v>
      </c>
      <c r="G94" s="643">
        <v>1</v>
      </c>
      <c r="H94" s="643">
        <v>0</v>
      </c>
      <c r="I94" s="643">
        <v>0</v>
      </c>
      <c r="J94" s="910">
        <v>0</v>
      </c>
      <c r="K94" s="555">
        <v>0</v>
      </c>
      <c r="L94" s="555">
        <v>0</v>
      </c>
      <c r="M94" s="999">
        <v>0</v>
      </c>
      <c r="N94" s="1007">
        <f t="shared" si="5"/>
        <v>1</v>
      </c>
      <c r="O94" s="1014">
        <f t="shared" si="6"/>
        <v>0.125</v>
      </c>
      <c r="P94" s="592">
        <f t="shared" si="4"/>
        <v>2.1804068639208075E-3</v>
      </c>
    </row>
    <row r="95" spans="1:16" s="593" customFormat="1">
      <c r="A95" s="631" t="s">
        <v>472</v>
      </c>
      <c r="B95" s="589"/>
      <c r="C95" s="555"/>
      <c r="D95" s="590"/>
      <c r="E95" s="590"/>
      <c r="F95" s="590">
        <v>0</v>
      </c>
      <c r="G95" s="591">
        <v>0</v>
      </c>
      <c r="H95" s="591">
        <v>1</v>
      </c>
      <c r="I95" s="591">
        <v>0</v>
      </c>
      <c r="J95" s="590">
        <v>0</v>
      </c>
      <c r="K95" s="555">
        <v>0</v>
      </c>
      <c r="L95" s="555">
        <v>0</v>
      </c>
      <c r="M95" s="999">
        <v>2</v>
      </c>
      <c r="N95" s="1007">
        <f t="shared" si="5"/>
        <v>3</v>
      </c>
      <c r="O95" s="1014">
        <f t="shared" si="6"/>
        <v>0.375</v>
      </c>
      <c r="P95" s="592">
        <f t="shared" si="4"/>
        <v>6.5412205917624224E-3</v>
      </c>
    </row>
    <row r="96" spans="1:16" s="593" customFormat="1">
      <c r="A96" s="631" t="s">
        <v>423</v>
      </c>
      <c r="B96" s="589"/>
      <c r="C96" s="555"/>
      <c r="D96" s="590"/>
      <c r="E96" s="590"/>
      <c r="F96" s="590">
        <v>0</v>
      </c>
      <c r="G96" s="591">
        <v>0</v>
      </c>
      <c r="H96" s="591">
        <v>0</v>
      </c>
      <c r="I96" s="591">
        <v>0</v>
      </c>
      <c r="J96" s="590">
        <v>0</v>
      </c>
      <c r="K96" s="555">
        <v>1</v>
      </c>
      <c r="L96" s="555">
        <v>0</v>
      </c>
      <c r="M96" s="999">
        <v>0</v>
      </c>
      <c r="N96" s="1007">
        <f t="shared" si="5"/>
        <v>1</v>
      </c>
      <c r="O96" s="1014">
        <f t="shared" si="6"/>
        <v>0.125</v>
      </c>
      <c r="P96" s="592">
        <f t="shared" si="4"/>
        <v>2.1804068639208075E-3</v>
      </c>
    </row>
    <row r="97" spans="1:16" s="593" customFormat="1">
      <c r="A97" s="631" t="s">
        <v>509</v>
      </c>
      <c r="B97" s="589"/>
      <c r="C97" s="555"/>
      <c r="D97" s="590"/>
      <c r="E97" s="590"/>
      <c r="F97" s="590">
        <v>1</v>
      </c>
      <c r="G97" s="591">
        <v>0</v>
      </c>
      <c r="H97" s="591">
        <v>0</v>
      </c>
      <c r="I97" s="591">
        <v>2</v>
      </c>
      <c r="J97" s="590">
        <v>0</v>
      </c>
      <c r="K97" s="555">
        <v>0</v>
      </c>
      <c r="L97" s="555">
        <v>0</v>
      </c>
      <c r="M97" s="999">
        <v>0</v>
      </c>
      <c r="N97" s="1007">
        <f t="shared" si="5"/>
        <v>3</v>
      </c>
      <c r="O97" s="1014">
        <f t="shared" si="6"/>
        <v>0.375</v>
      </c>
      <c r="P97" s="592">
        <f t="shared" si="4"/>
        <v>6.5412205917624224E-3</v>
      </c>
    </row>
    <row r="98" spans="1:16" s="593" customFormat="1">
      <c r="A98" s="631" t="s">
        <v>514</v>
      </c>
      <c r="B98" s="589"/>
      <c r="C98" s="555"/>
      <c r="D98" s="590"/>
      <c r="E98" s="590"/>
      <c r="F98" s="590">
        <v>0</v>
      </c>
      <c r="G98" s="591">
        <v>0</v>
      </c>
      <c r="H98" s="591">
        <v>1</v>
      </c>
      <c r="I98" s="591">
        <v>0</v>
      </c>
      <c r="J98" s="590">
        <v>0</v>
      </c>
      <c r="K98" s="555">
        <v>0</v>
      </c>
      <c r="L98" s="555">
        <v>0</v>
      </c>
      <c r="M98" s="999">
        <v>0</v>
      </c>
      <c r="N98" s="1007">
        <f t="shared" si="5"/>
        <v>1</v>
      </c>
      <c r="O98" s="1014">
        <f t="shared" si="6"/>
        <v>0.125</v>
      </c>
      <c r="P98" s="592">
        <f t="shared" si="4"/>
        <v>2.1804068639208075E-3</v>
      </c>
    </row>
    <row r="99" spans="1:16" s="593" customFormat="1">
      <c r="A99" s="630" t="s">
        <v>88</v>
      </c>
      <c r="B99" s="589"/>
      <c r="C99" s="555"/>
      <c r="D99" s="590"/>
      <c r="E99" s="590"/>
      <c r="F99" s="590">
        <v>20</v>
      </c>
      <c r="G99" s="591">
        <v>24</v>
      </c>
      <c r="H99" s="591">
        <v>24</v>
      </c>
      <c r="I99" s="591">
        <v>25</v>
      </c>
      <c r="J99" s="590">
        <v>24</v>
      </c>
      <c r="K99" s="555">
        <v>18</v>
      </c>
      <c r="L99" s="555">
        <v>21</v>
      </c>
      <c r="M99" s="999">
        <v>20</v>
      </c>
      <c r="N99" s="1007">
        <f t="shared" si="5"/>
        <v>176</v>
      </c>
      <c r="O99" s="1014">
        <f t="shared" si="6"/>
        <v>22</v>
      </c>
      <c r="P99" s="592">
        <f t="shared" si="4"/>
        <v>0.38375160805006214</v>
      </c>
    </row>
    <row r="100" spans="1:16" s="593" customFormat="1">
      <c r="A100" s="631" t="s">
        <v>89</v>
      </c>
      <c r="B100" s="589"/>
      <c r="C100" s="555"/>
      <c r="D100" s="590"/>
      <c r="E100" s="590"/>
      <c r="F100" s="590">
        <v>48</v>
      </c>
      <c r="G100" s="591">
        <v>54</v>
      </c>
      <c r="H100" s="591">
        <v>56</v>
      </c>
      <c r="I100" s="591">
        <v>27</v>
      </c>
      <c r="J100" s="590">
        <v>34</v>
      </c>
      <c r="K100" s="555">
        <v>13</v>
      </c>
      <c r="L100" s="555">
        <v>8</v>
      </c>
      <c r="M100" s="999">
        <v>27</v>
      </c>
      <c r="N100" s="1007">
        <f t="shared" si="5"/>
        <v>267</v>
      </c>
      <c r="O100" s="1014">
        <f t="shared" si="6"/>
        <v>33.375</v>
      </c>
      <c r="P100" s="592">
        <f t="shared" si="4"/>
        <v>0.58216863266685559</v>
      </c>
    </row>
    <row r="101" spans="1:16" s="593" customFormat="1">
      <c r="A101" s="631" t="s">
        <v>90</v>
      </c>
      <c r="B101" s="589"/>
      <c r="C101" s="555"/>
      <c r="D101" s="590"/>
      <c r="E101" s="590"/>
      <c r="F101" s="590">
        <v>2</v>
      </c>
      <c r="G101" s="591">
        <v>0</v>
      </c>
      <c r="H101" s="591">
        <v>4</v>
      </c>
      <c r="I101" s="591">
        <v>3</v>
      </c>
      <c r="J101" s="590">
        <v>0</v>
      </c>
      <c r="K101" s="555">
        <v>4</v>
      </c>
      <c r="L101" s="555">
        <v>3</v>
      </c>
      <c r="M101" s="999">
        <v>14</v>
      </c>
      <c r="N101" s="1007">
        <f t="shared" si="5"/>
        <v>30</v>
      </c>
      <c r="O101" s="1014">
        <f t="shared" si="6"/>
        <v>3.75</v>
      </c>
      <c r="P101" s="592">
        <f t="shared" si="4"/>
        <v>6.5412205917624228E-2</v>
      </c>
    </row>
    <row r="102" spans="1:16" s="593" customFormat="1">
      <c r="A102" s="630" t="s">
        <v>92</v>
      </c>
      <c r="B102" s="589"/>
      <c r="C102" s="555"/>
      <c r="D102" s="590"/>
      <c r="E102" s="590"/>
      <c r="F102" s="590">
        <v>1</v>
      </c>
      <c r="G102" s="591">
        <v>4</v>
      </c>
      <c r="H102" s="591">
        <v>8</v>
      </c>
      <c r="I102" s="591">
        <v>11</v>
      </c>
      <c r="J102" s="590">
        <v>2</v>
      </c>
      <c r="K102" s="555">
        <v>2</v>
      </c>
      <c r="L102" s="555">
        <v>3</v>
      </c>
      <c r="M102" s="999">
        <v>6</v>
      </c>
      <c r="N102" s="1007">
        <f t="shared" si="5"/>
        <v>37</v>
      </c>
      <c r="O102" s="1014">
        <f t="shared" si="6"/>
        <v>4.625</v>
      </c>
      <c r="P102" s="592">
        <f t="shared" si="4"/>
        <v>8.0675053965069882E-2</v>
      </c>
    </row>
    <row r="103" spans="1:16" s="593" customFormat="1">
      <c r="A103" s="630" t="s">
        <v>91</v>
      </c>
      <c r="B103" s="589"/>
      <c r="C103" s="555"/>
      <c r="D103" s="590"/>
      <c r="E103" s="590"/>
      <c r="F103" s="590">
        <v>3</v>
      </c>
      <c r="G103" s="591">
        <v>0</v>
      </c>
      <c r="H103" s="591">
        <v>4</v>
      </c>
      <c r="I103" s="591">
        <v>0</v>
      </c>
      <c r="J103" s="590">
        <v>7</v>
      </c>
      <c r="K103" s="555">
        <v>3</v>
      </c>
      <c r="L103" s="555">
        <v>1</v>
      </c>
      <c r="M103" s="999">
        <v>5</v>
      </c>
      <c r="N103" s="1007">
        <f t="shared" si="5"/>
        <v>23</v>
      </c>
      <c r="O103" s="1014">
        <f t="shared" si="6"/>
        <v>2.875</v>
      </c>
      <c r="P103" s="592">
        <f t="shared" ref="P103:P134" si="7">(N103/$N$250)*100</f>
        <v>5.0149357870178574E-2</v>
      </c>
    </row>
    <row r="104" spans="1:16" s="593" customFormat="1">
      <c r="A104" s="631" t="s">
        <v>93</v>
      </c>
      <c r="B104" s="589"/>
      <c r="C104" s="555"/>
      <c r="D104" s="590"/>
      <c r="E104" s="590"/>
      <c r="F104" s="590">
        <v>69</v>
      </c>
      <c r="G104" s="591">
        <v>81</v>
      </c>
      <c r="H104" s="591">
        <v>65</v>
      </c>
      <c r="I104" s="591">
        <v>60</v>
      </c>
      <c r="J104" s="590">
        <v>100</v>
      </c>
      <c r="K104" s="555">
        <v>114</v>
      </c>
      <c r="L104" s="555">
        <v>126</v>
      </c>
      <c r="M104" s="999">
        <v>105</v>
      </c>
      <c r="N104" s="1007">
        <f t="shared" si="5"/>
        <v>720</v>
      </c>
      <c r="O104" s="1014">
        <f t="shared" si="6"/>
        <v>90</v>
      </c>
      <c r="P104" s="592">
        <f t="shared" si="7"/>
        <v>1.5698929420229817</v>
      </c>
    </row>
    <row r="105" spans="1:16" s="593" customFormat="1">
      <c r="A105" s="631" t="s">
        <v>429</v>
      </c>
      <c r="B105" s="589"/>
      <c r="C105" s="555"/>
      <c r="D105" s="590"/>
      <c r="E105" s="590"/>
      <c r="F105" s="590">
        <v>4</v>
      </c>
      <c r="G105" s="591">
        <v>1</v>
      </c>
      <c r="H105" s="591">
        <v>0</v>
      </c>
      <c r="I105" s="591">
        <v>2</v>
      </c>
      <c r="J105" s="590">
        <v>7</v>
      </c>
      <c r="K105" s="555">
        <v>4</v>
      </c>
      <c r="L105" s="555">
        <v>2</v>
      </c>
      <c r="M105" s="999">
        <v>8</v>
      </c>
      <c r="N105" s="1007">
        <f t="shared" si="5"/>
        <v>28</v>
      </c>
      <c r="O105" s="1014">
        <f t="shared" si="6"/>
        <v>3.5</v>
      </c>
      <c r="P105" s="592">
        <f t="shared" si="7"/>
        <v>6.1051392189782609E-2</v>
      </c>
    </row>
    <row r="106" spans="1:16" s="593" customFormat="1">
      <c r="A106" s="631" t="s">
        <v>464</v>
      </c>
      <c r="B106" s="589"/>
      <c r="C106" s="555"/>
      <c r="D106" s="590"/>
      <c r="E106" s="590"/>
      <c r="F106" s="590">
        <v>0</v>
      </c>
      <c r="G106" s="591">
        <v>0</v>
      </c>
      <c r="H106" s="591">
        <v>0</v>
      </c>
      <c r="I106" s="591">
        <v>0</v>
      </c>
      <c r="J106" s="590">
        <v>0</v>
      </c>
      <c r="K106" s="555">
        <v>0</v>
      </c>
      <c r="L106" s="555">
        <v>0</v>
      </c>
      <c r="M106" s="999">
        <v>0</v>
      </c>
      <c r="N106" s="1007">
        <f t="shared" si="5"/>
        <v>0</v>
      </c>
      <c r="O106" s="1014">
        <f t="shared" si="6"/>
        <v>0</v>
      </c>
      <c r="P106" s="592">
        <f t="shared" si="7"/>
        <v>0</v>
      </c>
    </row>
    <row r="107" spans="1:16" s="593" customFormat="1">
      <c r="A107" s="631" t="s">
        <v>94</v>
      </c>
      <c r="B107" s="589"/>
      <c r="C107" s="555"/>
      <c r="D107" s="590"/>
      <c r="E107" s="590"/>
      <c r="F107" s="590">
        <v>0</v>
      </c>
      <c r="G107" s="591">
        <v>0</v>
      </c>
      <c r="H107" s="591">
        <v>0</v>
      </c>
      <c r="I107" s="591">
        <v>0</v>
      </c>
      <c r="J107" s="590">
        <v>0</v>
      </c>
      <c r="K107" s="555">
        <v>0</v>
      </c>
      <c r="L107" s="555">
        <v>0</v>
      </c>
      <c r="M107" s="999">
        <v>0</v>
      </c>
      <c r="N107" s="1007">
        <f t="shared" si="5"/>
        <v>0</v>
      </c>
      <c r="O107" s="1014">
        <f t="shared" si="6"/>
        <v>0</v>
      </c>
      <c r="P107" s="592">
        <f t="shared" si="7"/>
        <v>0</v>
      </c>
    </row>
    <row r="108" spans="1:16" s="593" customFormat="1">
      <c r="A108" s="631" t="s">
        <v>11</v>
      </c>
      <c r="B108" s="589"/>
      <c r="C108" s="645"/>
      <c r="D108" s="590"/>
      <c r="E108" s="590"/>
      <c r="F108" s="590">
        <v>97</v>
      </c>
      <c r="G108" s="591">
        <v>91</v>
      </c>
      <c r="H108" s="591">
        <v>76</v>
      </c>
      <c r="I108" s="591">
        <v>77</v>
      </c>
      <c r="J108" s="590">
        <v>90</v>
      </c>
      <c r="K108" s="555">
        <v>93</v>
      </c>
      <c r="L108" s="555">
        <v>82</v>
      </c>
      <c r="M108" s="999">
        <v>70</v>
      </c>
      <c r="N108" s="1007">
        <f t="shared" si="5"/>
        <v>676</v>
      </c>
      <c r="O108" s="1014">
        <f t="shared" si="6"/>
        <v>84.5</v>
      </c>
      <c r="P108" s="592">
        <f t="shared" si="7"/>
        <v>1.473955040010466</v>
      </c>
    </row>
    <row r="109" spans="1:16" s="593" customFormat="1">
      <c r="A109" s="631" t="s">
        <v>95</v>
      </c>
      <c r="B109" s="589"/>
      <c r="C109" s="645"/>
      <c r="D109" s="590"/>
      <c r="E109" s="590"/>
      <c r="F109" s="590">
        <v>3</v>
      </c>
      <c r="G109" s="591">
        <v>1</v>
      </c>
      <c r="H109" s="591">
        <v>0</v>
      </c>
      <c r="I109" s="591">
        <v>0</v>
      </c>
      <c r="J109" s="590">
        <v>1</v>
      </c>
      <c r="K109" s="555">
        <v>0</v>
      </c>
      <c r="L109" s="555">
        <v>0</v>
      </c>
      <c r="M109" s="999">
        <v>1</v>
      </c>
      <c r="N109" s="1007">
        <f t="shared" si="5"/>
        <v>6</v>
      </c>
      <c r="O109" s="1014">
        <f t="shared" si="6"/>
        <v>0.75</v>
      </c>
      <c r="P109" s="592">
        <f t="shared" si="7"/>
        <v>1.3082441183524845E-2</v>
      </c>
    </row>
    <row r="110" spans="1:16" s="593" customFormat="1">
      <c r="A110" s="631" t="s">
        <v>96</v>
      </c>
      <c r="B110" s="589"/>
      <c r="C110" s="555"/>
      <c r="D110" s="590"/>
      <c r="E110" s="590"/>
      <c r="F110" s="590">
        <v>0</v>
      </c>
      <c r="G110" s="591">
        <v>0</v>
      </c>
      <c r="H110" s="591">
        <v>1</v>
      </c>
      <c r="I110" s="591">
        <v>2</v>
      </c>
      <c r="J110" s="590">
        <v>1</v>
      </c>
      <c r="K110" s="555">
        <v>1</v>
      </c>
      <c r="L110" s="555">
        <v>3</v>
      </c>
      <c r="M110" s="999">
        <v>1</v>
      </c>
      <c r="N110" s="1007">
        <f t="shared" si="5"/>
        <v>9</v>
      </c>
      <c r="O110" s="1014">
        <f t="shared" si="6"/>
        <v>1.125</v>
      </c>
      <c r="P110" s="592">
        <f t="shared" si="7"/>
        <v>1.9623661775287269E-2</v>
      </c>
    </row>
    <row r="111" spans="1:16" s="593" customFormat="1">
      <c r="A111" s="631" t="s">
        <v>97</v>
      </c>
      <c r="B111" s="589"/>
      <c r="C111" s="555"/>
      <c r="D111" s="590"/>
      <c r="E111" s="590"/>
      <c r="F111" s="590">
        <v>193</v>
      </c>
      <c r="G111" s="591">
        <v>134</v>
      </c>
      <c r="H111" s="591">
        <v>198</v>
      </c>
      <c r="I111" s="591">
        <v>158</v>
      </c>
      <c r="J111" s="590">
        <v>155</v>
      </c>
      <c r="K111" s="555">
        <v>130</v>
      </c>
      <c r="L111" s="555">
        <v>162</v>
      </c>
      <c r="M111" s="999">
        <v>166</v>
      </c>
      <c r="N111" s="1007">
        <f t="shared" si="5"/>
        <v>1296</v>
      </c>
      <c r="O111" s="1014">
        <f t="shared" si="6"/>
        <v>162</v>
      </c>
      <c r="P111" s="592">
        <f t="shared" si="7"/>
        <v>2.8258072956413667</v>
      </c>
    </row>
    <row r="112" spans="1:16" s="593" customFormat="1">
      <c r="A112" s="631" t="s">
        <v>98</v>
      </c>
      <c r="B112" s="589"/>
      <c r="C112" s="555"/>
      <c r="D112" s="590"/>
      <c r="E112" s="590"/>
      <c r="F112" s="590">
        <v>79</v>
      </c>
      <c r="G112" s="591">
        <v>57</v>
      </c>
      <c r="H112" s="591">
        <v>58</v>
      </c>
      <c r="I112" s="591">
        <v>51</v>
      </c>
      <c r="J112" s="590">
        <v>69</v>
      </c>
      <c r="K112" s="555">
        <v>45</v>
      </c>
      <c r="L112" s="555">
        <v>52</v>
      </c>
      <c r="M112" s="999">
        <v>57</v>
      </c>
      <c r="N112" s="1007">
        <f t="shared" si="5"/>
        <v>468</v>
      </c>
      <c r="O112" s="1014">
        <f t="shared" si="6"/>
        <v>58.5</v>
      </c>
      <c r="P112" s="592">
        <f t="shared" si="7"/>
        <v>1.0204304123149381</v>
      </c>
    </row>
    <row r="113" spans="1:16" s="593" customFormat="1">
      <c r="A113" s="631" t="s">
        <v>99</v>
      </c>
      <c r="B113" s="589"/>
      <c r="C113" s="555"/>
      <c r="D113" s="590"/>
      <c r="E113" s="590"/>
      <c r="F113" s="590">
        <v>0</v>
      </c>
      <c r="G113" s="591">
        <v>0</v>
      </c>
      <c r="H113" s="591">
        <v>0</v>
      </c>
      <c r="I113" s="591">
        <v>0</v>
      </c>
      <c r="J113" s="590">
        <v>0</v>
      </c>
      <c r="K113" s="555">
        <v>0</v>
      </c>
      <c r="L113" s="555">
        <v>0</v>
      </c>
      <c r="M113" s="999">
        <v>0</v>
      </c>
      <c r="N113" s="1007">
        <f t="shared" si="5"/>
        <v>0</v>
      </c>
      <c r="O113" s="1014">
        <f t="shared" si="6"/>
        <v>0</v>
      </c>
      <c r="P113" s="592">
        <f t="shared" si="7"/>
        <v>0</v>
      </c>
    </row>
    <row r="114" spans="1:16" s="593" customFormat="1">
      <c r="A114" s="631" t="s">
        <v>100</v>
      </c>
      <c r="B114" s="589"/>
      <c r="C114" s="555"/>
      <c r="D114" s="590"/>
      <c r="E114" s="590"/>
      <c r="F114" s="590">
        <v>7</v>
      </c>
      <c r="G114" s="591">
        <v>11</v>
      </c>
      <c r="H114" s="591">
        <v>6</v>
      </c>
      <c r="I114" s="591">
        <v>7</v>
      </c>
      <c r="J114" s="590">
        <v>2</v>
      </c>
      <c r="K114" s="555">
        <v>10</v>
      </c>
      <c r="L114" s="555">
        <v>12</v>
      </c>
      <c r="M114" s="999">
        <v>9</v>
      </c>
      <c r="N114" s="1007">
        <f t="shared" si="5"/>
        <v>64</v>
      </c>
      <c r="O114" s="1014">
        <f t="shared" si="6"/>
        <v>8</v>
      </c>
      <c r="P114" s="592">
        <f t="shared" si="7"/>
        <v>0.13954603929093168</v>
      </c>
    </row>
    <row r="115" spans="1:16" s="593" customFormat="1">
      <c r="A115" s="631" t="s">
        <v>433</v>
      </c>
      <c r="B115" s="589"/>
      <c r="C115" s="555"/>
      <c r="D115" s="590"/>
      <c r="E115" s="590"/>
      <c r="F115" s="590">
        <v>19</v>
      </c>
      <c r="G115" s="591">
        <v>12</v>
      </c>
      <c r="H115" s="591">
        <v>15</v>
      </c>
      <c r="I115" s="591">
        <v>4</v>
      </c>
      <c r="J115" s="590">
        <v>37</v>
      </c>
      <c r="K115" s="555">
        <v>8</v>
      </c>
      <c r="L115" s="555">
        <v>16</v>
      </c>
      <c r="M115" s="999">
        <v>22</v>
      </c>
      <c r="N115" s="1007">
        <f t="shared" si="5"/>
        <v>133</v>
      </c>
      <c r="O115" s="1014">
        <f t="shared" si="6"/>
        <v>16.625</v>
      </c>
      <c r="P115" s="592">
        <f t="shared" si="7"/>
        <v>0.28999411290146743</v>
      </c>
    </row>
    <row r="116" spans="1:16" s="593" customFormat="1">
      <c r="A116" s="631" t="s">
        <v>101</v>
      </c>
      <c r="B116" s="589"/>
      <c r="C116" s="555"/>
      <c r="D116" s="590"/>
      <c r="E116" s="590"/>
      <c r="F116" s="590">
        <v>6</v>
      </c>
      <c r="G116" s="591">
        <v>6</v>
      </c>
      <c r="H116" s="591">
        <v>10</v>
      </c>
      <c r="I116" s="591">
        <v>13</v>
      </c>
      <c r="J116" s="590">
        <v>6</v>
      </c>
      <c r="K116" s="555">
        <v>9</v>
      </c>
      <c r="L116" s="555">
        <v>11</v>
      </c>
      <c r="M116" s="999">
        <v>16</v>
      </c>
      <c r="N116" s="1007">
        <f t="shared" si="5"/>
        <v>77</v>
      </c>
      <c r="O116" s="1014">
        <f t="shared" si="6"/>
        <v>9.625</v>
      </c>
      <c r="P116" s="592">
        <f t="shared" si="7"/>
        <v>0.16789132852190217</v>
      </c>
    </row>
    <row r="117" spans="1:16" s="593" customFormat="1">
      <c r="A117" s="631" t="s">
        <v>102</v>
      </c>
      <c r="B117" s="589"/>
      <c r="C117" s="555"/>
      <c r="D117" s="590"/>
      <c r="E117" s="590"/>
      <c r="F117" s="590">
        <v>1</v>
      </c>
      <c r="G117" s="591">
        <v>2</v>
      </c>
      <c r="H117" s="591">
        <v>3</v>
      </c>
      <c r="I117" s="591">
        <v>2</v>
      </c>
      <c r="J117" s="590">
        <v>5</v>
      </c>
      <c r="K117" s="555">
        <v>0</v>
      </c>
      <c r="L117" s="555">
        <v>0</v>
      </c>
      <c r="M117" s="999">
        <v>0</v>
      </c>
      <c r="N117" s="1007">
        <f t="shared" si="5"/>
        <v>13</v>
      </c>
      <c r="O117" s="1014">
        <f t="shared" si="6"/>
        <v>1.625</v>
      </c>
      <c r="P117" s="592">
        <f t="shared" si="7"/>
        <v>2.8345289230970499E-2</v>
      </c>
    </row>
    <row r="118" spans="1:16" s="593" customFormat="1">
      <c r="A118" s="631" t="s">
        <v>454</v>
      </c>
      <c r="B118" s="589"/>
      <c r="C118" s="555"/>
      <c r="D118" s="590"/>
      <c r="E118" s="590"/>
      <c r="F118" s="590">
        <v>0</v>
      </c>
      <c r="G118" s="591">
        <v>1</v>
      </c>
      <c r="H118" s="591">
        <v>0</v>
      </c>
      <c r="I118" s="591">
        <v>0</v>
      </c>
      <c r="J118" s="590">
        <v>0</v>
      </c>
      <c r="K118" s="555">
        <v>0</v>
      </c>
      <c r="L118" s="555">
        <v>0</v>
      </c>
      <c r="M118" s="999">
        <v>0</v>
      </c>
      <c r="N118" s="1007">
        <f t="shared" si="5"/>
        <v>1</v>
      </c>
      <c r="O118" s="1014">
        <f t="shared" si="6"/>
        <v>0.125</v>
      </c>
      <c r="P118" s="592">
        <f t="shared" si="7"/>
        <v>2.1804068639208075E-3</v>
      </c>
    </row>
    <row r="119" spans="1:16" s="593" customFormat="1">
      <c r="A119" s="631" t="s">
        <v>417</v>
      </c>
      <c r="B119" s="589"/>
      <c r="C119" s="555"/>
      <c r="D119" s="590"/>
      <c r="E119" s="590"/>
      <c r="F119" s="590">
        <v>1</v>
      </c>
      <c r="G119" s="591">
        <v>0</v>
      </c>
      <c r="H119" s="591">
        <v>0</v>
      </c>
      <c r="I119" s="591">
        <v>1</v>
      </c>
      <c r="J119" s="590">
        <v>1</v>
      </c>
      <c r="K119" s="555">
        <v>2</v>
      </c>
      <c r="L119" s="555">
        <v>0</v>
      </c>
      <c r="M119" s="999">
        <v>0</v>
      </c>
      <c r="N119" s="1007">
        <f t="shared" si="5"/>
        <v>5</v>
      </c>
      <c r="O119" s="1014">
        <f t="shared" si="6"/>
        <v>0.625</v>
      </c>
      <c r="P119" s="592">
        <f t="shared" si="7"/>
        <v>1.0902034319604037E-2</v>
      </c>
    </row>
    <row r="120" spans="1:16" s="593" customFormat="1">
      <c r="A120" s="631" t="s">
        <v>103</v>
      </c>
      <c r="B120" s="589"/>
      <c r="C120" s="555"/>
      <c r="D120" s="590"/>
      <c r="E120" s="590"/>
      <c r="F120" s="590">
        <v>22</v>
      </c>
      <c r="G120" s="591">
        <v>19</v>
      </c>
      <c r="H120" s="591">
        <v>22</v>
      </c>
      <c r="I120" s="591">
        <v>18</v>
      </c>
      <c r="J120" s="590">
        <v>12</v>
      </c>
      <c r="K120" s="555">
        <v>15</v>
      </c>
      <c r="L120" s="555">
        <v>7</v>
      </c>
      <c r="M120" s="999">
        <v>13</v>
      </c>
      <c r="N120" s="1007">
        <f t="shared" si="5"/>
        <v>128</v>
      </c>
      <c r="O120" s="1014">
        <f t="shared" si="6"/>
        <v>16</v>
      </c>
      <c r="P120" s="592">
        <f t="shared" si="7"/>
        <v>0.27909207858186336</v>
      </c>
    </row>
    <row r="121" spans="1:16" s="593" customFormat="1">
      <c r="A121" s="631" t="s">
        <v>104</v>
      </c>
      <c r="B121" s="589"/>
      <c r="C121" s="555"/>
      <c r="D121" s="590"/>
      <c r="E121" s="590"/>
      <c r="F121" s="590">
        <v>0</v>
      </c>
      <c r="G121" s="591">
        <v>0</v>
      </c>
      <c r="H121" s="591">
        <v>0</v>
      </c>
      <c r="I121" s="591">
        <v>0</v>
      </c>
      <c r="J121" s="590">
        <v>0</v>
      </c>
      <c r="K121" s="555">
        <v>0</v>
      </c>
      <c r="L121" s="555">
        <v>0</v>
      </c>
      <c r="M121" s="999">
        <v>0</v>
      </c>
      <c r="N121" s="1007">
        <f t="shared" si="5"/>
        <v>0</v>
      </c>
      <c r="O121" s="1014">
        <f t="shared" si="6"/>
        <v>0</v>
      </c>
      <c r="P121" s="592">
        <f t="shared" si="7"/>
        <v>0</v>
      </c>
    </row>
    <row r="122" spans="1:16" s="593" customFormat="1">
      <c r="A122" s="631" t="s">
        <v>105</v>
      </c>
      <c r="B122" s="589"/>
      <c r="C122" s="555"/>
      <c r="D122" s="590"/>
      <c r="E122" s="590"/>
      <c r="F122" s="590">
        <v>91</v>
      </c>
      <c r="G122" s="591">
        <v>85</v>
      </c>
      <c r="H122" s="591">
        <v>90</v>
      </c>
      <c r="I122" s="591">
        <v>90</v>
      </c>
      <c r="J122" s="590">
        <v>100</v>
      </c>
      <c r="K122" s="555">
        <v>70</v>
      </c>
      <c r="L122" s="555">
        <v>87</v>
      </c>
      <c r="M122" s="999">
        <v>88</v>
      </c>
      <c r="N122" s="1007">
        <f t="shared" si="5"/>
        <v>701</v>
      </c>
      <c r="O122" s="1014">
        <f t="shared" si="6"/>
        <v>87.625</v>
      </c>
      <c r="P122" s="592">
        <f t="shared" si="7"/>
        <v>1.5284652116084863</v>
      </c>
    </row>
    <row r="123" spans="1:16" s="593" customFormat="1">
      <c r="A123" s="631" t="s">
        <v>473</v>
      </c>
      <c r="B123" s="589"/>
      <c r="C123" s="555"/>
      <c r="D123" s="590"/>
      <c r="E123" s="590"/>
      <c r="F123" s="590">
        <v>0</v>
      </c>
      <c r="G123" s="591">
        <v>0</v>
      </c>
      <c r="H123" s="591">
        <v>0</v>
      </c>
      <c r="I123" s="591">
        <v>0</v>
      </c>
      <c r="J123" s="590">
        <v>0</v>
      </c>
      <c r="K123" s="555">
        <v>1</v>
      </c>
      <c r="L123" s="555">
        <v>0</v>
      </c>
      <c r="M123" s="999">
        <v>1</v>
      </c>
      <c r="N123" s="1007">
        <f t="shared" si="5"/>
        <v>2</v>
      </c>
      <c r="O123" s="1014">
        <f t="shared" si="6"/>
        <v>0.25</v>
      </c>
      <c r="P123" s="592">
        <f t="shared" si="7"/>
        <v>4.3608137278416149E-3</v>
      </c>
    </row>
    <row r="124" spans="1:16" s="593" customFormat="1">
      <c r="A124" s="631" t="s">
        <v>484</v>
      </c>
      <c r="B124" s="589"/>
      <c r="C124" s="555"/>
      <c r="D124" s="590"/>
      <c r="E124" s="590"/>
      <c r="F124" s="590">
        <v>0</v>
      </c>
      <c r="G124" s="591">
        <v>0</v>
      </c>
      <c r="H124" s="591">
        <v>1</v>
      </c>
      <c r="I124" s="591">
        <v>0</v>
      </c>
      <c r="J124" s="590">
        <v>0</v>
      </c>
      <c r="K124" s="555">
        <v>1</v>
      </c>
      <c r="L124" s="555">
        <v>2</v>
      </c>
      <c r="M124" s="999">
        <v>0</v>
      </c>
      <c r="N124" s="1007">
        <f t="shared" si="5"/>
        <v>4</v>
      </c>
      <c r="O124" s="1014">
        <f t="shared" si="6"/>
        <v>0.5</v>
      </c>
      <c r="P124" s="592">
        <f t="shared" si="7"/>
        <v>8.7216274556832299E-3</v>
      </c>
    </row>
    <row r="125" spans="1:16" s="593" customFormat="1">
      <c r="A125" s="631" t="s">
        <v>505</v>
      </c>
      <c r="B125" s="589"/>
      <c r="C125" s="555"/>
      <c r="D125" s="590"/>
      <c r="E125" s="590"/>
      <c r="F125" s="590">
        <v>0</v>
      </c>
      <c r="G125" s="591">
        <v>0</v>
      </c>
      <c r="H125" s="591">
        <v>0</v>
      </c>
      <c r="I125" s="591">
        <v>1</v>
      </c>
      <c r="J125" s="590">
        <v>2</v>
      </c>
      <c r="K125" s="555">
        <v>0</v>
      </c>
      <c r="L125" s="555">
        <v>0</v>
      </c>
      <c r="M125" s="999">
        <v>0</v>
      </c>
      <c r="N125" s="1007">
        <f t="shared" si="5"/>
        <v>3</v>
      </c>
      <c r="O125" s="1014">
        <f t="shared" si="6"/>
        <v>0.375</v>
      </c>
      <c r="P125" s="592">
        <f t="shared" si="7"/>
        <v>6.5412205917624224E-3</v>
      </c>
    </row>
    <row r="126" spans="1:16" s="593" customFormat="1">
      <c r="A126" s="631" t="s">
        <v>106</v>
      </c>
      <c r="B126" s="589"/>
      <c r="C126" s="555"/>
      <c r="D126" s="590"/>
      <c r="E126" s="590"/>
      <c r="F126" s="590">
        <v>3</v>
      </c>
      <c r="G126" s="591">
        <v>2</v>
      </c>
      <c r="H126" s="591">
        <v>3</v>
      </c>
      <c r="I126" s="591">
        <v>4</v>
      </c>
      <c r="J126" s="590">
        <v>4</v>
      </c>
      <c r="K126" s="555">
        <v>3</v>
      </c>
      <c r="L126" s="555">
        <v>8</v>
      </c>
      <c r="M126" s="999">
        <v>1</v>
      </c>
      <c r="N126" s="1007">
        <f t="shared" si="5"/>
        <v>28</v>
      </c>
      <c r="O126" s="1014">
        <f t="shared" si="6"/>
        <v>3.5</v>
      </c>
      <c r="P126" s="592">
        <f t="shared" si="7"/>
        <v>6.1051392189782609E-2</v>
      </c>
    </row>
    <row r="127" spans="1:16" s="593" customFormat="1">
      <c r="A127" s="646" t="s">
        <v>455</v>
      </c>
      <c r="B127" s="589"/>
      <c r="C127" s="555"/>
      <c r="D127" s="590"/>
      <c r="E127" s="590"/>
      <c r="F127" s="590">
        <v>2</v>
      </c>
      <c r="G127" s="591">
        <v>2</v>
      </c>
      <c r="H127" s="591">
        <v>5</v>
      </c>
      <c r="I127" s="591">
        <v>2</v>
      </c>
      <c r="J127" s="590">
        <v>1</v>
      </c>
      <c r="K127" s="555">
        <v>2</v>
      </c>
      <c r="L127" s="555">
        <v>3</v>
      </c>
      <c r="M127" s="999">
        <v>4</v>
      </c>
      <c r="N127" s="1007">
        <f t="shared" si="5"/>
        <v>21</v>
      </c>
      <c r="O127" s="1014">
        <f t="shared" si="6"/>
        <v>2.625</v>
      </c>
      <c r="P127" s="592">
        <f t="shared" si="7"/>
        <v>4.5788544142336962E-2</v>
      </c>
    </row>
    <row r="128" spans="1:16" s="593" customFormat="1">
      <c r="A128" s="630" t="s">
        <v>107</v>
      </c>
      <c r="B128" s="589"/>
      <c r="C128" s="555"/>
      <c r="D128" s="590"/>
      <c r="E128" s="590"/>
      <c r="F128" s="590">
        <v>13</v>
      </c>
      <c r="G128" s="591">
        <v>21</v>
      </c>
      <c r="H128" s="591">
        <v>7</v>
      </c>
      <c r="I128" s="591">
        <v>7</v>
      </c>
      <c r="J128" s="590">
        <v>21</v>
      </c>
      <c r="K128" s="555">
        <v>8</v>
      </c>
      <c r="L128" s="555">
        <v>10</v>
      </c>
      <c r="M128" s="999">
        <v>19</v>
      </c>
      <c r="N128" s="1007">
        <f t="shared" si="5"/>
        <v>106</v>
      </c>
      <c r="O128" s="1014">
        <f t="shared" si="6"/>
        <v>13.25</v>
      </c>
      <c r="P128" s="592">
        <f t="shared" si="7"/>
        <v>0.2311231275756056</v>
      </c>
    </row>
    <row r="129" spans="1:16" s="593" customFormat="1">
      <c r="A129" s="631" t="s">
        <v>108</v>
      </c>
      <c r="B129" s="589"/>
      <c r="C129" s="555"/>
      <c r="D129" s="590"/>
      <c r="E129" s="590"/>
      <c r="F129" s="590">
        <v>9</v>
      </c>
      <c r="G129" s="591">
        <v>3</v>
      </c>
      <c r="H129" s="591">
        <v>36</v>
      </c>
      <c r="I129" s="591">
        <v>5</v>
      </c>
      <c r="J129" s="590">
        <v>7</v>
      </c>
      <c r="K129" s="555">
        <v>5</v>
      </c>
      <c r="L129" s="555">
        <v>5</v>
      </c>
      <c r="M129" s="999">
        <v>9</v>
      </c>
      <c r="N129" s="1007">
        <f t="shared" si="5"/>
        <v>79</v>
      </c>
      <c r="O129" s="1014">
        <f t="shared" si="6"/>
        <v>9.875</v>
      </c>
      <c r="P129" s="592">
        <f t="shared" si="7"/>
        <v>0.17225214224974381</v>
      </c>
    </row>
    <row r="130" spans="1:16" s="593" customFormat="1">
      <c r="A130" s="631" t="s">
        <v>109</v>
      </c>
      <c r="B130" s="589"/>
      <c r="C130" s="555"/>
      <c r="D130" s="590"/>
      <c r="E130" s="590"/>
      <c r="F130" s="590">
        <v>0</v>
      </c>
      <c r="G130" s="591">
        <v>0</v>
      </c>
      <c r="H130" s="591">
        <v>0</v>
      </c>
      <c r="I130" s="591">
        <v>0</v>
      </c>
      <c r="J130" s="590">
        <v>0</v>
      </c>
      <c r="K130" s="555">
        <v>0</v>
      </c>
      <c r="L130" s="555">
        <v>0</v>
      </c>
      <c r="M130" s="999">
        <v>0</v>
      </c>
      <c r="N130" s="1007">
        <f t="shared" si="5"/>
        <v>0</v>
      </c>
      <c r="O130" s="1014">
        <f t="shared" si="6"/>
        <v>0</v>
      </c>
      <c r="P130" s="592">
        <f t="shared" si="7"/>
        <v>0</v>
      </c>
    </row>
    <row r="131" spans="1:16" s="593" customFormat="1">
      <c r="A131" s="631" t="s">
        <v>110</v>
      </c>
      <c r="B131" s="589"/>
      <c r="C131" s="555"/>
      <c r="D131" s="590"/>
      <c r="E131" s="590"/>
      <c r="F131" s="590">
        <v>0</v>
      </c>
      <c r="G131" s="591">
        <v>0</v>
      </c>
      <c r="H131" s="591">
        <v>0</v>
      </c>
      <c r="I131" s="591">
        <v>0</v>
      </c>
      <c r="J131" s="590">
        <v>0</v>
      </c>
      <c r="K131" s="555">
        <v>0</v>
      </c>
      <c r="L131" s="555">
        <v>0</v>
      </c>
      <c r="M131" s="999">
        <v>0</v>
      </c>
      <c r="N131" s="1007">
        <f t="shared" si="5"/>
        <v>0</v>
      </c>
      <c r="O131" s="1014">
        <f t="shared" si="6"/>
        <v>0</v>
      </c>
      <c r="P131" s="592">
        <f t="shared" si="7"/>
        <v>0</v>
      </c>
    </row>
    <row r="132" spans="1:16" s="593" customFormat="1">
      <c r="A132" s="631" t="s">
        <v>111</v>
      </c>
      <c r="B132" s="589"/>
      <c r="C132" s="555"/>
      <c r="D132" s="590"/>
      <c r="E132" s="590"/>
      <c r="F132" s="590">
        <v>0</v>
      </c>
      <c r="G132" s="591">
        <v>2</v>
      </c>
      <c r="H132" s="591">
        <v>1</v>
      </c>
      <c r="I132" s="591">
        <v>0</v>
      </c>
      <c r="J132" s="590">
        <v>0</v>
      </c>
      <c r="K132" s="555">
        <v>0</v>
      </c>
      <c r="L132" s="555">
        <v>0</v>
      </c>
      <c r="M132" s="999">
        <v>0</v>
      </c>
      <c r="N132" s="1007">
        <f t="shared" si="5"/>
        <v>3</v>
      </c>
      <c r="O132" s="1014">
        <f t="shared" si="6"/>
        <v>0.375</v>
      </c>
      <c r="P132" s="592">
        <f t="shared" si="7"/>
        <v>6.5412205917624224E-3</v>
      </c>
    </row>
    <row r="133" spans="1:16" s="593" customFormat="1">
      <c r="A133" s="631" t="s">
        <v>112</v>
      </c>
      <c r="B133" s="589"/>
      <c r="C133" s="555"/>
      <c r="D133" s="590"/>
      <c r="E133" s="590"/>
      <c r="F133" s="590">
        <v>1</v>
      </c>
      <c r="G133" s="591">
        <v>1</v>
      </c>
      <c r="H133" s="591">
        <v>1</v>
      </c>
      <c r="I133" s="591">
        <v>2</v>
      </c>
      <c r="J133" s="590">
        <v>4</v>
      </c>
      <c r="K133" s="555">
        <v>1</v>
      </c>
      <c r="L133" s="555">
        <v>8</v>
      </c>
      <c r="M133" s="999">
        <v>2</v>
      </c>
      <c r="N133" s="1007">
        <f t="shared" si="5"/>
        <v>20</v>
      </c>
      <c r="O133" s="1014">
        <f t="shared" si="6"/>
        <v>2.5</v>
      </c>
      <c r="P133" s="592">
        <f t="shared" si="7"/>
        <v>4.3608137278416149E-2</v>
      </c>
    </row>
    <row r="134" spans="1:16" s="593" customFormat="1">
      <c r="A134" s="630" t="s">
        <v>113</v>
      </c>
      <c r="B134" s="589"/>
      <c r="C134" s="555"/>
      <c r="D134" s="590"/>
      <c r="E134" s="590"/>
      <c r="F134" s="590">
        <v>54</v>
      </c>
      <c r="G134" s="591">
        <v>54</v>
      </c>
      <c r="H134" s="591">
        <v>65</v>
      </c>
      <c r="I134" s="591">
        <v>75</v>
      </c>
      <c r="J134" s="590">
        <v>79</v>
      </c>
      <c r="K134" s="555">
        <v>87</v>
      </c>
      <c r="L134" s="555">
        <v>67</v>
      </c>
      <c r="M134" s="999">
        <v>64</v>
      </c>
      <c r="N134" s="1007">
        <f t="shared" si="5"/>
        <v>545</v>
      </c>
      <c r="O134" s="1014">
        <f t="shared" si="6"/>
        <v>68.125</v>
      </c>
      <c r="P134" s="592">
        <f t="shared" si="7"/>
        <v>1.1883217408368401</v>
      </c>
    </row>
    <row r="135" spans="1:16" s="593" customFormat="1">
      <c r="A135" s="630" t="s">
        <v>114</v>
      </c>
      <c r="B135" s="589"/>
      <c r="C135" s="555"/>
      <c r="D135" s="590"/>
      <c r="E135" s="590"/>
      <c r="F135" s="590">
        <v>0</v>
      </c>
      <c r="G135" s="591">
        <v>0</v>
      </c>
      <c r="H135" s="591">
        <v>0</v>
      </c>
      <c r="I135" s="591">
        <v>0</v>
      </c>
      <c r="J135" s="590">
        <v>0</v>
      </c>
      <c r="K135" s="555">
        <v>1</v>
      </c>
      <c r="L135" s="555">
        <v>1</v>
      </c>
      <c r="M135" s="999">
        <v>0</v>
      </c>
      <c r="N135" s="1007">
        <f t="shared" si="5"/>
        <v>2</v>
      </c>
      <c r="O135" s="1014">
        <f t="shared" si="6"/>
        <v>0.25</v>
      </c>
      <c r="P135" s="592">
        <f t="shared" ref="P135:P145" si="8">(N135/$N$250)*100</f>
        <v>4.3608137278416149E-3</v>
      </c>
    </row>
    <row r="136" spans="1:16" s="593" customFormat="1">
      <c r="A136" s="630" t="s">
        <v>115</v>
      </c>
      <c r="B136" s="589"/>
      <c r="C136" s="555"/>
      <c r="D136" s="590"/>
      <c r="E136" s="590"/>
      <c r="F136" s="590">
        <v>1</v>
      </c>
      <c r="G136" s="591">
        <v>3</v>
      </c>
      <c r="H136" s="591">
        <v>2</v>
      </c>
      <c r="I136" s="591">
        <v>1</v>
      </c>
      <c r="J136" s="590">
        <v>1</v>
      </c>
      <c r="K136" s="555">
        <v>4</v>
      </c>
      <c r="L136" s="555">
        <v>2</v>
      </c>
      <c r="M136" s="999">
        <v>1</v>
      </c>
      <c r="N136" s="1007">
        <f t="shared" si="5"/>
        <v>15</v>
      </c>
      <c r="O136" s="1014">
        <f t="shared" si="6"/>
        <v>1.875</v>
      </c>
      <c r="P136" s="592">
        <f t="shared" si="8"/>
        <v>3.2706102958812114E-2</v>
      </c>
    </row>
    <row r="137" spans="1:16" s="593" customFormat="1">
      <c r="A137" s="630" t="s">
        <v>474</v>
      </c>
      <c r="B137" s="589"/>
      <c r="C137" s="555"/>
      <c r="D137" s="590"/>
      <c r="E137" s="590"/>
      <c r="F137" s="590">
        <v>4</v>
      </c>
      <c r="G137" s="591">
        <v>6</v>
      </c>
      <c r="H137" s="591">
        <v>4</v>
      </c>
      <c r="I137" s="591">
        <v>1</v>
      </c>
      <c r="J137" s="590">
        <v>3</v>
      </c>
      <c r="K137" s="555">
        <v>6</v>
      </c>
      <c r="L137" s="555">
        <v>7</v>
      </c>
      <c r="M137" s="999">
        <v>2</v>
      </c>
      <c r="N137" s="1007">
        <f t="shared" si="5"/>
        <v>33</v>
      </c>
      <c r="O137" s="1014">
        <f t="shared" si="6"/>
        <v>4.125</v>
      </c>
      <c r="P137" s="592">
        <f t="shared" si="8"/>
        <v>7.1953426509386659E-2</v>
      </c>
    </row>
    <row r="138" spans="1:16" s="593" customFormat="1">
      <c r="A138" s="630" t="s">
        <v>515</v>
      </c>
      <c r="B138" s="589"/>
      <c r="C138" s="555"/>
      <c r="D138" s="590"/>
      <c r="E138" s="590"/>
      <c r="F138" s="590">
        <v>0</v>
      </c>
      <c r="G138" s="591">
        <v>0</v>
      </c>
      <c r="H138" s="591">
        <v>1</v>
      </c>
      <c r="I138" s="591">
        <v>0</v>
      </c>
      <c r="J138" s="590">
        <v>0</v>
      </c>
      <c r="K138" s="555">
        <v>0</v>
      </c>
      <c r="L138" s="555">
        <v>0</v>
      </c>
      <c r="M138" s="999">
        <v>0</v>
      </c>
      <c r="N138" s="1007">
        <f t="shared" si="5"/>
        <v>1</v>
      </c>
      <c r="O138" s="1014">
        <f t="shared" si="6"/>
        <v>0.125</v>
      </c>
      <c r="P138" s="592">
        <f t="shared" si="8"/>
        <v>2.1804068639208075E-3</v>
      </c>
    </row>
    <row r="139" spans="1:16" s="593" customFormat="1">
      <c r="A139" s="630" t="s">
        <v>475</v>
      </c>
      <c r="B139" s="589"/>
      <c r="C139" s="555"/>
      <c r="D139" s="590"/>
      <c r="E139" s="590"/>
      <c r="F139" s="590">
        <v>0</v>
      </c>
      <c r="G139" s="591">
        <v>0</v>
      </c>
      <c r="H139" s="591">
        <v>0</v>
      </c>
      <c r="I139" s="591">
        <v>0</v>
      </c>
      <c r="J139" s="590">
        <v>0</v>
      </c>
      <c r="K139" s="555">
        <v>0</v>
      </c>
      <c r="L139" s="555">
        <v>1</v>
      </c>
      <c r="M139" s="999">
        <v>1</v>
      </c>
      <c r="N139" s="1007">
        <f t="shared" si="5"/>
        <v>2</v>
      </c>
      <c r="O139" s="1014">
        <f t="shared" si="6"/>
        <v>0.25</v>
      </c>
      <c r="P139" s="592">
        <f t="shared" si="8"/>
        <v>4.3608137278416149E-3</v>
      </c>
    </row>
    <row r="140" spans="1:16" s="593" customFormat="1">
      <c r="A140" s="631" t="s">
        <v>116</v>
      </c>
      <c r="B140" s="589"/>
      <c r="C140" s="555"/>
      <c r="D140" s="590"/>
      <c r="E140" s="590"/>
      <c r="F140" s="590">
        <v>0</v>
      </c>
      <c r="G140" s="591">
        <v>0</v>
      </c>
      <c r="H140" s="591">
        <v>0</v>
      </c>
      <c r="I140" s="591">
        <v>0</v>
      </c>
      <c r="J140" s="590">
        <v>0</v>
      </c>
      <c r="K140" s="555">
        <v>0</v>
      </c>
      <c r="L140" s="555">
        <v>0</v>
      </c>
      <c r="M140" s="999">
        <v>0</v>
      </c>
      <c r="N140" s="1007">
        <f t="shared" si="5"/>
        <v>0</v>
      </c>
      <c r="O140" s="1014">
        <f t="shared" si="6"/>
        <v>0</v>
      </c>
      <c r="P140" s="592">
        <f t="shared" si="8"/>
        <v>0</v>
      </c>
    </row>
    <row r="141" spans="1:16" s="593" customFormat="1">
      <c r="A141" s="631" t="s">
        <v>117</v>
      </c>
      <c r="B141" s="589"/>
      <c r="C141" s="555"/>
      <c r="D141" s="590"/>
      <c r="E141" s="590"/>
      <c r="F141" s="590">
        <v>49</v>
      </c>
      <c r="G141" s="591">
        <v>62</v>
      </c>
      <c r="H141" s="591">
        <v>61</v>
      </c>
      <c r="I141" s="591">
        <v>51</v>
      </c>
      <c r="J141" s="590">
        <v>81</v>
      </c>
      <c r="K141" s="555">
        <v>76</v>
      </c>
      <c r="L141" s="555">
        <v>106</v>
      </c>
      <c r="M141" s="999">
        <v>81</v>
      </c>
      <c r="N141" s="1007">
        <f t="shared" si="5"/>
        <v>567</v>
      </c>
      <c r="O141" s="1014">
        <f t="shared" si="6"/>
        <v>70.875</v>
      </c>
      <c r="P141" s="592">
        <f t="shared" si="8"/>
        <v>1.2362906918430978</v>
      </c>
    </row>
    <row r="142" spans="1:16" s="647" customFormat="1">
      <c r="A142" s="631" t="s">
        <v>424</v>
      </c>
      <c r="B142" s="589"/>
      <c r="C142" s="555"/>
      <c r="D142" s="590"/>
      <c r="E142" s="590"/>
      <c r="F142" s="590">
        <v>5</v>
      </c>
      <c r="G142" s="591">
        <v>0</v>
      </c>
      <c r="H142" s="591">
        <v>2</v>
      </c>
      <c r="I142" s="591">
        <v>0</v>
      </c>
      <c r="J142" s="590">
        <v>0</v>
      </c>
      <c r="K142" s="555">
        <v>0</v>
      </c>
      <c r="L142" s="555">
        <v>0</v>
      </c>
      <c r="M142" s="999">
        <v>0</v>
      </c>
      <c r="N142" s="1007">
        <f t="shared" si="5"/>
        <v>7</v>
      </c>
      <c r="O142" s="1014">
        <f t="shared" si="6"/>
        <v>0.875</v>
      </c>
      <c r="P142" s="592">
        <f t="shared" si="8"/>
        <v>1.5262848047445652E-2</v>
      </c>
    </row>
    <row r="143" spans="1:16" s="593" customFormat="1">
      <c r="A143" s="632" t="s">
        <v>118</v>
      </c>
      <c r="B143" s="648"/>
      <c r="C143" s="649"/>
      <c r="D143" s="650"/>
      <c r="E143" s="650"/>
      <c r="F143" s="650">
        <v>5</v>
      </c>
      <c r="G143" s="650">
        <v>37</v>
      </c>
      <c r="H143" s="650">
        <v>7</v>
      </c>
      <c r="I143" s="650">
        <v>9</v>
      </c>
      <c r="J143" s="650">
        <v>12</v>
      </c>
      <c r="K143" s="649">
        <v>11</v>
      </c>
      <c r="L143" s="649">
        <v>5</v>
      </c>
      <c r="M143" s="1002">
        <v>15</v>
      </c>
      <c r="N143" s="1008">
        <f t="shared" si="5"/>
        <v>101</v>
      </c>
      <c r="O143" s="1015">
        <f t="shared" si="6"/>
        <v>12.625</v>
      </c>
      <c r="P143" s="651">
        <f t="shared" si="8"/>
        <v>0.22022109325600159</v>
      </c>
    </row>
    <row r="144" spans="1:16" s="593" customFormat="1">
      <c r="A144" s="630" t="s">
        <v>119</v>
      </c>
      <c r="B144" s="589"/>
      <c r="C144" s="555"/>
      <c r="D144" s="590"/>
      <c r="E144" s="590"/>
      <c r="F144" s="590">
        <v>10</v>
      </c>
      <c r="G144" s="591">
        <v>13</v>
      </c>
      <c r="H144" s="591">
        <v>14</v>
      </c>
      <c r="I144" s="591">
        <v>10</v>
      </c>
      <c r="J144" s="590">
        <v>11</v>
      </c>
      <c r="K144" s="555">
        <v>4</v>
      </c>
      <c r="L144" s="555">
        <v>9</v>
      </c>
      <c r="M144" s="999">
        <v>7</v>
      </c>
      <c r="N144" s="1007">
        <f t="shared" si="5"/>
        <v>78</v>
      </c>
      <c r="O144" s="1014">
        <f t="shared" si="6"/>
        <v>9.75</v>
      </c>
      <c r="P144" s="592">
        <f t="shared" si="8"/>
        <v>0.17007173538582299</v>
      </c>
    </row>
    <row r="145" spans="1:16" s="593" customFormat="1">
      <c r="A145" s="631" t="s">
        <v>120</v>
      </c>
      <c r="B145" s="589"/>
      <c r="C145" s="555"/>
      <c r="D145" s="590"/>
      <c r="E145" s="590"/>
      <c r="F145" s="590">
        <v>0</v>
      </c>
      <c r="G145" s="591">
        <v>0</v>
      </c>
      <c r="H145" s="591">
        <v>0</v>
      </c>
      <c r="I145" s="591">
        <v>0</v>
      </c>
      <c r="J145" s="590">
        <v>0</v>
      </c>
      <c r="K145" s="555">
        <v>0</v>
      </c>
      <c r="L145" s="555">
        <v>0</v>
      </c>
      <c r="M145" s="999">
        <v>0</v>
      </c>
      <c r="N145" s="1007">
        <f t="shared" si="5"/>
        <v>0</v>
      </c>
      <c r="O145" s="1014">
        <f t="shared" si="6"/>
        <v>0</v>
      </c>
      <c r="P145" s="592">
        <f t="shared" si="8"/>
        <v>0</v>
      </c>
    </row>
    <row r="146" spans="1:16" s="593" customFormat="1">
      <c r="A146" s="631" t="s">
        <v>121</v>
      </c>
      <c r="B146" s="589"/>
      <c r="C146" s="555"/>
      <c r="D146" s="590"/>
      <c r="E146" s="590"/>
      <c r="F146" s="590">
        <v>44</v>
      </c>
      <c r="G146" s="591">
        <v>41</v>
      </c>
      <c r="H146" s="591">
        <v>56</v>
      </c>
      <c r="I146" s="591">
        <v>32</v>
      </c>
      <c r="J146" s="590">
        <v>39</v>
      </c>
      <c r="K146" s="555">
        <v>38</v>
      </c>
      <c r="L146" s="555">
        <v>46</v>
      </c>
      <c r="M146" s="999">
        <v>35</v>
      </c>
      <c r="N146" s="1007">
        <f t="shared" ref="N146:N210" si="9">SUM(B146:M146)</f>
        <v>331</v>
      </c>
      <c r="O146" s="1014">
        <f t="shared" ref="O146:O210" si="10">AVERAGE(B146:M146)</f>
        <v>41.375</v>
      </c>
      <c r="P146" s="592">
        <f t="shared" ref="P146:P210" si="11">(N146/$N$250)*100</f>
        <v>0.72171467195778738</v>
      </c>
    </row>
    <row r="147" spans="1:16" s="593" customFormat="1">
      <c r="A147" s="1048" t="s">
        <v>516</v>
      </c>
      <c r="B147" s="589"/>
      <c r="C147" s="555"/>
      <c r="D147" s="590"/>
      <c r="E147" s="590"/>
      <c r="F147" s="590">
        <v>2</v>
      </c>
      <c r="G147" s="591">
        <v>1</v>
      </c>
      <c r="H147" s="591">
        <v>2</v>
      </c>
      <c r="I147" s="591">
        <v>0</v>
      </c>
      <c r="J147" s="590">
        <v>0</v>
      </c>
      <c r="K147" s="555">
        <v>0</v>
      </c>
      <c r="L147" s="555">
        <v>0</v>
      </c>
      <c r="M147" s="999">
        <v>0</v>
      </c>
      <c r="N147" s="1007">
        <f t="shared" si="9"/>
        <v>5</v>
      </c>
      <c r="O147" s="1014">
        <f t="shared" si="10"/>
        <v>0.625</v>
      </c>
      <c r="P147" s="592">
        <f t="shared" si="11"/>
        <v>1.0902034319604037E-2</v>
      </c>
    </row>
    <row r="148" spans="1:16" s="593" customFormat="1">
      <c r="A148" s="631" t="s">
        <v>456</v>
      </c>
      <c r="B148" s="589"/>
      <c r="C148" s="555"/>
      <c r="D148" s="590"/>
      <c r="E148" s="590"/>
      <c r="F148" s="590">
        <v>1</v>
      </c>
      <c r="G148" s="591">
        <v>0</v>
      </c>
      <c r="H148" s="591">
        <v>1</v>
      </c>
      <c r="I148" s="591">
        <v>0</v>
      </c>
      <c r="J148" s="590">
        <v>1</v>
      </c>
      <c r="K148" s="555">
        <v>0</v>
      </c>
      <c r="L148" s="555">
        <v>0</v>
      </c>
      <c r="M148" s="999">
        <v>2</v>
      </c>
      <c r="N148" s="1007">
        <f t="shared" si="9"/>
        <v>5</v>
      </c>
      <c r="O148" s="1014">
        <f t="shared" si="10"/>
        <v>0.625</v>
      </c>
      <c r="P148" s="592">
        <f t="shared" si="11"/>
        <v>1.0902034319604037E-2</v>
      </c>
    </row>
    <row r="149" spans="1:16" s="593" customFormat="1">
      <c r="A149" s="631" t="s">
        <v>122</v>
      </c>
      <c r="B149" s="589"/>
      <c r="C149" s="555"/>
      <c r="D149" s="590"/>
      <c r="E149" s="590"/>
      <c r="F149" s="590">
        <v>0</v>
      </c>
      <c r="G149" s="591">
        <v>0</v>
      </c>
      <c r="H149" s="591">
        <v>0</v>
      </c>
      <c r="I149" s="591">
        <v>0</v>
      </c>
      <c r="J149" s="590">
        <v>1</v>
      </c>
      <c r="K149" s="555">
        <v>0</v>
      </c>
      <c r="L149" s="555">
        <v>0</v>
      </c>
      <c r="M149" s="999">
        <v>0</v>
      </c>
      <c r="N149" s="1007">
        <f t="shared" si="9"/>
        <v>1</v>
      </c>
      <c r="O149" s="1014">
        <f t="shared" si="10"/>
        <v>0.125</v>
      </c>
      <c r="P149" s="592">
        <f t="shared" si="11"/>
        <v>2.1804068639208075E-3</v>
      </c>
    </row>
    <row r="150" spans="1:16" s="593" customFormat="1">
      <c r="A150" s="631" t="s">
        <v>123</v>
      </c>
      <c r="B150" s="589"/>
      <c r="C150" s="555"/>
      <c r="D150" s="590"/>
      <c r="E150" s="590"/>
      <c r="F150" s="590">
        <v>32</v>
      </c>
      <c r="G150" s="591">
        <v>24</v>
      </c>
      <c r="H150" s="591">
        <v>31</v>
      </c>
      <c r="I150" s="591">
        <v>29</v>
      </c>
      <c r="J150" s="590">
        <v>15</v>
      </c>
      <c r="K150" s="555">
        <v>25</v>
      </c>
      <c r="L150" s="555">
        <v>15</v>
      </c>
      <c r="M150" s="999">
        <v>24</v>
      </c>
      <c r="N150" s="1007">
        <f t="shared" si="9"/>
        <v>195</v>
      </c>
      <c r="O150" s="1014">
        <f t="shared" si="10"/>
        <v>24.375</v>
      </c>
      <c r="P150" s="592">
        <f t="shared" si="11"/>
        <v>0.42517933846455752</v>
      </c>
    </row>
    <row r="151" spans="1:16" s="593" customFormat="1">
      <c r="A151" s="631" t="s">
        <v>124</v>
      </c>
      <c r="B151" s="589"/>
      <c r="C151" s="555"/>
      <c r="D151" s="590"/>
      <c r="E151" s="590"/>
      <c r="F151" s="590">
        <v>0</v>
      </c>
      <c r="G151" s="591">
        <v>0</v>
      </c>
      <c r="H151" s="591">
        <v>0</v>
      </c>
      <c r="I151" s="591">
        <v>0</v>
      </c>
      <c r="J151" s="590">
        <v>0</v>
      </c>
      <c r="K151" s="555">
        <v>0</v>
      </c>
      <c r="L151" s="555">
        <v>0</v>
      </c>
      <c r="M151" s="1003">
        <v>0</v>
      </c>
      <c r="N151" s="1007">
        <f t="shared" si="9"/>
        <v>0</v>
      </c>
      <c r="O151" s="1014">
        <f t="shared" si="10"/>
        <v>0</v>
      </c>
      <c r="P151" s="592">
        <f t="shared" si="11"/>
        <v>0</v>
      </c>
    </row>
    <row r="152" spans="1:16" s="593" customFormat="1">
      <c r="A152" s="631" t="s">
        <v>425</v>
      </c>
      <c r="B152" s="589"/>
      <c r="C152" s="555"/>
      <c r="D152" s="590"/>
      <c r="E152" s="590"/>
      <c r="F152" s="590">
        <v>1</v>
      </c>
      <c r="G152" s="591">
        <v>0</v>
      </c>
      <c r="H152" s="591">
        <v>1</v>
      </c>
      <c r="I152" s="591">
        <v>0</v>
      </c>
      <c r="J152" s="590">
        <v>0</v>
      </c>
      <c r="K152" s="555">
        <v>0</v>
      </c>
      <c r="L152" s="555">
        <v>0</v>
      </c>
      <c r="M152" s="999">
        <v>0</v>
      </c>
      <c r="N152" s="1007">
        <f t="shared" si="9"/>
        <v>2</v>
      </c>
      <c r="O152" s="1014">
        <f t="shared" si="10"/>
        <v>0.25</v>
      </c>
      <c r="P152" s="592">
        <f t="shared" si="11"/>
        <v>4.3608137278416149E-3</v>
      </c>
    </row>
    <row r="153" spans="1:16" s="593" customFormat="1">
      <c r="A153" s="631" t="s">
        <v>125</v>
      </c>
      <c r="B153" s="589"/>
      <c r="C153" s="555"/>
      <c r="D153" s="590"/>
      <c r="E153" s="590"/>
      <c r="F153" s="590">
        <v>6</v>
      </c>
      <c r="G153" s="591">
        <v>4</v>
      </c>
      <c r="H153" s="591">
        <v>10</v>
      </c>
      <c r="I153" s="591">
        <v>3</v>
      </c>
      <c r="J153" s="590">
        <v>9</v>
      </c>
      <c r="K153" s="555">
        <v>9</v>
      </c>
      <c r="L153" s="555">
        <v>13</v>
      </c>
      <c r="M153" s="999">
        <v>18</v>
      </c>
      <c r="N153" s="1007">
        <f t="shared" si="9"/>
        <v>72</v>
      </c>
      <c r="O153" s="1014">
        <f t="shared" si="10"/>
        <v>9</v>
      </c>
      <c r="P153" s="592">
        <f t="shared" si="11"/>
        <v>0.15698929420229815</v>
      </c>
    </row>
    <row r="154" spans="1:16" s="593" customFormat="1">
      <c r="A154" s="631" t="s">
        <v>126</v>
      </c>
      <c r="B154" s="589"/>
      <c r="C154" s="555"/>
      <c r="D154" s="590"/>
      <c r="E154" s="590"/>
      <c r="F154" s="590">
        <v>29</v>
      </c>
      <c r="G154" s="591">
        <v>19</v>
      </c>
      <c r="H154" s="591">
        <v>38</v>
      </c>
      <c r="I154" s="591">
        <v>41</v>
      </c>
      <c r="J154" s="590">
        <v>63</v>
      </c>
      <c r="K154" s="555">
        <v>140</v>
      </c>
      <c r="L154" s="555">
        <v>189</v>
      </c>
      <c r="M154" s="999">
        <v>91</v>
      </c>
      <c r="N154" s="1007">
        <f t="shared" si="9"/>
        <v>610</v>
      </c>
      <c r="O154" s="1014">
        <f t="shared" si="10"/>
        <v>76.25</v>
      </c>
      <c r="P154" s="592">
        <f t="shared" si="11"/>
        <v>1.3300481869916927</v>
      </c>
    </row>
    <row r="155" spans="1:16" s="593" customFormat="1">
      <c r="A155" s="631" t="s">
        <v>127</v>
      </c>
      <c r="B155" s="589"/>
      <c r="C155" s="555"/>
      <c r="D155" s="590"/>
      <c r="E155" s="590"/>
      <c r="F155" s="590">
        <v>2</v>
      </c>
      <c r="G155" s="591">
        <v>5</v>
      </c>
      <c r="H155" s="591">
        <v>1</v>
      </c>
      <c r="I155" s="591">
        <v>7</v>
      </c>
      <c r="J155" s="590">
        <v>0</v>
      </c>
      <c r="K155" s="555">
        <v>1</v>
      </c>
      <c r="L155" s="555">
        <v>1</v>
      </c>
      <c r="M155" s="999">
        <v>0</v>
      </c>
      <c r="N155" s="1007">
        <f t="shared" si="9"/>
        <v>17</v>
      </c>
      <c r="O155" s="1014">
        <f t="shared" si="10"/>
        <v>2.125</v>
      </c>
      <c r="P155" s="592">
        <f t="shared" si="11"/>
        <v>3.7066916686653732E-2</v>
      </c>
    </row>
    <row r="156" spans="1:16" s="593" customFormat="1">
      <c r="A156" s="631" t="s">
        <v>128</v>
      </c>
      <c r="B156" s="589"/>
      <c r="C156" s="555"/>
      <c r="D156" s="590"/>
      <c r="E156" s="590"/>
      <c r="F156" s="590">
        <v>1</v>
      </c>
      <c r="G156" s="591">
        <v>2</v>
      </c>
      <c r="H156" s="591">
        <v>1</v>
      </c>
      <c r="I156" s="591">
        <v>2</v>
      </c>
      <c r="J156" s="590">
        <v>5</v>
      </c>
      <c r="K156" s="555">
        <v>4</v>
      </c>
      <c r="L156" s="555">
        <v>2</v>
      </c>
      <c r="M156" s="999">
        <v>1</v>
      </c>
      <c r="N156" s="1007">
        <f t="shared" si="9"/>
        <v>18</v>
      </c>
      <c r="O156" s="1014">
        <f t="shared" si="10"/>
        <v>2.25</v>
      </c>
      <c r="P156" s="592">
        <f t="shared" si="11"/>
        <v>3.9247323550574538E-2</v>
      </c>
    </row>
    <row r="157" spans="1:16" s="593" customFormat="1">
      <c r="A157" s="631" t="s">
        <v>129</v>
      </c>
      <c r="B157" s="589"/>
      <c r="C157" s="555"/>
      <c r="D157" s="590"/>
      <c r="E157" s="590"/>
      <c r="F157" s="590">
        <v>0</v>
      </c>
      <c r="G157" s="591">
        <v>0</v>
      </c>
      <c r="H157" s="591">
        <v>0</v>
      </c>
      <c r="I157" s="591">
        <v>0</v>
      </c>
      <c r="J157" s="590">
        <v>0</v>
      </c>
      <c r="K157" s="555">
        <v>0</v>
      </c>
      <c r="L157" s="555">
        <v>0</v>
      </c>
      <c r="M157" s="999">
        <v>0</v>
      </c>
      <c r="N157" s="1007">
        <f t="shared" si="9"/>
        <v>0</v>
      </c>
      <c r="O157" s="1014">
        <f t="shared" si="10"/>
        <v>0</v>
      </c>
      <c r="P157" s="592">
        <f t="shared" si="11"/>
        <v>0</v>
      </c>
    </row>
    <row r="158" spans="1:16" s="593" customFormat="1">
      <c r="A158" s="631" t="s">
        <v>130</v>
      </c>
      <c r="B158" s="589"/>
      <c r="C158" s="555"/>
      <c r="D158" s="590"/>
      <c r="E158" s="590"/>
      <c r="F158" s="590">
        <v>0</v>
      </c>
      <c r="G158" s="591">
        <v>1</v>
      </c>
      <c r="H158" s="591">
        <v>0</v>
      </c>
      <c r="I158" s="591">
        <v>0</v>
      </c>
      <c r="J158" s="590">
        <v>1</v>
      </c>
      <c r="K158" s="555">
        <v>0</v>
      </c>
      <c r="L158" s="555">
        <v>2</v>
      </c>
      <c r="M158" s="999">
        <v>2</v>
      </c>
      <c r="N158" s="1007">
        <f t="shared" si="9"/>
        <v>6</v>
      </c>
      <c r="O158" s="1014">
        <f t="shared" si="10"/>
        <v>0.75</v>
      </c>
      <c r="P158" s="592">
        <f t="shared" si="11"/>
        <v>1.3082441183524845E-2</v>
      </c>
    </row>
    <row r="159" spans="1:16" s="593" customFormat="1">
      <c r="A159" s="630" t="s">
        <v>131</v>
      </c>
      <c r="B159" s="589"/>
      <c r="C159" s="555"/>
      <c r="D159" s="590"/>
      <c r="E159" s="590"/>
      <c r="F159" s="590">
        <v>0</v>
      </c>
      <c r="G159" s="591">
        <v>3</v>
      </c>
      <c r="H159" s="591">
        <v>7</v>
      </c>
      <c r="I159" s="591">
        <v>2</v>
      </c>
      <c r="J159" s="590">
        <v>6</v>
      </c>
      <c r="K159" s="555">
        <v>0</v>
      </c>
      <c r="L159" s="555">
        <v>1</v>
      </c>
      <c r="M159" s="999">
        <v>1</v>
      </c>
      <c r="N159" s="1007">
        <f t="shared" si="9"/>
        <v>20</v>
      </c>
      <c r="O159" s="1014">
        <f t="shared" si="10"/>
        <v>2.5</v>
      </c>
      <c r="P159" s="592">
        <f t="shared" si="11"/>
        <v>4.3608137278416149E-2</v>
      </c>
    </row>
    <row r="160" spans="1:16" s="593" customFormat="1">
      <c r="A160" s="631" t="s">
        <v>132</v>
      </c>
      <c r="B160" s="589"/>
      <c r="C160" s="555"/>
      <c r="D160" s="590"/>
      <c r="E160" s="590"/>
      <c r="F160" s="590">
        <v>0</v>
      </c>
      <c r="G160" s="591">
        <v>0</v>
      </c>
      <c r="H160" s="591">
        <v>0</v>
      </c>
      <c r="I160" s="591">
        <v>1</v>
      </c>
      <c r="J160" s="590">
        <v>0</v>
      </c>
      <c r="K160" s="555">
        <v>0</v>
      </c>
      <c r="L160" s="555">
        <v>0</v>
      </c>
      <c r="M160" s="999">
        <v>0</v>
      </c>
      <c r="N160" s="1007">
        <f t="shared" si="9"/>
        <v>1</v>
      </c>
      <c r="O160" s="1014">
        <f t="shared" si="10"/>
        <v>0.125</v>
      </c>
      <c r="P160" s="592">
        <f t="shared" si="11"/>
        <v>2.1804068639208075E-3</v>
      </c>
    </row>
    <row r="161" spans="1:16" s="593" customFormat="1">
      <c r="A161" s="631" t="s">
        <v>497</v>
      </c>
      <c r="B161" s="589"/>
      <c r="C161" s="555"/>
      <c r="D161" s="590"/>
      <c r="E161" s="590"/>
      <c r="F161" s="590">
        <v>1</v>
      </c>
      <c r="G161" s="591">
        <v>3</v>
      </c>
      <c r="H161" s="591">
        <v>0</v>
      </c>
      <c r="I161" s="591">
        <v>0</v>
      </c>
      <c r="J161" s="590">
        <v>0</v>
      </c>
      <c r="K161" s="555">
        <v>1</v>
      </c>
      <c r="L161" s="555">
        <v>0</v>
      </c>
      <c r="M161" s="999">
        <v>0</v>
      </c>
      <c r="N161" s="1007">
        <f t="shared" si="9"/>
        <v>5</v>
      </c>
      <c r="O161" s="1014">
        <f t="shared" si="10"/>
        <v>0.625</v>
      </c>
      <c r="P161" s="592">
        <f t="shared" si="11"/>
        <v>1.0902034319604037E-2</v>
      </c>
    </row>
    <row r="162" spans="1:16" s="593" customFormat="1">
      <c r="A162" s="631" t="s">
        <v>133</v>
      </c>
      <c r="B162" s="589"/>
      <c r="C162" s="555"/>
      <c r="D162" s="590"/>
      <c r="E162" s="590"/>
      <c r="F162" s="590">
        <v>69</v>
      </c>
      <c r="G162" s="591">
        <v>67</v>
      </c>
      <c r="H162" s="591">
        <v>57</v>
      </c>
      <c r="I162" s="591">
        <v>45</v>
      </c>
      <c r="J162" s="590">
        <v>62</v>
      </c>
      <c r="K162" s="555">
        <v>50</v>
      </c>
      <c r="L162" s="555">
        <v>68</v>
      </c>
      <c r="M162" s="999">
        <v>115</v>
      </c>
      <c r="N162" s="1007">
        <f t="shared" si="9"/>
        <v>533</v>
      </c>
      <c r="O162" s="1014">
        <f t="shared" si="10"/>
        <v>66.625</v>
      </c>
      <c r="P162" s="592">
        <f t="shared" si="11"/>
        <v>1.1621568584697906</v>
      </c>
    </row>
    <row r="163" spans="1:16" s="593" customFormat="1">
      <c r="A163" s="631" t="s">
        <v>134</v>
      </c>
      <c r="B163" s="589"/>
      <c r="C163" s="555"/>
      <c r="D163" s="590"/>
      <c r="E163" s="590"/>
      <c r="F163" s="590">
        <v>0</v>
      </c>
      <c r="G163" s="591">
        <v>0</v>
      </c>
      <c r="H163" s="591">
        <v>1</v>
      </c>
      <c r="I163" s="591">
        <v>1</v>
      </c>
      <c r="J163" s="590">
        <v>1</v>
      </c>
      <c r="K163" s="555">
        <v>1</v>
      </c>
      <c r="L163" s="555">
        <v>0</v>
      </c>
      <c r="M163" s="999">
        <v>1</v>
      </c>
      <c r="N163" s="1007">
        <f t="shared" si="9"/>
        <v>5</v>
      </c>
      <c r="O163" s="1014">
        <f t="shared" si="10"/>
        <v>0.625</v>
      </c>
      <c r="P163" s="592">
        <f t="shared" si="11"/>
        <v>1.0902034319604037E-2</v>
      </c>
    </row>
    <row r="164" spans="1:16" s="593" customFormat="1">
      <c r="A164" s="631" t="s">
        <v>135</v>
      </c>
      <c r="B164" s="589"/>
      <c r="C164" s="555"/>
      <c r="D164" s="590"/>
      <c r="E164" s="590"/>
      <c r="F164" s="590">
        <v>168</v>
      </c>
      <c r="G164" s="591">
        <v>163</v>
      </c>
      <c r="H164" s="591">
        <v>175</v>
      </c>
      <c r="I164" s="591">
        <v>168</v>
      </c>
      <c r="J164" s="590">
        <v>153</v>
      </c>
      <c r="K164" s="555">
        <v>113</v>
      </c>
      <c r="L164" s="555">
        <v>47</v>
      </c>
      <c r="M164" s="999">
        <v>86</v>
      </c>
      <c r="N164" s="1007">
        <f t="shared" si="9"/>
        <v>1073</v>
      </c>
      <c r="O164" s="1014">
        <f t="shared" si="10"/>
        <v>134.125</v>
      </c>
      <c r="P164" s="592">
        <f t="shared" si="11"/>
        <v>2.3395765649870266</v>
      </c>
    </row>
    <row r="165" spans="1:16" s="593" customFormat="1">
      <c r="A165" s="630" t="s">
        <v>136</v>
      </c>
      <c r="B165" s="589"/>
      <c r="C165" s="555"/>
      <c r="D165" s="590"/>
      <c r="E165" s="590"/>
      <c r="F165" s="590">
        <v>29</v>
      </c>
      <c r="G165" s="591">
        <v>23</v>
      </c>
      <c r="H165" s="591">
        <v>14</v>
      </c>
      <c r="I165" s="591">
        <v>14</v>
      </c>
      <c r="J165" s="590">
        <v>11</v>
      </c>
      <c r="K165" s="555">
        <v>16</v>
      </c>
      <c r="L165" s="555">
        <v>10</v>
      </c>
      <c r="M165" s="999">
        <v>17</v>
      </c>
      <c r="N165" s="1007">
        <f t="shared" si="9"/>
        <v>134</v>
      </c>
      <c r="O165" s="1014">
        <f t="shared" si="10"/>
        <v>16.75</v>
      </c>
      <c r="P165" s="592">
        <f t="shared" si="11"/>
        <v>0.29217451976538822</v>
      </c>
    </row>
    <row r="166" spans="1:16" s="593" customFormat="1">
      <c r="A166" s="631" t="s">
        <v>137</v>
      </c>
      <c r="B166" s="589"/>
      <c r="C166" s="555"/>
      <c r="D166" s="590"/>
      <c r="E166" s="590"/>
      <c r="F166" s="590">
        <v>0</v>
      </c>
      <c r="G166" s="591">
        <v>0</v>
      </c>
      <c r="H166" s="591">
        <v>0</v>
      </c>
      <c r="I166" s="591">
        <v>0</v>
      </c>
      <c r="J166" s="590">
        <v>0</v>
      </c>
      <c r="K166" s="555">
        <v>1</v>
      </c>
      <c r="L166" s="555">
        <v>0</v>
      </c>
      <c r="M166" s="999">
        <v>0</v>
      </c>
      <c r="N166" s="1007">
        <f t="shared" si="9"/>
        <v>1</v>
      </c>
      <c r="O166" s="1014">
        <f t="shared" si="10"/>
        <v>0.125</v>
      </c>
      <c r="P166" s="592">
        <f t="shared" si="11"/>
        <v>2.1804068639208075E-3</v>
      </c>
    </row>
    <row r="167" spans="1:16" s="593" customFormat="1">
      <c r="A167" s="631" t="s">
        <v>138</v>
      </c>
      <c r="B167" s="589"/>
      <c r="C167" s="555"/>
      <c r="D167" s="590"/>
      <c r="E167" s="590"/>
      <c r="F167" s="590">
        <v>0</v>
      </c>
      <c r="G167" s="591">
        <v>0</v>
      </c>
      <c r="H167" s="591">
        <v>0</v>
      </c>
      <c r="I167" s="591">
        <v>0</v>
      </c>
      <c r="J167" s="590">
        <v>0</v>
      </c>
      <c r="K167" s="555">
        <v>0</v>
      </c>
      <c r="L167" s="555">
        <v>0</v>
      </c>
      <c r="M167" s="999">
        <v>0</v>
      </c>
      <c r="N167" s="1007">
        <f t="shared" si="9"/>
        <v>0</v>
      </c>
      <c r="O167" s="1014">
        <f t="shared" si="10"/>
        <v>0</v>
      </c>
      <c r="P167" s="592">
        <f t="shared" si="11"/>
        <v>0</v>
      </c>
    </row>
    <row r="168" spans="1:16" s="593" customFormat="1">
      <c r="A168" s="631" t="s">
        <v>139</v>
      </c>
      <c r="B168" s="589"/>
      <c r="C168" s="555"/>
      <c r="D168" s="590"/>
      <c r="E168" s="590"/>
      <c r="F168" s="590">
        <v>4</v>
      </c>
      <c r="G168" s="591">
        <v>1</v>
      </c>
      <c r="H168" s="591">
        <v>4</v>
      </c>
      <c r="I168" s="591">
        <v>6</v>
      </c>
      <c r="J168" s="590">
        <v>0</v>
      </c>
      <c r="K168" s="555">
        <v>2</v>
      </c>
      <c r="L168" s="555">
        <v>7</v>
      </c>
      <c r="M168" s="999">
        <v>4</v>
      </c>
      <c r="N168" s="1007">
        <f t="shared" si="9"/>
        <v>28</v>
      </c>
      <c r="O168" s="1014">
        <f t="shared" si="10"/>
        <v>3.5</v>
      </c>
      <c r="P168" s="592">
        <f t="shared" si="11"/>
        <v>6.1051392189782609E-2</v>
      </c>
    </row>
    <row r="169" spans="1:16" s="593" customFormat="1">
      <c r="A169" s="631" t="s">
        <v>140</v>
      </c>
      <c r="B169" s="589"/>
      <c r="C169" s="555"/>
      <c r="D169" s="590"/>
      <c r="E169" s="590"/>
      <c r="F169" s="590">
        <v>215</v>
      </c>
      <c r="G169" s="591">
        <v>160</v>
      </c>
      <c r="H169" s="591">
        <v>146</v>
      </c>
      <c r="I169" s="591">
        <v>141</v>
      </c>
      <c r="J169" s="590">
        <v>195</v>
      </c>
      <c r="K169" s="555">
        <v>158</v>
      </c>
      <c r="L169" s="555">
        <v>108</v>
      </c>
      <c r="M169" s="999">
        <v>102</v>
      </c>
      <c r="N169" s="1007">
        <f t="shared" si="9"/>
        <v>1225</v>
      </c>
      <c r="O169" s="1014">
        <f t="shared" si="10"/>
        <v>153.125</v>
      </c>
      <c r="P169" s="592">
        <f t="shared" si="11"/>
        <v>2.6709984083029896</v>
      </c>
    </row>
    <row r="170" spans="1:16" s="593" customFormat="1">
      <c r="A170" s="631" t="s">
        <v>434</v>
      </c>
      <c r="B170" s="589"/>
      <c r="C170" s="555"/>
      <c r="D170" s="590"/>
      <c r="E170" s="590"/>
      <c r="F170" s="590">
        <v>39</v>
      </c>
      <c r="G170" s="591">
        <v>13</v>
      </c>
      <c r="H170" s="591">
        <v>14</v>
      </c>
      <c r="I170" s="591">
        <v>9</v>
      </c>
      <c r="J170" s="590">
        <v>15</v>
      </c>
      <c r="K170" s="555">
        <v>22</v>
      </c>
      <c r="L170" s="555">
        <v>18</v>
      </c>
      <c r="M170" s="999">
        <v>21</v>
      </c>
      <c r="N170" s="1007">
        <f t="shared" si="9"/>
        <v>151</v>
      </c>
      <c r="O170" s="1014">
        <f t="shared" si="10"/>
        <v>18.875</v>
      </c>
      <c r="P170" s="592">
        <f t="shared" si="11"/>
        <v>0.32924143645204196</v>
      </c>
    </row>
    <row r="171" spans="1:16" s="593" customFormat="1">
      <c r="A171" s="631" t="s">
        <v>142</v>
      </c>
      <c r="B171" s="589"/>
      <c r="C171" s="555"/>
      <c r="D171" s="590"/>
      <c r="E171" s="590"/>
      <c r="F171" s="590">
        <v>0</v>
      </c>
      <c r="G171" s="591">
        <v>0</v>
      </c>
      <c r="H171" s="591">
        <v>0</v>
      </c>
      <c r="I171" s="591">
        <v>1</v>
      </c>
      <c r="J171" s="590">
        <v>1</v>
      </c>
      <c r="K171" s="555">
        <v>0</v>
      </c>
      <c r="L171" s="555">
        <v>0</v>
      </c>
      <c r="M171" s="999">
        <v>0</v>
      </c>
      <c r="N171" s="1007">
        <f t="shared" si="9"/>
        <v>2</v>
      </c>
      <c r="O171" s="1014">
        <f t="shared" si="10"/>
        <v>0.25</v>
      </c>
      <c r="P171" s="592">
        <f t="shared" si="11"/>
        <v>4.3608137278416149E-3</v>
      </c>
    </row>
    <row r="172" spans="1:16" s="593" customFormat="1">
      <c r="A172" s="631" t="s">
        <v>141</v>
      </c>
      <c r="B172" s="589"/>
      <c r="C172" s="555"/>
      <c r="D172" s="590"/>
      <c r="E172" s="590"/>
      <c r="F172" s="590">
        <v>2</v>
      </c>
      <c r="G172" s="591">
        <v>3</v>
      </c>
      <c r="H172" s="591">
        <v>4</v>
      </c>
      <c r="I172" s="591">
        <v>2</v>
      </c>
      <c r="J172" s="590">
        <v>9</v>
      </c>
      <c r="K172" s="555">
        <v>4</v>
      </c>
      <c r="L172" s="555">
        <v>1</v>
      </c>
      <c r="M172" s="999">
        <v>11</v>
      </c>
      <c r="N172" s="1007">
        <f t="shared" si="9"/>
        <v>36</v>
      </c>
      <c r="O172" s="1014">
        <f t="shared" si="10"/>
        <v>4.5</v>
      </c>
      <c r="P172" s="592">
        <f t="shared" si="11"/>
        <v>7.8494647101149076E-2</v>
      </c>
    </row>
    <row r="173" spans="1:16" s="593" customFormat="1">
      <c r="A173" s="630" t="s">
        <v>143</v>
      </c>
      <c r="B173" s="589"/>
      <c r="C173" s="555"/>
      <c r="D173" s="590"/>
      <c r="E173" s="590"/>
      <c r="F173" s="590">
        <v>908</v>
      </c>
      <c r="G173" s="591">
        <v>983</v>
      </c>
      <c r="H173" s="591">
        <v>394</v>
      </c>
      <c r="I173" s="591">
        <v>423</v>
      </c>
      <c r="J173" s="590">
        <v>314</v>
      </c>
      <c r="K173" s="555">
        <v>148</v>
      </c>
      <c r="L173" s="555">
        <v>252</v>
      </c>
      <c r="M173" s="999">
        <v>175</v>
      </c>
      <c r="N173" s="1007">
        <f t="shared" si="9"/>
        <v>3597</v>
      </c>
      <c r="O173" s="1014">
        <f t="shared" si="10"/>
        <v>449.625</v>
      </c>
      <c r="P173" s="592">
        <f t="shared" si="11"/>
        <v>7.8429234895231446</v>
      </c>
    </row>
    <row r="174" spans="1:16" s="593" customFormat="1">
      <c r="A174" s="630" t="s">
        <v>457</v>
      </c>
      <c r="B174" s="589"/>
      <c r="C174" s="555"/>
      <c r="D174" s="590"/>
      <c r="E174" s="590"/>
      <c r="F174" s="590">
        <v>43</v>
      </c>
      <c r="G174" s="591">
        <v>92</v>
      </c>
      <c r="H174" s="591">
        <v>76</v>
      </c>
      <c r="I174" s="591">
        <v>87</v>
      </c>
      <c r="J174" s="590">
        <v>33</v>
      </c>
      <c r="K174" s="555">
        <v>192</v>
      </c>
      <c r="L174" s="555">
        <v>35</v>
      </c>
      <c r="M174" s="999">
        <v>45</v>
      </c>
      <c r="N174" s="1007">
        <f t="shared" si="9"/>
        <v>603</v>
      </c>
      <c r="O174" s="1014">
        <f t="shared" si="10"/>
        <v>75.375</v>
      </c>
      <c r="P174" s="592">
        <f t="shared" si="11"/>
        <v>1.314785338944247</v>
      </c>
    </row>
    <row r="175" spans="1:16" s="593" customFormat="1">
      <c r="A175" s="630" t="s">
        <v>144</v>
      </c>
      <c r="B175" s="589"/>
      <c r="C175" s="555"/>
      <c r="D175" s="590"/>
      <c r="E175" s="590"/>
      <c r="F175" s="590">
        <v>0</v>
      </c>
      <c r="G175" s="591">
        <v>0</v>
      </c>
      <c r="H175" s="591">
        <v>0</v>
      </c>
      <c r="I175" s="591">
        <v>0</v>
      </c>
      <c r="J175" s="590">
        <v>0</v>
      </c>
      <c r="K175" s="555">
        <v>0</v>
      </c>
      <c r="L175" s="555">
        <v>0</v>
      </c>
      <c r="M175" s="999">
        <v>0</v>
      </c>
      <c r="N175" s="1007">
        <f t="shared" si="9"/>
        <v>0</v>
      </c>
      <c r="O175" s="1014">
        <f t="shared" si="10"/>
        <v>0</v>
      </c>
      <c r="P175" s="592">
        <f t="shared" si="11"/>
        <v>0</v>
      </c>
    </row>
    <row r="176" spans="1:16" s="593" customFormat="1">
      <c r="A176" s="631" t="s">
        <v>430</v>
      </c>
      <c r="B176" s="589"/>
      <c r="C176" s="555"/>
      <c r="D176" s="590"/>
      <c r="E176" s="590"/>
      <c r="F176" s="590">
        <v>15</v>
      </c>
      <c r="G176" s="591">
        <v>17</v>
      </c>
      <c r="H176" s="591">
        <v>16</v>
      </c>
      <c r="I176" s="591">
        <v>11</v>
      </c>
      <c r="J176" s="590">
        <v>11</v>
      </c>
      <c r="K176" s="555">
        <v>5</v>
      </c>
      <c r="L176" s="555">
        <v>3</v>
      </c>
      <c r="M176" s="999">
        <v>3</v>
      </c>
      <c r="N176" s="1007">
        <f t="shared" si="9"/>
        <v>81</v>
      </c>
      <c r="O176" s="1014">
        <f t="shared" si="10"/>
        <v>10.125</v>
      </c>
      <c r="P176" s="592">
        <f t="shared" si="11"/>
        <v>0.17661295597758542</v>
      </c>
    </row>
    <row r="177" spans="1:16" s="593" customFormat="1">
      <c r="A177" s="631" t="s">
        <v>145</v>
      </c>
      <c r="B177" s="589"/>
      <c r="C177" s="555"/>
      <c r="D177" s="590"/>
      <c r="E177" s="590"/>
      <c r="F177" s="590">
        <v>9</v>
      </c>
      <c r="G177" s="591">
        <v>16</v>
      </c>
      <c r="H177" s="591">
        <v>15</v>
      </c>
      <c r="I177" s="591">
        <v>11</v>
      </c>
      <c r="J177" s="590">
        <v>18</v>
      </c>
      <c r="K177" s="555">
        <v>5</v>
      </c>
      <c r="L177" s="555">
        <v>17</v>
      </c>
      <c r="M177" s="999">
        <v>12</v>
      </c>
      <c r="N177" s="1007">
        <f t="shared" si="9"/>
        <v>103</v>
      </c>
      <c r="O177" s="1014">
        <f t="shared" si="10"/>
        <v>12.875</v>
      </c>
      <c r="P177" s="592">
        <f t="shared" si="11"/>
        <v>0.2245819069838432</v>
      </c>
    </row>
    <row r="178" spans="1:16" s="593" customFormat="1">
      <c r="A178" s="631" t="s">
        <v>146</v>
      </c>
      <c r="B178" s="589"/>
      <c r="C178" s="555"/>
      <c r="D178" s="590"/>
      <c r="E178" s="590"/>
      <c r="F178" s="590">
        <v>0</v>
      </c>
      <c r="G178" s="591">
        <v>1</v>
      </c>
      <c r="H178" s="591">
        <v>0</v>
      </c>
      <c r="I178" s="591">
        <v>0</v>
      </c>
      <c r="J178" s="590">
        <v>0</v>
      </c>
      <c r="K178" s="555">
        <v>0</v>
      </c>
      <c r="L178" s="555">
        <v>0</v>
      </c>
      <c r="M178" s="999">
        <v>2</v>
      </c>
      <c r="N178" s="1007">
        <f t="shared" si="9"/>
        <v>3</v>
      </c>
      <c r="O178" s="1014">
        <f t="shared" si="10"/>
        <v>0.375</v>
      </c>
      <c r="P178" s="592">
        <f t="shared" si="11"/>
        <v>6.5412205917624224E-3</v>
      </c>
    </row>
    <row r="179" spans="1:16" s="626" customFormat="1">
      <c r="A179" s="630" t="s">
        <v>147</v>
      </c>
      <c r="B179" s="625"/>
      <c r="C179" s="555"/>
      <c r="D179" s="591"/>
      <c r="E179" s="591"/>
      <c r="F179" s="591">
        <v>0</v>
      </c>
      <c r="G179" s="591">
        <v>0</v>
      </c>
      <c r="H179" s="591">
        <v>0</v>
      </c>
      <c r="I179" s="591">
        <v>0</v>
      </c>
      <c r="J179" s="591">
        <v>0</v>
      </c>
      <c r="K179" s="555">
        <v>4</v>
      </c>
      <c r="L179" s="555">
        <v>1</v>
      </c>
      <c r="M179" s="999">
        <v>4</v>
      </c>
      <c r="N179" s="1007">
        <f t="shared" si="9"/>
        <v>9</v>
      </c>
      <c r="O179" s="1014">
        <f t="shared" si="10"/>
        <v>1.125</v>
      </c>
      <c r="P179" s="592">
        <f t="shared" si="11"/>
        <v>1.9623661775287269E-2</v>
      </c>
    </row>
    <row r="180" spans="1:16" s="626" customFormat="1">
      <c r="A180" s="630" t="s">
        <v>450</v>
      </c>
      <c r="B180" s="625"/>
      <c r="C180" s="555"/>
      <c r="D180" s="591"/>
      <c r="E180" s="591"/>
      <c r="F180" s="591">
        <v>1</v>
      </c>
      <c r="G180" s="591">
        <v>4</v>
      </c>
      <c r="H180" s="591">
        <v>1</v>
      </c>
      <c r="I180" s="591">
        <v>1</v>
      </c>
      <c r="J180" s="591">
        <v>1</v>
      </c>
      <c r="K180" s="555">
        <v>1</v>
      </c>
      <c r="L180" s="555">
        <v>1</v>
      </c>
      <c r="M180" s="999">
        <v>3</v>
      </c>
      <c r="N180" s="1007">
        <f t="shared" si="9"/>
        <v>13</v>
      </c>
      <c r="O180" s="1014">
        <f t="shared" si="10"/>
        <v>1.625</v>
      </c>
      <c r="P180" s="592">
        <f t="shared" si="11"/>
        <v>2.8345289230970499E-2</v>
      </c>
    </row>
    <row r="181" spans="1:16" s="593" customFormat="1">
      <c r="A181" s="630" t="s">
        <v>426</v>
      </c>
      <c r="B181" s="625"/>
      <c r="C181" s="555"/>
      <c r="D181" s="591"/>
      <c r="E181" s="591"/>
      <c r="F181" s="591">
        <v>0</v>
      </c>
      <c r="G181" s="591">
        <v>0</v>
      </c>
      <c r="H181" s="591">
        <v>1</v>
      </c>
      <c r="I181" s="591">
        <v>0</v>
      </c>
      <c r="J181" s="591">
        <v>2</v>
      </c>
      <c r="K181" s="555">
        <v>0</v>
      </c>
      <c r="L181" s="555">
        <v>0</v>
      </c>
      <c r="M181" s="999">
        <v>2</v>
      </c>
      <c r="N181" s="1007">
        <f t="shared" si="9"/>
        <v>5</v>
      </c>
      <c r="O181" s="1014">
        <f t="shared" si="10"/>
        <v>0.625</v>
      </c>
      <c r="P181" s="592">
        <f t="shared" si="11"/>
        <v>1.0902034319604037E-2</v>
      </c>
    </row>
    <row r="182" spans="1:16" s="593" customFormat="1">
      <c r="A182" s="631" t="s">
        <v>148</v>
      </c>
      <c r="B182" s="589"/>
      <c r="C182" s="555"/>
      <c r="D182" s="590"/>
      <c r="E182" s="590"/>
      <c r="F182" s="590">
        <v>14</v>
      </c>
      <c r="G182" s="591">
        <v>18</v>
      </c>
      <c r="H182" s="591">
        <v>12</v>
      </c>
      <c r="I182" s="591">
        <v>19</v>
      </c>
      <c r="J182" s="590">
        <v>24</v>
      </c>
      <c r="K182" s="555">
        <v>12</v>
      </c>
      <c r="L182" s="555">
        <v>13</v>
      </c>
      <c r="M182" s="999">
        <v>21</v>
      </c>
      <c r="N182" s="1007">
        <f t="shared" si="9"/>
        <v>133</v>
      </c>
      <c r="O182" s="1014">
        <f t="shared" si="10"/>
        <v>16.625</v>
      </c>
      <c r="P182" s="592">
        <f t="shared" si="11"/>
        <v>0.28999411290146743</v>
      </c>
    </row>
    <row r="183" spans="1:16" s="593" customFormat="1">
      <c r="A183" s="631" t="s">
        <v>149</v>
      </c>
      <c r="B183" s="589"/>
      <c r="C183" s="555"/>
      <c r="D183" s="590"/>
      <c r="E183" s="590"/>
      <c r="F183" s="590">
        <v>0</v>
      </c>
      <c r="G183" s="591">
        <v>0</v>
      </c>
      <c r="H183" s="591">
        <v>0</v>
      </c>
      <c r="I183" s="591">
        <v>0</v>
      </c>
      <c r="J183" s="590">
        <v>0</v>
      </c>
      <c r="K183" s="555">
        <v>0</v>
      </c>
      <c r="L183" s="555">
        <v>0</v>
      </c>
      <c r="M183" s="999">
        <v>0</v>
      </c>
      <c r="N183" s="1007">
        <f t="shared" si="9"/>
        <v>0</v>
      </c>
      <c r="O183" s="1014">
        <f t="shared" si="10"/>
        <v>0</v>
      </c>
      <c r="P183" s="592">
        <f t="shared" si="11"/>
        <v>0</v>
      </c>
    </row>
    <row r="184" spans="1:16" s="593" customFormat="1">
      <c r="A184" s="631" t="s">
        <v>150</v>
      </c>
      <c r="B184" s="589"/>
      <c r="C184" s="555"/>
      <c r="D184" s="590"/>
      <c r="E184" s="590"/>
      <c r="F184" s="590">
        <v>1</v>
      </c>
      <c r="G184" s="591">
        <v>0</v>
      </c>
      <c r="H184" s="591">
        <v>0</v>
      </c>
      <c r="I184" s="591">
        <v>0</v>
      </c>
      <c r="J184" s="590">
        <v>0</v>
      </c>
      <c r="K184" s="555">
        <v>0</v>
      </c>
      <c r="L184" s="555">
        <v>0</v>
      </c>
      <c r="M184" s="999">
        <v>0</v>
      </c>
      <c r="N184" s="1007">
        <f t="shared" si="9"/>
        <v>1</v>
      </c>
      <c r="O184" s="1014">
        <f t="shared" si="10"/>
        <v>0.125</v>
      </c>
      <c r="P184" s="592">
        <f t="shared" si="11"/>
        <v>2.1804068639208075E-3</v>
      </c>
    </row>
    <row r="185" spans="1:16" s="593" customFormat="1">
      <c r="A185" s="631" t="s">
        <v>151</v>
      </c>
      <c r="B185" s="589"/>
      <c r="C185" s="555"/>
      <c r="D185" s="590"/>
      <c r="E185" s="590"/>
      <c r="F185" s="590">
        <v>10</v>
      </c>
      <c r="G185" s="591">
        <v>12</v>
      </c>
      <c r="H185" s="591">
        <v>5</v>
      </c>
      <c r="I185" s="591">
        <v>18</v>
      </c>
      <c r="J185" s="590">
        <v>13</v>
      </c>
      <c r="K185" s="555">
        <v>4</v>
      </c>
      <c r="L185" s="555">
        <v>4</v>
      </c>
      <c r="M185" s="999">
        <v>5</v>
      </c>
      <c r="N185" s="1007">
        <f t="shared" si="9"/>
        <v>71</v>
      </c>
      <c r="O185" s="1014">
        <f t="shared" si="10"/>
        <v>8.875</v>
      </c>
      <c r="P185" s="592">
        <f t="shared" si="11"/>
        <v>0.15480888733837736</v>
      </c>
    </row>
    <row r="186" spans="1:16" s="593" customFormat="1">
      <c r="A186" s="631" t="s">
        <v>152</v>
      </c>
      <c r="B186" s="589"/>
      <c r="C186" s="555"/>
      <c r="D186" s="590"/>
      <c r="E186" s="590"/>
      <c r="F186" s="590">
        <v>210</v>
      </c>
      <c r="G186" s="591">
        <v>192</v>
      </c>
      <c r="H186" s="591">
        <v>221</v>
      </c>
      <c r="I186" s="591">
        <v>184</v>
      </c>
      <c r="J186" s="590">
        <v>236</v>
      </c>
      <c r="K186" s="555">
        <v>184</v>
      </c>
      <c r="L186" s="555">
        <v>180</v>
      </c>
      <c r="M186" s="999">
        <v>174</v>
      </c>
      <c r="N186" s="1007">
        <f t="shared" si="9"/>
        <v>1581</v>
      </c>
      <c r="O186" s="1014">
        <f t="shared" si="10"/>
        <v>197.625</v>
      </c>
      <c r="P186" s="592">
        <f t="shared" si="11"/>
        <v>3.4472232518587971</v>
      </c>
    </row>
    <row r="187" spans="1:16" s="593" customFormat="1">
      <c r="A187" s="631" t="s">
        <v>153</v>
      </c>
      <c r="B187" s="589"/>
      <c r="C187" s="555"/>
      <c r="D187" s="590"/>
      <c r="E187" s="590"/>
      <c r="F187" s="590">
        <v>91</v>
      </c>
      <c r="G187" s="591">
        <v>97</v>
      </c>
      <c r="H187" s="591">
        <v>94</v>
      </c>
      <c r="I187" s="591">
        <v>125</v>
      </c>
      <c r="J187" s="590">
        <v>139</v>
      </c>
      <c r="K187" s="555">
        <v>138</v>
      </c>
      <c r="L187" s="555">
        <v>97</v>
      </c>
      <c r="M187" s="999">
        <v>124</v>
      </c>
      <c r="N187" s="1007">
        <f t="shared" si="9"/>
        <v>905</v>
      </c>
      <c r="O187" s="1014">
        <f t="shared" si="10"/>
        <v>113.125</v>
      </c>
      <c r="P187" s="592">
        <f t="shared" si="11"/>
        <v>1.9732682118483309</v>
      </c>
    </row>
    <row r="188" spans="1:16" s="593" customFormat="1">
      <c r="A188" s="630" t="s">
        <v>154</v>
      </c>
      <c r="B188" s="589"/>
      <c r="C188" s="555"/>
      <c r="D188" s="590"/>
      <c r="E188" s="590"/>
      <c r="F188" s="590">
        <v>19</v>
      </c>
      <c r="G188" s="591">
        <v>23</v>
      </c>
      <c r="H188" s="591">
        <v>22</v>
      </c>
      <c r="I188" s="591">
        <v>31</v>
      </c>
      <c r="J188" s="590">
        <v>36</v>
      </c>
      <c r="K188" s="555">
        <v>32</v>
      </c>
      <c r="L188" s="555">
        <v>18</v>
      </c>
      <c r="M188" s="999">
        <v>28</v>
      </c>
      <c r="N188" s="1007">
        <f t="shared" si="9"/>
        <v>209</v>
      </c>
      <c r="O188" s="1014">
        <f t="shared" si="10"/>
        <v>26.125</v>
      </c>
      <c r="P188" s="592">
        <f t="shared" si="11"/>
        <v>0.45570503455944877</v>
      </c>
    </row>
    <row r="189" spans="1:16" s="593" customFormat="1">
      <c r="A189" s="631" t="s">
        <v>155</v>
      </c>
      <c r="B189" s="589"/>
      <c r="C189" s="555"/>
      <c r="D189" s="590"/>
      <c r="E189" s="590"/>
      <c r="F189" s="590">
        <v>13</v>
      </c>
      <c r="G189" s="591">
        <v>9</v>
      </c>
      <c r="H189" s="591">
        <v>13</v>
      </c>
      <c r="I189" s="591">
        <v>17</v>
      </c>
      <c r="J189" s="590">
        <v>11</v>
      </c>
      <c r="K189" s="555">
        <v>7</v>
      </c>
      <c r="L189" s="555">
        <v>11</v>
      </c>
      <c r="M189" s="999">
        <v>13</v>
      </c>
      <c r="N189" s="1007">
        <f t="shared" si="9"/>
        <v>94</v>
      </c>
      <c r="O189" s="1014">
        <f t="shared" si="10"/>
        <v>11.75</v>
      </c>
      <c r="P189" s="592">
        <f t="shared" si="11"/>
        <v>0.20495824520855591</v>
      </c>
    </row>
    <row r="190" spans="1:16" s="593" customFormat="1">
      <c r="A190" s="631" t="s">
        <v>156</v>
      </c>
      <c r="B190" s="589"/>
      <c r="C190" s="555"/>
      <c r="D190" s="590"/>
      <c r="E190" s="590"/>
      <c r="F190" s="590">
        <v>18</v>
      </c>
      <c r="G190" s="591">
        <v>20</v>
      </c>
      <c r="H190" s="591">
        <v>27</v>
      </c>
      <c r="I190" s="591">
        <v>29</v>
      </c>
      <c r="J190" s="590">
        <v>23</v>
      </c>
      <c r="K190" s="555">
        <v>34</v>
      </c>
      <c r="L190" s="555">
        <v>24</v>
      </c>
      <c r="M190" s="999">
        <v>26</v>
      </c>
      <c r="N190" s="1007">
        <f t="shared" si="9"/>
        <v>201</v>
      </c>
      <c r="O190" s="1014">
        <f t="shared" si="10"/>
        <v>25.125</v>
      </c>
      <c r="P190" s="592">
        <f t="shared" si="11"/>
        <v>0.43826177964808233</v>
      </c>
    </row>
    <row r="191" spans="1:16" s="593" customFormat="1">
      <c r="A191" s="631" t="s">
        <v>157</v>
      </c>
      <c r="B191" s="589"/>
      <c r="C191" s="555"/>
      <c r="D191" s="590"/>
      <c r="E191" s="590"/>
      <c r="F191" s="590">
        <v>3</v>
      </c>
      <c r="G191" s="591">
        <v>0</v>
      </c>
      <c r="H191" s="591">
        <v>3</v>
      </c>
      <c r="I191" s="591">
        <v>7</v>
      </c>
      <c r="J191" s="590">
        <v>1</v>
      </c>
      <c r="K191" s="555">
        <v>3</v>
      </c>
      <c r="L191" s="555">
        <v>3</v>
      </c>
      <c r="M191" s="999">
        <v>0</v>
      </c>
      <c r="N191" s="1007">
        <f t="shared" si="9"/>
        <v>20</v>
      </c>
      <c r="O191" s="1014">
        <f t="shared" si="10"/>
        <v>2.5</v>
      </c>
      <c r="P191" s="592">
        <f t="shared" si="11"/>
        <v>4.3608137278416149E-2</v>
      </c>
    </row>
    <row r="192" spans="1:16" s="593" customFormat="1">
      <c r="A192" s="630" t="s">
        <v>158</v>
      </c>
      <c r="B192" s="589"/>
      <c r="C192" s="555"/>
      <c r="D192" s="590"/>
      <c r="E192" s="590"/>
      <c r="F192" s="590">
        <v>303</v>
      </c>
      <c r="G192" s="591">
        <v>210</v>
      </c>
      <c r="H192" s="591">
        <v>237</v>
      </c>
      <c r="I192" s="591">
        <v>155</v>
      </c>
      <c r="J192" s="590">
        <v>167</v>
      </c>
      <c r="K192" s="555">
        <v>182</v>
      </c>
      <c r="L192" s="555">
        <v>198</v>
      </c>
      <c r="M192" s="999">
        <v>212</v>
      </c>
      <c r="N192" s="1007">
        <f t="shared" si="9"/>
        <v>1664</v>
      </c>
      <c r="O192" s="1014">
        <f t="shared" si="10"/>
        <v>208</v>
      </c>
      <c r="P192" s="592">
        <f t="shared" si="11"/>
        <v>3.6281970215642239</v>
      </c>
    </row>
    <row r="193" spans="1:16" s="593" customFormat="1">
      <c r="A193" s="631" t="s">
        <v>432</v>
      </c>
      <c r="B193" s="589"/>
      <c r="C193" s="555"/>
      <c r="D193" s="590"/>
      <c r="E193" s="590"/>
      <c r="F193" s="590">
        <v>0</v>
      </c>
      <c r="G193" s="591">
        <v>0</v>
      </c>
      <c r="H193" s="591">
        <v>0</v>
      </c>
      <c r="I193" s="591">
        <v>0</v>
      </c>
      <c r="J193" s="590">
        <v>1</v>
      </c>
      <c r="K193" s="555">
        <v>0</v>
      </c>
      <c r="L193" s="555">
        <v>0</v>
      </c>
      <c r="M193" s="999">
        <v>0</v>
      </c>
      <c r="N193" s="1007">
        <f t="shared" si="9"/>
        <v>1</v>
      </c>
      <c r="O193" s="1014">
        <f t="shared" si="10"/>
        <v>0.125</v>
      </c>
      <c r="P193" s="592">
        <f t="shared" si="11"/>
        <v>2.1804068639208075E-3</v>
      </c>
    </row>
    <row r="194" spans="1:16" s="593" customFormat="1">
      <c r="A194" s="631" t="s">
        <v>159</v>
      </c>
      <c r="B194" s="589"/>
      <c r="C194" s="555"/>
      <c r="D194" s="590"/>
      <c r="E194" s="590"/>
      <c r="F194" s="590">
        <v>0</v>
      </c>
      <c r="G194" s="591">
        <v>0</v>
      </c>
      <c r="H194" s="591">
        <v>0</v>
      </c>
      <c r="I194" s="591">
        <v>0</v>
      </c>
      <c r="J194" s="590">
        <v>0</v>
      </c>
      <c r="K194" s="555">
        <v>0</v>
      </c>
      <c r="L194" s="555">
        <v>0</v>
      </c>
      <c r="M194" s="999">
        <v>0</v>
      </c>
      <c r="N194" s="1007">
        <f t="shared" si="9"/>
        <v>0</v>
      </c>
      <c r="O194" s="1014">
        <f t="shared" si="10"/>
        <v>0</v>
      </c>
      <c r="P194" s="592">
        <f t="shared" si="11"/>
        <v>0</v>
      </c>
    </row>
    <row r="195" spans="1:16" s="593" customFormat="1">
      <c r="A195" s="630" t="s">
        <v>160</v>
      </c>
      <c r="B195" s="589"/>
      <c r="C195" s="555"/>
      <c r="D195" s="590"/>
      <c r="E195" s="590"/>
      <c r="F195" s="590">
        <v>31</v>
      </c>
      <c r="G195" s="591">
        <v>41</v>
      </c>
      <c r="H195" s="591">
        <v>50</v>
      </c>
      <c r="I195" s="591">
        <v>35</v>
      </c>
      <c r="J195" s="590">
        <v>52</v>
      </c>
      <c r="K195" s="555">
        <v>20</v>
      </c>
      <c r="L195" s="555">
        <v>15</v>
      </c>
      <c r="M195" s="999">
        <v>9</v>
      </c>
      <c r="N195" s="1007">
        <f t="shared" si="9"/>
        <v>253</v>
      </c>
      <c r="O195" s="1014">
        <f t="shared" si="10"/>
        <v>31.625</v>
      </c>
      <c r="P195" s="592">
        <f t="shared" si="11"/>
        <v>0.55164293657196439</v>
      </c>
    </row>
    <row r="196" spans="1:16" s="593" customFormat="1">
      <c r="A196" s="630" t="s">
        <v>161</v>
      </c>
      <c r="B196" s="589"/>
      <c r="C196" s="555"/>
      <c r="D196" s="590"/>
      <c r="E196" s="590"/>
      <c r="F196" s="590">
        <v>0</v>
      </c>
      <c r="G196" s="591">
        <v>0</v>
      </c>
      <c r="H196" s="591">
        <v>0</v>
      </c>
      <c r="I196" s="591">
        <v>0</v>
      </c>
      <c r="J196" s="590">
        <v>0</v>
      </c>
      <c r="K196" s="555">
        <v>0</v>
      </c>
      <c r="L196" s="555">
        <v>0</v>
      </c>
      <c r="M196" s="999">
        <v>0</v>
      </c>
      <c r="N196" s="1007">
        <f t="shared" si="9"/>
        <v>0</v>
      </c>
      <c r="O196" s="1014">
        <f t="shared" si="10"/>
        <v>0</v>
      </c>
      <c r="P196" s="592">
        <f t="shared" si="11"/>
        <v>0</v>
      </c>
    </row>
    <row r="197" spans="1:16" s="593" customFormat="1">
      <c r="A197" s="630" t="s">
        <v>162</v>
      </c>
      <c r="B197" s="589"/>
      <c r="C197" s="555"/>
      <c r="D197" s="590"/>
      <c r="E197" s="590"/>
      <c r="F197" s="590">
        <v>0</v>
      </c>
      <c r="G197" s="591">
        <v>0</v>
      </c>
      <c r="H197" s="591">
        <v>0</v>
      </c>
      <c r="I197" s="591">
        <v>0</v>
      </c>
      <c r="J197" s="590">
        <v>0</v>
      </c>
      <c r="K197" s="555">
        <v>0</v>
      </c>
      <c r="L197" s="555">
        <v>2</v>
      </c>
      <c r="M197" s="999">
        <v>1</v>
      </c>
      <c r="N197" s="1007">
        <f t="shared" si="9"/>
        <v>3</v>
      </c>
      <c r="O197" s="1014">
        <f t="shared" si="10"/>
        <v>0.375</v>
      </c>
      <c r="P197" s="592">
        <f t="shared" si="11"/>
        <v>6.5412205917624224E-3</v>
      </c>
    </row>
    <row r="198" spans="1:16" s="593" customFormat="1" ht="14.25" customHeight="1">
      <c r="A198" s="631" t="s">
        <v>163</v>
      </c>
      <c r="B198" s="589"/>
      <c r="C198" s="555"/>
      <c r="D198" s="590"/>
      <c r="E198" s="590"/>
      <c r="F198" s="590">
        <v>0</v>
      </c>
      <c r="G198" s="591">
        <v>0</v>
      </c>
      <c r="H198" s="591">
        <v>2</v>
      </c>
      <c r="I198" s="591">
        <v>2</v>
      </c>
      <c r="J198" s="590">
        <v>0</v>
      </c>
      <c r="K198" s="555">
        <v>1</v>
      </c>
      <c r="L198" s="555">
        <v>4</v>
      </c>
      <c r="M198" s="999">
        <v>10</v>
      </c>
      <c r="N198" s="1007">
        <f t="shared" si="9"/>
        <v>19</v>
      </c>
      <c r="O198" s="1014">
        <f t="shared" si="10"/>
        <v>2.375</v>
      </c>
      <c r="P198" s="592">
        <f t="shared" si="11"/>
        <v>4.1427730414495344E-2</v>
      </c>
    </row>
    <row r="199" spans="1:16" s="593" customFormat="1">
      <c r="A199" s="631" t="s">
        <v>164</v>
      </c>
      <c r="B199" s="589"/>
      <c r="C199" s="555"/>
      <c r="D199" s="590"/>
      <c r="E199" s="590"/>
      <c r="F199" s="590">
        <v>0</v>
      </c>
      <c r="G199" s="591">
        <v>0</v>
      </c>
      <c r="H199" s="591">
        <v>0</v>
      </c>
      <c r="I199" s="591">
        <v>0</v>
      </c>
      <c r="J199" s="590">
        <v>0</v>
      </c>
      <c r="K199" s="555">
        <v>0</v>
      </c>
      <c r="L199" s="555">
        <v>0</v>
      </c>
      <c r="M199" s="999">
        <v>0</v>
      </c>
      <c r="N199" s="1007">
        <f t="shared" si="9"/>
        <v>0</v>
      </c>
      <c r="O199" s="1014">
        <f t="shared" si="10"/>
        <v>0</v>
      </c>
      <c r="P199" s="592">
        <f t="shared" si="11"/>
        <v>0</v>
      </c>
    </row>
    <row r="200" spans="1:16" s="593" customFormat="1">
      <c r="A200" s="631" t="s">
        <v>165</v>
      </c>
      <c r="B200" s="589"/>
      <c r="C200" s="555"/>
      <c r="D200" s="590"/>
      <c r="E200" s="590"/>
      <c r="F200" s="590">
        <v>1</v>
      </c>
      <c r="G200" s="591">
        <v>2</v>
      </c>
      <c r="H200" s="591">
        <v>0</v>
      </c>
      <c r="I200" s="591">
        <v>0</v>
      </c>
      <c r="J200" s="590">
        <v>0</v>
      </c>
      <c r="K200" s="555">
        <v>1</v>
      </c>
      <c r="L200" s="555">
        <v>0</v>
      </c>
      <c r="M200" s="999">
        <v>0</v>
      </c>
      <c r="N200" s="1007">
        <f t="shared" si="9"/>
        <v>4</v>
      </c>
      <c r="O200" s="1014">
        <f t="shared" si="10"/>
        <v>0.5</v>
      </c>
      <c r="P200" s="592">
        <f t="shared" si="11"/>
        <v>8.7216274556832299E-3</v>
      </c>
    </row>
    <row r="201" spans="1:16" s="593" customFormat="1">
      <c r="A201" s="631" t="s">
        <v>166</v>
      </c>
      <c r="B201" s="589"/>
      <c r="C201" s="555"/>
      <c r="D201" s="590"/>
      <c r="E201" s="590"/>
      <c r="F201" s="590">
        <v>10</v>
      </c>
      <c r="G201" s="591">
        <v>11</v>
      </c>
      <c r="H201" s="591">
        <v>2</v>
      </c>
      <c r="I201" s="591">
        <v>14</v>
      </c>
      <c r="J201" s="590">
        <v>12</v>
      </c>
      <c r="K201" s="555">
        <v>8</v>
      </c>
      <c r="L201" s="555">
        <v>6</v>
      </c>
      <c r="M201" s="999">
        <v>16</v>
      </c>
      <c r="N201" s="1007">
        <f t="shared" si="9"/>
        <v>79</v>
      </c>
      <c r="O201" s="1014">
        <f t="shared" si="10"/>
        <v>9.875</v>
      </c>
      <c r="P201" s="592">
        <f t="shared" si="11"/>
        <v>0.17225214224974381</v>
      </c>
    </row>
    <row r="202" spans="1:16" s="593" customFormat="1">
      <c r="A202" s="630" t="s">
        <v>167</v>
      </c>
      <c r="B202" s="589"/>
      <c r="C202" s="555"/>
      <c r="D202" s="590"/>
      <c r="E202" s="590"/>
      <c r="F202" s="590">
        <v>293</v>
      </c>
      <c r="G202" s="591">
        <v>304</v>
      </c>
      <c r="H202" s="591">
        <v>268</v>
      </c>
      <c r="I202" s="591">
        <v>285</v>
      </c>
      <c r="J202" s="590">
        <v>266</v>
      </c>
      <c r="K202" s="555">
        <v>169</v>
      </c>
      <c r="L202" s="555">
        <v>172</v>
      </c>
      <c r="M202" s="999">
        <v>197</v>
      </c>
      <c r="N202" s="1007">
        <f t="shared" si="9"/>
        <v>1954</v>
      </c>
      <c r="O202" s="1014">
        <f t="shared" si="10"/>
        <v>244.25</v>
      </c>
      <c r="P202" s="592">
        <f t="shared" si="11"/>
        <v>4.2605150121012585</v>
      </c>
    </row>
    <row r="203" spans="1:16" s="593" customFormat="1">
      <c r="A203" s="630" t="s">
        <v>458</v>
      </c>
      <c r="B203" s="589"/>
      <c r="C203" s="555"/>
      <c r="D203" s="590"/>
      <c r="E203" s="590"/>
      <c r="F203" s="590">
        <v>0</v>
      </c>
      <c r="G203" s="591">
        <v>0</v>
      </c>
      <c r="H203" s="591">
        <v>0</v>
      </c>
      <c r="I203" s="591">
        <v>0</v>
      </c>
      <c r="J203" s="590">
        <v>0</v>
      </c>
      <c r="K203" s="555">
        <v>0</v>
      </c>
      <c r="L203" s="555">
        <v>0</v>
      </c>
      <c r="M203" s="999">
        <v>0</v>
      </c>
      <c r="N203" s="1007">
        <f t="shared" si="9"/>
        <v>0</v>
      </c>
      <c r="O203" s="1014">
        <f t="shared" si="10"/>
        <v>0</v>
      </c>
      <c r="P203" s="592">
        <f t="shared" si="11"/>
        <v>0</v>
      </c>
    </row>
    <row r="204" spans="1:16" s="593" customFormat="1">
      <c r="A204" s="630" t="s">
        <v>476</v>
      </c>
      <c r="B204" s="589"/>
      <c r="C204" s="555"/>
      <c r="D204" s="590"/>
      <c r="E204" s="590"/>
      <c r="F204" s="590">
        <v>0</v>
      </c>
      <c r="G204" s="591">
        <v>0</v>
      </c>
      <c r="H204" s="591">
        <v>0</v>
      </c>
      <c r="I204" s="591">
        <v>0</v>
      </c>
      <c r="J204" s="590">
        <v>0</v>
      </c>
      <c r="K204" s="555">
        <v>1</v>
      </c>
      <c r="L204" s="555">
        <v>0</v>
      </c>
      <c r="M204" s="999">
        <v>1</v>
      </c>
      <c r="N204" s="1007">
        <f t="shared" si="9"/>
        <v>2</v>
      </c>
      <c r="O204" s="1014">
        <f t="shared" si="10"/>
        <v>0.25</v>
      </c>
      <c r="P204" s="592">
        <f t="shared" si="11"/>
        <v>4.3608137278416149E-3</v>
      </c>
    </row>
    <row r="205" spans="1:16" s="593" customFormat="1">
      <c r="A205" s="631" t="s">
        <v>168</v>
      </c>
      <c r="B205" s="589"/>
      <c r="C205" s="555"/>
      <c r="D205" s="590"/>
      <c r="E205" s="590"/>
      <c r="F205" s="590">
        <v>0</v>
      </c>
      <c r="G205" s="591">
        <v>0</v>
      </c>
      <c r="H205" s="591">
        <v>0</v>
      </c>
      <c r="I205" s="591">
        <v>0</v>
      </c>
      <c r="J205" s="590">
        <v>0</v>
      </c>
      <c r="K205" s="555">
        <v>0</v>
      </c>
      <c r="L205" s="555">
        <v>0</v>
      </c>
      <c r="M205" s="999">
        <v>0</v>
      </c>
      <c r="N205" s="1007">
        <f t="shared" si="9"/>
        <v>0</v>
      </c>
      <c r="O205" s="1014">
        <f t="shared" si="10"/>
        <v>0</v>
      </c>
      <c r="P205" s="592">
        <f t="shared" si="11"/>
        <v>0</v>
      </c>
    </row>
    <row r="206" spans="1:16" s="593" customFormat="1">
      <c r="A206" s="631" t="s">
        <v>169</v>
      </c>
      <c r="B206" s="589"/>
      <c r="C206" s="555"/>
      <c r="D206" s="590"/>
      <c r="E206" s="590"/>
      <c r="F206" s="590">
        <v>0</v>
      </c>
      <c r="G206" s="591">
        <v>0</v>
      </c>
      <c r="H206" s="591">
        <v>0</v>
      </c>
      <c r="I206" s="591">
        <v>0</v>
      </c>
      <c r="J206" s="590">
        <v>0</v>
      </c>
      <c r="K206" s="555">
        <v>0</v>
      </c>
      <c r="L206" s="555">
        <v>0</v>
      </c>
      <c r="M206" s="999">
        <v>0</v>
      </c>
      <c r="N206" s="1007">
        <f t="shared" si="9"/>
        <v>0</v>
      </c>
      <c r="O206" s="1014">
        <f t="shared" si="10"/>
        <v>0</v>
      </c>
      <c r="P206" s="592">
        <f t="shared" si="11"/>
        <v>0</v>
      </c>
    </row>
    <row r="207" spans="1:16" s="593" customFormat="1">
      <c r="A207" s="630" t="s">
        <v>431</v>
      </c>
      <c r="B207" s="589"/>
      <c r="C207" s="555"/>
      <c r="D207" s="590"/>
      <c r="E207" s="590"/>
      <c r="F207" s="590">
        <v>0</v>
      </c>
      <c r="G207" s="591">
        <v>1</v>
      </c>
      <c r="H207" s="591">
        <v>1</v>
      </c>
      <c r="I207" s="591">
        <v>2</v>
      </c>
      <c r="J207" s="590">
        <v>1</v>
      </c>
      <c r="K207" s="555">
        <v>6</v>
      </c>
      <c r="L207" s="555">
        <v>16</v>
      </c>
      <c r="M207" s="999">
        <v>12</v>
      </c>
      <c r="N207" s="1007">
        <f t="shared" si="9"/>
        <v>39</v>
      </c>
      <c r="O207" s="1014">
        <f t="shared" si="10"/>
        <v>4.875</v>
      </c>
      <c r="P207" s="592">
        <f t="shared" si="11"/>
        <v>8.5035867692911493E-2</v>
      </c>
    </row>
    <row r="208" spans="1:16" s="593" customFormat="1">
      <c r="A208" s="631" t="s">
        <v>170</v>
      </c>
      <c r="B208" s="589"/>
      <c r="C208" s="555"/>
      <c r="D208" s="590"/>
      <c r="E208" s="590"/>
      <c r="F208" s="590">
        <v>1</v>
      </c>
      <c r="G208" s="591">
        <v>1</v>
      </c>
      <c r="H208" s="591">
        <v>1</v>
      </c>
      <c r="I208" s="591">
        <v>4</v>
      </c>
      <c r="J208" s="590">
        <v>3</v>
      </c>
      <c r="K208" s="555">
        <v>4</v>
      </c>
      <c r="L208" s="555">
        <v>4</v>
      </c>
      <c r="M208" s="999">
        <v>2</v>
      </c>
      <c r="N208" s="1007">
        <f t="shared" si="9"/>
        <v>20</v>
      </c>
      <c r="O208" s="1014">
        <f t="shared" si="10"/>
        <v>2.5</v>
      </c>
      <c r="P208" s="592">
        <f t="shared" si="11"/>
        <v>4.3608137278416149E-2</v>
      </c>
    </row>
    <row r="209" spans="1:16" s="593" customFormat="1">
      <c r="A209" s="630" t="s">
        <v>171</v>
      </c>
      <c r="B209" s="589"/>
      <c r="C209" s="555"/>
      <c r="D209" s="590"/>
      <c r="E209" s="590"/>
      <c r="F209" s="590">
        <v>0</v>
      </c>
      <c r="G209" s="591">
        <v>0</v>
      </c>
      <c r="H209" s="591">
        <v>0</v>
      </c>
      <c r="I209" s="591">
        <v>0</v>
      </c>
      <c r="J209" s="590">
        <v>0</v>
      </c>
      <c r="K209" s="555">
        <v>0</v>
      </c>
      <c r="L209" s="555">
        <v>0</v>
      </c>
      <c r="M209" s="999">
        <v>0</v>
      </c>
      <c r="N209" s="1007">
        <f t="shared" si="9"/>
        <v>0</v>
      </c>
      <c r="O209" s="1014">
        <f t="shared" si="10"/>
        <v>0</v>
      </c>
      <c r="P209" s="592">
        <f t="shared" si="11"/>
        <v>0</v>
      </c>
    </row>
    <row r="210" spans="1:16" s="593" customFormat="1">
      <c r="A210" s="631" t="s">
        <v>172</v>
      </c>
      <c r="B210" s="589"/>
      <c r="C210" s="555"/>
      <c r="D210" s="590"/>
      <c r="E210" s="590"/>
      <c r="F210" s="590">
        <v>9</v>
      </c>
      <c r="G210" s="591">
        <v>10</v>
      </c>
      <c r="H210" s="591">
        <v>8</v>
      </c>
      <c r="I210" s="591">
        <v>18</v>
      </c>
      <c r="J210" s="590">
        <v>13</v>
      </c>
      <c r="K210" s="555">
        <v>17</v>
      </c>
      <c r="L210" s="555">
        <v>35</v>
      </c>
      <c r="M210" s="999">
        <v>35</v>
      </c>
      <c r="N210" s="1007">
        <f t="shared" si="9"/>
        <v>145</v>
      </c>
      <c r="O210" s="1014">
        <f t="shared" si="10"/>
        <v>18.125</v>
      </c>
      <c r="P210" s="592">
        <f t="shared" si="11"/>
        <v>0.3161589952685171</v>
      </c>
    </row>
    <row r="211" spans="1:16" s="593" customFormat="1">
      <c r="A211" s="631" t="s">
        <v>173</v>
      </c>
      <c r="B211" s="589"/>
      <c r="C211" s="555"/>
      <c r="D211" s="590"/>
      <c r="E211" s="590"/>
      <c r="F211" s="590">
        <v>0</v>
      </c>
      <c r="G211" s="591">
        <v>0</v>
      </c>
      <c r="H211" s="591">
        <v>0</v>
      </c>
      <c r="I211" s="591">
        <v>0</v>
      </c>
      <c r="J211" s="590">
        <v>0</v>
      </c>
      <c r="K211" s="555">
        <v>0</v>
      </c>
      <c r="L211" s="555">
        <v>0</v>
      </c>
      <c r="M211" s="999">
        <v>0</v>
      </c>
      <c r="N211" s="1007">
        <f t="shared" ref="N211:N250" si="12">SUM(B211:M211)</f>
        <v>0</v>
      </c>
      <c r="O211" s="1014">
        <f t="shared" ref="O211:O250" si="13">AVERAGE(B211:M211)</f>
        <v>0</v>
      </c>
      <c r="P211" s="592">
        <f t="shared" ref="P211:P250" si="14">(N211/$N$250)*100</f>
        <v>0</v>
      </c>
    </row>
    <row r="212" spans="1:16" s="593" customFormat="1">
      <c r="A212" s="631" t="s">
        <v>174</v>
      </c>
      <c r="B212" s="589"/>
      <c r="C212" s="555"/>
      <c r="D212" s="590"/>
      <c r="E212" s="590"/>
      <c r="F212" s="590">
        <v>0</v>
      </c>
      <c r="G212" s="591">
        <v>0</v>
      </c>
      <c r="H212" s="591">
        <v>0</v>
      </c>
      <c r="I212" s="591">
        <v>0</v>
      </c>
      <c r="J212" s="590">
        <v>0</v>
      </c>
      <c r="K212" s="555">
        <v>0</v>
      </c>
      <c r="L212" s="555">
        <v>0</v>
      </c>
      <c r="M212" s="999">
        <v>0</v>
      </c>
      <c r="N212" s="1007">
        <f t="shared" si="12"/>
        <v>0</v>
      </c>
      <c r="O212" s="1014">
        <f t="shared" si="13"/>
        <v>0</v>
      </c>
      <c r="P212" s="592">
        <f t="shared" si="14"/>
        <v>0</v>
      </c>
    </row>
    <row r="213" spans="1:16" s="593" customFormat="1">
      <c r="A213" s="631" t="s">
        <v>506</v>
      </c>
      <c r="B213" s="589"/>
      <c r="C213" s="555"/>
      <c r="D213" s="590"/>
      <c r="E213" s="590"/>
      <c r="F213" s="590">
        <v>0</v>
      </c>
      <c r="G213" s="591">
        <v>0</v>
      </c>
      <c r="H213" s="591">
        <v>0</v>
      </c>
      <c r="I213" s="591">
        <v>0</v>
      </c>
      <c r="J213" s="590">
        <v>1</v>
      </c>
      <c r="K213" s="555">
        <v>0</v>
      </c>
      <c r="L213" s="555">
        <v>0</v>
      </c>
      <c r="M213" s="999">
        <v>0</v>
      </c>
      <c r="N213" s="1007">
        <f t="shared" si="12"/>
        <v>1</v>
      </c>
      <c r="O213" s="1014">
        <f t="shared" si="13"/>
        <v>0.125</v>
      </c>
      <c r="P213" s="592">
        <f t="shared" si="14"/>
        <v>2.1804068639208075E-3</v>
      </c>
    </row>
    <row r="214" spans="1:16" s="593" customFormat="1">
      <c r="A214" s="631" t="s">
        <v>175</v>
      </c>
      <c r="B214" s="589"/>
      <c r="C214" s="555"/>
      <c r="D214" s="590"/>
      <c r="E214" s="590"/>
      <c r="F214" s="590">
        <v>28</v>
      </c>
      <c r="G214" s="591">
        <v>21</v>
      </c>
      <c r="H214" s="591">
        <v>17</v>
      </c>
      <c r="I214" s="591">
        <v>16</v>
      </c>
      <c r="J214" s="590">
        <v>19</v>
      </c>
      <c r="K214" s="555">
        <v>16</v>
      </c>
      <c r="L214" s="555">
        <v>14</v>
      </c>
      <c r="M214" s="999">
        <v>23</v>
      </c>
      <c r="N214" s="1007">
        <f t="shared" si="12"/>
        <v>154</v>
      </c>
      <c r="O214" s="1014">
        <f t="shared" si="13"/>
        <v>19.25</v>
      </c>
      <c r="P214" s="592">
        <f t="shared" si="14"/>
        <v>0.33578265704380433</v>
      </c>
    </row>
    <row r="215" spans="1:16" s="593" customFormat="1">
      <c r="A215" s="631" t="s">
        <v>459</v>
      </c>
      <c r="B215" s="589"/>
      <c r="C215" s="555"/>
      <c r="D215" s="590"/>
      <c r="E215" s="590"/>
      <c r="F215" s="590">
        <v>1</v>
      </c>
      <c r="G215" s="591">
        <v>1</v>
      </c>
      <c r="H215" s="591">
        <v>0</v>
      </c>
      <c r="I215" s="591">
        <v>0</v>
      </c>
      <c r="J215" s="590">
        <v>0</v>
      </c>
      <c r="K215" s="555">
        <v>0</v>
      </c>
      <c r="L215" s="555">
        <v>0</v>
      </c>
      <c r="M215" s="999">
        <v>1</v>
      </c>
      <c r="N215" s="1007">
        <f t="shared" si="12"/>
        <v>3</v>
      </c>
      <c r="O215" s="1014">
        <f t="shared" si="13"/>
        <v>0.375</v>
      </c>
      <c r="P215" s="592">
        <f t="shared" si="14"/>
        <v>6.5412205917624224E-3</v>
      </c>
    </row>
    <row r="216" spans="1:16" s="593" customFormat="1">
      <c r="A216" s="631" t="s">
        <v>176</v>
      </c>
      <c r="B216" s="589"/>
      <c r="C216" s="555"/>
      <c r="D216" s="590"/>
      <c r="E216" s="590"/>
      <c r="F216" s="590">
        <v>24</v>
      </c>
      <c r="G216" s="591">
        <v>17</v>
      </c>
      <c r="H216" s="591">
        <v>19</v>
      </c>
      <c r="I216" s="591">
        <v>21</v>
      </c>
      <c r="J216" s="590">
        <v>23</v>
      </c>
      <c r="K216" s="555">
        <v>15</v>
      </c>
      <c r="L216" s="555">
        <v>16</v>
      </c>
      <c r="M216" s="999">
        <v>20</v>
      </c>
      <c r="N216" s="1007">
        <f t="shared" si="12"/>
        <v>155</v>
      </c>
      <c r="O216" s="1014">
        <f t="shared" si="13"/>
        <v>19.375</v>
      </c>
      <c r="P216" s="592">
        <f t="shared" si="14"/>
        <v>0.33796306390772518</v>
      </c>
    </row>
    <row r="217" spans="1:16" s="593" customFormat="1">
      <c r="A217" s="630" t="s">
        <v>177</v>
      </c>
      <c r="B217" s="589"/>
      <c r="C217" s="555"/>
      <c r="D217" s="590"/>
      <c r="E217" s="590"/>
      <c r="F217" s="590">
        <v>0</v>
      </c>
      <c r="G217" s="591">
        <v>0</v>
      </c>
      <c r="H217" s="591">
        <v>1</v>
      </c>
      <c r="I217" s="591">
        <v>1</v>
      </c>
      <c r="J217" s="590">
        <v>6</v>
      </c>
      <c r="K217" s="555">
        <v>1</v>
      </c>
      <c r="L217" s="555">
        <v>0</v>
      </c>
      <c r="M217" s="999">
        <v>2</v>
      </c>
      <c r="N217" s="1007">
        <f t="shared" si="12"/>
        <v>11</v>
      </c>
      <c r="O217" s="1014">
        <f t="shared" si="13"/>
        <v>1.375</v>
      </c>
      <c r="P217" s="592">
        <f t="shared" si="14"/>
        <v>2.3984475503128884E-2</v>
      </c>
    </row>
    <row r="218" spans="1:16" s="593" customFormat="1">
      <c r="A218" s="630" t="s">
        <v>510</v>
      </c>
      <c r="B218" s="589"/>
      <c r="C218" s="555"/>
      <c r="D218" s="590"/>
      <c r="E218" s="590"/>
      <c r="F218" s="590">
        <v>0</v>
      </c>
      <c r="G218" s="591">
        <v>0</v>
      </c>
      <c r="H218" s="591">
        <v>0</v>
      </c>
      <c r="I218" s="591">
        <v>0</v>
      </c>
      <c r="J218" s="590">
        <v>0</v>
      </c>
      <c r="K218" s="555">
        <v>0</v>
      </c>
      <c r="L218" s="555">
        <v>0</v>
      </c>
      <c r="M218" s="999">
        <v>0</v>
      </c>
      <c r="N218" s="1007">
        <f t="shared" si="12"/>
        <v>0</v>
      </c>
      <c r="O218" s="1014">
        <f t="shared" si="13"/>
        <v>0</v>
      </c>
      <c r="P218" s="592">
        <f t="shared" si="14"/>
        <v>0</v>
      </c>
    </row>
    <row r="219" spans="1:16" s="593" customFormat="1">
      <c r="A219" s="630" t="s">
        <v>460</v>
      </c>
      <c r="B219" s="589"/>
      <c r="C219" s="555"/>
      <c r="D219" s="590"/>
      <c r="E219" s="590"/>
      <c r="F219" s="590">
        <v>0</v>
      </c>
      <c r="G219" s="591">
        <v>0</v>
      </c>
      <c r="H219" s="591">
        <v>0</v>
      </c>
      <c r="I219" s="591">
        <v>1</v>
      </c>
      <c r="J219" s="590">
        <v>5</v>
      </c>
      <c r="K219" s="555">
        <v>3</v>
      </c>
      <c r="L219" s="555">
        <v>0</v>
      </c>
      <c r="M219" s="999">
        <v>0</v>
      </c>
      <c r="N219" s="1007">
        <f t="shared" si="12"/>
        <v>9</v>
      </c>
      <c r="O219" s="1014">
        <f t="shared" si="13"/>
        <v>1.125</v>
      </c>
      <c r="P219" s="592">
        <f t="shared" si="14"/>
        <v>1.9623661775287269E-2</v>
      </c>
    </row>
    <row r="220" spans="1:16" s="593" customFormat="1">
      <c r="A220" s="630" t="s">
        <v>465</v>
      </c>
      <c r="B220" s="589"/>
      <c r="C220" s="555"/>
      <c r="D220" s="590"/>
      <c r="E220" s="590"/>
      <c r="F220" s="590">
        <v>0</v>
      </c>
      <c r="G220" s="591">
        <v>0</v>
      </c>
      <c r="H220" s="591">
        <v>0</v>
      </c>
      <c r="I220" s="591">
        <v>0</v>
      </c>
      <c r="J220" s="590">
        <v>0</v>
      </c>
      <c r="K220" s="555">
        <v>0</v>
      </c>
      <c r="L220" s="555">
        <v>0</v>
      </c>
      <c r="M220" s="999">
        <v>0</v>
      </c>
      <c r="N220" s="1007">
        <f t="shared" si="12"/>
        <v>0</v>
      </c>
      <c r="O220" s="1014">
        <f t="shared" si="13"/>
        <v>0</v>
      </c>
      <c r="P220" s="592">
        <f t="shared" si="14"/>
        <v>0</v>
      </c>
    </row>
    <row r="221" spans="1:16" s="593" customFormat="1">
      <c r="A221" s="630" t="s">
        <v>477</v>
      </c>
      <c r="B221" s="589"/>
      <c r="C221" s="555"/>
      <c r="D221" s="590"/>
      <c r="E221" s="590"/>
      <c r="F221" s="590">
        <v>0</v>
      </c>
      <c r="G221" s="591">
        <v>0</v>
      </c>
      <c r="H221" s="591">
        <v>0</v>
      </c>
      <c r="I221" s="591">
        <v>0</v>
      </c>
      <c r="J221" s="590">
        <v>0</v>
      </c>
      <c r="K221" s="555">
        <v>0</v>
      </c>
      <c r="L221" s="555">
        <v>0</v>
      </c>
      <c r="M221" s="999">
        <v>2</v>
      </c>
      <c r="N221" s="1007">
        <f t="shared" si="12"/>
        <v>2</v>
      </c>
      <c r="O221" s="1014">
        <f t="shared" si="13"/>
        <v>0.25</v>
      </c>
      <c r="P221" s="592">
        <f t="shared" si="14"/>
        <v>4.3608137278416149E-3</v>
      </c>
    </row>
    <row r="222" spans="1:16" s="593" customFormat="1">
      <c r="A222" s="630" t="s">
        <v>418</v>
      </c>
      <c r="B222" s="589"/>
      <c r="C222" s="555"/>
      <c r="D222" s="590"/>
      <c r="E222" s="590"/>
      <c r="F222" s="590">
        <v>0</v>
      </c>
      <c r="G222" s="591">
        <v>4</v>
      </c>
      <c r="H222" s="591">
        <v>2</v>
      </c>
      <c r="I222" s="591">
        <v>0</v>
      </c>
      <c r="J222" s="590">
        <v>5</v>
      </c>
      <c r="K222" s="555">
        <v>3</v>
      </c>
      <c r="L222" s="555">
        <v>1</v>
      </c>
      <c r="M222" s="999">
        <v>7</v>
      </c>
      <c r="N222" s="1007">
        <f t="shared" si="12"/>
        <v>22</v>
      </c>
      <c r="O222" s="1014">
        <f t="shared" si="13"/>
        <v>2.75</v>
      </c>
      <c r="P222" s="592">
        <f t="shared" si="14"/>
        <v>4.7968951006257768E-2</v>
      </c>
    </row>
    <row r="223" spans="1:16" s="593" customFormat="1">
      <c r="A223" s="631" t="s">
        <v>178</v>
      </c>
      <c r="B223" s="589"/>
      <c r="C223" s="555"/>
      <c r="D223" s="590"/>
      <c r="E223" s="590"/>
      <c r="F223" s="590">
        <v>1</v>
      </c>
      <c r="G223" s="591">
        <v>1</v>
      </c>
      <c r="H223" s="591">
        <v>0</v>
      </c>
      <c r="I223" s="591">
        <v>2</v>
      </c>
      <c r="J223" s="590">
        <v>2</v>
      </c>
      <c r="K223" s="555">
        <v>0</v>
      </c>
      <c r="L223" s="555">
        <v>1</v>
      </c>
      <c r="M223" s="999">
        <v>1</v>
      </c>
      <c r="N223" s="1007">
        <f t="shared" si="12"/>
        <v>8</v>
      </c>
      <c r="O223" s="1014">
        <f t="shared" si="13"/>
        <v>1</v>
      </c>
      <c r="P223" s="592">
        <f t="shared" si="14"/>
        <v>1.744325491136646E-2</v>
      </c>
    </row>
    <row r="224" spans="1:16" s="593" customFormat="1">
      <c r="A224" s="631" t="s">
        <v>180</v>
      </c>
      <c r="B224" s="589"/>
      <c r="C224" s="555"/>
      <c r="D224" s="590"/>
      <c r="E224" s="590"/>
      <c r="F224" s="590">
        <v>2</v>
      </c>
      <c r="G224" s="591">
        <v>2</v>
      </c>
      <c r="H224" s="591">
        <v>11</v>
      </c>
      <c r="I224" s="591">
        <v>5</v>
      </c>
      <c r="J224" s="590">
        <v>2</v>
      </c>
      <c r="K224" s="555">
        <v>7</v>
      </c>
      <c r="L224" s="555">
        <v>2</v>
      </c>
      <c r="M224" s="999">
        <v>8</v>
      </c>
      <c r="N224" s="1007">
        <f t="shared" si="12"/>
        <v>39</v>
      </c>
      <c r="O224" s="1014">
        <f t="shared" si="13"/>
        <v>4.875</v>
      </c>
      <c r="P224" s="592">
        <f t="shared" si="14"/>
        <v>8.5035867692911493E-2</v>
      </c>
    </row>
    <row r="225" spans="1:16" s="593" customFormat="1">
      <c r="A225" s="631" t="s">
        <v>179</v>
      </c>
      <c r="B225" s="589"/>
      <c r="C225" s="555"/>
      <c r="D225" s="590"/>
      <c r="E225" s="590"/>
      <c r="F225" s="590">
        <v>0</v>
      </c>
      <c r="G225" s="591">
        <v>0</v>
      </c>
      <c r="H225" s="591">
        <v>0</v>
      </c>
      <c r="I225" s="591">
        <v>0</v>
      </c>
      <c r="J225" s="590">
        <v>0</v>
      </c>
      <c r="K225" s="555">
        <v>0</v>
      </c>
      <c r="L225" s="555">
        <v>0</v>
      </c>
      <c r="M225" s="999">
        <v>0</v>
      </c>
      <c r="N225" s="1007">
        <f t="shared" si="12"/>
        <v>0</v>
      </c>
      <c r="O225" s="1014">
        <f t="shared" si="13"/>
        <v>0</v>
      </c>
      <c r="P225" s="592">
        <f t="shared" si="14"/>
        <v>0</v>
      </c>
    </row>
    <row r="226" spans="1:16" s="593" customFormat="1">
      <c r="A226" s="631" t="s">
        <v>181</v>
      </c>
      <c r="B226" s="589"/>
      <c r="C226" s="555"/>
      <c r="D226" s="590"/>
      <c r="E226" s="590"/>
      <c r="F226" s="590">
        <v>2</v>
      </c>
      <c r="G226" s="591">
        <v>6</v>
      </c>
      <c r="H226" s="591">
        <v>11</v>
      </c>
      <c r="I226" s="591">
        <v>5</v>
      </c>
      <c r="J226" s="590">
        <v>4</v>
      </c>
      <c r="K226" s="555">
        <v>7</v>
      </c>
      <c r="L226" s="555">
        <v>12</v>
      </c>
      <c r="M226" s="999">
        <v>10</v>
      </c>
      <c r="N226" s="1007">
        <f t="shared" si="12"/>
        <v>57</v>
      </c>
      <c r="O226" s="1014">
        <f t="shared" si="13"/>
        <v>7.125</v>
      </c>
      <c r="P226" s="592">
        <f t="shared" si="14"/>
        <v>0.12428319124348604</v>
      </c>
    </row>
    <row r="227" spans="1:16" s="593" customFormat="1">
      <c r="A227" s="631" t="s">
        <v>182</v>
      </c>
      <c r="B227" s="589"/>
      <c r="C227" s="555"/>
      <c r="D227" s="590"/>
      <c r="E227" s="590"/>
      <c r="F227" s="590">
        <v>0</v>
      </c>
      <c r="G227" s="591">
        <v>0</v>
      </c>
      <c r="H227" s="591">
        <v>0</v>
      </c>
      <c r="I227" s="591">
        <v>0</v>
      </c>
      <c r="J227" s="590">
        <v>0</v>
      </c>
      <c r="K227" s="555">
        <v>0</v>
      </c>
      <c r="L227" s="555">
        <v>0</v>
      </c>
      <c r="M227" s="999">
        <v>2</v>
      </c>
      <c r="N227" s="1007">
        <f t="shared" si="12"/>
        <v>2</v>
      </c>
      <c r="O227" s="1014">
        <f t="shared" si="13"/>
        <v>0.25</v>
      </c>
      <c r="P227" s="592">
        <f t="shared" si="14"/>
        <v>4.3608137278416149E-3</v>
      </c>
    </row>
    <row r="228" spans="1:16" s="593" customFormat="1">
      <c r="A228" s="631" t="s">
        <v>511</v>
      </c>
      <c r="B228" s="589"/>
      <c r="C228" s="555"/>
      <c r="D228" s="590"/>
      <c r="E228" s="590"/>
      <c r="F228" s="590">
        <v>3</v>
      </c>
      <c r="G228" s="591">
        <v>3</v>
      </c>
      <c r="H228" s="591">
        <v>9</v>
      </c>
      <c r="I228" s="591">
        <v>13</v>
      </c>
      <c r="J228" s="590">
        <v>0</v>
      </c>
      <c r="K228" s="555">
        <v>0</v>
      </c>
      <c r="L228" s="555">
        <v>0</v>
      </c>
      <c r="M228" s="999">
        <v>0</v>
      </c>
      <c r="N228" s="1007">
        <f t="shared" si="12"/>
        <v>28</v>
      </c>
      <c r="O228" s="1014">
        <f t="shared" si="13"/>
        <v>3.5</v>
      </c>
      <c r="P228" s="592">
        <f t="shared" si="14"/>
        <v>6.1051392189782609E-2</v>
      </c>
    </row>
    <row r="229" spans="1:16" s="593" customFormat="1">
      <c r="A229" s="631" t="s">
        <v>183</v>
      </c>
      <c r="B229" s="589"/>
      <c r="C229" s="555"/>
      <c r="D229" s="590"/>
      <c r="E229" s="590"/>
      <c r="F229" s="590">
        <v>161</v>
      </c>
      <c r="G229" s="591">
        <v>142</v>
      </c>
      <c r="H229" s="591">
        <v>159</v>
      </c>
      <c r="I229" s="591">
        <v>166</v>
      </c>
      <c r="J229" s="590">
        <v>176</v>
      </c>
      <c r="K229" s="555">
        <v>151</v>
      </c>
      <c r="L229" s="555">
        <v>131</v>
      </c>
      <c r="M229" s="999">
        <v>162</v>
      </c>
      <c r="N229" s="1007">
        <f t="shared" si="12"/>
        <v>1248</v>
      </c>
      <c r="O229" s="1014">
        <f t="shared" si="13"/>
        <v>156</v>
      </c>
      <c r="P229" s="592">
        <f t="shared" si="14"/>
        <v>2.7211477661731678</v>
      </c>
    </row>
    <row r="230" spans="1:16" s="593" customFormat="1">
      <c r="A230" s="631" t="s">
        <v>184</v>
      </c>
      <c r="B230" s="589"/>
      <c r="C230" s="555"/>
      <c r="D230" s="590"/>
      <c r="E230" s="590"/>
      <c r="F230" s="590">
        <v>0</v>
      </c>
      <c r="G230" s="591">
        <v>0</v>
      </c>
      <c r="H230" s="591">
        <v>2</v>
      </c>
      <c r="I230" s="591">
        <v>0</v>
      </c>
      <c r="J230" s="590">
        <v>0</v>
      </c>
      <c r="K230" s="555">
        <v>0</v>
      </c>
      <c r="L230" s="555">
        <v>0</v>
      </c>
      <c r="M230" s="999">
        <v>2</v>
      </c>
      <c r="N230" s="1007">
        <f t="shared" si="12"/>
        <v>4</v>
      </c>
      <c r="O230" s="1014">
        <f t="shared" si="13"/>
        <v>0.5</v>
      </c>
      <c r="P230" s="592">
        <f t="shared" si="14"/>
        <v>8.7216274556832299E-3</v>
      </c>
    </row>
    <row r="231" spans="1:16" s="593" customFormat="1">
      <c r="A231" s="631" t="s">
        <v>185</v>
      </c>
      <c r="B231" s="589"/>
      <c r="C231" s="555"/>
      <c r="D231" s="590"/>
      <c r="E231" s="590"/>
      <c r="F231" s="590">
        <v>17</v>
      </c>
      <c r="G231" s="591">
        <v>11</v>
      </c>
      <c r="H231" s="591">
        <v>15</v>
      </c>
      <c r="I231" s="591">
        <v>22</v>
      </c>
      <c r="J231" s="590">
        <v>16</v>
      </c>
      <c r="K231" s="555">
        <v>23</v>
      </c>
      <c r="L231" s="555">
        <v>16</v>
      </c>
      <c r="M231" s="999">
        <v>28</v>
      </c>
      <c r="N231" s="1007">
        <f t="shared" si="12"/>
        <v>148</v>
      </c>
      <c r="O231" s="1014">
        <f t="shared" si="13"/>
        <v>18.5</v>
      </c>
      <c r="P231" s="592">
        <f t="shared" si="14"/>
        <v>0.32270021586027953</v>
      </c>
    </row>
    <row r="232" spans="1:16" s="593" customFormat="1">
      <c r="A232" s="631" t="s">
        <v>496</v>
      </c>
      <c r="B232" s="589"/>
      <c r="C232" s="555"/>
      <c r="D232" s="590"/>
      <c r="E232" s="590"/>
      <c r="F232" s="590">
        <v>0</v>
      </c>
      <c r="G232" s="591">
        <v>0</v>
      </c>
      <c r="H232" s="591">
        <v>0</v>
      </c>
      <c r="I232" s="591">
        <v>0</v>
      </c>
      <c r="J232" s="590">
        <v>0</v>
      </c>
      <c r="K232" s="555">
        <v>1</v>
      </c>
      <c r="L232" s="555">
        <v>0</v>
      </c>
      <c r="M232" s="999">
        <v>0</v>
      </c>
      <c r="N232" s="1007">
        <f t="shared" si="12"/>
        <v>1</v>
      </c>
      <c r="O232" s="1014">
        <f t="shared" si="13"/>
        <v>0.125</v>
      </c>
      <c r="P232" s="592">
        <f t="shared" si="14"/>
        <v>2.1804068639208075E-3</v>
      </c>
    </row>
    <row r="233" spans="1:16" s="593" customFormat="1">
      <c r="A233" s="631" t="s">
        <v>186</v>
      </c>
      <c r="B233" s="589"/>
      <c r="C233" s="555"/>
      <c r="D233" s="590"/>
      <c r="E233" s="590"/>
      <c r="F233" s="590">
        <v>7</v>
      </c>
      <c r="G233" s="591">
        <v>17</v>
      </c>
      <c r="H233" s="591">
        <v>19</v>
      </c>
      <c r="I233" s="591">
        <v>6</v>
      </c>
      <c r="J233" s="590">
        <v>0</v>
      </c>
      <c r="K233" s="555">
        <v>2</v>
      </c>
      <c r="L233" s="555">
        <v>1</v>
      </c>
      <c r="M233" s="999">
        <v>4</v>
      </c>
      <c r="N233" s="1007">
        <f t="shared" si="12"/>
        <v>56</v>
      </c>
      <c r="O233" s="1014">
        <f t="shared" si="13"/>
        <v>7</v>
      </c>
      <c r="P233" s="592">
        <f t="shared" si="14"/>
        <v>0.12210278437956522</v>
      </c>
    </row>
    <row r="234" spans="1:16" s="593" customFormat="1">
      <c r="A234" s="630" t="s">
        <v>187</v>
      </c>
      <c r="B234" s="589"/>
      <c r="C234" s="555"/>
      <c r="D234" s="590"/>
      <c r="E234" s="590"/>
      <c r="F234" s="590">
        <v>9</v>
      </c>
      <c r="G234" s="591">
        <v>8</v>
      </c>
      <c r="H234" s="591">
        <v>6</v>
      </c>
      <c r="I234" s="591">
        <v>6</v>
      </c>
      <c r="J234" s="590">
        <v>10</v>
      </c>
      <c r="K234" s="555">
        <v>12</v>
      </c>
      <c r="L234" s="555">
        <v>13</v>
      </c>
      <c r="M234" s="999">
        <v>18</v>
      </c>
      <c r="N234" s="1007">
        <f t="shared" si="12"/>
        <v>82</v>
      </c>
      <c r="O234" s="1014">
        <f t="shared" si="13"/>
        <v>10.25</v>
      </c>
      <c r="P234" s="592">
        <f t="shared" si="14"/>
        <v>0.17879336284150621</v>
      </c>
    </row>
    <row r="235" spans="1:16" s="593" customFormat="1">
      <c r="A235" s="630" t="s">
        <v>188</v>
      </c>
      <c r="B235" s="589"/>
      <c r="C235" s="555"/>
      <c r="D235" s="590"/>
      <c r="E235" s="590"/>
      <c r="F235" s="590">
        <v>3</v>
      </c>
      <c r="G235" s="591">
        <v>4</v>
      </c>
      <c r="H235" s="591">
        <v>1</v>
      </c>
      <c r="I235" s="591">
        <v>0</v>
      </c>
      <c r="J235" s="590">
        <v>9</v>
      </c>
      <c r="K235" s="555">
        <v>2</v>
      </c>
      <c r="L235" s="555">
        <v>0</v>
      </c>
      <c r="M235" s="999">
        <v>0</v>
      </c>
      <c r="N235" s="1007">
        <f t="shared" si="12"/>
        <v>19</v>
      </c>
      <c r="O235" s="1014">
        <f t="shared" si="13"/>
        <v>2.375</v>
      </c>
      <c r="P235" s="592">
        <f t="shared" si="14"/>
        <v>4.1427730414495344E-2</v>
      </c>
    </row>
    <row r="236" spans="1:16" s="593" customFormat="1">
      <c r="A236" s="631" t="s">
        <v>189</v>
      </c>
      <c r="B236" s="589"/>
      <c r="C236" s="555"/>
      <c r="D236" s="590"/>
      <c r="E236" s="590"/>
      <c r="F236" s="590">
        <v>37</v>
      </c>
      <c r="G236" s="591">
        <v>58</v>
      </c>
      <c r="H236" s="591">
        <v>68</v>
      </c>
      <c r="I236" s="591">
        <v>54</v>
      </c>
      <c r="J236" s="590">
        <v>93</v>
      </c>
      <c r="K236" s="555">
        <v>112</v>
      </c>
      <c r="L236" s="555">
        <v>124</v>
      </c>
      <c r="M236" s="999">
        <v>120</v>
      </c>
      <c r="N236" s="1007">
        <f t="shared" si="12"/>
        <v>666</v>
      </c>
      <c r="O236" s="1014">
        <f t="shared" si="13"/>
        <v>83.25</v>
      </c>
      <c r="P236" s="592">
        <f t="shared" si="14"/>
        <v>1.4521509713712579</v>
      </c>
    </row>
    <row r="237" spans="1:16" s="593" customFormat="1">
      <c r="A237" s="631" t="s">
        <v>190</v>
      </c>
      <c r="B237" s="589"/>
      <c r="C237" s="555"/>
      <c r="D237" s="590"/>
      <c r="E237" s="590"/>
      <c r="F237" s="590">
        <v>19</v>
      </c>
      <c r="G237" s="591">
        <v>14</v>
      </c>
      <c r="H237" s="591">
        <v>14</v>
      </c>
      <c r="I237" s="591">
        <v>35</v>
      </c>
      <c r="J237" s="590">
        <v>33</v>
      </c>
      <c r="K237" s="555">
        <v>45</v>
      </c>
      <c r="L237" s="555">
        <v>97</v>
      </c>
      <c r="M237" s="999">
        <v>34</v>
      </c>
      <c r="N237" s="1007">
        <f t="shared" si="12"/>
        <v>291</v>
      </c>
      <c r="O237" s="1014">
        <f t="shared" si="13"/>
        <v>36.375</v>
      </c>
      <c r="P237" s="592">
        <f t="shared" si="14"/>
        <v>0.63449839740095504</v>
      </c>
    </row>
    <row r="238" spans="1:16" s="593" customFormat="1">
      <c r="A238" s="631" t="s">
        <v>442</v>
      </c>
      <c r="B238" s="589"/>
      <c r="C238" s="555"/>
      <c r="D238" s="590"/>
      <c r="E238" s="590"/>
      <c r="F238" s="590">
        <v>3</v>
      </c>
      <c r="G238" s="591">
        <v>0</v>
      </c>
      <c r="H238" s="591">
        <v>1</v>
      </c>
      <c r="I238" s="591">
        <v>0</v>
      </c>
      <c r="J238" s="590">
        <v>2</v>
      </c>
      <c r="K238" s="555">
        <v>0</v>
      </c>
      <c r="L238" s="555">
        <v>1</v>
      </c>
      <c r="M238" s="999">
        <v>1</v>
      </c>
      <c r="N238" s="1007">
        <f t="shared" si="12"/>
        <v>8</v>
      </c>
      <c r="O238" s="1014">
        <f t="shared" si="13"/>
        <v>1</v>
      </c>
      <c r="P238" s="592">
        <f t="shared" si="14"/>
        <v>1.744325491136646E-2</v>
      </c>
    </row>
    <row r="239" spans="1:16" s="593" customFormat="1">
      <c r="A239" s="631" t="s">
        <v>466</v>
      </c>
      <c r="B239" s="589"/>
      <c r="C239" s="555"/>
      <c r="D239" s="590"/>
      <c r="E239" s="590"/>
      <c r="F239" s="590">
        <v>1</v>
      </c>
      <c r="G239" s="591">
        <v>0</v>
      </c>
      <c r="H239" s="591">
        <v>0</v>
      </c>
      <c r="I239" s="591">
        <v>0</v>
      </c>
      <c r="J239" s="590">
        <v>0</v>
      </c>
      <c r="K239" s="555">
        <v>0</v>
      </c>
      <c r="L239" s="555">
        <v>0</v>
      </c>
      <c r="M239" s="999">
        <v>0</v>
      </c>
      <c r="N239" s="1007">
        <f t="shared" si="12"/>
        <v>1</v>
      </c>
      <c r="O239" s="1014">
        <f t="shared" si="13"/>
        <v>0.125</v>
      </c>
      <c r="P239" s="592">
        <f t="shared" si="14"/>
        <v>2.1804068639208075E-3</v>
      </c>
    </row>
    <row r="240" spans="1:16" s="593" customFormat="1">
      <c r="A240" s="631" t="s">
        <v>191</v>
      </c>
      <c r="B240" s="589"/>
      <c r="C240" s="555"/>
      <c r="D240" s="590"/>
      <c r="E240" s="590"/>
      <c r="F240" s="590">
        <v>1</v>
      </c>
      <c r="G240" s="591">
        <v>4</v>
      </c>
      <c r="H240" s="591">
        <v>1</v>
      </c>
      <c r="I240" s="591">
        <v>3</v>
      </c>
      <c r="J240" s="590">
        <v>10</v>
      </c>
      <c r="K240" s="555">
        <v>3</v>
      </c>
      <c r="L240" s="555">
        <v>1</v>
      </c>
      <c r="M240" s="999">
        <v>0</v>
      </c>
      <c r="N240" s="1007">
        <f t="shared" si="12"/>
        <v>23</v>
      </c>
      <c r="O240" s="1014">
        <f t="shared" si="13"/>
        <v>2.875</v>
      </c>
      <c r="P240" s="592">
        <f t="shared" si="14"/>
        <v>5.0149357870178574E-2</v>
      </c>
    </row>
    <row r="241" spans="1:16" s="593" customFormat="1">
      <c r="A241" s="631" t="s">
        <v>192</v>
      </c>
      <c r="B241" s="589"/>
      <c r="C241" s="555"/>
      <c r="D241" s="590"/>
      <c r="E241" s="590"/>
      <c r="F241" s="590">
        <v>60</v>
      </c>
      <c r="G241" s="591">
        <v>56</v>
      </c>
      <c r="H241" s="591">
        <v>93</v>
      </c>
      <c r="I241" s="591">
        <v>61</v>
      </c>
      <c r="J241" s="590">
        <v>138</v>
      </c>
      <c r="K241" s="555">
        <v>153</v>
      </c>
      <c r="L241" s="555">
        <v>109</v>
      </c>
      <c r="M241" s="999">
        <v>85</v>
      </c>
      <c r="N241" s="1007">
        <f t="shared" si="12"/>
        <v>755</v>
      </c>
      <c r="O241" s="1014">
        <f t="shared" si="13"/>
        <v>94.375</v>
      </c>
      <c r="P241" s="592">
        <f t="shared" si="14"/>
        <v>1.64620718226021</v>
      </c>
    </row>
    <row r="242" spans="1:16" s="593" customFormat="1">
      <c r="A242" s="631" t="s">
        <v>193</v>
      </c>
      <c r="B242" s="589"/>
      <c r="C242" s="555"/>
      <c r="D242" s="590"/>
      <c r="E242" s="590"/>
      <c r="F242" s="590">
        <v>0</v>
      </c>
      <c r="G242" s="591">
        <v>0</v>
      </c>
      <c r="H242" s="591">
        <v>0</v>
      </c>
      <c r="I242" s="591">
        <v>0</v>
      </c>
      <c r="J242" s="590">
        <v>0</v>
      </c>
      <c r="K242" s="555">
        <v>0</v>
      </c>
      <c r="L242" s="555">
        <v>0</v>
      </c>
      <c r="M242" s="999">
        <v>0</v>
      </c>
      <c r="N242" s="1007">
        <f t="shared" si="12"/>
        <v>0</v>
      </c>
      <c r="O242" s="1014">
        <f t="shared" si="13"/>
        <v>0</v>
      </c>
      <c r="P242" s="592">
        <f t="shared" si="14"/>
        <v>0</v>
      </c>
    </row>
    <row r="243" spans="1:16" s="593" customFormat="1">
      <c r="A243" s="631" t="s">
        <v>194</v>
      </c>
      <c r="B243" s="589"/>
      <c r="C243" s="555"/>
      <c r="D243" s="590"/>
      <c r="E243" s="590"/>
      <c r="F243" s="590">
        <v>5</v>
      </c>
      <c r="G243" s="591">
        <v>2</v>
      </c>
      <c r="H243" s="591">
        <v>8</v>
      </c>
      <c r="I243" s="591">
        <v>4</v>
      </c>
      <c r="J243" s="590">
        <v>17</v>
      </c>
      <c r="K243" s="555">
        <v>3</v>
      </c>
      <c r="L243" s="555">
        <v>1</v>
      </c>
      <c r="M243" s="999">
        <v>2</v>
      </c>
      <c r="N243" s="1007">
        <f t="shared" si="12"/>
        <v>42</v>
      </c>
      <c r="O243" s="1014">
        <f t="shared" si="13"/>
        <v>5.25</v>
      </c>
      <c r="P243" s="592">
        <f t="shared" si="14"/>
        <v>9.1577088284673924E-2</v>
      </c>
    </row>
    <row r="244" spans="1:16" s="593" customFormat="1">
      <c r="A244" s="631" t="s">
        <v>195</v>
      </c>
      <c r="B244" s="589"/>
      <c r="C244" s="555"/>
      <c r="D244" s="590"/>
      <c r="E244" s="590"/>
      <c r="F244" s="590">
        <v>63</v>
      </c>
      <c r="G244" s="591">
        <v>65</v>
      </c>
      <c r="H244" s="591">
        <v>81</v>
      </c>
      <c r="I244" s="591">
        <v>77</v>
      </c>
      <c r="J244" s="590">
        <v>64</v>
      </c>
      <c r="K244" s="555">
        <v>41</v>
      </c>
      <c r="L244" s="555">
        <v>62</v>
      </c>
      <c r="M244" s="999">
        <v>52</v>
      </c>
      <c r="N244" s="1007">
        <f t="shared" si="12"/>
        <v>505</v>
      </c>
      <c r="O244" s="1014">
        <f t="shared" si="13"/>
        <v>63.125</v>
      </c>
      <c r="P244" s="592">
        <f t="shared" si="14"/>
        <v>1.1011054662800077</v>
      </c>
    </row>
    <row r="245" spans="1:16" s="593" customFormat="1">
      <c r="A245" s="631" t="s">
        <v>196</v>
      </c>
      <c r="B245" s="589"/>
      <c r="C245" s="555"/>
      <c r="D245" s="590"/>
      <c r="E245" s="590"/>
      <c r="F245" s="590">
        <v>130</v>
      </c>
      <c r="G245" s="591">
        <v>201</v>
      </c>
      <c r="H245" s="591">
        <v>117</v>
      </c>
      <c r="I245" s="591">
        <v>139</v>
      </c>
      <c r="J245" s="590">
        <v>149</v>
      </c>
      <c r="K245" s="555">
        <v>140</v>
      </c>
      <c r="L245" s="555">
        <v>152</v>
      </c>
      <c r="M245" s="999">
        <v>136</v>
      </c>
      <c r="N245" s="1007">
        <f t="shared" si="12"/>
        <v>1164</v>
      </c>
      <c r="O245" s="1014">
        <f t="shared" si="13"/>
        <v>145.5</v>
      </c>
      <c r="P245" s="652">
        <f t="shared" si="14"/>
        <v>2.5379935896038202</v>
      </c>
    </row>
    <row r="246" spans="1:16" s="593" customFormat="1">
      <c r="A246" s="631" t="s">
        <v>427</v>
      </c>
      <c r="B246" s="589"/>
      <c r="C246" s="555"/>
      <c r="D246" s="590"/>
      <c r="E246" s="590"/>
      <c r="F246" s="590">
        <v>4</v>
      </c>
      <c r="G246" s="591">
        <v>3</v>
      </c>
      <c r="H246" s="653">
        <v>5</v>
      </c>
      <c r="I246" s="653">
        <v>1</v>
      </c>
      <c r="J246" s="654">
        <v>10</v>
      </c>
      <c r="K246" s="555">
        <v>0</v>
      </c>
      <c r="L246" s="555">
        <v>4</v>
      </c>
      <c r="M246" s="999">
        <v>7</v>
      </c>
      <c r="N246" s="1009">
        <f t="shared" si="12"/>
        <v>34</v>
      </c>
      <c r="O246" s="1016">
        <f t="shared" si="13"/>
        <v>4.25</v>
      </c>
      <c r="P246" s="655">
        <f t="shared" si="14"/>
        <v>7.4133833373307464E-2</v>
      </c>
    </row>
    <row r="247" spans="1:16" s="593" customFormat="1">
      <c r="A247" s="631" t="s">
        <v>428</v>
      </c>
      <c r="B247" s="589"/>
      <c r="C247" s="555"/>
      <c r="D247" s="590"/>
      <c r="E247" s="590"/>
      <c r="F247" s="590">
        <v>1</v>
      </c>
      <c r="G247" s="591">
        <v>2</v>
      </c>
      <c r="H247" s="653">
        <v>4</v>
      </c>
      <c r="I247" s="653">
        <v>3</v>
      </c>
      <c r="J247" s="654">
        <v>2</v>
      </c>
      <c r="K247" s="555">
        <v>0</v>
      </c>
      <c r="L247" s="555">
        <v>2</v>
      </c>
      <c r="M247" s="999">
        <v>5</v>
      </c>
      <c r="N247" s="1009">
        <f t="shared" si="12"/>
        <v>19</v>
      </c>
      <c r="O247" s="1016">
        <f t="shared" si="13"/>
        <v>2.375</v>
      </c>
      <c r="P247" s="655">
        <f t="shared" si="14"/>
        <v>4.1427730414495344E-2</v>
      </c>
    </row>
    <row r="248" spans="1:16" s="593" customFormat="1">
      <c r="A248" s="633" t="s">
        <v>198</v>
      </c>
      <c r="B248" s="656"/>
      <c r="C248" s="657"/>
      <c r="D248" s="654"/>
      <c r="E248" s="654"/>
      <c r="F248" s="654">
        <v>0</v>
      </c>
      <c r="G248" s="653">
        <v>2</v>
      </c>
      <c r="H248" s="653">
        <v>0</v>
      </c>
      <c r="I248" s="653">
        <v>2</v>
      </c>
      <c r="J248" s="654">
        <v>2</v>
      </c>
      <c r="K248" s="555">
        <v>3</v>
      </c>
      <c r="L248" s="657">
        <v>0</v>
      </c>
      <c r="M248" s="999">
        <v>3</v>
      </c>
      <c r="N248" s="1009">
        <f t="shared" si="12"/>
        <v>12</v>
      </c>
      <c r="O248" s="1016">
        <f t="shared" si="13"/>
        <v>1.5</v>
      </c>
      <c r="P248" s="655">
        <f t="shared" si="14"/>
        <v>2.616488236704969E-2</v>
      </c>
    </row>
    <row r="249" spans="1:16" s="593" customFormat="1" ht="15.75" thickBot="1">
      <c r="A249" s="634" t="s">
        <v>197</v>
      </c>
      <c r="B249" s="656"/>
      <c r="C249" s="657"/>
      <c r="D249" s="654"/>
      <c r="E249" s="654"/>
      <c r="F249" s="654">
        <v>10</v>
      </c>
      <c r="G249" s="653">
        <v>4</v>
      </c>
      <c r="H249" s="653">
        <v>6</v>
      </c>
      <c r="I249" s="653">
        <v>3</v>
      </c>
      <c r="J249" s="654">
        <v>5</v>
      </c>
      <c r="K249" s="657">
        <v>3</v>
      </c>
      <c r="L249" s="657">
        <v>3</v>
      </c>
      <c r="M249" s="1000">
        <v>4</v>
      </c>
      <c r="N249" s="1010">
        <f t="shared" si="12"/>
        <v>38</v>
      </c>
      <c r="O249" s="1017">
        <f t="shared" si="13"/>
        <v>4.75</v>
      </c>
      <c r="P249" s="658">
        <f t="shared" si="14"/>
        <v>8.2855460828990687E-2</v>
      </c>
    </row>
    <row r="250" spans="1:16" ht="16.5" customHeight="1" thickBot="1">
      <c r="A250" s="79" t="s">
        <v>5</v>
      </c>
      <c r="B250" s="80"/>
      <c r="C250" s="80"/>
      <c r="D250" s="80"/>
      <c r="E250" s="80"/>
      <c r="F250" s="880">
        <f t="shared" ref="F250:M250" si="15">SUM(F5:F249)</f>
        <v>5776</v>
      </c>
      <c r="G250" s="880">
        <f t="shared" si="15"/>
        <v>5864</v>
      </c>
      <c r="H250" s="880">
        <f t="shared" si="15"/>
        <v>5624</v>
      </c>
      <c r="I250" s="880">
        <f t="shared" si="15"/>
        <v>5600</v>
      </c>
      <c r="J250" s="880">
        <f t="shared" si="15"/>
        <v>6191</v>
      </c>
      <c r="K250" s="837">
        <f t="shared" si="15"/>
        <v>5809</v>
      </c>
      <c r="L250" s="81">
        <f t="shared" si="15"/>
        <v>5617</v>
      </c>
      <c r="M250" s="837">
        <f t="shared" si="15"/>
        <v>5382</v>
      </c>
      <c r="N250" s="1004">
        <f t="shared" si="12"/>
        <v>45863</v>
      </c>
      <c r="O250" s="1011">
        <f t="shared" si="13"/>
        <v>5732.875</v>
      </c>
      <c r="P250" s="588">
        <f t="shared" si="14"/>
        <v>100</v>
      </c>
    </row>
    <row r="251" spans="1:16" ht="65.25" customHeight="1">
      <c r="A251" s="84" t="s">
        <v>199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</row>
    <row r="252" spans="1:16">
      <c r="A252" s="86"/>
      <c r="B252" s="85"/>
      <c r="C252" s="85"/>
      <c r="D252" s="85"/>
      <c r="E252" s="85"/>
      <c r="F252" s="85"/>
      <c r="G252" s="85"/>
      <c r="H252" s="85"/>
      <c r="I252" s="85"/>
      <c r="J252" s="85"/>
      <c r="K252" s="85"/>
    </row>
    <row r="253" spans="1:16" ht="45">
      <c r="A253" s="86" t="s">
        <v>200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</row>
    <row r="254" spans="1:16">
      <c r="A254" s="86"/>
      <c r="B254" s="85"/>
      <c r="C254" s="85"/>
      <c r="D254" s="85"/>
      <c r="E254" s="85"/>
      <c r="F254" s="85"/>
      <c r="G254" s="85"/>
      <c r="H254" s="85"/>
      <c r="I254" s="85"/>
      <c r="J254" s="85"/>
      <c r="K254" s="85"/>
    </row>
    <row r="255" spans="1:16" ht="31.5" customHeight="1">
      <c r="A255" s="620" t="s">
        <v>201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</row>
    <row r="256" spans="1:16" ht="45">
      <c r="A256" s="86" t="s">
        <v>202</v>
      </c>
    </row>
    <row r="257" spans="1:16" ht="30">
      <c r="A257" s="86" t="s">
        <v>203</v>
      </c>
      <c r="B257" s="85"/>
      <c r="C257" s="85"/>
      <c r="D257" s="85"/>
      <c r="E257" s="85"/>
      <c r="F257" s="85"/>
    </row>
    <row r="259" spans="1:16" ht="30">
      <c r="A259" s="86" t="s">
        <v>441</v>
      </c>
      <c r="B259"/>
      <c r="C259"/>
      <c r="D259"/>
      <c r="E259"/>
      <c r="F259"/>
      <c r="G259"/>
      <c r="H259"/>
      <c r="I259"/>
      <c r="J259"/>
      <c r="K259"/>
      <c r="L259"/>
      <c r="M259" s="87"/>
      <c r="N259"/>
      <c r="O259"/>
      <c r="P259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250:M25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6"/>
  <sheetViews>
    <sheetView workbookViewId="0"/>
  </sheetViews>
  <sheetFormatPr defaultRowHeight="15"/>
  <cols>
    <col min="1" max="1" width="70.140625" customWidth="1"/>
  </cols>
  <sheetData>
    <row r="1" spans="1:2">
      <c r="A1" s="1" t="s">
        <v>0</v>
      </c>
      <c r="B1" s="70"/>
    </row>
    <row r="2" spans="1:2">
      <c r="A2" s="1" t="s">
        <v>1</v>
      </c>
      <c r="B2" s="70"/>
    </row>
    <row r="3" spans="1:2" ht="15.75" thickBot="1">
      <c r="B3" s="71"/>
    </row>
    <row r="4" spans="1:2" ht="15.75" thickBot="1">
      <c r="A4" s="636" t="s">
        <v>438</v>
      </c>
      <c r="B4" s="640">
        <v>45505</v>
      </c>
    </row>
    <row r="5" spans="1:2">
      <c r="A5" s="637" t="s">
        <v>227</v>
      </c>
      <c r="B5" s="1082">
        <v>219</v>
      </c>
    </row>
    <row r="6" spans="1:2">
      <c r="A6" s="637" t="s">
        <v>445</v>
      </c>
      <c r="B6" s="1083">
        <v>1</v>
      </c>
    </row>
    <row r="7" spans="1:2">
      <c r="A7" s="637" t="s">
        <v>236</v>
      </c>
      <c r="B7" s="1083">
        <v>4</v>
      </c>
    </row>
    <row r="8" spans="1:2" ht="15.75" thickBot="1">
      <c r="A8" s="638" t="s">
        <v>446</v>
      </c>
      <c r="B8" s="1084">
        <v>12</v>
      </c>
    </row>
    <row r="9" spans="1:2" ht="15.75" thickBot="1">
      <c r="A9" s="639" t="s">
        <v>439</v>
      </c>
      <c r="B9" s="1081">
        <f>SUM(B5:B8)</f>
        <v>236</v>
      </c>
    </row>
    <row r="10" spans="1:2">
      <c r="A10" s="619"/>
      <c r="B10" s="619"/>
    </row>
    <row r="11" spans="1:2" ht="30">
      <c r="A11" s="621" t="s">
        <v>443</v>
      </c>
    </row>
    <row r="14" spans="1:2" ht="45">
      <c r="A14" s="621" t="s">
        <v>447</v>
      </c>
    </row>
    <row r="16" spans="1:2" ht="60">
      <c r="A16" s="621" t="s">
        <v>444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>
      <selection activeCell="R14" sqref="R14"/>
    </sheetView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92" bestFit="1" customWidth="1"/>
    <col min="4" max="4" width="7.140625" style="9" bestFit="1" customWidth="1"/>
    <col min="5" max="5" width="7" style="90" bestFit="1" customWidth="1"/>
    <col min="6" max="6" width="7.5703125" style="9" bestFit="1" customWidth="1"/>
    <col min="7" max="7" width="6.28515625" style="90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bestFit="1" customWidth="1"/>
    <col min="14" max="14" width="6.7109375" style="9" bestFit="1" customWidth="1"/>
    <col min="15" max="15" width="7.140625" style="9" bestFit="1" customWidth="1"/>
    <col min="16" max="16" width="14.85546875" style="9" customWidth="1"/>
    <col min="17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0" ht="15">
      <c r="A1" s="88" t="s">
        <v>0</v>
      </c>
      <c r="B1" s="88"/>
      <c r="C1" s="89"/>
      <c r="D1" s="88"/>
      <c r="H1" s="540"/>
      <c r="I1" s="540"/>
      <c r="J1" s="660"/>
      <c r="K1" s="660"/>
      <c r="L1" s="660"/>
      <c r="M1" s="660"/>
      <c r="N1" s="660"/>
      <c r="O1" s="660"/>
      <c r="P1" s="540">
        <f>Assuntos!F250</f>
        <v>5776</v>
      </c>
      <c r="Q1" s="468"/>
    </row>
    <row r="2" spans="1:20" ht="15">
      <c r="A2" s="1" t="s">
        <v>1</v>
      </c>
      <c r="B2" s="1"/>
      <c r="C2" s="70"/>
      <c r="D2" s="1"/>
      <c r="H2" s="540"/>
      <c r="I2" s="540"/>
      <c r="J2" s="660"/>
      <c r="K2" s="660"/>
      <c r="L2" s="660"/>
      <c r="M2" s="660"/>
      <c r="N2" s="660"/>
      <c r="O2" s="660"/>
      <c r="P2" s="660"/>
      <c r="Q2" s="468"/>
    </row>
    <row r="3" spans="1:20" ht="15">
      <c r="A3" s="1"/>
      <c r="B3" s="1"/>
      <c r="C3" s="70"/>
      <c r="D3" s="1"/>
      <c r="H3" s="540"/>
      <c r="I3" s="540"/>
      <c r="J3" s="660"/>
      <c r="K3" s="660"/>
      <c r="L3" s="660"/>
      <c r="M3" s="660"/>
      <c r="N3" s="660"/>
      <c r="O3" s="660"/>
      <c r="P3" s="660"/>
      <c r="Q3" s="468"/>
    </row>
    <row r="4" spans="1:20" ht="15">
      <c r="A4" s="1" t="s">
        <v>489</v>
      </c>
      <c r="B4" s="1"/>
      <c r="C4" s="70"/>
      <c r="D4" s="1"/>
      <c r="H4" s="540"/>
      <c r="I4" s="540"/>
      <c r="J4" s="660"/>
      <c r="K4" s="660"/>
      <c r="L4" s="660"/>
      <c r="M4" s="660"/>
      <c r="N4" s="660"/>
      <c r="O4" s="660"/>
      <c r="P4" s="660"/>
      <c r="Q4" s="468"/>
    </row>
    <row r="5" spans="1:20" ht="15" thickBot="1">
      <c r="E5" s="9"/>
      <c r="F5" s="90"/>
      <c r="G5" s="9"/>
      <c r="H5" s="541"/>
      <c r="I5" s="540"/>
      <c r="J5" s="660"/>
      <c r="K5" s="660"/>
      <c r="L5" s="660"/>
      <c r="M5" s="660"/>
      <c r="N5" s="660"/>
      <c r="O5" s="660"/>
      <c r="P5" s="660"/>
      <c r="Q5" s="468"/>
    </row>
    <row r="6" spans="1:20" ht="64.5" thickBot="1">
      <c r="A6" s="1019" t="s">
        <v>478</v>
      </c>
      <c r="B6" s="568">
        <v>45627</v>
      </c>
      <c r="C6" s="568">
        <v>45597</v>
      </c>
      <c r="D6" s="568">
        <v>45566</v>
      </c>
      <c r="E6" s="568">
        <v>45536</v>
      </c>
      <c r="F6" s="568">
        <v>45505</v>
      </c>
      <c r="G6" s="568">
        <v>45474</v>
      </c>
      <c r="H6" s="568">
        <v>45444</v>
      </c>
      <c r="I6" s="568">
        <v>45413</v>
      </c>
      <c r="J6" s="568">
        <v>45383</v>
      </c>
      <c r="K6" s="568">
        <v>45352</v>
      </c>
      <c r="L6" s="568">
        <v>45323</v>
      </c>
      <c r="M6" s="568">
        <v>45292</v>
      </c>
      <c r="N6" s="568" t="s">
        <v>5</v>
      </c>
      <c r="O6" s="568" t="s">
        <v>6</v>
      </c>
      <c r="P6" s="711" t="s">
        <v>527</v>
      </c>
    </row>
    <row r="7" spans="1:20" ht="14.25" customHeight="1" thickBot="1">
      <c r="A7" s="1020" t="s">
        <v>56</v>
      </c>
      <c r="B7" s="1021"/>
      <c r="C7" s="1022"/>
      <c r="D7" s="1023"/>
      <c r="E7" s="1023"/>
      <c r="F7" s="1023">
        <v>320</v>
      </c>
      <c r="G7" s="1024">
        <v>400</v>
      </c>
      <c r="H7" s="1024">
        <v>583</v>
      </c>
      <c r="I7" s="1024">
        <v>752</v>
      </c>
      <c r="J7" s="1023">
        <v>819</v>
      </c>
      <c r="K7" s="1025">
        <v>822</v>
      </c>
      <c r="L7" s="1022">
        <v>798</v>
      </c>
      <c r="M7" s="1026">
        <v>552</v>
      </c>
      <c r="N7" s="93">
        <f>SUM(B7:M7)</f>
        <v>5046</v>
      </c>
      <c r="O7" s="94">
        <f>AVERAGE(B7:M7)</f>
        <v>630.75</v>
      </c>
      <c r="P7" s="465">
        <f>(F7*100)/$P$1</f>
        <v>5.54016620498615</v>
      </c>
      <c r="S7" s="90"/>
      <c r="T7" s="90"/>
    </row>
    <row r="8" spans="1:20" ht="15" customHeight="1" thickBot="1">
      <c r="A8" s="1027" t="s">
        <v>143</v>
      </c>
      <c r="B8" s="1028"/>
      <c r="C8" s="1025"/>
      <c r="D8" s="1029"/>
      <c r="E8" s="1029"/>
      <c r="F8" s="1029">
        <v>908</v>
      </c>
      <c r="G8" s="1030">
        <v>983</v>
      </c>
      <c r="H8" s="1024">
        <v>394</v>
      </c>
      <c r="I8" s="1024">
        <v>423</v>
      </c>
      <c r="J8" s="1023">
        <v>314</v>
      </c>
      <c r="K8" s="1025">
        <v>148</v>
      </c>
      <c r="L8" s="1025">
        <v>252</v>
      </c>
      <c r="M8" s="1026">
        <v>175</v>
      </c>
      <c r="N8" s="95">
        <f t="shared" ref="N8:N16" si="0">SUM(B8:M8)</f>
        <v>3597</v>
      </c>
      <c r="O8" s="96">
        <f>AVERAGE(B8:M8)</f>
        <v>449.625</v>
      </c>
      <c r="P8" s="465">
        <f t="shared" ref="P8:P17" si="1">(F8*100)/$P$1</f>
        <v>15.720221606648199</v>
      </c>
      <c r="S8" s="90"/>
      <c r="T8" s="90"/>
    </row>
    <row r="9" spans="1:20" ht="15.75" thickBot="1">
      <c r="A9" s="1027" t="s">
        <v>440</v>
      </c>
      <c r="B9" s="1028"/>
      <c r="C9" s="1025"/>
      <c r="D9" s="1029"/>
      <c r="E9" s="1029"/>
      <c r="F9" s="1029">
        <v>236</v>
      </c>
      <c r="G9" s="1030">
        <v>279</v>
      </c>
      <c r="H9" s="1030">
        <v>363</v>
      </c>
      <c r="I9" s="1030">
        <v>341</v>
      </c>
      <c r="J9" s="1029">
        <v>369</v>
      </c>
      <c r="K9" s="1025">
        <v>418</v>
      </c>
      <c r="L9" s="1025">
        <v>336</v>
      </c>
      <c r="M9" s="1026">
        <v>329</v>
      </c>
      <c r="N9" s="95">
        <f t="shared" si="0"/>
        <v>2671</v>
      </c>
      <c r="O9" s="96">
        <f t="shared" ref="O9:O17" si="2">AVERAGE(B9:M9)</f>
        <v>333.875</v>
      </c>
      <c r="P9" s="465">
        <f t="shared" si="1"/>
        <v>4.0858725761772856</v>
      </c>
      <c r="S9" s="90"/>
      <c r="T9" s="90"/>
    </row>
    <row r="10" spans="1:20" ht="15.75" thickBot="1">
      <c r="A10" s="1031" t="s">
        <v>42</v>
      </c>
      <c r="B10" s="1028"/>
      <c r="C10" s="1025"/>
      <c r="D10" s="1029"/>
      <c r="E10" s="1029"/>
      <c r="F10" s="1029">
        <v>290</v>
      </c>
      <c r="G10" s="1030">
        <v>274</v>
      </c>
      <c r="H10" s="1030">
        <v>279</v>
      </c>
      <c r="I10" s="1030">
        <v>271</v>
      </c>
      <c r="J10" s="1029">
        <v>283</v>
      </c>
      <c r="K10" s="1025">
        <v>316</v>
      </c>
      <c r="L10" s="1025">
        <v>303</v>
      </c>
      <c r="M10" s="1026">
        <v>349</v>
      </c>
      <c r="N10" s="95">
        <f t="shared" si="0"/>
        <v>2365</v>
      </c>
      <c r="O10" s="96">
        <f t="shared" si="2"/>
        <v>295.625</v>
      </c>
      <c r="P10" s="465">
        <f t="shared" si="1"/>
        <v>5.0207756232686984</v>
      </c>
      <c r="S10" s="90"/>
      <c r="T10" s="90"/>
    </row>
    <row r="11" spans="1:20" ht="15.75" thickBot="1">
      <c r="A11" s="1031" t="s">
        <v>167</v>
      </c>
      <c r="B11" s="1028"/>
      <c r="C11" s="1025"/>
      <c r="D11" s="1029"/>
      <c r="E11" s="1029"/>
      <c r="F11" s="1029">
        <v>293</v>
      </c>
      <c r="G11" s="1030">
        <v>304</v>
      </c>
      <c r="H11" s="1030">
        <v>268</v>
      </c>
      <c r="I11" s="1030">
        <v>285</v>
      </c>
      <c r="J11" s="1029">
        <v>266</v>
      </c>
      <c r="K11" s="1025">
        <v>169</v>
      </c>
      <c r="L11" s="1025">
        <v>172</v>
      </c>
      <c r="M11" s="1026">
        <v>197</v>
      </c>
      <c r="N11" s="95">
        <f t="shared" si="0"/>
        <v>1954</v>
      </c>
      <c r="O11" s="96">
        <f t="shared" si="2"/>
        <v>244.25</v>
      </c>
      <c r="P11" s="465">
        <f t="shared" si="1"/>
        <v>5.0727146814404431</v>
      </c>
      <c r="S11" s="90"/>
      <c r="T11" s="90"/>
    </row>
    <row r="12" spans="1:20" ht="15" customHeight="1" thickBot="1">
      <c r="A12" s="1027" t="s">
        <v>158</v>
      </c>
      <c r="B12" s="1028"/>
      <c r="C12" s="1025"/>
      <c r="D12" s="1029"/>
      <c r="E12" s="1029"/>
      <c r="F12" s="1029">
        <v>303</v>
      </c>
      <c r="G12" s="1030">
        <v>210</v>
      </c>
      <c r="H12" s="1030">
        <v>237</v>
      </c>
      <c r="I12" s="1030">
        <v>155</v>
      </c>
      <c r="J12" s="1029">
        <v>167</v>
      </c>
      <c r="K12" s="1025">
        <v>182</v>
      </c>
      <c r="L12" s="1025">
        <v>198</v>
      </c>
      <c r="M12" s="1026">
        <v>212</v>
      </c>
      <c r="N12" s="95">
        <f t="shared" si="0"/>
        <v>1664</v>
      </c>
      <c r="O12" s="96">
        <f t="shared" si="2"/>
        <v>208</v>
      </c>
      <c r="P12" s="465">
        <f t="shared" si="1"/>
        <v>5.2458448753462603</v>
      </c>
      <c r="S12" s="90"/>
      <c r="T12" s="90"/>
    </row>
    <row r="13" spans="1:20" ht="15.75" thickBot="1">
      <c r="A13" s="1031" t="s">
        <v>152</v>
      </c>
      <c r="B13" s="1028"/>
      <c r="C13" s="1025"/>
      <c r="D13" s="1029"/>
      <c r="E13" s="1029"/>
      <c r="F13" s="1029">
        <v>210</v>
      </c>
      <c r="G13" s="1030">
        <v>192</v>
      </c>
      <c r="H13" s="1030">
        <v>221</v>
      </c>
      <c r="I13" s="1030">
        <v>184</v>
      </c>
      <c r="J13" s="1029">
        <v>236</v>
      </c>
      <c r="K13" s="1025">
        <v>184</v>
      </c>
      <c r="L13" s="1025">
        <v>180</v>
      </c>
      <c r="M13" s="1026">
        <v>174</v>
      </c>
      <c r="N13" s="95">
        <f t="shared" si="0"/>
        <v>1581</v>
      </c>
      <c r="O13" s="96">
        <f t="shared" si="2"/>
        <v>197.625</v>
      </c>
      <c r="P13" s="465">
        <f t="shared" si="1"/>
        <v>3.6357340720221605</v>
      </c>
      <c r="S13" s="90"/>
      <c r="T13" s="90"/>
    </row>
    <row r="14" spans="1:20" ht="15.75" thickBot="1">
      <c r="A14" s="1027" t="s">
        <v>97</v>
      </c>
      <c r="B14" s="1028"/>
      <c r="C14" s="1025"/>
      <c r="D14" s="1029"/>
      <c r="E14" s="1029"/>
      <c r="F14" s="1029">
        <v>193</v>
      </c>
      <c r="G14" s="1030">
        <v>134</v>
      </c>
      <c r="H14" s="1030">
        <v>198</v>
      </c>
      <c r="I14" s="1030">
        <v>158</v>
      </c>
      <c r="J14" s="1029">
        <v>155</v>
      </c>
      <c r="K14" s="1025">
        <v>130</v>
      </c>
      <c r="L14" s="1025">
        <v>162</v>
      </c>
      <c r="M14" s="1026">
        <v>166</v>
      </c>
      <c r="N14" s="95">
        <f t="shared" si="0"/>
        <v>1296</v>
      </c>
      <c r="O14" s="96">
        <f t="shared" si="2"/>
        <v>162</v>
      </c>
      <c r="P14" s="465">
        <f t="shared" si="1"/>
        <v>3.3414127423822713</v>
      </c>
      <c r="S14" s="90"/>
      <c r="T14" s="90"/>
    </row>
    <row r="15" spans="1:20" ht="15.75" thickBot="1">
      <c r="A15" s="1027" t="s">
        <v>183</v>
      </c>
      <c r="B15" s="1028"/>
      <c r="C15" s="1025"/>
      <c r="D15" s="1029"/>
      <c r="E15" s="1029"/>
      <c r="F15" s="1029">
        <v>161</v>
      </c>
      <c r="G15" s="1030">
        <v>142</v>
      </c>
      <c r="H15" s="1030">
        <v>159</v>
      </c>
      <c r="I15" s="1030">
        <v>166</v>
      </c>
      <c r="J15" s="1029">
        <v>176</v>
      </c>
      <c r="K15" s="1025">
        <v>151</v>
      </c>
      <c r="L15" s="1025">
        <v>131</v>
      </c>
      <c r="M15" s="1026">
        <v>162</v>
      </c>
      <c r="N15" s="95">
        <f t="shared" si="0"/>
        <v>1248</v>
      </c>
      <c r="O15" s="96">
        <f t="shared" si="2"/>
        <v>156</v>
      </c>
      <c r="P15" s="465">
        <f t="shared" si="1"/>
        <v>2.7873961218836567</v>
      </c>
      <c r="S15" s="90"/>
      <c r="T15" s="90"/>
    </row>
    <row r="16" spans="1:20" ht="15.75" thickBot="1">
      <c r="A16" s="1027" t="s">
        <v>140</v>
      </c>
      <c r="B16" s="1028"/>
      <c r="C16" s="1025"/>
      <c r="D16" s="1029"/>
      <c r="E16" s="1029"/>
      <c r="F16" s="1029">
        <v>215</v>
      </c>
      <c r="G16" s="1030">
        <v>160</v>
      </c>
      <c r="H16" s="1030">
        <v>146</v>
      </c>
      <c r="I16" s="1030">
        <v>141</v>
      </c>
      <c r="J16" s="1029">
        <v>195</v>
      </c>
      <c r="K16" s="1025">
        <v>158</v>
      </c>
      <c r="L16" s="1025">
        <v>108</v>
      </c>
      <c r="M16" s="1026">
        <v>102</v>
      </c>
      <c r="N16" s="97">
        <f t="shared" si="0"/>
        <v>1225</v>
      </c>
      <c r="O16" s="98">
        <f t="shared" si="2"/>
        <v>153.125</v>
      </c>
      <c r="P16" s="465">
        <f t="shared" si="1"/>
        <v>3.7222991689750691</v>
      </c>
      <c r="S16" s="90"/>
      <c r="T16" s="90"/>
    </row>
    <row r="17" spans="1:41" ht="15.75" customHeight="1" thickBot="1">
      <c r="A17" s="838" t="s">
        <v>5</v>
      </c>
      <c r="B17" s="572"/>
      <c r="C17" s="572"/>
      <c r="D17" s="572"/>
      <c r="E17" s="572"/>
      <c r="F17" s="572">
        <f>SUM(F7:F16)</f>
        <v>3129</v>
      </c>
      <c r="G17" s="572">
        <f>SUM(G7:G16)</f>
        <v>3078</v>
      </c>
      <c r="H17" s="572">
        <f t="shared" ref="H17:N17" si="3">SUM(H7:H16)</f>
        <v>2848</v>
      </c>
      <c r="I17" s="572">
        <f t="shared" si="3"/>
        <v>2876</v>
      </c>
      <c r="J17" s="572">
        <f t="shared" si="3"/>
        <v>2980</v>
      </c>
      <c r="K17" s="572">
        <f t="shared" si="3"/>
        <v>2678</v>
      </c>
      <c r="L17" s="572">
        <f t="shared" si="3"/>
        <v>2640</v>
      </c>
      <c r="M17" s="572">
        <f t="shared" si="3"/>
        <v>2418</v>
      </c>
      <c r="N17" s="575">
        <f t="shared" si="3"/>
        <v>22647</v>
      </c>
      <c r="O17" s="575">
        <f t="shared" si="2"/>
        <v>2830.875</v>
      </c>
      <c r="P17" s="465">
        <f t="shared" si="1"/>
        <v>54.172437673130197</v>
      </c>
      <c r="S17" s="90"/>
      <c r="T17" s="90"/>
    </row>
    <row r="18" spans="1:41" s="475" customFormat="1" ht="23.25" customHeight="1">
      <c r="A18" s="475" t="s">
        <v>205</v>
      </c>
      <c r="C18" s="476"/>
      <c r="O18" s="475" t="s">
        <v>206</v>
      </c>
      <c r="P18" s="477">
        <f>100-P17</f>
        <v>45.827562326869803</v>
      </c>
    </row>
    <row r="19" spans="1:41" s="714" customFormat="1" ht="54.75" customHeight="1">
      <c r="A19" s="712"/>
      <c r="B19" s="712"/>
      <c r="C19" s="713"/>
      <c r="D19" s="1116"/>
      <c r="E19" s="1116"/>
      <c r="F19" s="1116"/>
      <c r="G19" s="1116"/>
      <c r="H19" s="1116"/>
      <c r="W19" s="717"/>
    </row>
    <row r="20" spans="1:41" s="714" customFormat="1">
      <c r="A20" s="722"/>
      <c r="B20" s="722"/>
      <c r="C20" s="723"/>
      <c r="E20" s="717"/>
      <c r="O20" s="717"/>
      <c r="W20" s="717"/>
      <c r="AC20" s="718"/>
      <c r="AD20" s="719"/>
      <c r="AE20" s="719"/>
      <c r="AF20" s="719"/>
      <c r="AG20" s="719"/>
      <c r="AH20" s="719"/>
      <c r="AI20" s="719"/>
      <c r="AJ20" s="720"/>
      <c r="AK20" s="719"/>
      <c r="AL20" s="719"/>
      <c r="AM20" s="719"/>
      <c r="AN20" s="719"/>
      <c r="AO20" s="721"/>
    </row>
    <row r="21" spans="1:41" s="714" customFormat="1" ht="92.25" customHeight="1">
      <c r="A21" s="712"/>
      <c r="B21" s="712"/>
      <c r="C21" s="713"/>
      <c r="D21" s="1116"/>
      <c r="E21" s="1116"/>
      <c r="F21" s="1116"/>
      <c r="G21" s="1116"/>
      <c r="H21" s="1116"/>
      <c r="L21" s="715"/>
      <c r="P21" s="716"/>
      <c r="W21" s="717"/>
      <c r="AC21" s="718"/>
      <c r="AD21" s="719"/>
      <c r="AE21" s="719"/>
      <c r="AF21" s="719"/>
      <c r="AG21" s="719"/>
      <c r="AH21" s="719"/>
      <c r="AI21" s="719"/>
      <c r="AJ21" s="720"/>
      <c r="AK21" s="719"/>
      <c r="AL21" s="719"/>
      <c r="AM21" s="719"/>
      <c r="AN21" s="719"/>
      <c r="AO21" s="721"/>
    </row>
    <row r="22" spans="1:41" s="714" customFormat="1">
      <c r="A22" s="712"/>
      <c r="B22" s="712"/>
      <c r="C22" s="713"/>
      <c r="E22" s="717"/>
      <c r="O22" s="717"/>
      <c r="W22" s="724"/>
      <c r="AC22" s="718"/>
      <c r="AD22" s="719"/>
      <c r="AE22" s="719"/>
      <c r="AF22" s="719"/>
      <c r="AG22" s="719"/>
      <c r="AH22" s="719"/>
      <c r="AI22" s="719"/>
      <c r="AJ22" s="720"/>
      <c r="AK22" s="719"/>
      <c r="AL22" s="719"/>
      <c r="AM22" s="719"/>
      <c r="AN22" s="719"/>
      <c r="AO22" s="721"/>
    </row>
    <row r="23" spans="1:41" s="714" customFormat="1" ht="66.75" customHeight="1">
      <c r="A23" s="712"/>
      <c r="B23" s="712"/>
      <c r="C23" s="713"/>
      <c r="D23" s="1116"/>
      <c r="E23" s="1116"/>
      <c r="F23" s="1116"/>
      <c r="G23" s="1116"/>
      <c r="H23" s="1116"/>
      <c r="W23" s="717"/>
      <c r="AC23" s="718"/>
      <c r="AD23" s="719"/>
      <c r="AE23" s="719"/>
      <c r="AF23" s="719"/>
      <c r="AG23" s="719"/>
      <c r="AH23" s="719"/>
      <c r="AI23" s="719"/>
      <c r="AJ23" s="720"/>
      <c r="AK23" s="719"/>
      <c r="AL23" s="719"/>
      <c r="AM23" s="719"/>
      <c r="AN23" s="719"/>
      <c r="AO23" s="721"/>
    </row>
    <row r="24" spans="1:41" s="714" customFormat="1">
      <c r="A24" s="722"/>
      <c r="B24" s="722"/>
      <c r="C24" s="723"/>
      <c r="E24" s="717"/>
      <c r="W24" s="717"/>
      <c r="AC24" s="718"/>
      <c r="AD24" s="719"/>
      <c r="AE24" s="719"/>
      <c r="AF24" s="719"/>
      <c r="AG24" s="719"/>
      <c r="AH24" s="719"/>
      <c r="AI24" s="719"/>
      <c r="AJ24" s="720"/>
      <c r="AK24" s="719"/>
      <c r="AL24" s="719"/>
      <c r="AM24" s="719"/>
      <c r="AN24" s="719"/>
      <c r="AO24" s="721"/>
    </row>
    <row r="25" spans="1:41" s="714" customFormat="1">
      <c r="A25" s="712"/>
      <c r="B25" s="712"/>
      <c r="C25" s="713"/>
      <c r="E25" s="717"/>
      <c r="W25" s="717"/>
      <c r="AC25" s="718"/>
      <c r="AD25" s="719"/>
      <c r="AE25" s="719"/>
      <c r="AF25" s="719"/>
      <c r="AG25" s="719"/>
      <c r="AH25" s="719"/>
      <c r="AI25" s="719"/>
      <c r="AJ25" s="720"/>
      <c r="AK25" s="719"/>
      <c r="AL25" s="719"/>
      <c r="AM25" s="719"/>
      <c r="AN25" s="719"/>
      <c r="AO25" s="721"/>
    </row>
    <row r="26" spans="1:41" s="468" customFormat="1">
      <c r="C26" s="469"/>
      <c r="E26" s="470"/>
      <c r="G26" s="470"/>
      <c r="AC26" s="471"/>
      <c r="AD26" s="472"/>
      <c r="AE26" s="472"/>
      <c r="AF26" s="472"/>
      <c r="AG26" s="472"/>
      <c r="AH26" s="472"/>
      <c r="AI26" s="472"/>
      <c r="AJ26" s="469"/>
      <c r="AK26" s="472"/>
      <c r="AL26" s="472"/>
      <c r="AM26" s="472"/>
      <c r="AN26" s="472"/>
      <c r="AO26" s="473"/>
    </row>
    <row r="27" spans="1:41" s="468" customFormat="1">
      <c r="C27" s="469"/>
      <c r="E27" s="470"/>
      <c r="G27" s="470"/>
      <c r="R27" s="471"/>
      <c r="S27" s="472"/>
      <c r="T27" s="473"/>
      <c r="U27" s="473"/>
      <c r="V27" s="473"/>
      <c r="W27" s="474"/>
      <c r="AC27" s="471"/>
      <c r="AD27" s="472"/>
      <c r="AE27" s="472"/>
      <c r="AF27" s="472"/>
      <c r="AG27" s="472"/>
      <c r="AH27" s="472"/>
      <c r="AI27" s="472"/>
      <c r="AJ27" s="469"/>
      <c r="AK27" s="472"/>
      <c r="AL27" s="472"/>
      <c r="AM27" s="472"/>
      <c r="AN27" s="472"/>
      <c r="AO27" s="473"/>
    </row>
    <row r="28" spans="1:41" s="468" customFormat="1">
      <c r="C28" s="469"/>
      <c r="E28" s="470"/>
      <c r="G28" s="470"/>
      <c r="R28" s="471"/>
      <c r="S28" s="472"/>
      <c r="T28" s="473"/>
      <c r="U28" s="473"/>
      <c r="V28" s="473"/>
      <c r="W28" s="474"/>
      <c r="AC28" s="471"/>
      <c r="AD28" s="472"/>
      <c r="AE28" s="472"/>
      <c r="AF28" s="472"/>
      <c r="AG28" s="472"/>
      <c r="AH28" s="472"/>
      <c r="AI28" s="472"/>
      <c r="AJ28" s="469"/>
      <c r="AK28" s="472"/>
      <c r="AL28" s="472"/>
      <c r="AM28" s="472"/>
      <c r="AN28" s="472"/>
      <c r="AO28" s="473"/>
    </row>
    <row r="29" spans="1:41" s="468" customFormat="1">
      <c r="C29" s="469"/>
      <c r="E29" s="470"/>
      <c r="G29" s="470"/>
      <c r="R29" s="471"/>
      <c r="S29" s="472"/>
      <c r="T29" s="473"/>
      <c r="U29" s="473"/>
      <c r="V29" s="473"/>
      <c r="W29" s="474"/>
      <c r="AC29" s="471"/>
      <c r="AD29" s="472"/>
      <c r="AE29" s="472"/>
      <c r="AF29" s="472"/>
      <c r="AG29" s="472"/>
      <c r="AH29" s="472"/>
      <c r="AI29" s="472"/>
      <c r="AJ29" s="469"/>
      <c r="AK29" s="472"/>
      <c r="AL29" s="472"/>
      <c r="AM29" s="472"/>
      <c r="AN29" s="472"/>
      <c r="AO29" s="473"/>
    </row>
    <row r="30" spans="1:41" s="468" customFormat="1">
      <c r="C30" s="469"/>
      <c r="E30" s="470"/>
      <c r="G30" s="470"/>
      <c r="R30" s="471"/>
      <c r="S30" s="472"/>
      <c r="T30" s="473"/>
      <c r="U30" s="473"/>
      <c r="V30" s="473"/>
      <c r="W30" s="474"/>
      <c r="AO30" s="470"/>
    </row>
    <row r="31" spans="1:41" s="468" customFormat="1">
      <c r="C31" s="469"/>
      <c r="E31" s="470"/>
      <c r="G31" s="470"/>
      <c r="R31" s="471"/>
      <c r="S31" s="472"/>
      <c r="T31" s="473"/>
      <c r="U31" s="473"/>
      <c r="V31" s="473"/>
      <c r="W31" s="474"/>
    </row>
    <row r="32" spans="1:41" s="468" customFormat="1">
      <c r="C32" s="469"/>
      <c r="E32" s="470"/>
      <c r="G32" s="470"/>
      <c r="R32" s="471"/>
      <c r="S32" s="472"/>
      <c r="T32" s="473"/>
      <c r="U32" s="473"/>
      <c r="V32" s="473"/>
      <c r="W32" s="474"/>
    </row>
    <row r="33" spans="1:23" s="468" customFormat="1">
      <c r="C33" s="469"/>
      <c r="E33" s="470"/>
      <c r="G33" s="470"/>
      <c r="R33" s="471"/>
      <c r="S33" s="472"/>
      <c r="T33" s="473"/>
      <c r="U33" s="473"/>
      <c r="V33" s="473"/>
      <c r="W33" s="474"/>
    </row>
    <row r="34" spans="1:23" s="468" customFormat="1">
      <c r="C34" s="469"/>
      <c r="E34" s="470"/>
      <c r="G34" s="470"/>
      <c r="R34" s="471"/>
      <c r="S34" s="472"/>
      <c r="T34" s="473"/>
      <c r="U34" s="473"/>
      <c r="V34" s="473"/>
      <c r="W34" s="474"/>
    </row>
    <row r="35" spans="1:23" s="468" customFormat="1">
      <c r="C35" s="469"/>
      <c r="E35" s="470"/>
      <c r="G35" s="470"/>
      <c r="R35" s="471"/>
      <c r="S35" s="472"/>
      <c r="T35" s="473"/>
      <c r="U35" s="473"/>
      <c r="V35" s="473"/>
      <c r="W35" s="474"/>
    </row>
    <row r="36" spans="1:23" s="468" customFormat="1">
      <c r="C36" s="469"/>
      <c r="E36" s="470"/>
      <c r="G36" s="470"/>
      <c r="R36" s="471"/>
      <c r="S36" s="472"/>
      <c r="T36" s="473"/>
      <c r="U36" s="473"/>
      <c r="V36" s="473"/>
      <c r="W36" s="474"/>
    </row>
    <row r="37" spans="1:23">
      <c r="A37" s="468"/>
      <c r="B37" s="468"/>
      <c r="C37" s="469"/>
      <c r="D37" s="468"/>
      <c r="E37" s="470"/>
      <c r="F37" s="468"/>
      <c r="G37" s="470"/>
      <c r="H37" s="468"/>
      <c r="I37" s="468"/>
      <c r="J37" s="468"/>
      <c r="K37" s="468"/>
    </row>
    <row r="38" spans="1:23">
      <c r="A38" s="468"/>
      <c r="B38" s="468"/>
      <c r="C38" s="469"/>
      <c r="D38" s="468"/>
      <c r="E38" s="470"/>
      <c r="F38" s="468"/>
      <c r="G38" s="470"/>
      <c r="H38" s="468"/>
      <c r="I38" s="468"/>
      <c r="J38" s="468"/>
      <c r="K38" s="468"/>
    </row>
    <row r="39" spans="1:23">
      <c r="A39" s="468"/>
      <c r="B39" s="468"/>
      <c r="C39" s="469"/>
      <c r="D39" s="468"/>
      <c r="E39" s="470"/>
      <c r="F39" s="468"/>
      <c r="G39" s="470"/>
      <c r="H39" s="468"/>
      <c r="I39" s="468"/>
      <c r="J39" s="468"/>
      <c r="K39" s="468"/>
    </row>
    <row r="40" spans="1:23">
      <c r="A40" s="468"/>
      <c r="B40" s="468"/>
      <c r="C40" s="469"/>
      <c r="D40" s="468"/>
      <c r="E40" s="470"/>
      <c r="F40" s="468"/>
      <c r="G40" s="470"/>
      <c r="H40" s="468"/>
      <c r="I40" s="468"/>
      <c r="J40" s="468"/>
      <c r="K40" s="468"/>
    </row>
    <row r="41" spans="1:23">
      <c r="A41" s="468"/>
      <c r="B41" s="468"/>
      <c r="C41" s="469"/>
      <c r="D41" s="468"/>
      <c r="E41" s="470"/>
      <c r="F41" s="468"/>
      <c r="G41" s="470"/>
      <c r="H41" s="468"/>
      <c r="I41" s="468"/>
      <c r="J41" s="468"/>
      <c r="K41" s="468"/>
    </row>
    <row r="42" spans="1:23" ht="14.25" customHeight="1">
      <c r="A42" s="158"/>
      <c r="B42" s="158"/>
      <c r="C42" s="178"/>
      <c r="D42" s="158"/>
      <c r="E42" s="466"/>
      <c r="F42" s="158"/>
      <c r="G42" s="466"/>
      <c r="H42" s="158"/>
      <c r="I42" s="158"/>
      <c r="J42" s="158"/>
      <c r="K42" s="158"/>
    </row>
    <row r="43" spans="1:23">
      <c r="A43" s="175"/>
      <c r="B43" s="175"/>
      <c r="C43" s="467"/>
      <c r="D43" s="175"/>
      <c r="E43" s="466"/>
      <c r="F43" s="158"/>
      <c r="G43" s="466"/>
      <c r="H43" s="158"/>
      <c r="I43" s="158"/>
      <c r="J43" s="158"/>
      <c r="K43" s="158"/>
    </row>
    <row r="44" spans="1:23" ht="14.25" customHeight="1">
      <c r="A44" s="158"/>
      <c r="B44" s="158"/>
      <c r="C44" s="178"/>
      <c r="D44" s="158"/>
      <c r="E44" s="466"/>
      <c r="F44" s="158"/>
      <c r="G44" s="466"/>
      <c r="H44" s="158"/>
      <c r="I44" s="158"/>
      <c r="J44" s="158"/>
      <c r="K44" s="158"/>
    </row>
    <row r="45" spans="1:23">
      <c r="A45" s="101"/>
      <c r="B45" s="101"/>
      <c r="C45" s="102"/>
      <c r="D45" s="101"/>
    </row>
    <row r="46" spans="1:23" ht="14.25" customHeight="1"/>
  </sheetData>
  <mergeCells count="3">
    <mergeCell ref="D19:H19"/>
    <mergeCell ref="D21:H21"/>
    <mergeCell ref="D23:H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F17:M17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workbookViewId="0"/>
  </sheetViews>
  <sheetFormatPr defaultRowHeight="14.25"/>
  <cols>
    <col min="1" max="1" width="14" style="9" customWidth="1"/>
    <col min="2" max="2" width="16.5703125" style="90" customWidth="1"/>
    <col min="3" max="3" width="13.85546875" style="90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490</v>
      </c>
    </row>
    <row r="5" spans="1:15" ht="15.75" thickBot="1">
      <c r="A5" s="1"/>
    </row>
    <row r="6" spans="1:15" ht="15">
      <c r="A6" s="1126" t="s">
        <v>207</v>
      </c>
      <c r="B6" s="1126"/>
      <c r="C6" s="1126"/>
      <c r="D6" s="1126"/>
      <c r="E6" s="1126"/>
      <c r="F6" s="1"/>
    </row>
    <row r="7" spans="1:15" ht="15">
      <c r="A7" s="106" t="s">
        <v>208</v>
      </c>
      <c r="B7" s="107"/>
      <c r="C7" s="107"/>
      <c r="D7" s="108"/>
      <c r="E7" s="109"/>
      <c r="F7" s="1"/>
    </row>
    <row r="8" spans="1:15" ht="15" thickBot="1">
      <c r="B8" s="9"/>
      <c r="C8" s="9"/>
    </row>
    <row r="9" spans="1:15" s="110" customFormat="1" ht="30.75" customHeight="1" thickBot="1">
      <c r="A9" s="1120" t="str">
        <f>'10+_Assuntos_2024'!A7</f>
        <v>Cadastro Único (CadÚnico)</v>
      </c>
      <c r="B9" s="1121"/>
      <c r="C9" s="1122"/>
      <c r="E9" s="1120" t="str">
        <f>'10+_Assuntos_2024'!A8</f>
        <v>Órgão externo</v>
      </c>
      <c r="F9" s="1121"/>
      <c r="G9" s="1122"/>
      <c r="I9" s="1117" t="str">
        <f>'10+_Assuntos_2024'!A9</f>
        <v>Buraco e Pavimentação</v>
      </c>
      <c r="J9" s="1118"/>
      <c r="K9" s="1119"/>
      <c r="M9" s="1120" t="str">
        <f>'10+_Assuntos_2024'!A10</f>
        <v>Árvore</v>
      </c>
      <c r="N9" s="1121"/>
      <c r="O9" s="1122"/>
    </row>
    <row r="10" spans="1:15" ht="15.75" thickBot="1">
      <c r="A10" s="676" t="s">
        <v>2</v>
      </c>
      <c r="B10" s="4" t="s">
        <v>209</v>
      </c>
      <c r="C10" s="675" t="s">
        <v>210</v>
      </c>
      <c r="E10" s="676" t="s">
        <v>2</v>
      </c>
      <c r="F10" s="111" t="s">
        <v>209</v>
      </c>
      <c r="G10" s="678" t="s">
        <v>210</v>
      </c>
      <c r="I10" s="676" t="s">
        <v>2</v>
      </c>
      <c r="J10" s="111" t="s">
        <v>209</v>
      </c>
      <c r="K10" s="678" t="s">
        <v>210</v>
      </c>
      <c r="M10" s="676" t="s">
        <v>2</v>
      </c>
      <c r="N10" s="111" t="s">
        <v>209</v>
      </c>
      <c r="O10" s="678" t="s">
        <v>210</v>
      </c>
    </row>
    <row r="11" spans="1:15" ht="15">
      <c r="A11" s="664">
        <v>45292</v>
      </c>
      <c r="B11" s="7">
        <f>'10+_Assuntos_2024'!M7</f>
        <v>552</v>
      </c>
      <c r="C11" s="673">
        <f>((B11-242)/242)*100</f>
        <v>128.099173553719</v>
      </c>
      <c r="E11" s="664">
        <v>45292</v>
      </c>
      <c r="F11" s="112">
        <f>'10+_Assuntos_2024'!M8</f>
        <v>175</v>
      </c>
      <c r="G11" s="665">
        <f>((F11-218)/218)*100</f>
        <v>-19.724770642201836</v>
      </c>
      <c r="I11" s="664">
        <v>45292</v>
      </c>
      <c r="J11" s="112">
        <f>'10+_Assuntos_2024'!M9</f>
        <v>329</v>
      </c>
      <c r="K11" s="665">
        <f>((J11-291)/291)*100</f>
        <v>13.058419243986256</v>
      </c>
      <c r="M11" s="664">
        <v>45292</v>
      </c>
      <c r="N11" s="112">
        <f>'10+_Assuntos_2024'!M10</f>
        <v>349</v>
      </c>
      <c r="O11" s="665">
        <f>((N11-175)/175)*100</f>
        <v>99.428571428571431</v>
      </c>
    </row>
    <row r="12" spans="1:15" s="468" customFormat="1" ht="15">
      <c r="A12" s="830">
        <v>45323</v>
      </c>
      <c r="B12" s="831">
        <f>'10+_Assuntos_2024'!L7</f>
        <v>798</v>
      </c>
      <c r="C12" s="832">
        <f t="shared" ref="C12:C18" si="0">((B12-B11)/B11)*100</f>
        <v>44.565217391304344</v>
      </c>
      <c r="E12" s="830">
        <v>45323</v>
      </c>
      <c r="F12" s="833">
        <f>'10+_Assuntos_2024'!L8</f>
        <v>252</v>
      </c>
      <c r="G12" s="834">
        <f t="shared" ref="G12:G18" si="1">((F12-F11)/F11)*100</f>
        <v>44</v>
      </c>
      <c r="I12" s="830">
        <v>45323</v>
      </c>
      <c r="J12" s="833">
        <f>'10+_Assuntos_2024'!L9</f>
        <v>336</v>
      </c>
      <c r="K12" s="834">
        <f t="shared" ref="K12:K18" si="2">((J12-J11)/J11)*100</f>
        <v>2.1276595744680851</v>
      </c>
      <c r="M12" s="830">
        <v>45323</v>
      </c>
      <c r="N12" s="833">
        <f>'10+_Assuntos_2024'!L10</f>
        <v>303</v>
      </c>
      <c r="O12" s="834">
        <f t="shared" ref="O12:O18" si="3">((N12-N11)/N11)*100</f>
        <v>-13.180515759312319</v>
      </c>
    </row>
    <row r="13" spans="1:15" s="468" customFormat="1" ht="15">
      <c r="A13" s="830">
        <v>45352</v>
      </c>
      <c r="B13" s="831">
        <f>'10+_Assuntos_2024'!K7</f>
        <v>822</v>
      </c>
      <c r="C13" s="832">
        <f t="shared" si="0"/>
        <v>3.007518796992481</v>
      </c>
      <c r="E13" s="830">
        <v>45352</v>
      </c>
      <c r="F13" s="833">
        <f>'10+_Assuntos_2024'!K8</f>
        <v>148</v>
      </c>
      <c r="G13" s="834">
        <f t="shared" si="1"/>
        <v>-41.269841269841265</v>
      </c>
      <c r="I13" s="830">
        <v>45352</v>
      </c>
      <c r="J13" s="833">
        <f>'10+_Assuntos_2024'!K9</f>
        <v>418</v>
      </c>
      <c r="K13" s="834">
        <f t="shared" si="2"/>
        <v>24.404761904761905</v>
      </c>
      <c r="M13" s="830">
        <v>45352</v>
      </c>
      <c r="N13" s="833">
        <f>'10+_Assuntos_2024'!K10</f>
        <v>316</v>
      </c>
      <c r="O13" s="834">
        <f t="shared" si="3"/>
        <v>4.2904290429042904</v>
      </c>
    </row>
    <row r="14" spans="1:15" s="468" customFormat="1" ht="15">
      <c r="A14" s="830">
        <v>45383</v>
      </c>
      <c r="B14" s="831">
        <f>'10+_Assuntos_2024'!J$7</f>
        <v>819</v>
      </c>
      <c r="C14" s="832">
        <f t="shared" si="0"/>
        <v>-0.36496350364963503</v>
      </c>
      <c r="E14" s="830">
        <v>45383</v>
      </c>
      <c r="F14" s="833">
        <f>'10+_Assuntos_2024'!J$8</f>
        <v>314</v>
      </c>
      <c r="G14" s="834">
        <f t="shared" si="1"/>
        <v>112.16216216216218</v>
      </c>
      <c r="I14" s="830">
        <v>45383</v>
      </c>
      <c r="J14" s="833">
        <f>'10+_Assuntos_2024'!J$9</f>
        <v>369</v>
      </c>
      <c r="K14" s="834">
        <f t="shared" si="2"/>
        <v>-11.722488038277511</v>
      </c>
      <c r="M14" s="830">
        <v>45383</v>
      </c>
      <c r="N14" s="833">
        <f>'10+_Assuntos_2024'!J$10</f>
        <v>283</v>
      </c>
      <c r="O14" s="834">
        <f t="shared" si="3"/>
        <v>-10.443037974683545</v>
      </c>
    </row>
    <row r="15" spans="1:15" s="468" customFormat="1" ht="15">
      <c r="A15" s="830">
        <v>45413</v>
      </c>
      <c r="B15" s="831">
        <f>'10+_Assuntos_2024'!I$7</f>
        <v>752</v>
      </c>
      <c r="C15" s="832">
        <f t="shared" si="0"/>
        <v>-8.1807081807081801</v>
      </c>
      <c r="E15" s="830">
        <v>45413</v>
      </c>
      <c r="F15" s="833">
        <f>'10+_Assuntos_2024'!I$8</f>
        <v>423</v>
      </c>
      <c r="G15" s="834">
        <f t="shared" si="1"/>
        <v>34.71337579617834</v>
      </c>
      <c r="I15" s="830">
        <v>45413</v>
      </c>
      <c r="J15" s="833">
        <f>'10+_Assuntos_2024'!I$9</f>
        <v>341</v>
      </c>
      <c r="K15" s="834">
        <f t="shared" si="2"/>
        <v>-7.5880758807588071</v>
      </c>
      <c r="M15" s="830">
        <v>45413</v>
      </c>
      <c r="N15" s="833">
        <f>'10+_Assuntos_2024'!I$10</f>
        <v>271</v>
      </c>
      <c r="O15" s="834">
        <f t="shared" si="3"/>
        <v>-4.2402826855123674</v>
      </c>
    </row>
    <row r="16" spans="1:15" s="468" customFormat="1" ht="15">
      <c r="A16" s="830">
        <v>45444</v>
      </c>
      <c r="B16" s="831">
        <f>'10+_Assuntos_2024'!H$7</f>
        <v>583</v>
      </c>
      <c r="C16" s="832">
        <f t="shared" si="0"/>
        <v>-22.473404255319149</v>
      </c>
      <c r="E16" s="830">
        <v>45444</v>
      </c>
      <c r="F16" s="833">
        <f>'10+_Assuntos_2024'!H$8</f>
        <v>394</v>
      </c>
      <c r="G16" s="834">
        <f t="shared" si="1"/>
        <v>-6.8557919621749415</v>
      </c>
      <c r="I16" s="830">
        <v>45444</v>
      </c>
      <c r="J16" s="833">
        <f>'10+_Assuntos_2024'!H$9</f>
        <v>363</v>
      </c>
      <c r="K16" s="834">
        <f t="shared" si="2"/>
        <v>6.4516129032258061</v>
      </c>
      <c r="M16" s="830">
        <v>45444</v>
      </c>
      <c r="N16" s="833">
        <f>'10+_Assuntos_2024'!H$10</f>
        <v>279</v>
      </c>
      <c r="O16" s="834">
        <f t="shared" si="3"/>
        <v>2.9520295202952029</v>
      </c>
    </row>
    <row r="17" spans="1:15" s="468" customFormat="1" ht="15">
      <c r="A17" s="830">
        <v>45474</v>
      </c>
      <c r="B17" s="831">
        <f>'10+_Assuntos_2024'!G$7</f>
        <v>400</v>
      </c>
      <c r="C17" s="832">
        <f t="shared" si="0"/>
        <v>-31.3893653516295</v>
      </c>
      <c r="E17" s="830">
        <v>45474</v>
      </c>
      <c r="F17" s="833">
        <f>'10+_Assuntos_2024'!G$8</f>
        <v>983</v>
      </c>
      <c r="G17" s="834">
        <f t="shared" si="1"/>
        <v>149.49238578680203</v>
      </c>
      <c r="I17" s="830">
        <v>45474</v>
      </c>
      <c r="J17" s="833">
        <f>'10+_Assuntos_2024'!G$9</f>
        <v>279</v>
      </c>
      <c r="K17" s="834">
        <f t="shared" si="2"/>
        <v>-23.140495867768596</v>
      </c>
      <c r="M17" s="830">
        <v>45474</v>
      </c>
      <c r="N17" s="833">
        <f>'10+_Assuntos_2024'!G$10</f>
        <v>274</v>
      </c>
      <c r="O17" s="834">
        <f t="shared" si="3"/>
        <v>-1.7921146953405016</v>
      </c>
    </row>
    <row r="18" spans="1:15" s="468" customFormat="1" ht="15">
      <c r="A18" s="830">
        <v>45505</v>
      </c>
      <c r="B18" s="831">
        <f>'10+_Assuntos_2024'!F$7</f>
        <v>320</v>
      </c>
      <c r="C18" s="832">
        <f t="shared" si="0"/>
        <v>-20</v>
      </c>
      <c r="E18" s="830">
        <v>45505</v>
      </c>
      <c r="F18" s="833">
        <f>'10+_Assuntos_2024'!F$8</f>
        <v>908</v>
      </c>
      <c r="G18" s="834">
        <f t="shared" si="1"/>
        <v>-7.6297049847405898</v>
      </c>
      <c r="I18" s="830">
        <v>45505</v>
      </c>
      <c r="J18" s="833">
        <f>'10+_Assuntos_2024'!F$9</f>
        <v>236</v>
      </c>
      <c r="K18" s="834">
        <f t="shared" si="2"/>
        <v>-15.412186379928317</v>
      </c>
      <c r="M18" s="830">
        <v>45505</v>
      </c>
      <c r="N18" s="833">
        <f>'10+_Assuntos_2024'!F$10</f>
        <v>290</v>
      </c>
      <c r="O18" s="834">
        <f t="shared" si="3"/>
        <v>5.8394160583941606</v>
      </c>
    </row>
    <row r="19" spans="1:15" ht="15">
      <c r="A19" s="666">
        <v>45536</v>
      </c>
      <c r="B19" s="725">
        <f>'10+_Assuntos_2024'!E$7</f>
        <v>0</v>
      </c>
      <c r="C19" s="726">
        <f t="shared" ref="C19:C22" si="4">((B19-B18)/B18)*100</f>
        <v>-100</v>
      </c>
      <c r="E19" s="666">
        <v>45536</v>
      </c>
      <c r="F19" s="729">
        <f>'10+_Assuntos_2024'!E$8</f>
        <v>0</v>
      </c>
      <c r="G19" s="730">
        <f t="shared" ref="G19:G22" si="5">((F19-F18)/F18)*100</f>
        <v>-100</v>
      </c>
      <c r="I19" s="666">
        <v>45536</v>
      </c>
      <c r="J19" s="729">
        <f>'10+_Assuntos_2024'!E$9</f>
        <v>0</v>
      </c>
      <c r="K19" s="730">
        <f t="shared" ref="K19:K22" si="6">((J19-J18)/J18)*100</f>
        <v>-100</v>
      </c>
      <c r="M19" s="666">
        <v>45536</v>
      </c>
      <c r="N19" s="729">
        <f>'10+_Assuntos_2024'!E$10</f>
        <v>0</v>
      </c>
      <c r="O19" s="730">
        <f t="shared" ref="O19:O22" si="7">((N19-N18)/N18)*100</f>
        <v>-100</v>
      </c>
    </row>
    <row r="20" spans="1:15" ht="15">
      <c r="A20" s="666">
        <v>45566</v>
      </c>
      <c r="B20" s="725">
        <f>'10+_Assuntos_2024'!D$7</f>
        <v>0</v>
      </c>
      <c r="C20" s="726" t="e">
        <f t="shared" si="4"/>
        <v>#DIV/0!</v>
      </c>
      <c r="E20" s="666">
        <v>45566</v>
      </c>
      <c r="F20" s="725">
        <f>'10+_Assuntos_2024'!D$8</f>
        <v>0</v>
      </c>
      <c r="G20" s="726" t="e">
        <f t="shared" si="5"/>
        <v>#DIV/0!</v>
      </c>
      <c r="I20" s="666">
        <v>45566</v>
      </c>
      <c r="J20" s="729">
        <f>'10+_Assuntos_2024'!D$9</f>
        <v>0</v>
      </c>
      <c r="K20" s="730" t="e">
        <f t="shared" si="6"/>
        <v>#DIV/0!</v>
      </c>
      <c r="M20" s="666">
        <v>45566</v>
      </c>
      <c r="N20" s="729">
        <f>'10+_Assuntos_2024'!D$10</f>
        <v>0</v>
      </c>
      <c r="O20" s="730" t="e">
        <f t="shared" si="7"/>
        <v>#DIV/0!</v>
      </c>
    </row>
    <row r="21" spans="1:15" ht="15">
      <c r="A21" s="666">
        <v>45597</v>
      </c>
      <c r="B21" s="725">
        <f>'10+_Assuntos_2024'!C$7</f>
        <v>0</v>
      </c>
      <c r="C21" s="726" t="e">
        <f t="shared" si="4"/>
        <v>#DIV/0!</v>
      </c>
      <c r="E21" s="666">
        <v>45597</v>
      </c>
      <c r="F21" s="725">
        <f>'10+_Assuntos_2024'!C$8</f>
        <v>0</v>
      </c>
      <c r="G21" s="726" t="e">
        <f t="shared" si="5"/>
        <v>#DIV/0!</v>
      </c>
      <c r="I21" s="666">
        <v>45597</v>
      </c>
      <c r="J21" s="729">
        <f>'10+_Assuntos_2024'!C$9</f>
        <v>0</v>
      </c>
      <c r="K21" s="730" t="e">
        <f t="shared" si="6"/>
        <v>#DIV/0!</v>
      </c>
      <c r="M21" s="666">
        <v>45597</v>
      </c>
      <c r="N21" s="729">
        <f>'10+_Assuntos_2024'!C$10</f>
        <v>0</v>
      </c>
      <c r="O21" s="730" t="e">
        <f t="shared" si="7"/>
        <v>#DIV/0!</v>
      </c>
    </row>
    <row r="22" spans="1:15" ht="15.75" thickBot="1">
      <c r="A22" s="667">
        <v>45627</v>
      </c>
      <c r="B22" s="727">
        <f>'10+_Assuntos_2024'!B$7</f>
        <v>0</v>
      </c>
      <c r="C22" s="728" t="e">
        <f t="shared" si="4"/>
        <v>#DIV/0!</v>
      </c>
      <c r="E22" s="667">
        <v>45627</v>
      </c>
      <c r="F22" s="727">
        <f>'10+_Assuntos_2024'!B$8</f>
        <v>0</v>
      </c>
      <c r="G22" s="728" t="e">
        <f t="shared" si="5"/>
        <v>#DIV/0!</v>
      </c>
      <c r="I22" s="667">
        <v>45627</v>
      </c>
      <c r="J22" s="731">
        <f>'10+_Assuntos_2024'!B$9</f>
        <v>0</v>
      </c>
      <c r="K22" s="732" t="e">
        <f t="shared" si="6"/>
        <v>#DIV/0!</v>
      </c>
      <c r="M22" s="667">
        <v>45627</v>
      </c>
      <c r="N22" s="731">
        <f>'10+_Assuntos_2024'!B$10</f>
        <v>0</v>
      </c>
      <c r="O22" s="732" t="e">
        <f t="shared" si="7"/>
        <v>#DIV/0!</v>
      </c>
    </row>
    <row r="23" spans="1:15">
      <c r="B23" s="9"/>
      <c r="C23" s="9"/>
    </row>
    <row r="24" spans="1:15" ht="15" thickBot="1">
      <c r="B24" s="9"/>
      <c r="C24" s="9"/>
    </row>
    <row r="25" spans="1:15" s="110" customFormat="1" ht="30.75" customHeight="1" thickBot="1">
      <c r="A25" s="1120" t="str">
        <f>'10+_Assuntos_2024'!A11</f>
        <v>Qualidade de atendimento</v>
      </c>
      <c r="B25" s="1121"/>
      <c r="C25" s="1122"/>
      <c r="E25" s="1117" t="str">
        <f>'10+_Assuntos_2024'!A12</f>
        <v>Processo Administrativo</v>
      </c>
      <c r="F25" s="1118"/>
      <c r="G25" s="1119"/>
      <c r="I25" s="1123" t="str">
        <f>'10+_Assuntos_2024'!A13</f>
        <v>Poluição sonora - PSIU</v>
      </c>
      <c r="J25" s="1123"/>
      <c r="K25" s="1123"/>
      <c r="M25" s="1124" t="str">
        <f>'10+_Assuntos_2024'!A14</f>
        <v>Estabelecimentos comerciais, indústrias e serviços</v>
      </c>
      <c r="N25" s="1124"/>
      <c r="O25" s="1124"/>
    </row>
    <row r="26" spans="1:15" ht="15.75" thickBot="1">
      <c r="A26" s="676" t="s">
        <v>2</v>
      </c>
      <c r="B26" s="114" t="s">
        <v>209</v>
      </c>
      <c r="C26" s="677" t="s">
        <v>210</v>
      </c>
      <c r="E26" s="674" t="s">
        <v>2</v>
      </c>
      <c r="F26" s="5" t="s">
        <v>209</v>
      </c>
      <c r="G26" s="675" t="s">
        <v>210</v>
      </c>
      <c r="I26" s="661" t="s">
        <v>2</v>
      </c>
      <c r="J26" s="662" t="s">
        <v>209</v>
      </c>
      <c r="K26" s="663" t="s">
        <v>210</v>
      </c>
      <c r="M26" s="661" t="s">
        <v>2</v>
      </c>
      <c r="N26" s="672" t="s">
        <v>209</v>
      </c>
      <c r="O26" s="663" t="s">
        <v>210</v>
      </c>
    </row>
    <row r="27" spans="1:15" ht="15">
      <c r="A27" s="664">
        <v>45292</v>
      </c>
      <c r="B27" s="112">
        <f>'10+_Assuntos_2024'!M11</f>
        <v>197</v>
      </c>
      <c r="C27" s="665">
        <f>((B27-157)/157)*100</f>
        <v>25.477707006369428</v>
      </c>
      <c r="E27" s="664">
        <v>45292</v>
      </c>
      <c r="F27" s="112">
        <f>'10+_Assuntos_2024'!M12</f>
        <v>212</v>
      </c>
      <c r="G27" s="665">
        <f>((F27-160)/160)*100</f>
        <v>32.5</v>
      </c>
      <c r="I27" s="664">
        <v>45292</v>
      </c>
      <c r="J27" s="112">
        <f>'10+_Assuntos_2024'!M13</f>
        <v>174</v>
      </c>
      <c r="K27" s="665">
        <f>((J27-173)/173)*100</f>
        <v>0.57803468208092479</v>
      </c>
      <c r="M27" s="664">
        <v>45292</v>
      </c>
      <c r="N27" s="112">
        <f>'10+_Assuntos_2024'!M14</f>
        <v>166</v>
      </c>
      <c r="O27" s="673">
        <f>((N27-170)/170)*100</f>
        <v>-2.3529411764705883</v>
      </c>
    </row>
    <row r="28" spans="1:15" s="468" customFormat="1" ht="15">
      <c r="A28" s="830">
        <v>45323</v>
      </c>
      <c r="B28" s="833">
        <f>'10+_Assuntos_2024'!L11</f>
        <v>172</v>
      </c>
      <c r="C28" s="834">
        <f t="shared" ref="C28:C34" si="8">((B28-B27)/B27)*100</f>
        <v>-12.690355329949238</v>
      </c>
      <c r="E28" s="830">
        <v>45323</v>
      </c>
      <c r="F28" s="833">
        <f>'10+_Assuntos_2024'!L12</f>
        <v>198</v>
      </c>
      <c r="G28" s="834">
        <f t="shared" ref="G28:G34" si="9">((F28-F27)/F27)*100</f>
        <v>-6.6037735849056602</v>
      </c>
      <c r="I28" s="830">
        <v>45323</v>
      </c>
      <c r="J28" s="833">
        <f>'10+_Assuntos_2024'!L13</f>
        <v>180</v>
      </c>
      <c r="K28" s="834">
        <f t="shared" ref="K28:K34" si="10">((J28-J27)/J27)*100</f>
        <v>3.4482758620689653</v>
      </c>
      <c r="M28" s="830">
        <v>45323</v>
      </c>
      <c r="N28" s="833">
        <f>'10+_Assuntos_2024'!L14</f>
        <v>162</v>
      </c>
      <c r="O28" s="832">
        <f t="shared" ref="O28:O33" si="11">((N28-N27)/N27)*100</f>
        <v>-2.4096385542168677</v>
      </c>
    </row>
    <row r="29" spans="1:15" s="468" customFormat="1" ht="15">
      <c r="A29" s="830">
        <v>45352</v>
      </c>
      <c r="B29" s="833">
        <f>'10+_Assuntos_2024'!K11</f>
        <v>169</v>
      </c>
      <c r="C29" s="834">
        <f t="shared" si="8"/>
        <v>-1.7441860465116279</v>
      </c>
      <c r="E29" s="830">
        <v>45352</v>
      </c>
      <c r="F29" s="833">
        <f>'10+_Assuntos_2024'!K12</f>
        <v>182</v>
      </c>
      <c r="G29" s="834">
        <f t="shared" si="9"/>
        <v>-8.0808080808080813</v>
      </c>
      <c r="I29" s="830">
        <v>45352</v>
      </c>
      <c r="J29" s="833">
        <f>'10+_Assuntos_2024'!K13</f>
        <v>184</v>
      </c>
      <c r="K29" s="834">
        <f t="shared" si="10"/>
        <v>2.2222222222222223</v>
      </c>
      <c r="M29" s="830">
        <v>45352</v>
      </c>
      <c r="N29" s="833">
        <f>'10+_Assuntos_2024'!K14</f>
        <v>130</v>
      </c>
      <c r="O29" s="832">
        <f t="shared" si="11"/>
        <v>-19.753086419753085</v>
      </c>
    </row>
    <row r="30" spans="1:15" s="468" customFormat="1" ht="15">
      <c r="A30" s="830">
        <v>45383</v>
      </c>
      <c r="B30" s="833">
        <f>'10+_Assuntos_2024'!J$11</f>
        <v>266</v>
      </c>
      <c r="C30" s="834">
        <f t="shared" si="8"/>
        <v>57.396449704142015</v>
      </c>
      <c r="E30" s="830">
        <v>45383</v>
      </c>
      <c r="F30" s="833">
        <f>'10+_Assuntos_2024'!J$12</f>
        <v>167</v>
      </c>
      <c r="G30" s="834">
        <f t="shared" si="9"/>
        <v>-8.2417582417582409</v>
      </c>
      <c r="I30" s="830">
        <v>45383</v>
      </c>
      <c r="J30" s="833">
        <f>'10+_Assuntos_2024'!J$13</f>
        <v>236</v>
      </c>
      <c r="K30" s="834">
        <f t="shared" si="10"/>
        <v>28.260869565217391</v>
      </c>
      <c r="M30" s="830">
        <v>45383</v>
      </c>
      <c r="N30" s="833">
        <f>'10+_Assuntos_2024'!J$14</f>
        <v>155</v>
      </c>
      <c r="O30" s="832">
        <f t="shared" si="11"/>
        <v>19.230769230769234</v>
      </c>
    </row>
    <row r="31" spans="1:15" s="468" customFormat="1" ht="15">
      <c r="A31" s="830">
        <v>45413</v>
      </c>
      <c r="B31" s="833">
        <f>'10+_Assuntos_2024'!I$11</f>
        <v>285</v>
      </c>
      <c r="C31" s="834">
        <f t="shared" si="8"/>
        <v>7.1428571428571423</v>
      </c>
      <c r="E31" s="830">
        <v>45413</v>
      </c>
      <c r="F31" s="833">
        <f>'10+_Assuntos_2024'!I$12</f>
        <v>155</v>
      </c>
      <c r="G31" s="834">
        <f t="shared" si="9"/>
        <v>-7.1856287425149699</v>
      </c>
      <c r="I31" s="830">
        <v>45413</v>
      </c>
      <c r="J31" s="833">
        <f>'10+_Assuntos_2024'!I$13</f>
        <v>184</v>
      </c>
      <c r="K31" s="834">
        <f t="shared" si="10"/>
        <v>-22.033898305084744</v>
      </c>
      <c r="M31" s="830">
        <v>45413</v>
      </c>
      <c r="N31" s="833">
        <f>'10+_Assuntos_2024'!I$14</f>
        <v>158</v>
      </c>
      <c r="O31" s="832">
        <f t="shared" si="11"/>
        <v>1.935483870967742</v>
      </c>
    </row>
    <row r="32" spans="1:15" s="468" customFormat="1" ht="15">
      <c r="A32" s="830">
        <v>45444</v>
      </c>
      <c r="B32" s="833">
        <f>'10+_Assuntos_2024'!H$11</f>
        <v>268</v>
      </c>
      <c r="C32" s="834">
        <f t="shared" si="8"/>
        <v>-5.9649122807017543</v>
      </c>
      <c r="E32" s="830">
        <v>45444</v>
      </c>
      <c r="F32" s="833">
        <f>'10+_Assuntos_2024'!H$12</f>
        <v>237</v>
      </c>
      <c r="G32" s="834">
        <f t="shared" si="9"/>
        <v>52.903225806451616</v>
      </c>
      <c r="I32" s="830">
        <v>45444</v>
      </c>
      <c r="J32" s="833">
        <f>'10+_Assuntos_2024'!H$13</f>
        <v>221</v>
      </c>
      <c r="K32" s="834">
        <f t="shared" si="10"/>
        <v>20.108695652173914</v>
      </c>
      <c r="M32" s="830">
        <v>45444</v>
      </c>
      <c r="N32" s="833">
        <f>'10+_Assuntos_2024'!H$14</f>
        <v>198</v>
      </c>
      <c r="O32" s="832">
        <f t="shared" si="11"/>
        <v>25.316455696202532</v>
      </c>
    </row>
    <row r="33" spans="1:15" s="468" customFormat="1" ht="15">
      <c r="A33" s="830">
        <v>45474</v>
      </c>
      <c r="B33" s="833">
        <f>'10+_Assuntos_2024'!G$11</f>
        <v>304</v>
      </c>
      <c r="C33" s="834">
        <f t="shared" si="8"/>
        <v>13.432835820895523</v>
      </c>
      <c r="E33" s="830">
        <v>45474</v>
      </c>
      <c r="F33" s="833">
        <f>'10+_Assuntos_2024'!G$12</f>
        <v>210</v>
      </c>
      <c r="G33" s="834">
        <f t="shared" si="9"/>
        <v>-11.39240506329114</v>
      </c>
      <c r="I33" s="830">
        <v>45474</v>
      </c>
      <c r="J33" s="833">
        <f>'10+_Assuntos_2024'!G$13</f>
        <v>192</v>
      </c>
      <c r="K33" s="834">
        <f t="shared" si="10"/>
        <v>-13.122171945701359</v>
      </c>
      <c r="M33" s="830">
        <v>45474</v>
      </c>
      <c r="N33" s="833">
        <f>'10+_Assuntos_2024'!G$14</f>
        <v>134</v>
      </c>
      <c r="O33" s="832">
        <f t="shared" si="11"/>
        <v>-32.323232323232325</v>
      </c>
    </row>
    <row r="34" spans="1:15" s="468" customFormat="1" ht="15">
      <c r="A34" s="830">
        <v>45505</v>
      </c>
      <c r="B34" s="833">
        <f>'10+_Assuntos_2024'!F$11</f>
        <v>293</v>
      </c>
      <c r="C34" s="834">
        <f t="shared" si="8"/>
        <v>-3.6184210526315792</v>
      </c>
      <c r="E34" s="830">
        <v>45505</v>
      </c>
      <c r="F34" s="833">
        <f>'10+_Assuntos_2024'!F$12</f>
        <v>303</v>
      </c>
      <c r="G34" s="834">
        <f t="shared" si="9"/>
        <v>44.285714285714285</v>
      </c>
      <c r="I34" s="830">
        <v>45505</v>
      </c>
      <c r="J34" s="833">
        <f>'10+_Assuntos_2024'!F$13</f>
        <v>210</v>
      </c>
      <c r="K34" s="834">
        <f t="shared" si="10"/>
        <v>9.375</v>
      </c>
      <c r="M34" s="830">
        <v>45505</v>
      </c>
      <c r="N34" s="833">
        <f>'10+_Assuntos_2024'!F$14</f>
        <v>193</v>
      </c>
      <c r="O34" s="832">
        <f t="shared" ref="O34" si="12">((N34-N33)/N33)*100</f>
        <v>44.029850746268657</v>
      </c>
    </row>
    <row r="35" spans="1:15" ht="15">
      <c r="A35" s="666">
        <v>45536</v>
      </c>
      <c r="B35" s="729">
        <f>'10+_Assuntos_2024'!E$11</f>
        <v>0</v>
      </c>
      <c r="C35" s="730">
        <f t="shared" ref="C35:C38" si="13">((B35-B34)/B34)*100</f>
        <v>-100</v>
      </c>
      <c r="E35" s="666">
        <v>45536</v>
      </c>
      <c r="F35" s="729">
        <f>'10+_Assuntos_2024'!E$12</f>
        <v>0</v>
      </c>
      <c r="G35" s="730">
        <f t="shared" ref="G35:G38" si="14">((F35-F34)/F34)*100</f>
        <v>-100</v>
      </c>
      <c r="I35" s="666">
        <v>45536</v>
      </c>
      <c r="J35" s="729">
        <f>'10+_Assuntos_2024'!E$13</f>
        <v>0</v>
      </c>
      <c r="K35" s="730">
        <f t="shared" ref="K35:K38" si="15">((J35-J34)/J34)*100</f>
        <v>-100</v>
      </c>
      <c r="M35" s="666">
        <v>45536</v>
      </c>
      <c r="N35" s="729">
        <f>'10+_Assuntos_2024'!E$14</f>
        <v>0</v>
      </c>
      <c r="O35" s="726">
        <f t="shared" ref="O35:O38" si="16">((N35-N34)/N34)*100</f>
        <v>-100</v>
      </c>
    </row>
    <row r="36" spans="1:15" ht="15">
      <c r="A36" s="666">
        <v>45566</v>
      </c>
      <c r="B36" s="729">
        <f>'10+_Assuntos_2024'!D$11</f>
        <v>0</v>
      </c>
      <c r="C36" s="730" t="e">
        <f t="shared" si="13"/>
        <v>#DIV/0!</v>
      </c>
      <c r="E36" s="666">
        <v>45566</v>
      </c>
      <c r="F36" s="729">
        <f>'10+_Assuntos_2024'!D$12</f>
        <v>0</v>
      </c>
      <c r="G36" s="730" t="e">
        <f t="shared" si="14"/>
        <v>#DIV/0!</v>
      </c>
      <c r="I36" s="666">
        <v>45566</v>
      </c>
      <c r="J36" s="729">
        <f>'10+_Assuntos_2024'!D$13</f>
        <v>0</v>
      </c>
      <c r="K36" s="730" t="e">
        <f t="shared" si="15"/>
        <v>#DIV/0!</v>
      </c>
      <c r="M36" s="666">
        <v>45566</v>
      </c>
      <c r="N36" s="729">
        <f>'10+_Assuntos_2024'!D$14</f>
        <v>0</v>
      </c>
      <c r="O36" s="726" t="e">
        <f t="shared" si="16"/>
        <v>#DIV/0!</v>
      </c>
    </row>
    <row r="37" spans="1:15" ht="15">
      <c r="A37" s="666">
        <v>45597</v>
      </c>
      <c r="B37" s="729">
        <f>'10+_Assuntos_2024'!C$11</f>
        <v>0</v>
      </c>
      <c r="C37" s="730" t="e">
        <f t="shared" si="13"/>
        <v>#DIV/0!</v>
      </c>
      <c r="E37" s="666">
        <v>45597</v>
      </c>
      <c r="F37" s="729">
        <f>'10+_Assuntos_2024'!C$12</f>
        <v>0</v>
      </c>
      <c r="G37" s="730" t="e">
        <f t="shared" si="14"/>
        <v>#DIV/0!</v>
      </c>
      <c r="I37" s="666">
        <v>45597</v>
      </c>
      <c r="J37" s="729">
        <f>'10+_Assuntos_2024'!C$13</f>
        <v>0</v>
      </c>
      <c r="K37" s="730" t="e">
        <f t="shared" si="15"/>
        <v>#DIV/0!</v>
      </c>
      <c r="M37" s="666">
        <v>45597</v>
      </c>
      <c r="N37" s="729">
        <f>'10+_Assuntos_2024'!C$14</f>
        <v>0</v>
      </c>
      <c r="O37" s="726" t="e">
        <f t="shared" si="16"/>
        <v>#DIV/0!</v>
      </c>
    </row>
    <row r="38" spans="1:15" ht="15.75" thickBot="1">
      <c r="A38" s="667">
        <v>45627</v>
      </c>
      <c r="B38" s="731">
        <f>'10+_Assuntos_2024'!B$11</f>
        <v>0</v>
      </c>
      <c r="C38" s="732" t="e">
        <f t="shared" si="13"/>
        <v>#DIV/0!</v>
      </c>
      <c r="E38" s="667">
        <v>45627</v>
      </c>
      <c r="F38" s="731">
        <f>'10+_Assuntos_2024'!B$12</f>
        <v>0</v>
      </c>
      <c r="G38" s="732" t="e">
        <f t="shared" si="14"/>
        <v>#DIV/0!</v>
      </c>
      <c r="I38" s="667">
        <v>45627</v>
      </c>
      <c r="J38" s="731">
        <f>'10+_Assuntos_2024'!B$13</f>
        <v>0</v>
      </c>
      <c r="K38" s="732" t="e">
        <f t="shared" si="15"/>
        <v>#DIV/0!</v>
      </c>
      <c r="M38" s="667">
        <v>45627</v>
      </c>
      <c r="N38" s="731">
        <f>'10+_Assuntos_2024'!B$14</f>
        <v>0</v>
      </c>
      <c r="O38" s="728" t="e">
        <f t="shared" si="16"/>
        <v>#DIV/0!</v>
      </c>
    </row>
    <row r="39" spans="1:15">
      <c r="B39" s="9"/>
      <c r="C39" s="9"/>
    </row>
    <row r="40" spans="1:15" ht="15" thickBot="1">
      <c r="B40" s="9"/>
      <c r="C40" s="9"/>
    </row>
    <row r="41" spans="1:15" ht="30.75" customHeight="1" thickBot="1">
      <c r="A41" s="1124" t="str">
        <f>'10+_Assuntos_2024'!A15</f>
        <v>Sinalização e Circulação de veículos e Pedestres</v>
      </c>
      <c r="B41" s="1124"/>
      <c r="C41" s="1124"/>
      <c r="E41" s="1125" t="str">
        <f>'10+_Assuntos_2024'!A16</f>
        <v>Ônibus</v>
      </c>
      <c r="F41" s="1125"/>
      <c r="G41" s="1125"/>
    </row>
    <row r="42" spans="1:15" ht="15.75" thickBot="1">
      <c r="A42" s="661" t="s">
        <v>2</v>
      </c>
      <c r="B42" s="662" t="s">
        <v>209</v>
      </c>
      <c r="C42" s="663" t="s">
        <v>210</v>
      </c>
      <c r="E42" s="4" t="s">
        <v>2</v>
      </c>
      <c r="F42" s="115" t="s">
        <v>209</v>
      </c>
      <c r="G42" s="115" t="s">
        <v>210</v>
      </c>
    </row>
    <row r="43" spans="1:15" ht="15">
      <c r="A43" s="664">
        <v>45292</v>
      </c>
      <c r="B43" s="113">
        <f>'10+_Assuntos_2024'!M15</f>
        <v>162</v>
      </c>
      <c r="C43" s="665">
        <f>((B43-135)/135)*100</f>
        <v>20</v>
      </c>
      <c r="E43" s="669">
        <v>45292</v>
      </c>
      <c r="F43" s="670">
        <f>'10+_Assuntos_2024'!M16</f>
        <v>102</v>
      </c>
      <c r="G43" s="671">
        <f>((F43-81)/81)*100</f>
        <v>25.925925925925924</v>
      </c>
    </row>
    <row r="44" spans="1:15" s="468" customFormat="1" ht="15">
      <c r="A44" s="830">
        <v>45323</v>
      </c>
      <c r="B44" s="833">
        <f>'10+_Assuntos_2024'!L15</f>
        <v>131</v>
      </c>
      <c r="C44" s="834">
        <f t="shared" ref="C44:C49" si="17">((B44-B43)/B43)*100</f>
        <v>-19.1358024691358</v>
      </c>
      <c r="E44" s="830">
        <v>45323</v>
      </c>
      <c r="F44" s="833">
        <f>'10+_Assuntos_2024'!L16</f>
        <v>108</v>
      </c>
      <c r="G44" s="834">
        <f t="shared" ref="G44:G49" si="18">((F44-F43)/F43)*100</f>
        <v>5.8823529411764701</v>
      </c>
    </row>
    <row r="45" spans="1:15" s="468" customFormat="1" ht="15">
      <c r="A45" s="830">
        <v>45352</v>
      </c>
      <c r="B45" s="833">
        <f>'10+_Assuntos_2024'!K15</f>
        <v>151</v>
      </c>
      <c r="C45" s="834">
        <f t="shared" si="17"/>
        <v>15.267175572519085</v>
      </c>
      <c r="E45" s="830">
        <v>45352</v>
      </c>
      <c r="F45" s="833">
        <f>'10+_Assuntos_2024'!K16</f>
        <v>158</v>
      </c>
      <c r="G45" s="834">
        <f t="shared" si="18"/>
        <v>46.296296296296298</v>
      </c>
    </row>
    <row r="46" spans="1:15" s="468" customFormat="1" ht="15">
      <c r="A46" s="830">
        <v>45383</v>
      </c>
      <c r="B46" s="833">
        <f>'10+_Assuntos_2024'!J$15</f>
        <v>176</v>
      </c>
      <c r="C46" s="834">
        <f t="shared" si="17"/>
        <v>16.556291390728479</v>
      </c>
      <c r="E46" s="830">
        <v>45383</v>
      </c>
      <c r="F46" s="833">
        <f>'10+_Assuntos_2024'!J$16</f>
        <v>195</v>
      </c>
      <c r="G46" s="834">
        <f t="shared" si="18"/>
        <v>23.417721518987342</v>
      </c>
    </row>
    <row r="47" spans="1:15" s="468" customFormat="1" ht="15">
      <c r="A47" s="830">
        <v>45413</v>
      </c>
      <c r="B47" s="833">
        <f>'10+_Assuntos_2024'!I$15</f>
        <v>166</v>
      </c>
      <c r="C47" s="834">
        <f t="shared" si="17"/>
        <v>-5.6818181818181817</v>
      </c>
      <c r="E47" s="830">
        <v>45413</v>
      </c>
      <c r="F47" s="833">
        <f>'10+_Assuntos_2024'!I$16</f>
        <v>141</v>
      </c>
      <c r="G47" s="834">
        <f t="shared" si="18"/>
        <v>-27.692307692307693</v>
      </c>
    </row>
    <row r="48" spans="1:15" s="468" customFormat="1" ht="15">
      <c r="A48" s="830">
        <v>45444</v>
      </c>
      <c r="B48" s="833">
        <f>'10+_Assuntos_2024'!H$15</f>
        <v>159</v>
      </c>
      <c r="C48" s="834">
        <f t="shared" si="17"/>
        <v>-4.2168674698795181</v>
      </c>
      <c r="E48" s="830">
        <v>45444</v>
      </c>
      <c r="F48" s="833">
        <f>'10+_Assuntos_2024'!H$16</f>
        <v>146</v>
      </c>
      <c r="G48" s="834">
        <f t="shared" si="18"/>
        <v>3.5460992907801421</v>
      </c>
    </row>
    <row r="49" spans="1:7" s="468" customFormat="1" ht="15">
      <c r="A49" s="830">
        <v>45474</v>
      </c>
      <c r="B49" s="833">
        <f>'10+_Assuntos_2024'!G$15</f>
        <v>142</v>
      </c>
      <c r="C49" s="834">
        <f t="shared" si="17"/>
        <v>-10.691823899371069</v>
      </c>
      <c r="E49" s="830">
        <v>45474</v>
      </c>
      <c r="F49" s="833">
        <f>'10+_Assuntos_2024'!G$16</f>
        <v>160</v>
      </c>
      <c r="G49" s="834">
        <f t="shared" si="18"/>
        <v>9.5890410958904102</v>
      </c>
    </row>
    <row r="50" spans="1:7" s="468" customFormat="1" ht="15">
      <c r="A50" s="830">
        <v>45505</v>
      </c>
      <c r="B50" s="833">
        <f>'10+_Assuntos_2024'!F$15</f>
        <v>161</v>
      </c>
      <c r="C50" s="834">
        <f t="shared" ref="C50" si="19">((B50-B49)/B49)*100</f>
        <v>13.380281690140844</v>
      </c>
      <c r="E50" s="830">
        <v>45505</v>
      </c>
      <c r="F50" s="833">
        <f>'10+_Assuntos_2024'!F$16</f>
        <v>215</v>
      </c>
      <c r="G50" s="834">
        <f t="shared" ref="G50" si="20">((F50-F49)/F49)*100</f>
        <v>34.375</v>
      </c>
    </row>
    <row r="51" spans="1:7" ht="15">
      <c r="A51" s="666">
        <v>45536</v>
      </c>
      <c r="B51" s="729">
        <f>'10+_Assuntos_2024'!E$15</f>
        <v>0</v>
      </c>
      <c r="C51" s="730">
        <f t="shared" ref="C51:C54" si="21">((B51-B50)/B50)*100</f>
        <v>-100</v>
      </c>
      <c r="E51" s="666">
        <v>45536</v>
      </c>
      <c r="F51" s="729">
        <f>'10+_Assuntos_2024'!E$16</f>
        <v>0</v>
      </c>
      <c r="G51" s="730">
        <f t="shared" ref="G51:G54" si="22">((F51-F50)/F50)*100</f>
        <v>-100</v>
      </c>
    </row>
    <row r="52" spans="1:7" ht="15">
      <c r="A52" s="666">
        <v>45566</v>
      </c>
      <c r="B52" s="729">
        <f>'10+_Assuntos_2024'!D$15</f>
        <v>0</v>
      </c>
      <c r="C52" s="730" t="e">
        <f t="shared" si="21"/>
        <v>#DIV/0!</v>
      </c>
      <c r="E52" s="666">
        <v>45566</v>
      </c>
      <c r="F52" s="729">
        <f>'10+_Assuntos_2024'!D$16</f>
        <v>0</v>
      </c>
      <c r="G52" s="730" t="e">
        <f t="shared" si="22"/>
        <v>#DIV/0!</v>
      </c>
    </row>
    <row r="53" spans="1:7" ht="15">
      <c r="A53" s="666">
        <v>45597</v>
      </c>
      <c r="B53" s="729">
        <f>'10+_Assuntos_2024'!C$15</f>
        <v>0</v>
      </c>
      <c r="C53" s="730" t="e">
        <f t="shared" si="21"/>
        <v>#DIV/0!</v>
      </c>
      <c r="E53" s="666">
        <v>45597</v>
      </c>
      <c r="F53" s="729">
        <f>'10+_Assuntos_2024'!C$16</f>
        <v>0</v>
      </c>
      <c r="G53" s="730" t="e">
        <f t="shared" si="22"/>
        <v>#DIV/0!</v>
      </c>
    </row>
    <row r="54" spans="1:7" ht="15.75" thickBot="1">
      <c r="A54" s="667">
        <v>45627</v>
      </c>
      <c r="B54" s="731">
        <f>'10+_Assuntos_2024'!B$15</f>
        <v>0</v>
      </c>
      <c r="C54" s="732" t="e">
        <f t="shared" si="21"/>
        <v>#DIV/0!</v>
      </c>
      <c r="E54" s="667">
        <v>45627</v>
      </c>
      <c r="F54" s="731">
        <f>'10+_Assuntos_2024'!B$16</f>
        <v>0</v>
      </c>
      <c r="G54" s="732" t="e">
        <f t="shared" si="22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90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54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/>
  <dimension ref="A1:W32"/>
  <sheetViews>
    <sheetView zoomScaleNormal="100" workbookViewId="0"/>
  </sheetViews>
  <sheetFormatPr defaultRowHeight="15"/>
  <cols>
    <col min="1" max="1" width="45.140625" customWidth="1"/>
    <col min="2" max="2" width="8.5703125" customWidth="1"/>
    <col min="3" max="3" width="7.5703125" bestFit="1" customWidth="1"/>
    <col min="4" max="4" width="7.7109375" style="2" bestFit="1" customWidth="1"/>
    <col min="5" max="5" width="6.140625" bestFit="1" customWidth="1"/>
    <col min="6" max="6" width="7.140625" bestFit="1" customWidth="1"/>
    <col min="7" max="7" width="2.85546875" customWidth="1"/>
    <col min="8" max="8" width="9.140625" customWidth="1"/>
  </cols>
  <sheetData>
    <row r="1" spans="1:6" s="593" customFormat="1">
      <c r="A1" s="835" t="s">
        <v>0</v>
      </c>
      <c r="B1" s="835"/>
      <c r="C1" s="835"/>
      <c r="D1" s="836"/>
    </row>
    <row r="2" spans="1:6">
      <c r="A2" s="1" t="s">
        <v>1</v>
      </c>
      <c r="B2" s="1"/>
      <c r="C2" s="1"/>
    </row>
    <row r="3" spans="1:6">
      <c r="A3" s="1"/>
      <c r="B3" s="1"/>
      <c r="C3" s="1"/>
    </row>
    <row r="4" spans="1:6">
      <c r="A4" s="1" t="s">
        <v>491</v>
      </c>
      <c r="B4" s="1"/>
      <c r="C4" s="1"/>
    </row>
    <row r="5" spans="1:6" ht="15.75" thickBot="1"/>
    <row r="6" spans="1:6" ht="15.75" thickBot="1">
      <c r="A6" s="628" t="s">
        <v>24</v>
      </c>
      <c r="B6" s="74">
        <v>45505</v>
      </c>
      <c r="C6" s="74">
        <v>45474</v>
      </c>
      <c r="D6" s="74">
        <v>45444</v>
      </c>
      <c r="E6" s="659" t="s">
        <v>5</v>
      </c>
      <c r="F6" s="735" t="s">
        <v>6</v>
      </c>
    </row>
    <row r="7" spans="1:6">
      <c r="A7" s="1085" t="s">
        <v>143</v>
      </c>
      <c r="B7" s="910">
        <v>908</v>
      </c>
      <c r="C7" s="643">
        <v>983</v>
      </c>
      <c r="D7" s="643">
        <v>394</v>
      </c>
      <c r="E7" s="560">
        <f>SUM(B7:D7)</f>
        <v>2285</v>
      </c>
      <c r="F7" s="563">
        <f>AVERAGE(B7:D7)</f>
        <v>761.66666666666663</v>
      </c>
    </row>
    <row r="8" spans="1:6">
      <c r="A8" s="631" t="s">
        <v>56</v>
      </c>
      <c r="B8" s="590">
        <v>320</v>
      </c>
      <c r="C8" s="591">
        <v>400</v>
      </c>
      <c r="D8" s="643">
        <v>583</v>
      </c>
      <c r="E8" s="733">
        <f t="shared" ref="E8:E17" si="0">SUM(B8:D8)</f>
        <v>1303</v>
      </c>
      <c r="F8" s="734">
        <f t="shared" ref="F8:F16" si="1">AVERAGE(B8:D8)</f>
        <v>434.33333333333331</v>
      </c>
    </row>
    <row r="9" spans="1:6">
      <c r="A9" s="631" t="s">
        <v>440</v>
      </c>
      <c r="B9" s="590">
        <v>236</v>
      </c>
      <c r="C9" s="591">
        <v>279</v>
      </c>
      <c r="D9" s="591">
        <v>363</v>
      </c>
      <c r="E9" s="561">
        <f t="shared" si="0"/>
        <v>878</v>
      </c>
      <c r="F9" s="564">
        <f t="shared" si="1"/>
        <v>292.66666666666669</v>
      </c>
    </row>
    <row r="10" spans="1:6">
      <c r="A10" s="630" t="s">
        <v>167</v>
      </c>
      <c r="B10" s="590">
        <v>293</v>
      </c>
      <c r="C10" s="591">
        <v>304</v>
      </c>
      <c r="D10" s="591">
        <v>268</v>
      </c>
      <c r="E10" s="561">
        <f t="shared" si="0"/>
        <v>865</v>
      </c>
      <c r="F10" s="564">
        <f t="shared" si="1"/>
        <v>288.33333333333331</v>
      </c>
    </row>
    <row r="11" spans="1:6">
      <c r="A11" s="631" t="s">
        <v>42</v>
      </c>
      <c r="B11" s="590">
        <v>290</v>
      </c>
      <c r="C11" s="591">
        <v>274</v>
      </c>
      <c r="D11" s="591">
        <v>279</v>
      </c>
      <c r="E11" s="561">
        <f t="shared" si="0"/>
        <v>843</v>
      </c>
      <c r="F11" s="564">
        <f t="shared" si="1"/>
        <v>281</v>
      </c>
    </row>
    <row r="12" spans="1:6">
      <c r="A12" s="630" t="s">
        <v>158</v>
      </c>
      <c r="B12" s="590">
        <v>303</v>
      </c>
      <c r="C12" s="591">
        <v>210</v>
      </c>
      <c r="D12" s="591">
        <v>237</v>
      </c>
      <c r="E12" s="561">
        <f t="shared" si="0"/>
        <v>750</v>
      </c>
      <c r="F12" s="564">
        <f t="shared" si="1"/>
        <v>250</v>
      </c>
    </row>
    <row r="13" spans="1:6">
      <c r="A13" s="631" t="s">
        <v>152</v>
      </c>
      <c r="B13" s="590">
        <v>210</v>
      </c>
      <c r="C13" s="591">
        <v>192</v>
      </c>
      <c r="D13" s="591">
        <v>221</v>
      </c>
      <c r="E13" s="561">
        <f t="shared" si="0"/>
        <v>623</v>
      </c>
      <c r="F13" s="564">
        <f t="shared" si="1"/>
        <v>207.66666666666666</v>
      </c>
    </row>
    <row r="14" spans="1:6">
      <c r="A14" s="631" t="s">
        <v>97</v>
      </c>
      <c r="B14" s="590">
        <v>193</v>
      </c>
      <c r="C14" s="591">
        <v>134</v>
      </c>
      <c r="D14" s="591">
        <v>198</v>
      </c>
      <c r="E14" s="561">
        <f t="shared" si="0"/>
        <v>525</v>
      </c>
      <c r="F14" s="564">
        <f t="shared" si="1"/>
        <v>175</v>
      </c>
    </row>
    <row r="15" spans="1:6">
      <c r="A15" s="631" t="s">
        <v>140</v>
      </c>
      <c r="B15" s="590">
        <v>215</v>
      </c>
      <c r="C15" s="591">
        <v>160</v>
      </c>
      <c r="D15" s="591">
        <v>146</v>
      </c>
      <c r="E15" s="561">
        <f t="shared" si="0"/>
        <v>521</v>
      </c>
      <c r="F15" s="564">
        <f t="shared" si="1"/>
        <v>173.66666666666666</v>
      </c>
    </row>
    <row r="16" spans="1:6" ht="15.75" thickBot="1">
      <c r="A16" s="631" t="s">
        <v>58</v>
      </c>
      <c r="B16" s="590">
        <v>185</v>
      </c>
      <c r="C16" s="591">
        <v>150</v>
      </c>
      <c r="D16" s="591">
        <v>137</v>
      </c>
      <c r="E16" s="562">
        <f t="shared" si="0"/>
        <v>472</v>
      </c>
      <c r="F16" s="565">
        <f t="shared" si="1"/>
        <v>157.33333333333334</v>
      </c>
    </row>
    <row r="17" spans="1:23" ht="15.75" thickBot="1">
      <c r="A17" s="117" t="s">
        <v>15</v>
      </c>
      <c r="B17" s="118">
        <f>SUM(B7:B16)</f>
        <v>3153</v>
      </c>
      <c r="C17" s="118">
        <f t="shared" ref="C17:D17" si="2">SUM(C7:C16)</f>
        <v>3086</v>
      </c>
      <c r="D17" s="118">
        <f t="shared" si="2"/>
        <v>2826</v>
      </c>
      <c r="E17" s="622">
        <f t="shared" si="0"/>
        <v>9065</v>
      </c>
      <c r="F17" s="623">
        <f>AVERAGE(B17:D17)</f>
        <v>3021.6666666666665</v>
      </c>
    </row>
    <row r="19" spans="1:23">
      <c r="G19" s="2"/>
      <c r="H19" s="6"/>
      <c r="I19" s="119"/>
      <c r="J19" s="119"/>
      <c r="K19" s="119"/>
      <c r="L19" s="120"/>
    </row>
    <row r="20" spans="1:23">
      <c r="G20" s="2"/>
      <c r="I20" s="121"/>
      <c r="J20" s="87"/>
      <c r="K20" s="87"/>
      <c r="L20" s="121"/>
    </row>
    <row r="21" spans="1:23">
      <c r="G21" s="2"/>
      <c r="I21" s="121"/>
      <c r="K21" s="71"/>
      <c r="L21" s="71"/>
      <c r="M21" s="71"/>
      <c r="N21" s="122"/>
      <c r="O21" s="123"/>
    </row>
    <row r="22" spans="1:23">
      <c r="G22" s="2"/>
      <c r="I22" s="121"/>
      <c r="K22" s="70"/>
      <c r="L22" s="124"/>
      <c r="M22" s="124"/>
      <c r="N22" s="125"/>
      <c r="O22" s="124"/>
      <c r="V22" s="124"/>
      <c r="W22" s="124"/>
    </row>
    <row r="23" spans="1:23">
      <c r="G23" s="2"/>
      <c r="I23" s="121"/>
      <c r="L23" s="71"/>
      <c r="M23" s="71"/>
      <c r="N23" s="71"/>
      <c r="O23" s="71"/>
    </row>
    <row r="24" spans="1:23">
      <c r="G24" s="2"/>
      <c r="I24" s="121"/>
      <c r="L24" s="71"/>
      <c r="M24" s="71"/>
      <c r="N24" s="71"/>
      <c r="O24" s="71"/>
      <c r="V24" s="71"/>
      <c r="W24" s="71"/>
    </row>
    <row r="25" spans="1:23">
      <c r="G25" s="2"/>
      <c r="I25" s="121"/>
      <c r="L25" s="71"/>
      <c r="M25" s="71"/>
      <c r="N25" s="71"/>
      <c r="O25" s="71"/>
      <c r="V25" s="71"/>
      <c r="W25" s="71"/>
    </row>
    <row r="26" spans="1:23">
      <c r="G26" s="2"/>
      <c r="I26" s="121"/>
      <c r="L26" s="71"/>
      <c r="M26" s="71"/>
      <c r="N26" s="71"/>
      <c r="O26" s="71"/>
      <c r="V26" s="71"/>
      <c r="W26" s="71"/>
    </row>
    <row r="27" spans="1:23">
      <c r="G27" s="2"/>
      <c r="I27" s="121"/>
      <c r="L27" s="71"/>
      <c r="M27" s="71"/>
      <c r="N27" s="71"/>
      <c r="O27" s="71"/>
      <c r="P27" s="71"/>
      <c r="Q27" s="71"/>
      <c r="R27" s="122"/>
      <c r="S27" s="122"/>
      <c r="T27" s="71"/>
      <c r="U27" s="71"/>
      <c r="V27" s="71"/>
      <c r="W27" s="71"/>
    </row>
    <row r="28" spans="1:23">
      <c r="G28" s="2"/>
      <c r="I28" s="121"/>
      <c r="L28" s="71"/>
      <c r="M28" s="71"/>
      <c r="N28" s="71"/>
      <c r="O28" s="71"/>
      <c r="P28" s="71"/>
      <c r="Q28" s="71"/>
      <c r="R28" s="122"/>
      <c r="S28" s="122"/>
      <c r="T28" s="71"/>
      <c r="U28" s="71"/>
      <c r="V28" s="71"/>
      <c r="W28" s="71"/>
    </row>
    <row r="29" spans="1:23">
      <c r="I29" s="121"/>
      <c r="L29" s="71"/>
      <c r="M29" s="71"/>
      <c r="N29" s="71"/>
      <c r="O29" s="71"/>
      <c r="P29" s="71"/>
      <c r="Q29" s="71"/>
      <c r="R29" s="122"/>
      <c r="S29" s="122"/>
      <c r="T29" s="71"/>
      <c r="U29" s="71"/>
      <c r="V29" s="71"/>
      <c r="W29" s="71"/>
    </row>
    <row r="30" spans="1:23">
      <c r="H30" s="82"/>
      <c r="I30" s="126"/>
      <c r="L30" s="71"/>
      <c r="M30" s="71"/>
      <c r="N30" s="71"/>
      <c r="O30" s="71"/>
      <c r="P30" s="71"/>
      <c r="Q30" s="71"/>
      <c r="R30" s="122"/>
      <c r="S30" s="122"/>
      <c r="T30" s="71"/>
      <c r="U30" s="71"/>
      <c r="V30" s="71"/>
      <c r="W30" s="71"/>
    </row>
    <row r="31" spans="1:23">
      <c r="L31" s="71"/>
      <c r="M31" s="71"/>
      <c r="N31" s="71"/>
      <c r="O31" s="71"/>
      <c r="P31" s="71"/>
      <c r="Q31" s="71"/>
      <c r="R31" s="122"/>
      <c r="S31" s="122"/>
      <c r="T31" s="71"/>
      <c r="U31" s="71"/>
      <c r="V31" s="71"/>
      <c r="W31" s="71"/>
    </row>
    <row r="32" spans="1:23">
      <c r="L32" s="71"/>
      <c r="M32" s="71"/>
      <c r="N32" s="71"/>
      <c r="O32" s="71"/>
      <c r="P32" s="71"/>
      <c r="Q32" s="71"/>
      <c r="R32" s="122"/>
      <c r="S32" s="122"/>
      <c r="T32" s="71"/>
      <c r="U32" s="71"/>
      <c r="V32" s="71"/>
      <c r="W32" s="71"/>
    </row>
  </sheetData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B17:D17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29</vt:i4>
      </vt:variant>
    </vt:vector>
  </HeadingPairs>
  <TitlesOfParts>
    <vt:vector size="29" baseType="lpstr">
      <vt:lpstr>Texto</vt:lpstr>
      <vt:lpstr>Protocolos</vt:lpstr>
      <vt:lpstr>Elogios_Sugestões</vt:lpstr>
      <vt:lpstr>Canais_atendimento</vt:lpstr>
      <vt:lpstr>Assuntos</vt:lpstr>
      <vt:lpstr>Buraco-Pavimentação_ago_2024</vt:lpstr>
      <vt:lpstr>10+_Assuntos_2024</vt:lpstr>
      <vt:lpstr>Assuntos-variação_10_mais_2024</vt:lpstr>
      <vt:lpstr>ASSUNTOS_10+_últimos_3_meses</vt:lpstr>
      <vt:lpstr>10_ASSUNTOS+_Assuntos_AGO_24</vt:lpstr>
      <vt:lpstr>UNIDADES</vt:lpstr>
      <vt:lpstr>10+_UNIDADES_2024</vt:lpstr>
      <vt:lpstr>Unidades_-variação_10_mais_2024</vt:lpstr>
      <vt:lpstr>UNIDADES_-_10+_últimos_3_meses</vt:lpstr>
      <vt:lpstr>10+_Unidades__AGO_24</vt:lpstr>
      <vt:lpstr>Subprefeituras_2024</vt:lpstr>
      <vt:lpstr>10+_SUB's_2024</vt:lpstr>
      <vt:lpstr>Subs_-Variação_10_mais_2024</vt:lpstr>
      <vt:lpstr>10+_Subprefeituras__AGO_24</vt:lpstr>
      <vt:lpstr>Georref_3+_Subs_2024</vt:lpstr>
      <vt:lpstr>Denúncia_Unidades_Mensal_2024</vt:lpstr>
      <vt:lpstr>Denúncia_Unidades_Total_2024</vt:lpstr>
      <vt:lpstr>Denúncia_Órgãos_Deferidas</vt:lpstr>
      <vt:lpstr>Denúncia_Órgãos_Indeferidas</vt:lpstr>
      <vt:lpstr>Denúncia_Protocolos_2024</vt:lpstr>
      <vt:lpstr>e-SIC_2024</vt:lpstr>
      <vt:lpstr>Alteração_de_Processo</vt:lpstr>
      <vt:lpstr>Alteração_de_Processo_Dados</vt:lpstr>
      <vt:lpstr>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Bianca Marli Siqueira de Freitas</cp:lastModifiedBy>
  <cp:revision/>
  <dcterms:created xsi:type="dcterms:W3CDTF">2018-08-01T11:52:47Z</dcterms:created>
  <dcterms:modified xsi:type="dcterms:W3CDTF">2024-09-27T16:45:29Z</dcterms:modified>
  <cp:category/>
  <cp:contentStatus/>
</cp:coreProperties>
</file>