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drawings/drawing10.xml" ContentType="application/vnd.openxmlformats-officedocument.drawingml.chartshapes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drawings/drawing13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4.xml" ContentType="application/vnd.openxmlformats-officedocument.drawing+xml"/>
  <Override PartName="/xl/charts/chart23.xml" ContentType="application/vnd.openxmlformats-officedocument.drawingml.chart+xml"/>
  <Override PartName="/xl/drawings/drawing15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3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3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9.xml" ContentType="application/vnd.openxmlformats-officedocument.drawing+xml"/>
  <Override PartName="/xl/charts/chart3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3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Ex1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 updateLinks="never" codeName="EstaPasta_de_trabalho"/>
  <mc:AlternateContent xmlns:mc="http://schemas.openxmlformats.org/markup-compatibility/2006">
    <mc:Choice Requires="x15">
      <x15ac:absPath xmlns:x15ac="http://schemas.microsoft.com/office/spreadsheetml/2010/11/ac" url="d:\Users\d838568\Desktop\RELATÓRIOS\PROCESSAMENTO DE DEMANDAS\2025\DEZEMBRO\"/>
    </mc:Choice>
  </mc:AlternateContent>
  <xr:revisionPtr revIDLastSave="0" documentId="11_6A6169A808593698A8E9317B408CB0580D210E21" xr6:coauthVersionLast="47" xr6:coauthVersionMax="47" xr10:uidLastSave="{00000000-0000-0000-0000-000000000000}"/>
  <bookViews>
    <workbookView xWindow="0" yWindow="0" windowWidth="28800" windowHeight="12300" tabRatio="961" firstSheet="18" activeTab="18" xr2:uid="{00000000-000D-0000-FFFF-FFFF00000000}"/>
  </bookViews>
  <sheets>
    <sheet name="Texto" sheetId="34" r:id="rId1"/>
    <sheet name="Protocolos" sheetId="2" r:id="rId2"/>
    <sheet name="Elogios_Sugestões" sheetId="31" r:id="rId3"/>
    <sheet name="Canais_atendimento" sheetId="38" r:id="rId4"/>
    <sheet name="Órgãos_Externos" sheetId="37" r:id="rId5"/>
    <sheet name="Buraco-Pavimentação_DEZ_2025" sheetId="24" r:id="rId6"/>
    <sheet name="Assuntos" sheetId="26" r:id="rId7"/>
    <sheet name="10+_Assuntos_2025" sheetId="5" r:id="rId8"/>
    <sheet name="Assuntos-variação_10_mais_2025" sheetId="6" r:id="rId9"/>
    <sheet name="10_ASSUNTOS+_Assuntos_DEZ_25" sheetId="8" r:id="rId10"/>
    <sheet name="UNIDADES" sheetId="9" r:id="rId11"/>
    <sheet name="10+_UNIDADES_2025" sheetId="10" r:id="rId12"/>
    <sheet name="Unidades_variação_10_mais_2025" sheetId="11" r:id="rId13"/>
    <sheet name="10+_Unidades_DEZ_25" sheetId="13" r:id="rId14"/>
    <sheet name="Subprefeituras_2025" sheetId="14" r:id="rId15"/>
    <sheet name="10+_SUB's_2025" sheetId="15" r:id="rId16"/>
    <sheet name="Subs_-Variação_10_mais_2025" sheetId="16" r:id="rId17"/>
    <sheet name="10+_Subprefeituras_DEZ_25" sheetId="30" r:id="rId18"/>
    <sheet name="Denúncia_Protocolos_2025" sheetId="18" r:id="rId19"/>
    <sheet name="Denúncia_Unidades_Mensal_2025" sheetId="39" r:id="rId20"/>
    <sheet name="Denúncia_Unidades_Total_2025" sheetId="40" r:id="rId21"/>
    <sheet name="Denúncia_Órgãos_Recebidas" sheetId="41" r:id="rId22"/>
    <sheet name="Denúncia_Órgãos_NãoRecebidas" sheetId="42" r:id="rId23"/>
    <sheet name="e-SIC_2025" sheetId="19" r:id="rId24"/>
    <sheet name="Alteração_de_Processo" sheetId="22" r:id="rId25"/>
    <sheet name="P" sheetId="20" state="hidden" r:id="rId26"/>
  </sheets>
  <definedNames>
    <definedName name="_xlchart.v1.0" hidden="1">Alteração_de_Processo!$E$15:$E$27</definedName>
    <definedName name="_xlchart.v1.1" hidden="1">Alteração_de_Processo!$F$15:$F$27</definedName>
    <definedName name="OLE_LINK1" localSheetId="24">Alteração_de_Processo!$B$32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9" i="40" l="1"/>
  <c r="Q5" i="40"/>
  <c r="Q6" i="40"/>
  <c r="Q7" i="40"/>
  <c r="Q8" i="40"/>
  <c r="Q9" i="40"/>
  <c r="Q10" i="40"/>
  <c r="Q11" i="40"/>
  <c r="Q12" i="40"/>
  <c r="Q13" i="40"/>
  <c r="Q14" i="40"/>
  <c r="Q15" i="40"/>
  <c r="Q16" i="40"/>
  <c r="Q17" i="40"/>
  <c r="Q18" i="40"/>
  <c r="Q19" i="40"/>
  <c r="Q20" i="40"/>
  <c r="Q21" i="40"/>
  <c r="Q22" i="40"/>
  <c r="Q23" i="40"/>
  <c r="Q24" i="40"/>
  <c r="Q25" i="40"/>
  <c r="Q26" i="40"/>
  <c r="Q27" i="40"/>
  <c r="Q28" i="40"/>
  <c r="Q29" i="40"/>
  <c r="Q30" i="40"/>
  <c r="Q31" i="40"/>
  <c r="Q32" i="40"/>
  <c r="Q33" i="40"/>
  <c r="Q34" i="40"/>
  <c r="Q35" i="40"/>
  <c r="Q36" i="40"/>
  <c r="Q37" i="40"/>
  <c r="Q38" i="40"/>
  <c r="Q39" i="40"/>
  <c r="Q40" i="40"/>
  <c r="Q41" i="40"/>
  <c r="Q42" i="40"/>
  <c r="Q43" i="40"/>
  <c r="Q44" i="40"/>
  <c r="Q45" i="40"/>
  <c r="Q46" i="40"/>
  <c r="Q47" i="40"/>
  <c r="Q48" i="40"/>
  <c r="Q49" i="40"/>
  <c r="Q50" i="40"/>
  <c r="Q51" i="40"/>
  <c r="Q52" i="40"/>
  <c r="Q53" i="40"/>
  <c r="Q54" i="40"/>
  <c r="Q55" i="40"/>
  <c r="Q56" i="40"/>
  <c r="Q57" i="40"/>
  <c r="Q58" i="40"/>
  <c r="Q59" i="40"/>
  <c r="Q60" i="40"/>
  <c r="Q61" i="40"/>
  <c r="Q62" i="40"/>
  <c r="Q63" i="40"/>
  <c r="Q64" i="40"/>
  <c r="Q65" i="40"/>
  <c r="Q66" i="40"/>
  <c r="Q67" i="40"/>
  <c r="Q68" i="40"/>
  <c r="Q69" i="40"/>
  <c r="Q70" i="40"/>
  <c r="Q71" i="40"/>
  <c r="Q72" i="40"/>
  <c r="Q73" i="40"/>
  <c r="Q74" i="40"/>
  <c r="Q75" i="40"/>
  <c r="Q76" i="40"/>
  <c r="Q77" i="40"/>
  <c r="M78" i="42"/>
  <c r="N4" i="40"/>
  <c r="N10" i="40"/>
  <c r="N10" i="41"/>
  <c r="N10" i="42"/>
  <c r="D5" i="39"/>
  <c r="D6" i="39"/>
  <c r="D7" i="39"/>
  <c r="D8" i="39"/>
  <c r="D9" i="39"/>
  <c r="D10" i="39"/>
  <c r="D11" i="39"/>
  <c r="D12" i="39"/>
  <c r="D13" i="39"/>
  <c r="D14" i="39"/>
  <c r="D15" i="39"/>
  <c r="D16" i="39"/>
  <c r="D17" i="39"/>
  <c r="D18" i="39"/>
  <c r="D19" i="39"/>
  <c r="D20" i="39"/>
  <c r="D21" i="39"/>
  <c r="D22" i="39"/>
  <c r="D23" i="39"/>
  <c r="D24" i="39"/>
  <c r="D25" i="39"/>
  <c r="D26" i="39"/>
  <c r="D27" i="39"/>
  <c r="D28" i="39"/>
  <c r="D29" i="39"/>
  <c r="D30" i="39"/>
  <c r="D31" i="39"/>
  <c r="D32" i="39"/>
  <c r="D33" i="39"/>
  <c r="D34" i="39"/>
  <c r="D35" i="39"/>
  <c r="D36" i="39"/>
  <c r="D37" i="39"/>
  <c r="D38" i="39"/>
  <c r="D39" i="39"/>
  <c r="D40" i="39"/>
  <c r="D41" i="39"/>
  <c r="D42" i="39"/>
  <c r="D43" i="39"/>
  <c r="D44" i="39"/>
  <c r="D45" i="39"/>
  <c r="D46" i="39"/>
  <c r="D47" i="39"/>
  <c r="D48" i="39"/>
  <c r="D49" i="39"/>
  <c r="D50" i="39"/>
  <c r="D51" i="39"/>
  <c r="D52" i="39"/>
  <c r="D53" i="39"/>
  <c r="D54" i="39"/>
  <c r="D55" i="39"/>
  <c r="D56" i="39"/>
  <c r="D57" i="39"/>
  <c r="D58" i="39"/>
  <c r="D59" i="39"/>
  <c r="D60" i="39"/>
  <c r="D61" i="39"/>
  <c r="D62" i="39"/>
  <c r="D63" i="39"/>
  <c r="D64" i="39"/>
  <c r="D65" i="39"/>
  <c r="D66" i="39"/>
  <c r="D67" i="39"/>
  <c r="D68" i="39"/>
  <c r="D69" i="39"/>
  <c r="D70" i="39"/>
  <c r="D71" i="39"/>
  <c r="D72" i="39"/>
  <c r="D73" i="39"/>
  <c r="D74" i="39"/>
  <c r="D75" i="39"/>
  <c r="D76" i="39"/>
  <c r="D77" i="39"/>
  <c r="D4" i="39"/>
  <c r="F30" i="18" l="1"/>
  <c r="B30" i="18"/>
  <c r="Q15" i="18"/>
  <c r="Q13" i="18"/>
  <c r="Q10" i="18"/>
  <c r="Q8" i="18"/>
  <c r="Q7" i="18"/>
  <c r="Q6" i="18"/>
  <c r="P7" i="18"/>
  <c r="P6" i="18"/>
  <c r="B9" i="18"/>
  <c r="B15" i="18"/>
  <c r="B10" i="18"/>
  <c r="C10" i="18"/>
  <c r="I52" i="18" l="1"/>
  <c r="I53" i="18"/>
  <c r="I54" i="18"/>
  <c r="I55" i="18"/>
  <c r="I56" i="18"/>
  <c r="I57" i="18"/>
  <c r="I58" i="18"/>
  <c r="I59" i="18"/>
  <c r="I60" i="18"/>
  <c r="I61" i="18"/>
  <c r="I62" i="18"/>
  <c r="I51" i="18"/>
  <c r="I37" i="18"/>
  <c r="I38" i="18"/>
  <c r="I39" i="18"/>
  <c r="I40" i="18"/>
  <c r="I41" i="18"/>
  <c r="I42" i="18"/>
  <c r="I43" i="18"/>
  <c r="I44" i="18"/>
  <c r="I45" i="18"/>
  <c r="I46" i="18"/>
  <c r="I47" i="18"/>
  <c r="I48" i="18" s="1"/>
  <c r="I36" i="18"/>
  <c r="H63" i="18"/>
  <c r="H48" i="18"/>
  <c r="H65" i="18" s="1"/>
  <c r="I63" i="18" l="1"/>
  <c r="I65" i="18"/>
  <c r="C17" i="19"/>
  <c r="C16" i="19"/>
  <c r="B102" i="19"/>
  <c r="C24" i="37" l="1"/>
  <c r="Q7" i="15" l="1"/>
  <c r="P1" i="5"/>
  <c r="C26" i="22" l="1"/>
  <c r="Q8" i="15"/>
  <c r="Q9" i="15"/>
  <c r="Q10" i="15"/>
  <c r="Q11" i="15"/>
  <c r="Q12" i="15"/>
  <c r="Q13" i="15"/>
  <c r="Q14" i="15"/>
  <c r="Q15" i="15"/>
  <c r="Q16" i="15"/>
  <c r="Q17" i="15"/>
  <c r="Q1" i="15"/>
  <c r="B17" i="15"/>
  <c r="B37" i="14"/>
  <c r="L25" i="13"/>
  <c r="Q8" i="10"/>
  <c r="Q9" i="10"/>
  <c r="Q10" i="10"/>
  <c r="Q11" i="10"/>
  <c r="Q12" i="10"/>
  <c r="Q13" i="10"/>
  <c r="Q14" i="10"/>
  <c r="Q15" i="10"/>
  <c r="Q16" i="10"/>
  <c r="Q17" i="10"/>
  <c r="Q7" i="10"/>
  <c r="Q4" i="10"/>
  <c r="O8" i="10"/>
  <c r="O7" i="10"/>
  <c r="P7" i="10"/>
  <c r="B17" i="10"/>
  <c r="B71" i="9"/>
  <c r="L26" i="8"/>
  <c r="Q8" i="5"/>
  <c r="Q9" i="5"/>
  <c r="Q10" i="5"/>
  <c r="Q11" i="5"/>
  <c r="Q12" i="5"/>
  <c r="Q13" i="5"/>
  <c r="Q14" i="5"/>
  <c r="Q15" i="5"/>
  <c r="Q16" i="5"/>
  <c r="Q17" i="5"/>
  <c r="Q7" i="5"/>
  <c r="B17" i="5"/>
  <c r="B262" i="26"/>
  <c r="Q6" i="38"/>
  <c r="Q7" i="38"/>
  <c r="Q8" i="38"/>
  <c r="Q9" i="38"/>
  <c r="Q10" i="38"/>
  <c r="Q11" i="38"/>
  <c r="Q12" i="38"/>
  <c r="Q13" i="38"/>
  <c r="Q5" i="38"/>
  <c r="N5" i="38"/>
  <c r="R19" i="2" l="1"/>
  <c r="S19" i="2"/>
  <c r="Q25" i="2"/>
  <c r="Q19" i="2"/>
  <c r="C16" i="2"/>
  <c r="B16" i="2"/>
  <c r="L78" i="41" l="1"/>
  <c r="N11" i="42"/>
  <c r="N11" i="41"/>
  <c r="N11" i="40"/>
  <c r="F29" i="18" l="1"/>
  <c r="F28" i="18"/>
  <c r="B29" i="18"/>
  <c r="B28" i="18"/>
  <c r="C15" i="18"/>
  <c r="C9" i="18"/>
  <c r="C102" i="19" l="1"/>
  <c r="F27" i="22" l="1"/>
  <c r="C25" i="22"/>
  <c r="P7" i="15"/>
  <c r="C37" i="14"/>
  <c r="C17" i="15"/>
  <c r="C17" i="10"/>
  <c r="C71" i="9"/>
  <c r="C17" i="5"/>
  <c r="C262" i="26" l="1"/>
  <c r="N95" i="26"/>
  <c r="O95" i="26"/>
  <c r="C15" i="2"/>
  <c r="B15" i="2"/>
  <c r="D15" i="18" l="1"/>
  <c r="D10" i="18"/>
  <c r="D9" i="18"/>
  <c r="B13" i="20" l="1"/>
  <c r="E33" i="22"/>
  <c r="B27" i="22"/>
  <c r="C24" i="22"/>
  <c r="C23" i="22"/>
  <c r="C22" i="22"/>
  <c r="C21" i="22"/>
  <c r="C20" i="22"/>
  <c r="C19" i="22"/>
  <c r="C18" i="22"/>
  <c r="C17" i="22"/>
  <c r="C16" i="22"/>
  <c r="C15" i="22"/>
  <c r="N117" i="19"/>
  <c r="O112" i="19" s="1"/>
  <c r="O116" i="19"/>
  <c r="O115" i="19"/>
  <c r="O113" i="19"/>
  <c r="O111" i="19"/>
  <c r="O110" i="19"/>
  <c r="O108" i="19"/>
  <c r="O107" i="19"/>
  <c r="O102" i="19"/>
  <c r="M102" i="19"/>
  <c r="L102" i="19"/>
  <c r="K102" i="19"/>
  <c r="J102" i="19"/>
  <c r="I102" i="19"/>
  <c r="H102" i="19"/>
  <c r="G102" i="19"/>
  <c r="F102" i="19"/>
  <c r="E102" i="19"/>
  <c r="D102" i="19"/>
  <c r="O101" i="19"/>
  <c r="N101" i="19"/>
  <c r="O100" i="19"/>
  <c r="N100" i="19"/>
  <c r="O99" i="19"/>
  <c r="N99" i="19"/>
  <c r="O98" i="19"/>
  <c r="N98" i="19"/>
  <c r="O97" i="19"/>
  <c r="N97" i="19"/>
  <c r="O96" i="19"/>
  <c r="N96" i="19"/>
  <c r="O95" i="19"/>
  <c r="N95" i="19"/>
  <c r="O94" i="19"/>
  <c r="N94" i="19"/>
  <c r="O93" i="19"/>
  <c r="N93" i="19"/>
  <c r="O92" i="19"/>
  <c r="N92" i="19"/>
  <c r="O91" i="19"/>
  <c r="N91" i="19"/>
  <c r="O90" i="19"/>
  <c r="N90" i="19"/>
  <c r="O89" i="19"/>
  <c r="N89" i="19"/>
  <c r="O88" i="19"/>
  <c r="N88" i="19"/>
  <c r="O87" i="19"/>
  <c r="N87" i="19"/>
  <c r="O86" i="19"/>
  <c r="N86" i="19"/>
  <c r="O85" i="19"/>
  <c r="N85" i="19"/>
  <c r="O84" i="19"/>
  <c r="N84" i="19"/>
  <c r="O83" i="19"/>
  <c r="N83" i="19"/>
  <c r="O82" i="19"/>
  <c r="N82" i="19"/>
  <c r="O81" i="19"/>
  <c r="N81" i="19"/>
  <c r="O80" i="19"/>
  <c r="N80" i="19"/>
  <c r="O79" i="19"/>
  <c r="N79" i="19"/>
  <c r="O78" i="19"/>
  <c r="N78" i="19"/>
  <c r="O77" i="19"/>
  <c r="N77" i="19"/>
  <c r="O76" i="19"/>
  <c r="N76" i="19"/>
  <c r="O75" i="19"/>
  <c r="N75" i="19"/>
  <c r="O74" i="19"/>
  <c r="N74" i="19"/>
  <c r="O73" i="19"/>
  <c r="N73" i="19"/>
  <c r="O72" i="19"/>
  <c r="N72" i="19"/>
  <c r="O71" i="19"/>
  <c r="N71" i="19"/>
  <c r="O70" i="19"/>
  <c r="N70" i="19"/>
  <c r="O69" i="19"/>
  <c r="N69" i="19"/>
  <c r="O68" i="19"/>
  <c r="N68" i="19"/>
  <c r="O67" i="19"/>
  <c r="N67" i="19"/>
  <c r="O66" i="19"/>
  <c r="N66" i="19"/>
  <c r="O65" i="19"/>
  <c r="N65" i="19"/>
  <c r="O64" i="19"/>
  <c r="N64" i="19"/>
  <c r="O63" i="19"/>
  <c r="N63" i="19"/>
  <c r="O62" i="19"/>
  <c r="N62" i="19"/>
  <c r="O61" i="19"/>
  <c r="N61" i="19"/>
  <c r="O60" i="19"/>
  <c r="N60" i="19"/>
  <c r="O59" i="19"/>
  <c r="N59" i="19"/>
  <c r="O58" i="19"/>
  <c r="N58" i="19"/>
  <c r="O57" i="19"/>
  <c r="N57" i="19"/>
  <c r="O56" i="19"/>
  <c r="N56" i="19"/>
  <c r="O55" i="19"/>
  <c r="N55" i="19"/>
  <c r="O54" i="19"/>
  <c r="N54" i="19"/>
  <c r="O53" i="19"/>
  <c r="N53" i="19"/>
  <c r="O52" i="19"/>
  <c r="N52" i="19"/>
  <c r="O51" i="19"/>
  <c r="N51" i="19"/>
  <c r="O50" i="19"/>
  <c r="N50" i="19"/>
  <c r="AG49" i="19"/>
  <c r="AF49" i="19"/>
  <c r="O49" i="19"/>
  <c r="N49" i="19"/>
  <c r="AG48" i="19"/>
  <c r="AF48" i="19"/>
  <c r="O48" i="19"/>
  <c r="N48" i="19"/>
  <c r="AF47" i="19"/>
  <c r="AE47" i="19"/>
  <c r="AD47" i="19"/>
  <c r="AC47" i="19"/>
  <c r="AB47" i="19"/>
  <c r="Z47" i="19"/>
  <c r="Y47" i="19"/>
  <c r="X47" i="19"/>
  <c r="W47" i="19"/>
  <c r="V47" i="19"/>
  <c r="U47" i="19"/>
  <c r="T47" i="19"/>
  <c r="O47" i="19"/>
  <c r="N47" i="19"/>
  <c r="AG46" i="19"/>
  <c r="AF46" i="19"/>
  <c r="O46" i="19"/>
  <c r="N46" i="19"/>
  <c r="O45" i="19"/>
  <c r="N45" i="19"/>
  <c r="O44" i="19"/>
  <c r="N44" i="19"/>
  <c r="AG43" i="19"/>
  <c r="AF43" i="19"/>
  <c r="O43" i="19"/>
  <c r="N43" i="19"/>
  <c r="AG42" i="19"/>
  <c r="AF42" i="19"/>
  <c r="O42" i="19"/>
  <c r="N42" i="19"/>
  <c r="AG41" i="19"/>
  <c r="AF41" i="19"/>
  <c r="O41" i="19"/>
  <c r="N41" i="19"/>
  <c r="AG40" i="19"/>
  <c r="AG39" i="19" s="1"/>
  <c r="AF40" i="19"/>
  <c r="O40" i="19"/>
  <c r="N40" i="19"/>
  <c r="AE39" i="19"/>
  <c r="AD39" i="19"/>
  <c r="AC39" i="19"/>
  <c r="AB39" i="19"/>
  <c r="AA39" i="19"/>
  <c r="Z39" i="19"/>
  <c r="Y39" i="19"/>
  <c r="X39" i="19"/>
  <c r="W39" i="19"/>
  <c r="V39" i="19"/>
  <c r="U39" i="19"/>
  <c r="T39" i="19"/>
  <c r="AF39" i="19" s="1"/>
  <c r="O39" i="19"/>
  <c r="N39" i="19"/>
  <c r="AG38" i="19"/>
  <c r="AF38" i="19"/>
  <c r="O38" i="19"/>
  <c r="N38" i="19"/>
  <c r="O37" i="19"/>
  <c r="N37" i="19"/>
  <c r="O36" i="19"/>
  <c r="N36" i="19"/>
  <c r="AG35" i="19"/>
  <c r="AF35" i="19"/>
  <c r="O35" i="19"/>
  <c r="N35" i="19"/>
  <c r="AG34" i="19"/>
  <c r="AF34" i="19"/>
  <c r="O34" i="19"/>
  <c r="N34" i="19"/>
  <c r="AE33" i="19"/>
  <c r="AD33" i="19"/>
  <c r="AC33" i="19"/>
  <c r="AB33" i="19"/>
  <c r="AA33" i="19"/>
  <c r="Z33" i="19"/>
  <c r="Y33" i="19"/>
  <c r="X33" i="19"/>
  <c r="W33" i="19"/>
  <c r="V33" i="19"/>
  <c r="U33" i="19"/>
  <c r="T33" i="19"/>
  <c r="O33" i="19"/>
  <c r="N33" i="19"/>
  <c r="AG32" i="19"/>
  <c r="AF32" i="19"/>
  <c r="O32" i="19"/>
  <c r="N32" i="19"/>
  <c r="O31" i="19"/>
  <c r="N31" i="19"/>
  <c r="O30" i="19"/>
  <c r="N30" i="19"/>
  <c r="AG29" i="19"/>
  <c r="AF29" i="19"/>
  <c r="O29" i="19"/>
  <c r="N29" i="19"/>
  <c r="AG28" i="19"/>
  <c r="AF28" i="19"/>
  <c r="O28" i="19"/>
  <c r="N28" i="19"/>
  <c r="AE27" i="19"/>
  <c r="AD27" i="19"/>
  <c r="AC27" i="19"/>
  <c r="AB27" i="19"/>
  <c r="AA27" i="19"/>
  <c r="Z27" i="19"/>
  <c r="Y27" i="19"/>
  <c r="X27" i="19"/>
  <c r="W27" i="19"/>
  <c r="V27" i="19"/>
  <c r="U27" i="19"/>
  <c r="T27" i="19"/>
  <c r="O27" i="19"/>
  <c r="N27" i="19"/>
  <c r="O26" i="19"/>
  <c r="N26" i="19"/>
  <c r="O25" i="19"/>
  <c r="N25" i="19"/>
  <c r="AG24" i="19"/>
  <c r="AF24" i="19"/>
  <c r="O24" i="19"/>
  <c r="N24" i="19"/>
  <c r="O23" i="19"/>
  <c r="N23" i="19"/>
  <c r="O22" i="19"/>
  <c r="N22" i="19"/>
  <c r="B19" i="19"/>
  <c r="B18" i="19"/>
  <c r="C15" i="19"/>
  <c r="C14" i="19"/>
  <c r="C13" i="19"/>
  <c r="C12" i="19"/>
  <c r="C11" i="19"/>
  <c r="C10" i="19"/>
  <c r="C9" i="19"/>
  <c r="C8" i="19"/>
  <c r="C7" i="19"/>
  <c r="C6" i="19"/>
  <c r="L78" i="42"/>
  <c r="K78" i="42"/>
  <c r="J78" i="42"/>
  <c r="I78" i="42"/>
  <c r="H78" i="42"/>
  <c r="G78" i="42"/>
  <c r="F78" i="42"/>
  <c r="E78" i="42"/>
  <c r="D78" i="42"/>
  <c r="C78" i="42"/>
  <c r="B78" i="42"/>
  <c r="N77" i="42"/>
  <c r="N76" i="42"/>
  <c r="N75" i="42"/>
  <c r="N74" i="42"/>
  <c r="N73" i="42"/>
  <c r="N72" i="42"/>
  <c r="N71" i="42"/>
  <c r="N70" i="42"/>
  <c r="N69" i="42"/>
  <c r="N68" i="42"/>
  <c r="N67" i="42"/>
  <c r="N66" i="42"/>
  <c r="N65" i="42"/>
  <c r="N64" i="42"/>
  <c r="N63" i="42"/>
  <c r="N62" i="42"/>
  <c r="N61" i="42"/>
  <c r="N60" i="42"/>
  <c r="N59" i="42"/>
  <c r="N58" i="42"/>
  <c r="N57" i="42"/>
  <c r="N56" i="42"/>
  <c r="N55" i="42"/>
  <c r="N54" i="42"/>
  <c r="N53" i="42"/>
  <c r="N52" i="42"/>
  <c r="N51" i="42"/>
  <c r="N50" i="42"/>
  <c r="N49" i="42"/>
  <c r="N48" i="42"/>
  <c r="N47" i="42"/>
  <c r="N46" i="42"/>
  <c r="N45" i="42"/>
  <c r="N44" i="42"/>
  <c r="N43" i="42"/>
  <c r="N42" i="42"/>
  <c r="N41" i="42"/>
  <c r="N40" i="42"/>
  <c r="N39" i="42"/>
  <c r="N38" i="42"/>
  <c r="N37" i="42"/>
  <c r="N36" i="42"/>
  <c r="N35" i="42"/>
  <c r="N34" i="42"/>
  <c r="N33" i="42"/>
  <c r="N32" i="42"/>
  <c r="N31" i="42"/>
  <c r="N30" i="42"/>
  <c r="N29" i="42"/>
  <c r="N28" i="42"/>
  <c r="N27" i="42"/>
  <c r="N26" i="42"/>
  <c r="N25" i="42"/>
  <c r="N24" i="42"/>
  <c r="N23" i="42"/>
  <c r="N22" i="42"/>
  <c r="N21" i="42"/>
  <c r="N20" i="42"/>
  <c r="N19" i="42"/>
  <c r="N18" i="42"/>
  <c r="N17" i="42"/>
  <c r="N16" i="42"/>
  <c r="N15" i="42"/>
  <c r="N14" i="42"/>
  <c r="N13" i="42"/>
  <c r="N12" i="42"/>
  <c r="N9" i="42"/>
  <c r="N8" i="42"/>
  <c r="N7" i="42"/>
  <c r="N6" i="42"/>
  <c r="N5" i="42"/>
  <c r="N4" i="42"/>
  <c r="M78" i="41"/>
  <c r="K78" i="41"/>
  <c r="J78" i="41"/>
  <c r="I78" i="41"/>
  <c r="H78" i="41"/>
  <c r="G78" i="41"/>
  <c r="F78" i="41"/>
  <c r="E78" i="41"/>
  <c r="D78" i="41"/>
  <c r="C78" i="41"/>
  <c r="B78" i="41"/>
  <c r="N77" i="41"/>
  <c r="N76" i="41"/>
  <c r="N75" i="41"/>
  <c r="N74" i="41"/>
  <c r="N73" i="41"/>
  <c r="N72" i="41"/>
  <c r="N71" i="41"/>
  <c r="N70" i="41"/>
  <c r="N69" i="41"/>
  <c r="N68" i="41"/>
  <c r="N67" i="41"/>
  <c r="N66" i="41"/>
  <c r="N65" i="41"/>
  <c r="N64" i="41"/>
  <c r="N63" i="41"/>
  <c r="N62" i="41"/>
  <c r="N61" i="41"/>
  <c r="N60" i="41"/>
  <c r="N59" i="41"/>
  <c r="N58" i="41"/>
  <c r="N57" i="41"/>
  <c r="N56" i="41"/>
  <c r="N55" i="41"/>
  <c r="N54" i="41"/>
  <c r="N53" i="41"/>
  <c r="N52" i="41"/>
  <c r="N51" i="41"/>
  <c r="N50" i="41"/>
  <c r="N49" i="41"/>
  <c r="N48" i="41"/>
  <c r="N47" i="41"/>
  <c r="N46" i="41"/>
  <c r="N45" i="41"/>
  <c r="N44" i="41"/>
  <c r="N43" i="41"/>
  <c r="N42" i="41"/>
  <c r="N41" i="41"/>
  <c r="N40" i="41"/>
  <c r="N39" i="41"/>
  <c r="N38" i="41"/>
  <c r="N37" i="41"/>
  <c r="N36" i="41"/>
  <c r="N35" i="41"/>
  <c r="N34" i="41"/>
  <c r="N33" i="41"/>
  <c r="N32" i="41"/>
  <c r="N31" i="41"/>
  <c r="N30" i="41"/>
  <c r="N29" i="41"/>
  <c r="N28" i="41"/>
  <c r="N27" i="41"/>
  <c r="N26" i="41"/>
  <c r="N25" i="41"/>
  <c r="N24" i="41"/>
  <c r="N23" i="41"/>
  <c r="N22" i="41"/>
  <c r="N21" i="41"/>
  <c r="N20" i="41"/>
  <c r="N19" i="41"/>
  <c r="N18" i="41"/>
  <c r="N17" i="41"/>
  <c r="N16" i="41"/>
  <c r="N15" i="41"/>
  <c r="N14" i="41"/>
  <c r="N13" i="41"/>
  <c r="N12" i="41"/>
  <c r="N9" i="41"/>
  <c r="N8" i="41"/>
  <c r="N7" i="41"/>
  <c r="N6" i="41"/>
  <c r="N5" i="41"/>
  <c r="N4" i="41"/>
  <c r="O79" i="40"/>
  <c r="M79" i="40"/>
  <c r="L79" i="40"/>
  <c r="K79" i="40"/>
  <c r="J79" i="40"/>
  <c r="I79" i="40"/>
  <c r="H79" i="40"/>
  <c r="G79" i="40"/>
  <c r="F79" i="40"/>
  <c r="E79" i="40"/>
  <c r="D79" i="40"/>
  <c r="C79" i="40"/>
  <c r="B79" i="40"/>
  <c r="N78" i="40"/>
  <c r="N77" i="40"/>
  <c r="N76" i="40"/>
  <c r="N75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N61" i="40"/>
  <c r="N60" i="40"/>
  <c r="N59" i="40"/>
  <c r="N58" i="40"/>
  <c r="N57" i="40"/>
  <c r="N56" i="40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9" i="40"/>
  <c r="N8" i="40"/>
  <c r="N7" i="40"/>
  <c r="N6" i="40"/>
  <c r="N5" i="40"/>
  <c r="Q4" i="40"/>
  <c r="I86" i="39"/>
  <c r="C81" i="39"/>
  <c r="C79" i="39"/>
  <c r="B81" i="39" s="1"/>
  <c r="B79" i="39"/>
  <c r="A81" i="39" s="1"/>
  <c r="G63" i="18"/>
  <c r="F63" i="18"/>
  <c r="E63" i="18"/>
  <c r="D63" i="18"/>
  <c r="C63" i="18"/>
  <c r="B63" i="18"/>
  <c r="G48" i="18"/>
  <c r="F48" i="18"/>
  <c r="F65" i="18" s="1"/>
  <c r="E48" i="18"/>
  <c r="E65" i="18" s="1"/>
  <c r="D48" i="18"/>
  <c r="C48" i="18"/>
  <c r="C65" i="18" s="1"/>
  <c r="B48" i="18"/>
  <c r="F32" i="18"/>
  <c r="B32" i="18"/>
  <c r="F31" i="18"/>
  <c r="B31" i="18"/>
  <c r="G30" i="18"/>
  <c r="C30" i="18"/>
  <c r="G29" i="18"/>
  <c r="C29" i="18"/>
  <c r="G28" i="18"/>
  <c r="C28" i="18"/>
  <c r="G27" i="18"/>
  <c r="F27" i="18"/>
  <c r="C27" i="18"/>
  <c r="B27" i="18"/>
  <c r="G26" i="18"/>
  <c r="F26" i="18"/>
  <c r="C26" i="18"/>
  <c r="B26" i="18"/>
  <c r="G25" i="18"/>
  <c r="F25" i="18"/>
  <c r="C25" i="18"/>
  <c r="B25" i="18"/>
  <c r="G24" i="18"/>
  <c r="C24" i="18"/>
  <c r="B24" i="18"/>
  <c r="G23" i="18"/>
  <c r="F23" i="18"/>
  <c r="C23" i="18"/>
  <c r="B23" i="18"/>
  <c r="G22" i="18"/>
  <c r="F22" i="18"/>
  <c r="C22" i="18"/>
  <c r="B22" i="18"/>
  <c r="G21" i="18"/>
  <c r="F21" i="18"/>
  <c r="C21" i="18"/>
  <c r="B21" i="18"/>
  <c r="G20" i="18"/>
  <c r="F20" i="18"/>
  <c r="C20" i="18"/>
  <c r="B20" i="18"/>
  <c r="G19" i="18"/>
  <c r="F19" i="18"/>
  <c r="C19" i="18"/>
  <c r="B19" i="18"/>
  <c r="O15" i="18"/>
  <c r="M15" i="18"/>
  <c r="L15" i="18"/>
  <c r="K15" i="18"/>
  <c r="J15" i="18"/>
  <c r="I15" i="18"/>
  <c r="H15" i="18"/>
  <c r="G15" i="18"/>
  <c r="F15" i="18"/>
  <c r="E15" i="18"/>
  <c r="O13" i="18"/>
  <c r="N13" i="18"/>
  <c r="O10" i="18"/>
  <c r="M10" i="18"/>
  <c r="L10" i="18"/>
  <c r="K10" i="18"/>
  <c r="J10" i="18"/>
  <c r="I10" i="18"/>
  <c r="H10" i="18"/>
  <c r="G10" i="18"/>
  <c r="F10" i="18"/>
  <c r="E10" i="18"/>
  <c r="P9" i="18"/>
  <c r="O9" i="18"/>
  <c r="M9" i="18"/>
  <c r="L9" i="18"/>
  <c r="K9" i="18"/>
  <c r="J9" i="18"/>
  <c r="I9" i="18"/>
  <c r="H9" i="18"/>
  <c r="G9" i="18"/>
  <c r="F9" i="18"/>
  <c r="E9" i="18"/>
  <c r="O8" i="18"/>
  <c r="N8" i="18"/>
  <c r="O7" i="18"/>
  <c r="N7" i="18"/>
  <c r="O6" i="18"/>
  <c r="N6" i="18"/>
  <c r="B17" i="30"/>
  <c r="F54" i="16"/>
  <c r="B54" i="16"/>
  <c r="C54" i="16" s="1"/>
  <c r="F53" i="16"/>
  <c r="G53" i="16" s="1"/>
  <c r="B53" i="16"/>
  <c r="F52" i="16"/>
  <c r="B52" i="16"/>
  <c r="C52" i="16" s="1"/>
  <c r="F51" i="16"/>
  <c r="G51" i="16" s="1"/>
  <c r="B51" i="16"/>
  <c r="F50" i="16"/>
  <c r="B50" i="16"/>
  <c r="C50" i="16" s="1"/>
  <c r="F49" i="16"/>
  <c r="G49" i="16" s="1"/>
  <c r="B49" i="16"/>
  <c r="F48" i="16"/>
  <c r="B48" i="16"/>
  <c r="C48" i="16" s="1"/>
  <c r="F47" i="16"/>
  <c r="G47" i="16" s="1"/>
  <c r="B47" i="16"/>
  <c r="F46" i="16"/>
  <c r="B46" i="16"/>
  <c r="C46" i="16" s="1"/>
  <c r="F45" i="16"/>
  <c r="G45" i="16" s="1"/>
  <c r="B45" i="16"/>
  <c r="F44" i="16"/>
  <c r="B44" i="16"/>
  <c r="C44" i="16" s="1"/>
  <c r="F43" i="16"/>
  <c r="G43" i="16" s="1"/>
  <c r="B43" i="16"/>
  <c r="C43" i="16" s="1"/>
  <c r="E41" i="16"/>
  <c r="A41" i="16"/>
  <c r="F40" i="16"/>
  <c r="B40" i="16"/>
  <c r="N38" i="16"/>
  <c r="J38" i="16"/>
  <c r="K38" i="16" s="1"/>
  <c r="F38" i="16"/>
  <c r="B38" i="16"/>
  <c r="N37" i="16"/>
  <c r="O37" i="16" s="1"/>
  <c r="J37" i="16"/>
  <c r="F37" i="16"/>
  <c r="B37" i="16"/>
  <c r="C37" i="16" s="1"/>
  <c r="N36" i="16"/>
  <c r="J36" i="16"/>
  <c r="F36" i="16"/>
  <c r="G36" i="16" s="1"/>
  <c r="B36" i="16"/>
  <c r="N35" i="16"/>
  <c r="J35" i="16"/>
  <c r="K35" i="16" s="1"/>
  <c r="F35" i="16"/>
  <c r="B35" i="16"/>
  <c r="N34" i="16"/>
  <c r="O34" i="16" s="1"/>
  <c r="J34" i="16"/>
  <c r="F34" i="16"/>
  <c r="B34" i="16"/>
  <c r="C34" i="16" s="1"/>
  <c r="N33" i="16"/>
  <c r="J33" i="16"/>
  <c r="F33" i="16"/>
  <c r="G33" i="16" s="1"/>
  <c r="B33" i="16"/>
  <c r="N32" i="16"/>
  <c r="J32" i="16"/>
  <c r="K32" i="16" s="1"/>
  <c r="F32" i="16"/>
  <c r="B32" i="16"/>
  <c r="N31" i="16"/>
  <c r="O31" i="16" s="1"/>
  <c r="J31" i="16"/>
  <c r="F31" i="16"/>
  <c r="B31" i="16"/>
  <c r="C31" i="16" s="1"/>
  <c r="N30" i="16"/>
  <c r="J30" i="16"/>
  <c r="K31" i="16" s="1"/>
  <c r="F30" i="16"/>
  <c r="G30" i="16" s="1"/>
  <c r="B30" i="16"/>
  <c r="N29" i="16"/>
  <c r="J29" i="16"/>
  <c r="K29" i="16" s="1"/>
  <c r="F29" i="16"/>
  <c r="B29" i="16"/>
  <c r="N28" i="16"/>
  <c r="O28" i="16" s="1"/>
  <c r="J28" i="16"/>
  <c r="F28" i="16"/>
  <c r="B28" i="16"/>
  <c r="C28" i="16" s="1"/>
  <c r="N27" i="16"/>
  <c r="O27" i="16" s="1"/>
  <c r="J27" i="16"/>
  <c r="K27" i="16" s="1"/>
  <c r="F27" i="16"/>
  <c r="G27" i="16" s="1"/>
  <c r="B27" i="16"/>
  <c r="C27" i="16" s="1"/>
  <c r="M25" i="16"/>
  <c r="I25" i="16"/>
  <c r="E25" i="16"/>
  <c r="A25" i="16"/>
  <c r="N24" i="16"/>
  <c r="J24" i="16"/>
  <c r="F24" i="16"/>
  <c r="B24" i="16"/>
  <c r="N22" i="16"/>
  <c r="O22" i="16" s="1"/>
  <c r="J22" i="16"/>
  <c r="F22" i="16"/>
  <c r="B22" i="16"/>
  <c r="C22" i="16" s="1"/>
  <c r="N21" i="16"/>
  <c r="J21" i="16"/>
  <c r="K22" i="16" s="1"/>
  <c r="F21" i="16"/>
  <c r="G21" i="16" s="1"/>
  <c r="B21" i="16"/>
  <c r="N20" i="16"/>
  <c r="O21" i="16" s="1"/>
  <c r="J20" i="16"/>
  <c r="K20" i="16" s="1"/>
  <c r="F20" i="16"/>
  <c r="B20" i="16"/>
  <c r="C21" i="16" s="1"/>
  <c r="N19" i="16"/>
  <c r="O19" i="16" s="1"/>
  <c r="J19" i="16"/>
  <c r="F19" i="16"/>
  <c r="G20" i="16" s="1"/>
  <c r="B19" i="16"/>
  <c r="C19" i="16" s="1"/>
  <c r="N18" i="16"/>
  <c r="J18" i="16"/>
  <c r="K19" i="16" s="1"/>
  <c r="F18" i="16"/>
  <c r="G18" i="16" s="1"/>
  <c r="B18" i="16"/>
  <c r="N17" i="16"/>
  <c r="O18" i="16" s="1"/>
  <c r="J17" i="16"/>
  <c r="K17" i="16" s="1"/>
  <c r="F17" i="16"/>
  <c r="B17" i="16"/>
  <c r="C18" i="16" s="1"/>
  <c r="N16" i="16"/>
  <c r="O16" i="16" s="1"/>
  <c r="J16" i="16"/>
  <c r="F16" i="16"/>
  <c r="G17" i="16" s="1"/>
  <c r="B16" i="16"/>
  <c r="C16" i="16" s="1"/>
  <c r="N15" i="16"/>
  <c r="J15" i="16"/>
  <c r="K16" i="16" s="1"/>
  <c r="F15" i="16"/>
  <c r="G15" i="16" s="1"/>
  <c r="B15" i="16"/>
  <c r="N14" i="16"/>
  <c r="O15" i="16" s="1"/>
  <c r="J14" i="16"/>
  <c r="K14" i="16" s="1"/>
  <c r="F14" i="16"/>
  <c r="B14" i="16"/>
  <c r="C15" i="16" s="1"/>
  <c r="N13" i="16"/>
  <c r="O13" i="16" s="1"/>
  <c r="J13" i="16"/>
  <c r="F13" i="16"/>
  <c r="G14" i="16" s="1"/>
  <c r="B13" i="16"/>
  <c r="C13" i="16" s="1"/>
  <c r="N12" i="16"/>
  <c r="J12" i="16"/>
  <c r="K13" i="16" s="1"/>
  <c r="F12" i="16"/>
  <c r="G12" i="16" s="1"/>
  <c r="B12" i="16"/>
  <c r="C12" i="16" s="1"/>
  <c r="N11" i="16"/>
  <c r="O12" i="16" s="1"/>
  <c r="K11" i="16"/>
  <c r="J11" i="16"/>
  <c r="F11" i="16"/>
  <c r="G11" i="16" s="1"/>
  <c r="B11" i="16"/>
  <c r="C11" i="16" s="1"/>
  <c r="M9" i="16"/>
  <c r="I9" i="16"/>
  <c r="E9" i="16"/>
  <c r="A9" i="16"/>
  <c r="N8" i="16"/>
  <c r="J8" i="16"/>
  <c r="F8" i="16"/>
  <c r="B8" i="16"/>
  <c r="M17" i="15"/>
  <c r="L17" i="15"/>
  <c r="K17" i="15"/>
  <c r="J17" i="15"/>
  <c r="I17" i="15"/>
  <c r="H17" i="15"/>
  <c r="G17" i="15"/>
  <c r="F17" i="15"/>
  <c r="O17" i="15" s="1"/>
  <c r="E17" i="15"/>
  <c r="D17" i="15"/>
  <c r="Q18" i="15" s="1"/>
  <c r="P16" i="15"/>
  <c r="O16" i="15"/>
  <c r="P15" i="15"/>
  <c r="O15" i="15"/>
  <c r="P14" i="15"/>
  <c r="O14" i="15"/>
  <c r="P13" i="15"/>
  <c r="O13" i="15"/>
  <c r="P12" i="15"/>
  <c r="O12" i="15"/>
  <c r="P11" i="15"/>
  <c r="O11" i="15"/>
  <c r="P10" i="15"/>
  <c r="O10" i="15"/>
  <c r="P9" i="15"/>
  <c r="O9" i="15"/>
  <c r="P8" i="15"/>
  <c r="O8" i="15"/>
  <c r="O7" i="15"/>
  <c r="O37" i="14"/>
  <c r="M37" i="14"/>
  <c r="L37" i="14"/>
  <c r="K37" i="14"/>
  <c r="J37" i="14"/>
  <c r="I37" i="14"/>
  <c r="H37" i="14"/>
  <c r="G37" i="14"/>
  <c r="F37" i="14"/>
  <c r="E37" i="14"/>
  <c r="D37" i="14"/>
  <c r="O36" i="14"/>
  <c r="N36" i="14"/>
  <c r="O35" i="14"/>
  <c r="N35" i="14"/>
  <c r="O34" i="14"/>
  <c r="N34" i="14"/>
  <c r="O33" i="14"/>
  <c r="N33" i="14"/>
  <c r="O32" i="14"/>
  <c r="N32" i="14"/>
  <c r="O31" i="14"/>
  <c r="N31" i="14"/>
  <c r="O30" i="14"/>
  <c r="N30" i="14"/>
  <c r="O29" i="14"/>
  <c r="N29" i="14"/>
  <c r="O28" i="14"/>
  <c r="N28" i="14"/>
  <c r="O27" i="14"/>
  <c r="N27" i="14"/>
  <c r="O26" i="14"/>
  <c r="N26" i="14"/>
  <c r="O25" i="14"/>
  <c r="N25" i="14"/>
  <c r="O24" i="14"/>
  <c r="N24" i="14"/>
  <c r="O23" i="14"/>
  <c r="N23" i="14"/>
  <c r="O22" i="14"/>
  <c r="N22" i="14"/>
  <c r="O21" i="14"/>
  <c r="N21" i="14"/>
  <c r="O20" i="14"/>
  <c r="N20" i="14"/>
  <c r="O19" i="14"/>
  <c r="N19" i="14"/>
  <c r="O18" i="14"/>
  <c r="N18" i="14"/>
  <c r="O17" i="14"/>
  <c r="N17" i="14"/>
  <c r="O16" i="14"/>
  <c r="N16" i="14"/>
  <c r="O15" i="14"/>
  <c r="N15" i="14"/>
  <c r="O14" i="14"/>
  <c r="N14" i="14"/>
  <c r="O13" i="14"/>
  <c r="N13" i="14"/>
  <c r="O12" i="14"/>
  <c r="N12" i="14"/>
  <c r="O11" i="14"/>
  <c r="N11" i="14"/>
  <c r="O10" i="14"/>
  <c r="N10" i="14"/>
  <c r="O9" i="14"/>
  <c r="N9" i="14"/>
  <c r="O8" i="14"/>
  <c r="N8" i="14"/>
  <c r="O7" i="14"/>
  <c r="N7" i="14"/>
  <c r="O6" i="14"/>
  <c r="N6" i="14"/>
  <c r="O5" i="14"/>
  <c r="N5" i="14"/>
  <c r="N37" i="14" s="1"/>
  <c r="P35" i="14" s="1"/>
  <c r="K23" i="13"/>
  <c r="J23" i="13"/>
  <c r="I23" i="13"/>
  <c r="H23" i="13"/>
  <c r="G23" i="13"/>
  <c r="F23" i="13"/>
  <c r="E23" i="13"/>
  <c r="D23" i="13"/>
  <c r="C23" i="13"/>
  <c r="B23" i="13"/>
  <c r="K22" i="13"/>
  <c r="J22" i="13"/>
  <c r="I22" i="13"/>
  <c r="H22" i="13"/>
  <c r="G22" i="13"/>
  <c r="F22" i="13"/>
  <c r="E22" i="13"/>
  <c r="D22" i="13"/>
  <c r="C22" i="13"/>
  <c r="B22" i="13"/>
  <c r="B17" i="13"/>
  <c r="F54" i="11"/>
  <c r="G54" i="11" s="1"/>
  <c r="B54" i="11"/>
  <c r="C54" i="11" s="1"/>
  <c r="F53" i="11"/>
  <c r="G53" i="11" s="1"/>
  <c r="B53" i="11"/>
  <c r="C53" i="11" s="1"/>
  <c r="F52" i="11"/>
  <c r="G52" i="11" s="1"/>
  <c r="B52" i="11"/>
  <c r="C52" i="11" s="1"/>
  <c r="F51" i="11"/>
  <c r="G51" i="11" s="1"/>
  <c r="B51" i="11"/>
  <c r="C51" i="11" s="1"/>
  <c r="F50" i="11"/>
  <c r="G50" i="11" s="1"/>
  <c r="B50" i="11"/>
  <c r="C50" i="11" s="1"/>
  <c r="F49" i="11"/>
  <c r="B49" i="11"/>
  <c r="C49" i="11" s="1"/>
  <c r="F48" i="11"/>
  <c r="G48" i="11" s="1"/>
  <c r="B48" i="11"/>
  <c r="F47" i="11"/>
  <c r="G47" i="11" s="1"/>
  <c r="B47" i="11"/>
  <c r="F46" i="11"/>
  <c r="B46" i="11"/>
  <c r="C46" i="11" s="1"/>
  <c r="F45" i="11"/>
  <c r="G45" i="11" s="1"/>
  <c r="B45" i="11"/>
  <c r="F44" i="11"/>
  <c r="B44" i="11"/>
  <c r="C44" i="11" s="1"/>
  <c r="F43" i="11"/>
  <c r="G43" i="11" s="1"/>
  <c r="B43" i="11"/>
  <c r="C43" i="11" s="1"/>
  <c r="E41" i="11"/>
  <c r="A41" i="11"/>
  <c r="F40" i="11"/>
  <c r="B40" i="11"/>
  <c r="N38" i="11"/>
  <c r="O38" i="11" s="1"/>
  <c r="J38" i="11"/>
  <c r="F38" i="11"/>
  <c r="B38" i="11"/>
  <c r="C38" i="11" s="1"/>
  <c r="N37" i="11"/>
  <c r="J37" i="11"/>
  <c r="K38" i="11" s="1"/>
  <c r="F37" i="11"/>
  <c r="G37" i="11" s="1"/>
  <c r="B37" i="11"/>
  <c r="N36" i="11"/>
  <c r="O37" i="11" s="1"/>
  <c r="J36" i="11"/>
  <c r="K36" i="11" s="1"/>
  <c r="F36" i="11"/>
  <c r="B36" i="11"/>
  <c r="C37" i="11" s="1"/>
  <c r="N35" i="11"/>
  <c r="O35" i="11" s="1"/>
  <c r="J35" i="11"/>
  <c r="F35" i="11"/>
  <c r="G36" i="11" s="1"/>
  <c r="B35" i="11"/>
  <c r="C35" i="11" s="1"/>
  <c r="N34" i="11"/>
  <c r="J34" i="11"/>
  <c r="K35" i="11" s="1"/>
  <c r="F34" i="11"/>
  <c r="G34" i="11" s="1"/>
  <c r="B34" i="11"/>
  <c r="N33" i="11"/>
  <c r="O34" i="11" s="1"/>
  <c r="J33" i="11"/>
  <c r="K33" i="11" s="1"/>
  <c r="F33" i="11"/>
  <c r="B33" i="11"/>
  <c r="C34" i="11" s="1"/>
  <c r="N32" i="11"/>
  <c r="O32" i="11" s="1"/>
  <c r="J32" i="11"/>
  <c r="F32" i="11"/>
  <c r="G33" i="11" s="1"/>
  <c r="B32" i="11"/>
  <c r="C32" i="11" s="1"/>
  <c r="N31" i="11"/>
  <c r="J31" i="11"/>
  <c r="K32" i="11" s="1"/>
  <c r="F31" i="11"/>
  <c r="G31" i="11" s="1"/>
  <c r="B31" i="11"/>
  <c r="N30" i="11"/>
  <c r="O31" i="11" s="1"/>
  <c r="J30" i="11"/>
  <c r="K30" i="11" s="1"/>
  <c r="F30" i="11"/>
  <c r="B30" i="11"/>
  <c r="C31" i="11" s="1"/>
  <c r="N29" i="11"/>
  <c r="O29" i="11" s="1"/>
  <c r="J29" i="11"/>
  <c r="F29" i="11"/>
  <c r="G30" i="11" s="1"/>
  <c r="B29" i="11"/>
  <c r="C29" i="11" s="1"/>
  <c r="N28" i="11"/>
  <c r="J28" i="11"/>
  <c r="K29" i="11" s="1"/>
  <c r="F28" i="11"/>
  <c r="G28" i="11" s="1"/>
  <c r="B28" i="11"/>
  <c r="N27" i="11"/>
  <c r="O28" i="11" s="1"/>
  <c r="J27" i="11"/>
  <c r="K27" i="11" s="1"/>
  <c r="F27" i="11"/>
  <c r="G27" i="11" s="1"/>
  <c r="B27" i="11"/>
  <c r="C28" i="11" s="1"/>
  <c r="M25" i="11"/>
  <c r="I25" i="11"/>
  <c r="E25" i="11"/>
  <c r="A25" i="11"/>
  <c r="N24" i="11"/>
  <c r="J24" i="11"/>
  <c r="F24" i="11"/>
  <c r="B24" i="11"/>
  <c r="N22" i="11"/>
  <c r="J22" i="11"/>
  <c r="F22" i="11"/>
  <c r="G22" i="11" s="1"/>
  <c r="B22" i="11"/>
  <c r="N21" i="11"/>
  <c r="J21" i="11"/>
  <c r="K21" i="11" s="1"/>
  <c r="F21" i="11"/>
  <c r="B21" i="11"/>
  <c r="N20" i="11"/>
  <c r="O20" i="11" s="1"/>
  <c r="J20" i="11"/>
  <c r="F20" i="11"/>
  <c r="B20" i="11"/>
  <c r="C20" i="11" s="1"/>
  <c r="N19" i="11"/>
  <c r="J19" i="11"/>
  <c r="F19" i="11"/>
  <c r="G19" i="11" s="1"/>
  <c r="B19" i="11"/>
  <c r="N18" i="11"/>
  <c r="J18" i="11"/>
  <c r="K18" i="11" s="1"/>
  <c r="F18" i="11"/>
  <c r="B18" i="11"/>
  <c r="N17" i="11"/>
  <c r="O17" i="11" s="1"/>
  <c r="J17" i="11"/>
  <c r="F17" i="11"/>
  <c r="B17" i="11"/>
  <c r="C17" i="11" s="1"/>
  <c r="N16" i="11"/>
  <c r="J16" i="11"/>
  <c r="F16" i="11"/>
  <c r="G16" i="11" s="1"/>
  <c r="B16" i="11"/>
  <c r="N15" i="11"/>
  <c r="J15" i="11"/>
  <c r="K15" i="11" s="1"/>
  <c r="F15" i="11"/>
  <c r="B15" i="11"/>
  <c r="N14" i="11"/>
  <c r="O14" i="11" s="1"/>
  <c r="J14" i="11"/>
  <c r="F14" i="11"/>
  <c r="B14" i="11"/>
  <c r="C14" i="11" s="1"/>
  <c r="N13" i="11"/>
  <c r="J13" i="11"/>
  <c r="F13" i="11"/>
  <c r="G13" i="11" s="1"/>
  <c r="B13" i="11"/>
  <c r="N12" i="11"/>
  <c r="J12" i="11"/>
  <c r="K12" i="11" s="1"/>
  <c r="F12" i="11"/>
  <c r="B12" i="11"/>
  <c r="N11" i="11"/>
  <c r="O11" i="11" s="1"/>
  <c r="K11" i="11"/>
  <c r="J11" i="11"/>
  <c r="F11" i="11"/>
  <c r="B11" i="11"/>
  <c r="C11" i="11" s="1"/>
  <c r="M9" i="11"/>
  <c r="I9" i="11"/>
  <c r="E9" i="11"/>
  <c r="A9" i="11"/>
  <c r="N8" i="11"/>
  <c r="J8" i="11"/>
  <c r="F8" i="11"/>
  <c r="B8" i="11"/>
  <c r="M17" i="10"/>
  <c r="L17" i="10"/>
  <c r="K17" i="10"/>
  <c r="J17" i="10"/>
  <c r="I17" i="10"/>
  <c r="H17" i="10"/>
  <c r="G17" i="10"/>
  <c r="F17" i="10"/>
  <c r="E17" i="10"/>
  <c r="D17" i="10"/>
  <c r="Q18" i="10" s="1"/>
  <c r="P16" i="10"/>
  <c r="O16" i="10"/>
  <c r="P15" i="10"/>
  <c r="O15" i="10"/>
  <c r="P14" i="10"/>
  <c r="O14" i="10"/>
  <c r="P13" i="10"/>
  <c r="O13" i="10"/>
  <c r="P12" i="10"/>
  <c r="O12" i="10"/>
  <c r="P11" i="10"/>
  <c r="O11" i="10"/>
  <c r="P10" i="10"/>
  <c r="O10" i="10"/>
  <c r="P9" i="10"/>
  <c r="O9" i="10"/>
  <c r="P8" i="10"/>
  <c r="O17" i="10"/>
  <c r="O71" i="9"/>
  <c r="M71" i="9"/>
  <c r="L71" i="9"/>
  <c r="K71" i="9"/>
  <c r="J71" i="9"/>
  <c r="I71" i="9"/>
  <c r="H71" i="9"/>
  <c r="G71" i="9"/>
  <c r="F71" i="9"/>
  <c r="E71" i="9"/>
  <c r="D71" i="9"/>
  <c r="O70" i="9"/>
  <c r="N70" i="9"/>
  <c r="O69" i="9"/>
  <c r="N69" i="9"/>
  <c r="O68" i="9"/>
  <c r="N68" i="9"/>
  <c r="O67" i="9"/>
  <c r="N67" i="9"/>
  <c r="O66" i="9"/>
  <c r="N66" i="9"/>
  <c r="O65" i="9"/>
  <c r="N65" i="9"/>
  <c r="O64" i="9"/>
  <c r="N64" i="9"/>
  <c r="O63" i="9"/>
  <c r="N63" i="9"/>
  <c r="O62" i="9"/>
  <c r="N62" i="9"/>
  <c r="O61" i="9"/>
  <c r="N61" i="9"/>
  <c r="O60" i="9"/>
  <c r="N60" i="9"/>
  <c r="O59" i="9"/>
  <c r="N59" i="9"/>
  <c r="O58" i="9"/>
  <c r="N58" i="9"/>
  <c r="O57" i="9"/>
  <c r="N57" i="9"/>
  <c r="O56" i="9"/>
  <c r="N56" i="9"/>
  <c r="O55" i="9"/>
  <c r="N55" i="9"/>
  <c r="O54" i="9"/>
  <c r="N54" i="9"/>
  <c r="O53" i="9"/>
  <c r="N53" i="9"/>
  <c r="O52" i="9"/>
  <c r="N52" i="9"/>
  <c r="O51" i="9"/>
  <c r="N51" i="9"/>
  <c r="O50" i="9"/>
  <c r="N50" i="9"/>
  <c r="O49" i="9"/>
  <c r="N49" i="9"/>
  <c r="O48" i="9"/>
  <c r="N48" i="9"/>
  <c r="O47" i="9"/>
  <c r="N47" i="9"/>
  <c r="O46" i="9"/>
  <c r="N46" i="9"/>
  <c r="O45" i="9"/>
  <c r="N45" i="9"/>
  <c r="O44" i="9"/>
  <c r="N44" i="9"/>
  <c r="O43" i="9"/>
  <c r="N43" i="9"/>
  <c r="O42" i="9"/>
  <c r="N42" i="9"/>
  <c r="O41" i="9"/>
  <c r="N41" i="9"/>
  <c r="O40" i="9"/>
  <c r="N40" i="9"/>
  <c r="O39" i="9"/>
  <c r="N39" i="9"/>
  <c r="O38" i="9"/>
  <c r="N38" i="9"/>
  <c r="O37" i="9"/>
  <c r="N37" i="9"/>
  <c r="O36" i="9"/>
  <c r="N36" i="9"/>
  <c r="O35" i="9"/>
  <c r="N35" i="9"/>
  <c r="O34" i="9"/>
  <c r="N34" i="9"/>
  <c r="O33" i="9"/>
  <c r="N33" i="9"/>
  <c r="O32" i="9"/>
  <c r="N32" i="9"/>
  <c r="O31" i="9"/>
  <c r="N31" i="9"/>
  <c r="O30" i="9"/>
  <c r="N30" i="9"/>
  <c r="O29" i="9"/>
  <c r="N29" i="9"/>
  <c r="O28" i="9"/>
  <c r="N28" i="9"/>
  <c r="O27" i="9"/>
  <c r="N27" i="9"/>
  <c r="O26" i="9"/>
  <c r="N26" i="9"/>
  <c r="O25" i="9"/>
  <c r="N25" i="9"/>
  <c r="O24" i="9"/>
  <c r="N24" i="9"/>
  <c r="O23" i="9"/>
  <c r="N23" i="9"/>
  <c r="O22" i="9"/>
  <c r="N22" i="9"/>
  <c r="O21" i="9"/>
  <c r="N21" i="9"/>
  <c r="O20" i="9"/>
  <c r="N20" i="9"/>
  <c r="O19" i="9"/>
  <c r="N19" i="9"/>
  <c r="O18" i="9"/>
  <c r="N18" i="9"/>
  <c r="O17" i="9"/>
  <c r="N17" i="9"/>
  <c r="O16" i="9"/>
  <c r="N16" i="9"/>
  <c r="O15" i="9"/>
  <c r="N15" i="9"/>
  <c r="O14" i="9"/>
  <c r="N14" i="9"/>
  <c r="O13" i="9"/>
  <c r="N13" i="9"/>
  <c r="O12" i="9"/>
  <c r="N12" i="9"/>
  <c r="O11" i="9"/>
  <c r="N11" i="9"/>
  <c r="O10" i="9"/>
  <c r="N10" i="9"/>
  <c r="O9" i="9"/>
  <c r="N9" i="9"/>
  <c r="O8" i="9"/>
  <c r="N8" i="9"/>
  <c r="O7" i="9"/>
  <c r="N7" i="9"/>
  <c r="O6" i="9"/>
  <c r="N6" i="9"/>
  <c r="O5" i="9"/>
  <c r="N5" i="9"/>
  <c r="K25" i="8"/>
  <c r="K26" i="8" s="1"/>
  <c r="J25" i="8"/>
  <c r="I25" i="8"/>
  <c r="H25" i="8"/>
  <c r="G25" i="8"/>
  <c r="F25" i="8"/>
  <c r="E25" i="8"/>
  <c r="D25" i="8"/>
  <c r="C25" i="8"/>
  <c r="B25" i="8"/>
  <c r="K24" i="8"/>
  <c r="J24" i="8"/>
  <c r="I24" i="8"/>
  <c r="H24" i="8"/>
  <c r="G24" i="8"/>
  <c r="F24" i="8"/>
  <c r="E24" i="8"/>
  <c r="D24" i="8"/>
  <c r="C24" i="8"/>
  <c r="B24" i="8"/>
  <c r="B17" i="8"/>
  <c r="F54" i="6"/>
  <c r="G54" i="6" s="1"/>
  <c r="B54" i="6"/>
  <c r="F53" i="6"/>
  <c r="B53" i="6"/>
  <c r="F52" i="6"/>
  <c r="B52" i="6"/>
  <c r="F51" i="6"/>
  <c r="B51" i="6"/>
  <c r="C51" i="6" s="1"/>
  <c r="F50" i="6"/>
  <c r="B50" i="6"/>
  <c r="F49" i="6"/>
  <c r="B49" i="6"/>
  <c r="F48" i="6"/>
  <c r="G48" i="6" s="1"/>
  <c r="B48" i="6"/>
  <c r="F47" i="6"/>
  <c r="B47" i="6"/>
  <c r="F46" i="6"/>
  <c r="B46" i="6"/>
  <c r="F45" i="6"/>
  <c r="B45" i="6"/>
  <c r="C45" i="6" s="1"/>
  <c r="F44" i="6"/>
  <c r="G44" i="6" s="1"/>
  <c r="B44" i="6"/>
  <c r="F43" i="6"/>
  <c r="G43" i="6" s="1"/>
  <c r="B43" i="6"/>
  <c r="C43" i="6" s="1"/>
  <c r="E41" i="6"/>
  <c r="A41" i="6"/>
  <c r="F40" i="6"/>
  <c r="B40" i="6"/>
  <c r="N38" i="6"/>
  <c r="J38" i="6"/>
  <c r="F38" i="6"/>
  <c r="B38" i="6"/>
  <c r="N37" i="6"/>
  <c r="J37" i="6"/>
  <c r="F37" i="6"/>
  <c r="B37" i="6"/>
  <c r="N36" i="6"/>
  <c r="J36" i="6"/>
  <c r="F36" i="6"/>
  <c r="B36" i="6"/>
  <c r="N35" i="6"/>
  <c r="J35" i="6"/>
  <c r="F35" i="6"/>
  <c r="B35" i="6"/>
  <c r="N34" i="6"/>
  <c r="J34" i="6"/>
  <c r="F34" i="6"/>
  <c r="B34" i="6"/>
  <c r="N33" i="6"/>
  <c r="J33" i="6"/>
  <c r="F33" i="6"/>
  <c r="B33" i="6"/>
  <c r="N32" i="6"/>
  <c r="J32" i="6"/>
  <c r="F32" i="6"/>
  <c r="B32" i="6"/>
  <c r="N31" i="6"/>
  <c r="J31" i="6"/>
  <c r="F31" i="6"/>
  <c r="B31" i="6"/>
  <c r="N30" i="6"/>
  <c r="J30" i="6"/>
  <c r="F30" i="6"/>
  <c r="B30" i="6"/>
  <c r="N29" i="6"/>
  <c r="J29" i="6"/>
  <c r="F29" i="6"/>
  <c r="B29" i="6"/>
  <c r="N28" i="6"/>
  <c r="J28" i="6"/>
  <c r="F28" i="6"/>
  <c r="B28" i="6"/>
  <c r="N27" i="6"/>
  <c r="O27" i="6" s="1"/>
  <c r="J27" i="6"/>
  <c r="K27" i="6" s="1"/>
  <c r="F27" i="6"/>
  <c r="G27" i="6" s="1"/>
  <c r="B27" i="6"/>
  <c r="C27" i="6" s="1"/>
  <c r="M25" i="6"/>
  <c r="I25" i="6"/>
  <c r="E25" i="6"/>
  <c r="A25" i="6"/>
  <c r="N24" i="6"/>
  <c r="J24" i="6"/>
  <c r="F24" i="6"/>
  <c r="B24" i="6"/>
  <c r="N22" i="6"/>
  <c r="J22" i="6"/>
  <c r="F22" i="6"/>
  <c r="B22" i="6"/>
  <c r="N21" i="6"/>
  <c r="J21" i="6"/>
  <c r="F21" i="6"/>
  <c r="B21" i="6"/>
  <c r="N20" i="6"/>
  <c r="J20" i="6"/>
  <c r="F20" i="6"/>
  <c r="B20" i="6"/>
  <c r="N19" i="6"/>
  <c r="J19" i="6"/>
  <c r="F19" i="6"/>
  <c r="B19" i="6"/>
  <c r="N18" i="6"/>
  <c r="J18" i="6"/>
  <c r="F18" i="6"/>
  <c r="B18" i="6"/>
  <c r="N17" i="6"/>
  <c r="J17" i="6"/>
  <c r="F17" i="6"/>
  <c r="B17" i="6"/>
  <c r="N16" i="6"/>
  <c r="J16" i="6"/>
  <c r="F16" i="6"/>
  <c r="B16" i="6"/>
  <c r="N15" i="6"/>
  <c r="J15" i="6"/>
  <c r="F15" i="6"/>
  <c r="B15" i="6"/>
  <c r="N14" i="6"/>
  <c r="J14" i="6"/>
  <c r="F14" i="6"/>
  <c r="B14" i="6"/>
  <c r="N13" i="6"/>
  <c r="J13" i="6"/>
  <c r="F13" i="6"/>
  <c r="B13" i="6"/>
  <c r="N12" i="6"/>
  <c r="J12" i="6"/>
  <c r="F12" i="6"/>
  <c r="B12" i="6"/>
  <c r="N11" i="6"/>
  <c r="O11" i="6" s="1"/>
  <c r="J11" i="6"/>
  <c r="K11" i="6" s="1"/>
  <c r="F11" i="6"/>
  <c r="G11" i="6" s="1"/>
  <c r="B11" i="6"/>
  <c r="C11" i="6" s="1"/>
  <c r="M9" i="6"/>
  <c r="I9" i="6"/>
  <c r="E9" i="6"/>
  <c r="A9" i="6"/>
  <c r="N8" i="6"/>
  <c r="J8" i="6"/>
  <c r="F8" i="6"/>
  <c r="B8" i="6"/>
  <c r="M17" i="5"/>
  <c r="L17" i="5"/>
  <c r="K17" i="5"/>
  <c r="J17" i="5"/>
  <c r="I17" i="5"/>
  <c r="H17" i="5"/>
  <c r="G17" i="5"/>
  <c r="F17" i="5"/>
  <c r="E17" i="5"/>
  <c r="D17" i="5"/>
  <c r="P16" i="5"/>
  <c r="O16" i="5"/>
  <c r="P15" i="5"/>
  <c r="O15" i="5"/>
  <c r="P14" i="5"/>
  <c r="O14" i="5"/>
  <c r="P13" i="5"/>
  <c r="O13" i="5"/>
  <c r="P12" i="5"/>
  <c r="O12" i="5"/>
  <c r="P11" i="5"/>
  <c r="O11" i="5"/>
  <c r="P10" i="5"/>
  <c r="O10" i="5"/>
  <c r="P9" i="5"/>
  <c r="O9" i="5"/>
  <c r="P8" i="5"/>
  <c r="O8" i="5"/>
  <c r="P7" i="5"/>
  <c r="O7" i="5"/>
  <c r="B9" i="24"/>
  <c r="B48" i="37"/>
  <c r="B36" i="37"/>
  <c r="B25" i="37"/>
  <c r="C23" i="37"/>
  <c r="C22" i="37"/>
  <c r="C21" i="37"/>
  <c r="C20" i="37"/>
  <c r="C19" i="37"/>
  <c r="C18" i="37"/>
  <c r="C17" i="37"/>
  <c r="C16" i="37"/>
  <c r="C15" i="37"/>
  <c r="C14" i="37"/>
  <c r="C13" i="37"/>
  <c r="M262" i="26"/>
  <c r="L262" i="26"/>
  <c r="K262" i="26"/>
  <c r="J262" i="26"/>
  <c r="I262" i="26"/>
  <c r="H262" i="26"/>
  <c r="G262" i="26"/>
  <c r="F262" i="26"/>
  <c r="E262" i="26"/>
  <c r="D262" i="26"/>
  <c r="O261" i="26"/>
  <c r="N261" i="26"/>
  <c r="O260" i="26"/>
  <c r="N260" i="26"/>
  <c r="O259" i="26"/>
  <c r="N259" i="26"/>
  <c r="O258" i="26"/>
  <c r="N258" i="26"/>
  <c r="O257" i="26"/>
  <c r="N257" i="26"/>
  <c r="O256" i="26"/>
  <c r="N256" i="26"/>
  <c r="O255" i="26"/>
  <c r="N255" i="26"/>
  <c r="O254" i="26"/>
  <c r="N254" i="26"/>
  <c r="O253" i="26"/>
  <c r="N253" i="26"/>
  <c r="O252" i="26"/>
  <c r="N252" i="26"/>
  <c r="O251" i="26"/>
  <c r="N251" i="26"/>
  <c r="O250" i="26"/>
  <c r="N250" i="26"/>
  <c r="O249" i="26"/>
  <c r="N249" i="26"/>
  <c r="O248" i="26"/>
  <c r="N248" i="26"/>
  <c r="O247" i="26"/>
  <c r="N247" i="26"/>
  <c r="O246" i="26"/>
  <c r="N246" i="26"/>
  <c r="O245" i="26"/>
  <c r="N245" i="26"/>
  <c r="O244" i="26"/>
  <c r="N244" i="26"/>
  <c r="O243" i="26"/>
  <c r="N243" i="26"/>
  <c r="O242" i="26"/>
  <c r="N242" i="26"/>
  <c r="O241" i="26"/>
  <c r="N241" i="26"/>
  <c r="O240" i="26"/>
  <c r="N240" i="26"/>
  <c r="O239" i="26"/>
  <c r="N239" i="26"/>
  <c r="O238" i="26"/>
  <c r="N238" i="26"/>
  <c r="O237" i="26"/>
  <c r="N237" i="26"/>
  <c r="O236" i="26"/>
  <c r="N236" i="26"/>
  <c r="O235" i="26"/>
  <c r="N235" i="26"/>
  <c r="O234" i="26"/>
  <c r="N234" i="26"/>
  <c r="O233" i="26"/>
  <c r="N233" i="26"/>
  <c r="O232" i="26"/>
  <c r="N232" i="26"/>
  <c r="O231" i="26"/>
  <c r="N231" i="26"/>
  <c r="O230" i="26"/>
  <c r="N230" i="26"/>
  <c r="O229" i="26"/>
  <c r="N229" i="26"/>
  <c r="O228" i="26"/>
  <c r="N228" i="26"/>
  <c r="O227" i="26"/>
  <c r="N227" i="26"/>
  <c r="O226" i="26"/>
  <c r="N226" i="26"/>
  <c r="O225" i="26"/>
  <c r="N225" i="26"/>
  <c r="O224" i="26"/>
  <c r="N224" i="26"/>
  <c r="O223" i="26"/>
  <c r="N223" i="26"/>
  <c r="O222" i="26"/>
  <c r="N222" i="26"/>
  <c r="O221" i="26"/>
  <c r="N221" i="26"/>
  <c r="O220" i="26"/>
  <c r="N220" i="26"/>
  <c r="O219" i="26"/>
  <c r="N219" i="26"/>
  <c r="O218" i="26"/>
  <c r="N218" i="26"/>
  <c r="O217" i="26"/>
  <c r="N217" i="26"/>
  <c r="O216" i="26"/>
  <c r="N216" i="26"/>
  <c r="O215" i="26"/>
  <c r="N215" i="26"/>
  <c r="O214" i="26"/>
  <c r="N214" i="26"/>
  <c r="O213" i="26"/>
  <c r="N213" i="26"/>
  <c r="O212" i="26"/>
  <c r="N212" i="26"/>
  <c r="O211" i="26"/>
  <c r="N211" i="26"/>
  <c r="O210" i="26"/>
  <c r="N210" i="26"/>
  <c r="O209" i="26"/>
  <c r="N209" i="26"/>
  <c r="O208" i="26"/>
  <c r="N208" i="26"/>
  <c r="O207" i="26"/>
  <c r="N207" i="26"/>
  <c r="O206" i="26"/>
  <c r="N206" i="26"/>
  <c r="O205" i="26"/>
  <c r="N205" i="26"/>
  <c r="O204" i="26"/>
  <c r="N204" i="26"/>
  <c r="O203" i="26"/>
  <c r="N203" i="26"/>
  <c r="O202" i="26"/>
  <c r="N202" i="26"/>
  <c r="O201" i="26"/>
  <c r="N201" i="26"/>
  <c r="O200" i="26"/>
  <c r="N200" i="26"/>
  <c r="O199" i="26"/>
  <c r="N199" i="26"/>
  <c r="O198" i="26"/>
  <c r="N198" i="26"/>
  <c r="O197" i="26"/>
  <c r="N197" i="26"/>
  <c r="O196" i="26"/>
  <c r="N196" i="26"/>
  <c r="O195" i="26"/>
  <c r="N195" i="26"/>
  <c r="O194" i="26"/>
  <c r="N194" i="26"/>
  <c r="O193" i="26"/>
  <c r="N193" i="26"/>
  <c r="O192" i="26"/>
  <c r="N192" i="26"/>
  <c r="O191" i="26"/>
  <c r="N191" i="26"/>
  <c r="O190" i="26"/>
  <c r="N190" i="26"/>
  <c r="O189" i="26"/>
  <c r="N189" i="26"/>
  <c r="O188" i="26"/>
  <c r="N188" i="26"/>
  <c r="O187" i="26"/>
  <c r="N187" i="26"/>
  <c r="O186" i="26"/>
  <c r="N186" i="26"/>
  <c r="O185" i="26"/>
  <c r="N185" i="26"/>
  <c r="O184" i="26"/>
  <c r="N184" i="26"/>
  <c r="O183" i="26"/>
  <c r="N183" i="26"/>
  <c r="O182" i="26"/>
  <c r="N182" i="26"/>
  <c r="O181" i="26"/>
  <c r="N181" i="26"/>
  <c r="O180" i="26"/>
  <c r="N180" i="26"/>
  <c r="O179" i="26"/>
  <c r="N179" i="26"/>
  <c r="O178" i="26"/>
  <c r="N178" i="26"/>
  <c r="O177" i="26"/>
  <c r="N177" i="26"/>
  <c r="O176" i="26"/>
  <c r="N176" i="26"/>
  <c r="O175" i="26"/>
  <c r="N175" i="26"/>
  <c r="O174" i="26"/>
  <c r="N174" i="26"/>
  <c r="O173" i="26"/>
  <c r="N173" i="26"/>
  <c r="O172" i="26"/>
  <c r="N172" i="26"/>
  <c r="O171" i="26"/>
  <c r="N171" i="26"/>
  <c r="O170" i="26"/>
  <c r="N170" i="26"/>
  <c r="O169" i="26"/>
  <c r="N169" i="26"/>
  <c r="O168" i="26"/>
  <c r="N168" i="26"/>
  <c r="O167" i="26"/>
  <c r="N167" i="26"/>
  <c r="O166" i="26"/>
  <c r="N166" i="26"/>
  <c r="O165" i="26"/>
  <c r="N165" i="26"/>
  <c r="O164" i="26"/>
  <c r="N164" i="26"/>
  <c r="O163" i="26"/>
  <c r="N163" i="26"/>
  <c r="O162" i="26"/>
  <c r="N162" i="26"/>
  <c r="O161" i="26"/>
  <c r="N161" i="26"/>
  <c r="O160" i="26"/>
  <c r="N160" i="26"/>
  <c r="O159" i="26"/>
  <c r="N159" i="26"/>
  <c r="O158" i="26"/>
  <c r="N158" i="26"/>
  <c r="O157" i="26"/>
  <c r="N157" i="26"/>
  <c r="O156" i="26"/>
  <c r="N156" i="26"/>
  <c r="O155" i="26"/>
  <c r="N155" i="26"/>
  <c r="O154" i="26"/>
  <c r="N154" i="26"/>
  <c r="O153" i="26"/>
  <c r="N153" i="26"/>
  <c r="O152" i="26"/>
  <c r="N152" i="26"/>
  <c r="O151" i="26"/>
  <c r="N151" i="26"/>
  <c r="O150" i="26"/>
  <c r="N150" i="26"/>
  <c r="O149" i="26"/>
  <c r="N149" i="26"/>
  <c r="O148" i="26"/>
  <c r="N148" i="26"/>
  <c r="O147" i="26"/>
  <c r="N147" i="26"/>
  <c r="O146" i="26"/>
  <c r="N146" i="26"/>
  <c r="O145" i="26"/>
  <c r="N145" i="26"/>
  <c r="O144" i="26"/>
  <c r="N144" i="26"/>
  <c r="O143" i="26"/>
  <c r="N143" i="26"/>
  <c r="O142" i="26"/>
  <c r="N142" i="26"/>
  <c r="O141" i="26"/>
  <c r="N141" i="26"/>
  <c r="O140" i="26"/>
  <c r="N140" i="26"/>
  <c r="O139" i="26"/>
  <c r="N139" i="26"/>
  <c r="O138" i="26"/>
  <c r="N138" i="26"/>
  <c r="O137" i="26"/>
  <c r="N137" i="26"/>
  <c r="O136" i="26"/>
  <c r="N136" i="26"/>
  <c r="O135" i="26"/>
  <c r="N135" i="26"/>
  <c r="O134" i="26"/>
  <c r="N134" i="26"/>
  <c r="O133" i="26"/>
  <c r="N133" i="26"/>
  <c r="O132" i="26"/>
  <c r="N132" i="26"/>
  <c r="O131" i="26"/>
  <c r="N131" i="26"/>
  <c r="O130" i="26"/>
  <c r="N130" i="26"/>
  <c r="O129" i="26"/>
  <c r="N129" i="26"/>
  <c r="O128" i="26"/>
  <c r="N128" i="26"/>
  <c r="O127" i="26"/>
  <c r="N127" i="26"/>
  <c r="O126" i="26"/>
  <c r="N126" i="26"/>
  <c r="O125" i="26"/>
  <c r="N125" i="26"/>
  <c r="O124" i="26"/>
  <c r="N124" i="26"/>
  <c r="O123" i="26"/>
  <c r="N123" i="26"/>
  <c r="O122" i="26"/>
  <c r="N122" i="26"/>
  <c r="O121" i="26"/>
  <c r="N121" i="26"/>
  <c r="O120" i="26"/>
  <c r="N120" i="26"/>
  <c r="O119" i="26"/>
  <c r="N119" i="26"/>
  <c r="O118" i="26"/>
  <c r="N118" i="26"/>
  <c r="O117" i="26"/>
  <c r="N117" i="26"/>
  <c r="O116" i="26"/>
  <c r="N116" i="26"/>
  <c r="O115" i="26"/>
  <c r="N115" i="26"/>
  <c r="O114" i="26"/>
  <c r="N114" i="26"/>
  <c r="O113" i="26"/>
  <c r="N113" i="26"/>
  <c r="O112" i="26"/>
  <c r="N112" i="26"/>
  <c r="O111" i="26"/>
  <c r="N111" i="26"/>
  <c r="O110" i="26"/>
  <c r="N110" i="26"/>
  <c r="O109" i="26"/>
  <c r="N109" i="26"/>
  <c r="O108" i="26"/>
  <c r="N108" i="26"/>
  <c r="O107" i="26"/>
  <c r="N107" i="26"/>
  <c r="O106" i="26"/>
  <c r="N106" i="26"/>
  <c r="O105" i="26"/>
  <c r="N105" i="26"/>
  <c r="O104" i="26"/>
  <c r="N104" i="26"/>
  <c r="O103" i="26"/>
  <c r="N103" i="26"/>
  <c r="O102" i="26"/>
  <c r="N102" i="26"/>
  <c r="O101" i="26"/>
  <c r="N101" i="26"/>
  <c r="O100" i="26"/>
  <c r="N100" i="26"/>
  <c r="O99" i="26"/>
  <c r="N99" i="26"/>
  <c r="O98" i="26"/>
  <c r="N98" i="26"/>
  <c r="O97" i="26"/>
  <c r="N97" i="26"/>
  <c r="O96" i="26"/>
  <c r="N96" i="26"/>
  <c r="O94" i="26"/>
  <c r="N94" i="26"/>
  <c r="O93" i="26"/>
  <c r="N93" i="26"/>
  <c r="O92" i="26"/>
  <c r="N92" i="26"/>
  <c r="O91" i="26"/>
  <c r="N91" i="26"/>
  <c r="O90" i="26"/>
  <c r="N90" i="26"/>
  <c r="O89" i="26"/>
  <c r="N89" i="26"/>
  <c r="O88" i="26"/>
  <c r="N88" i="26"/>
  <c r="O87" i="26"/>
  <c r="N87" i="26"/>
  <c r="O86" i="26"/>
  <c r="N86" i="26"/>
  <c r="O85" i="26"/>
  <c r="N85" i="26"/>
  <c r="O84" i="26"/>
  <c r="N84" i="26"/>
  <c r="O83" i="26"/>
  <c r="N83" i="26"/>
  <c r="O82" i="26"/>
  <c r="N82" i="26"/>
  <c r="O81" i="26"/>
  <c r="N81" i="26"/>
  <c r="O80" i="26"/>
  <c r="N80" i="26"/>
  <c r="O79" i="26"/>
  <c r="N79" i="26"/>
  <c r="O78" i="26"/>
  <c r="N78" i="26"/>
  <c r="O77" i="26"/>
  <c r="N77" i="26"/>
  <c r="O76" i="26"/>
  <c r="N76" i="26"/>
  <c r="O75" i="26"/>
  <c r="N75" i="26"/>
  <c r="O74" i="26"/>
  <c r="N74" i="26"/>
  <c r="O73" i="26"/>
  <c r="N73" i="26"/>
  <c r="O72" i="26"/>
  <c r="N72" i="26"/>
  <c r="O71" i="26"/>
  <c r="N71" i="26"/>
  <c r="O70" i="26"/>
  <c r="N70" i="26"/>
  <c r="O69" i="26"/>
  <c r="N69" i="26"/>
  <c r="O68" i="26"/>
  <c r="N68" i="26"/>
  <c r="O67" i="26"/>
  <c r="N67" i="26"/>
  <c r="O66" i="26"/>
  <c r="N66" i="26"/>
  <c r="O65" i="26"/>
  <c r="N65" i="26"/>
  <c r="O64" i="26"/>
  <c r="N64" i="26"/>
  <c r="O63" i="26"/>
  <c r="N63" i="26"/>
  <c r="O62" i="26"/>
  <c r="N62" i="26"/>
  <c r="O61" i="26"/>
  <c r="N61" i="26"/>
  <c r="O60" i="26"/>
  <c r="N60" i="26"/>
  <c r="O59" i="26"/>
  <c r="N59" i="26"/>
  <c r="O58" i="26"/>
  <c r="N58" i="26"/>
  <c r="O57" i="26"/>
  <c r="N57" i="26"/>
  <c r="O56" i="26"/>
  <c r="N56" i="26"/>
  <c r="O55" i="26"/>
  <c r="N55" i="26"/>
  <c r="O54" i="26"/>
  <c r="N54" i="26"/>
  <c r="O53" i="26"/>
  <c r="N53" i="26"/>
  <c r="O52" i="26"/>
  <c r="N52" i="26"/>
  <c r="O51" i="26"/>
  <c r="N51" i="26"/>
  <c r="O50" i="26"/>
  <c r="N50" i="26"/>
  <c r="O49" i="26"/>
  <c r="N49" i="26"/>
  <c r="O48" i="26"/>
  <c r="N48" i="26"/>
  <c r="O47" i="26"/>
  <c r="N47" i="26"/>
  <c r="O46" i="26"/>
  <c r="N46" i="26"/>
  <c r="O45" i="26"/>
  <c r="N45" i="26"/>
  <c r="O44" i="26"/>
  <c r="N44" i="26"/>
  <c r="O43" i="26"/>
  <c r="N43" i="26"/>
  <c r="O42" i="26"/>
  <c r="N42" i="26"/>
  <c r="O41" i="26"/>
  <c r="N41" i="26"/>
  <c r="O40" i="26"/>
  <c r="N40" i="26"/>
  <c r="O39" i="26"/>
  <c r="N39" i="26"/>
  <c r="O38" i="26"/>
  <c r="N38" i="26"/>
  <c r="O37" i="26"/>
  <c r="N37" i="26"/>
  <c r="O36" i="26"/>
  <c r="N36" i="26"/>
  <c r="O35" i="26"/>
  <c r="N35" i="26"/>
  <c r="O34" i="26"/>
  <c r="N34" i="26"/>
  <c r="O33" i="26"/>
  <c r="N33" i="26"/>
  <c r="O32" i="26"/>
  <c r="N32" i="26"/>
  <c r="O31" i="26"/>
  <c r="N31" i="26"/>
  <c r="O30" i="26"/>
  <c r="N30" i="26"/>
  <c r="O29" i="26"/>
  <c r="N29" i="26"/>
  <c r="O28" i="26"/>
  <c r="N28" i="26"/>
  <c r="O27" i="26"/>
  <c r="N27" i="26"/>
  <c r="O26" i="26"/>
  <c r="N26" i="26"/>
  <c r="O25" i="26"/>
  <c r="N25" i="26"/>
  <c r="O24" i="26"/>
  <c r="N24" i="26"/>
  <c r="O23" i="26"/>
  <c r="N23" i="26"/>
  <c r="O22" i="26"/>
  <c r="N22" i="26"/>
  <c r="O21" i="26"/>
  <c r="N21" i="26"/>
  <c r="O20" i="26"/>
  <c r="N20" i="26"/>
  <c r="O19" i="26"/>
  <c r="N19" i="26"/>
  <c r="O18" i="26"/>
  <c r="N18" i="26"/>
  <c r="O17" i="26"/>
  <c r="N17" i="26"/>
  <c r="O16" i="26"/>
  <c r="N16" i="26"/>
  <c r="O15" i="26"/>
  <c r="N15" i="26"/>
  <c r="O14" i="26"/>
  <c r="N14" i="26"/>
  <c r="O13" i="26"/>
  <c r="N13" i="26"/>
  <c r="O12" i="26"/>
  <c r="N12" i="26"/>
  <c r="O11" i="26"/>
  <c r="N11" i="26"/>
  <c r="O10" i="26"/>
  <c r="N10" i="26"/>
  <c r="O9" i="26"/>
  <c r="N9" i="26"/>
  <c r="O8" i="26"/>
  <c r="N8" i="26"/>
  <c r="O7" i="26"/>
  <c r="N7" i="26"/>
  <c r="O6" i="26"/>
  <c r="N6" i="26"/>
  <c r="O5" i="26"/>
  <c r="N5" i="26"/>
  <c r="M13" i="38"/>
  <c r="L13" i="38"/>
  <c r="K13" i="38"/>
  <c r="J13" i="38"/>
  <c r="I13" i="38"/>
  <c r="H13" i="38"/>
  <c r="G13" i="38"/>
  <c r="F13" i="38"/>
  <c r="E13" i="38"/>
  <c r="D13" i="38"/>
  <c r="C13" i="38"/>
  <c r="B13" i="38"/>
  <c r="O12" i="38"/>
  <c r="N12" i="38"/>
  <c r="O11" i="38"/>
  <c r="N11" i="38"/>
  <c r="O10" i="38"/>
  <c r="N10" i="38"/>
  <c r="O9" i="38"/>
  <c r="N9" i="38"/>
  <c r="O8" i="38"/>
  <c r="N8" i="38"/>
  <c r="O7" i="38"/>
  <c r="N7" i="38"/>
  <c r="O6" i="38"/>
  <c r="N6" i="38"/>
  <c r="O5" i="38"/>
  <c r="S25" i="2"/>
  <c r="P25" i="2"/>
  <c r="O25" i="2"/>
  <c r="N25" i="2"/>
  <c r="M25" i="2"/>
  <c r="L25" i="2"/>
  <c r="K25" i="2"/>
  <c r="J25" i="2"/>
  <c r="I25" i="2"/>
  <c r="H25" i="2"/>
  <c r="G25" i="2"/>
  <c r="F25" i="2"/>
  <c r="E25" i="2"/>
  <c r="S24" i="2"/>
  <c r="Q24" i="2"/>
  <c r="S23" i="2"/>
  <c r="Q23" i="2"/>
  <c r="S22" i="2"/>
  <c r="Q22" i="2"/>
  <c r="S21" i="2"/>
  <c r="Q21" i="2"/>
  <c r="S20" i="2"/>
  <c r="Q20" i="2"/>
  <c r="B18" i="2"/>
  <c r="B17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B65" i="18" l="1"/>
  <c r="N9" i="18"/>
  <c r="O109" i="19"/>
  <c r="O114" i="19"/>
  <c r="AG47" i="19"/>
  <c r="AF33" i="19"/>
  <c r="AG27" i="19"/>
  <c r="AF27" i="19"/>
  <c r="P17" i="15"/>
  <c r="G22" i="16"/>
  <c r="G28" i="16"/>
  <c r="C29" i="16"/>
  <c r="O29" i="16"/>
  <c r="G31" i="16"/>
  <c r="C32" i="16"/>
  <c r="O32" i="16"/>
  <c r="K33" i="16"/>
  <c r="G34" i="16"/>
  <c r="C35" i="16"/>
  <c r="O35" i="16"/>
  <c r="K36" i="16"/>
  <c r="G37" i="16"/>
  <c r="C38" i="16"/>
  <c r="O38" i="16"/>
  <c r="G44" i="16"/>
  <c r="G46" i="16"/>
  <c r="G48" i="16"/>
  <c r="G50" i="16"/>
  <c r="G52" i="16"/>
  <c r="G54" i="16"/>
  <c r="K28" i="16"/>
  <c r="G29" i="16"/>
  <c r="C30" i="16"/>
  <c r="O30" i="16"/>
  <c r="G32" i="16"/>
  <c r="C33" i="16"/>
  <c r="O33" i="16"/>
  <c r="K34" i="16"/>
  <c r="G35" i="16"/>
  <c r="C36" i="16"/>
  <c r="O36" i="16"/>
  <c r="K37" i="16"/>
  <c r="G38" i="16"/>
  <c r="C45" i="16"/>
  <c r="C47" i="16"/>
  <c r="C49" i="16"/>
  <c r="C51" i="16"/>
  <c r="C53" i="16"/>
  <c r="G44" i="11"/>
  <c r="C47" i="11"/>
  <c r="P17" i="10"/>
  <c r="C45" i="11"/>
  <c r="G38" i="11"/>
  <c r="G46" i="11"/>
  <c r="G49" i="11"/>
  <c r="G12" i="11"/>
  <c r="C13" i="11"/>
  <c r="O13" i="11"/>
  <c r="K14" i="11"/>
  <c r="G15" i="11"/>
  <c r="C16" i="11"/>
  <c r="O16" i="11"/>
  <c r="K17" i="11"/>
  <c r="G18" i="11"/>
  <c r="C19" i="11"/>
  <c r="O19" i="11"/>
  <c r="K20" i="11"/>
  <c r="G21" i="11"/>
  <c r="C22" i="11"/>
  <c r="O22" i="11"/>
  <c r="K22" i="11"/>
  <c r="C48" i="11"/>
  <c r="P16" i="9"/>
  <c r="P28" i="9"/>
  <c r="P40" i="9"/>
  <c r="P52" i="9"/>
  <c r="P64" i="9"/>
  <c r="N71" i="9"/>
  <c r="P6" i="9" s="1"/>
  <c r="P7" i="9"/>
  <c r="P15" i="9"/>
  <c r="P19" i="9"/>
  <c r="P27" i="9"/>
  <c r="P31" i="9"/>
  <c r="P39" i="9"/>
  <c r="P43" i="9"/>
  <c r="P51" i="9"/>
  <c r="P55" i="9"/>
  <c r="P63" i="9"/>
  <c r="P67" i="9"/>
  <c r="O12" i="6"/>
  <c r="O13" i="6"/>
  <c r="O15" i="6"/>
  <c r="O16" i="6"/>
  <c r="O18" i="6"/>
  <c r="O19" i="6"/>
  <c r="O21" i="6"/>
  <c r="O22" i="6"/>
  <c r="O30" i="6"/>
  <c r="O32" i="6"/>
  <c r="O33" i="6"/>
  <c r="O35" i="6"/>
  <c r="O36" i="6"/>
  <c r="C12" i="6"/>
  <c r="C14" i="6"/>
  <c r="C15" i="6"/>
  <c r="C17" i="6"/>
  <c r="C18" i="6"/>
  <c r="C20" i="6"/>
  <c r="C21" i="6"/>
  <c r="C28" i="6"/>
  <c r="C29" i="6"/>
  <c r="C32" i="6"/>
  <c r="C34" i="6"/>
  <c r="C35" i="6"/>
  <c r="C37" i="6"/>
  <c r="C38" i="6"/>
  <c r="G12" i="6"/>
  <c r="G14" i="6"/>
  <c r="G15" i="6"/>
  <c r="G17" i="6"/>
  <c r="G18" i="6"/>
  <c r="G20" i="6"/>
  <c r="G21" i="6"/>
  <c r="G29" i="6"/>
  <c r="G32" i="6"/>
  <c r="G34" i="6"/>
  <c r="G35" i="6"/>
  <c r="G38" i="6"/>
  <c r="G45" i="6"/>
  <c r="G51" i="6"/>
  <c r="G53" i="6"/>
  <c r="K12" i="6"/>
  <c r="K13" i="6"/>
  <c r="K15" i="6"/>
  <c r="K16" i="6"/>
  <c r="K18" i="6"/>
  <c r="K19" i="6"/>
  <c r="K21" i="6"/>
  <c r="K22" i="6"/>
  <c r="K29" i="6"/>
  <c r="K30" i="6"/>
  <c r="K32" i="6"/>
  <c r="K33" i="6"/>
  <c r="K35" i="6"/>
  <c r="K36" i="6"/>
  <c r="K38" i="6"/>
  <c r="C48" i="6"/>
  <c r="C54" i="6"/>
  <c r="R24" i="2"/>
  <c r="N78" i="42"/>
  <c r="N78" i="41"/>
  <c r="N79" i="40"/>
  <c r="D65" i="18"/>
  <c r="G65" i="18"/>
  <c r="N10" i="18"/>
  <c r="N15" i="18" s="1"/>
  <c r="N102" i="19"/>
  <c r="P24" i="19" s="1"/>
  <c r="AG33" i="19"/>
  <c r="O11" i="16"/>
  <c r="K12" i="16"/>
  <c r="G13" i="16"/>
  <c r="C14" i="16"/>
  <c r="O14" i="16"/>
  <c r="K15" i="16"/>
  <c r="G16" i="16"/>
  <c r="C17" i="16"/>
  <c r="O17" i="16"/>
  <c r="K18" i="16"/>
  <c r="G19" i="16"/>
  <c r="C20" i="16"/>
  <c r="O20" i="16"/>
  <c r="K21" i="16"/>
  <c r="K30" i="16"/>
  <c r="P6" i="14"/>
  <c r="P8" i="14"/>
  <c r="P10" i="14"/>
  <c r="P12" i="14"/>
  <c r="P14" i="14"/>
  <c r="P16" i="14"/>
  <c r="P18" i="14"/>
  <c r="P20" i="14"/>
  <c r="P22" i="14"/>
  <c r="P24" i="14"/>
  <c r="P26" i="14"/>
  <c r="P28" i="14"/>
  <c r="P30" i="14"/>
  <c r="P32" i="14"/>
  <c r="P34" i="14"/>
  <c r="P36" i="14"/>
  <c r="P5" i="14"/>
  <c r="P7" i="14"/>
  <c r="P9" i="14"/>
  <c r="P11" i="14"/>
  <c r="P13" i="14"/>
  <c r="P15" i="14"/>
  <c r="P17" i="14"/>
  <c r="P19" i="14"/>
  <c r="P21" i="14"/>
  <c r="P23" i="14"/>
  <c r="P25" i="14"/>
  <c r="P27" i="14"/>
  <c r="P29" i="14"/>
  <c r="P31" i="14"/>
  <c r="P33" i="14"/>
  <c r="G11" i="11"/>
  <c r="C12" i="11"/>
  <c r="O12" i="11"/>
  <c r="K13" i="11"/>
  <c r="G14" i="11"/>
  <c r="C15" i="11"/>
  <c r="O15" i="11"/>
  <c r="K16" i="11"/>
  <c r="G17" i="11"/>
  <c r="C18" i="11"/>
  <c r="O18" i="11"/>
  <c r="K19" i="11"/>
  <c r="G20" i="11"/>
  <c r="C21" i="11"/>
  <c r="O21" i="11"/>
  <c r="C27" i="11"/>
  <c r="O27" i="11"/>
  <c r="K28" i="11"/>
  <c r="G29" i="11"/>
  <c r="C30" i="11"/>
  <c r="O30" i="11"/>
  <c r="K31" i="11"/>
  <c r="G32" i="11"/>
  <c r="C33" i="11"/>
  <c r="O33" i="11"/>
  <c r="K34" i="11"/>
  <c r="G35" i="11"/>
  <c r="C36" i="11"/>
  <c r="O36" i="11"/>
  <c r="K37" i="11"/>
  <c r="P11" i="9"/>
  <c r="P14" i="9"/>
  <c r="P23" i="9"/>
  <c r="P26" i="9"/>
  <c r="P35" i="9"/>
  <c r="P38" i="9"/>
  <c r="P47" i="9"/>
  <c r="P50" i="9"/>
  <c r="P59" i="9"/>
  <c r="P62" i="9"/>
  <c r="P5" i="9"/>
  <c r="G37" i="6"/>
  <c r="O38" i="6"/>
  <c r="C44" i="6"/>
  <c r="C50" i="6"/>
  <c r="C53" i="6"/>
  <c r="P17" i="5"/>
  <c r="C31" i="6"/>
  <c r="C46" i="6"/>
  <c r="C49" i="6"/>
  <c r="C52" i="6"/>
  <c r="G28" i="6"/>
  <c r="O29" i="6"/>
  <c r="G31" i="6"/>
  <c r="G46" i="6"/>
  <c r="G49" i="6"/>
  <c r="G52" i="6"/>
  <c r="O17" i="5"/>
  <c r="C13" i="6"/>
  <c r="K14" i="6"/>
  <c r="C16" i="6"/>
  <c r="K17" i="6"/>
  <c r="C19" i="6"/>
  <c r="K20" i="6"/>
  <c r="C22" i="6"/>
  <c r="K28" i="6"/>
  <c r="C30" i="6"/>
  <c r="K31" i="6"/>
  <c r="C33" i="6"/>
  <c r="K34" i="6"/>
  <c r="C36" i="6"/>
  <c r="K37" i="6"/>
  <c r="C47" i="6"/>
  <c r="G13" i="6"/>
  <c r="O14" i="6"/>
  <c r="G16" i="6"/>
  <c r="O17" i="6"/>
  <c r="G19" i="6"/>
  <c r="O20" i="6"/>
  <c r="G22" i="6"/>
  <c r="O28" i="6"/>
  <c r="G30" i="6"/>
  <c r="O31" i="6"/>
  <c r="G33" i="6"/>
  <c r="O34" i="6"/>
  <c r="G36" i="6"/>
  <c r="O37" i="6"/>
  <c r="G47" i="6"/>
  <c r="G50" i="6"/>
  <c r="O262" i="26"/>
  <c r="N262" i="26"/>
  <c r="P12" i="26" s="1"/>
  <c r="P120" i="26"/>
  <c r="P156" i="26"/>
  <c r="P31" i="26"/>
  <c r="P137" i="26"/>
  <c r="P18" i="5"/>
  <c r="O13" i="38"/>
  <c r="N13" i="38"/>
  <c r="P5" i="38" s="1"/>
  <c r="R20" i="2"/>
  <c r="R23" i="2"/>
  <c r="R21" i="2"/>
  <c r="R22" i="2"/>
  <c r="D79" i="39"/>
  <c r="D81" i="39" s="1"/>
  <c r="P97" i="19" l="1"/>
  <c r="P93" i="19"/>
  <c r="P89" i="19"/>
  <c r="P79" i="19"/>
  <c r="P75" i="19"/>
  <c r="P71" i="19"/>
  <c r="P61" i="19"/>
  <c r="P57" i="19"/>
  <c r="P53" i="19"/>
  <c r="P31" i="19"/>
  <c r="P60" i="9"/>
  <c r="P48" i="9"/>
  <c r="P36" i="9"/>
  <c r="P24" i="9"/>
  <c r="P12" i="9"/>
  <c r="P68" i="9"/>
  <c r="P56" i="9"/>
  <c r="P44" i="9"/>
  <c r="P32" i="9"/>
  <c r="P20" i="9"/>
  <c r="P8" i="9"/>
  <c r="P71" i="9" s="1"/>
  <c r="P61" i="9"/>
  <c r="P49" i="9"/>
  <c r="P37" i="9"/>
  <c r="P25" i="9"/>
  <c r="P13" i="9"/>
  <c r="P70" i="9"/>
  <c r="P58" i="9"/>
  <c r="P46" i="9"/>
  <c r="P34" i="9"/>
  <c r="P22" i="9"/>
  <c r="P10" i="9"/>
  <c r="P65" i="9"/>
  <c r="P53" i="9"/>
  <c r="P41" i="9"/>
  <c r="P29" i="9"/>
  <c r="P17" i="9"/>
  <c r="P69" i="9"/>
  <c r="P57" i="9"/>
  <c r="P45" i="9"/>
  <c r="P33" i="9"/>
  <c r="P21" i="9"/>
  <c r="P9" i="9"/>
  <c r="P66" i="9"/>
  <c r="P54" i="9"/>
  <c r="P42" i="9"/>
  <c r="P30" i="9"/>
  <c r="P18" i="9"/>
  <c r="P48" i="19"/>
  <c r="P45" i="19"/>
  <c r="P41" i="19"/>
  <c r="P34" i="19"/>
  <c r="P28" i="19"/>
  <c r="P26" i="19"/>
  <c r="P46" i="19"/>
  <c r="P44" i="19"/>
  <c r="P39" i="19"/>
  <c r="P33" i="19"/>
  <c r="P27" i="19"/>
  <c r="P25" i="19"/>
  <c r="P86" i="19"/>
  <c r="P68" i="19"/>
  <c r="P50" i="19"/>
  <c r="P94" i="19"/>
  <c r="P76" i="19"/>
  <c r="P58" i="19"/>
  <c r="P29" i="19"/>
  <c r="P90" i="19"/>
  <c r="P72" i="19"/>
  <c r="P54" i="19"/>
  <c r="P47" i="19"/>
  <c r="P101" i="19"/>
  <c r="P83" i="19"/>
  <c r="P65" i="19"/>
  <c r="P38" i="19"/>
  <c r="P91" i="19"/>
  <c r="P73" i="19"/>
  <c r="P55" i="19"/>
  <c r="P22" i="19"/>
  <c r="P87" i="19"/>
  <c r="P69" i="19"/>
  <c r="P51" i="19"/>
  <c r="P43" i="19"/>
  <c r="P98" i="19"/>
  <c r="P80" i="19"/>
  <c r="P62" i="19"/>
  <c r="P32" i="19"/>
  <c r="P88" i="19"/>
  <c r="P70" i="19"/>
  <c r="P52" i="19"/>
  <c r="P42" i="19"/>
  <c r="P84" i="19"/>
  <c r="P66" i="19"/>
  <c r="P49" i="19"/>
  <c r="P40" i="19"/>
  <c r="P95" i="19"/>
  <c r="P77" i="19"/>
  <c r="P59" i="19"/>
  <c r="P23" i="19"/>
  <c r="P85" i="19"/>
  <c r="P67" i="19"/>
  <c r="P37" i="19"/>
  <c r="P99" i="19"/>
  <c r="P81" i="19"/>
  <c r="P63" i="19"/>
  <c r="P36" i="19"/>
  <c r="P92" i="19"/>
  <c r="P74" i="19"/>
  <c r="P56" i="19"/>
  <c r="P100" i="19"/>
  <c r="P82" i="19"/>
  <c r="P64" i="19"/>
  <c r="P35" i="19"/>
  <c r="P96" i="19"/>
  <c r="P78" i="19"/>
  <c r="P60" i="19"/>
  <c r="P30" i="19"/>
  <c r="P37" i="14"/>
  <c r="P92" i="26"/>
  <c r="P29" i="26"/>
  <c r="P111" i="26"/>
  <c r="P135" i="26"/>
  <c r="P95" i="26"/>
  <c r="P164" i="26"/>
  <c r="P228" i="26"/>
  <c r="P161" i="26"/>
  <c r="P195" i="26"/>
  <c r="P261" i="26"/>
  <c r="P5" i="26"/>
  <c r="P154" i="26"/>
  <c r="P243" i="26"/>
  <c r="P252" i="26"/>
  <c r="P127" i="26"/>
  <c r="P236" i="26"/>
  <c r="P43" i="26"/>
  <c r="P140" i="26"/>
  <c r="P32" i="26"/>
  <c r="P248" i="26"/>
  <c r="P88" i="26"/>
  <c r="P241" i="26"/>
  <c r="P107" i="26"/>
  <c r="P59" i="26"/>
  <c r="P177" i="26"/>
  <c r="P180" i="26"/>
  <c r="P85" i="26"/>
  <c r="P221" i="26"/>
  <c r="P34" i="26"/>
  <c r="P56" i="26"/>
  <c r="P175" i="26"/>
  <c r="P178" i="26"/>
  <c r="P197" i="26"/>
  <c r="P124" i="26"/>
  <c r="P87" i="26"/>
  <c r="P90" i="26"/>
  <c r="P194" i="26"/>
  <c r="P36" i="26"/>
  <c r="P49" i="26"/>
  <c r="P225" i="26"/>
  <c r="P112" i="26"/>
  <c r="P96" i="26"/>
  <c r="P230" i="26"/>
  <c r="P157" i="26"/>
  <c r="P196" i="26"/>
  <c r="P66" i="26"/>
  <c r="P63" i="26"/>
  <c r="P33" i="26"/>
  <c r="P9" i="26"/>
  <c r="P153" i="26"/>
  <c r="P109" i="26"/>
  <c r="P37" i="26"/>
  <c r="P239" i="26"/>
  <c r="P128" i="26"/>
  <c r="P13" i="26"/>
  <c r="P77" i="26"/>
  <c r="P14" i="26"/>
  <c r="P189" i="26"/>
  <c r="P145" i="26"/>
  <c r="P208" i="26"/>
  <c r="P172" i="26"/>
  <c r="P30" i="26"/>
  <c r="P141" i="26"/>
  <c r="P73" i="26"/>
  <c r="P253" i="26"/>
  <c r="P213" i="26"/>
  <c r="P70" i="26"/>
  <c r="P226" i="26"/>
  <c r="P50" i="26"/>
  <c r="P207" i="26"/>
  <c r="P171" i="26"/>
  <c r="P118" i="26"/>
  <c r="P190" i="26"/>
  <c r="P27" i="26"/>
  <c r="P10" i="26"/>
  <c r="P211" i="26"/>
  <c r="P46" i="26"/>
  <c r="P102" i="26"/>
  <c r="P41" i="26"/>
  <c r="P80" i="26"/>
  <c r="P201" i="26"/>
  <c r="P185" i="26"/>
  <c r="P163" i="26"/>
  <c r="P139" i="26"/>
  <c r="P110" i="26"/>
  <c r="P204" i="26"/>
  <c r="P184" i="26"/>
  <c r="P106" i="26"/>
  <c r="P72" i="26"/>
  <c r="P48" i="26"/>
  <c r="P18" i="26"/>
  <c r="P11" i="26"/>
  <c r="P262" i="26"/>
  <c r="P234" i="26"/>
  <c r="P223" i="26"/>
  <c r="P218" i="26"/>
  <c r="P256" i="26"/>
  <c r="P216" i="26"/>
  <c r="P258" i="26"/>
  <c r="P244" i="26"/>
  <c r="P117" i="26"/>
  <c r="P232" i="26"/>
  <c r="P246" i="26"/>
  <c r="P126" i="26"/>
  <c r="P144" i="26"/>
  <c r="P162" i="26"/>
  <c r="P83" i="26"/>
  <c r="P21" i="26"/>
  <c r="P39" i="26"/>
  <c r="P57" i="26"/>
  <c r="P75" i="26"/>
  <c r="P93" i="26"/>
  <c r="P174" i="26"/>
  <c r="P186" i="26"/>
  <c r="P198" i="26"/>
  <c r="P220" i="26"/>
  <c r="P113" i="26"/>
  <c r="P130" i="26"/>
  <c r="P148" i="26"/>
  <c r="P166" i="26"/>
  <c r="P179" i="26"/>
  <c r="P191" i="26"/>
  <c r="P203" i="26"/>
  <c r="P242" i="26"/>
  <c r="P17" i="26"/>
  <c r="P44" i="26"/>
  <c r="P62" i="26"/>
  <c r="P86" i="26"/>
  <c r="P105" i="26"/>
  <c r="P210" i="26"/>
  <c r="P19" i="26"/>
  <c r="P52" i="26"/>
  <c r="P114" i="26"/>
  <c r="P131" i="26"/>
  <c r="P149" i="26"/>
  <c r="P167" i="26"/>
  <c r="P217" i="26"/>
  <c r="P233" i="26"/>
  <c r="P245" i="26"/>
  <c r="P257" i="26"/>
  <c r="P16" i="26"/>
  <c r="P55" i="26"/>
  <c r="P79" i="26"/>
  <c r="P98" i="26"/>
  <c r="P129" i="26"/>
  <c r="P147" i="26"/>
  <c r="P165" i="26"/>
  <c r="P6" i="26"/>
  <c r="P24" i="26"/>
  <c r="P42" i="26"/>
  <c r="P60" i="26"/>
  <c r="P78" i="26"/>
  <c r="P97" i="26"/>
  <c r="P176" i="26"/>
  <c r="P188" i="26"/>
  <c r="P200" i="26"/>
  <c r="P229" i="26"/>
  <c r="P115" i="26"/>
  <c r="P133" i="26"/>
  <c r="P151" i="26"/>
  <c r="P169" i="26"/>
  <c r="P181" i="26"/>
  <c r="P193" i="26"/>
  <c r="P205" i="26"/>
  <c r="P254" i="26"/>
  <c r="P26" i="26"/>
  <c r="P47" i="26"/>
  <c r="P65" i="26"/>
  <c r="P89" i="26"/>
  <c r="P212" i="26"/>
  <c r="P222" i="26"/>
  <c r="P25" i="26"/>
  <c r="P58" i="26"/>
  <c r="P116" i="26"/>
  <c r="P134" i="26"/>
  <c r="P152" i="26"/>
  <c r="P170" i="26"/>
  <c r="P219" i="26"/>
  <c r="P235" i="26"/>
  <c r="P247" i="26"/>
  <c r="P259" i="26"/>
  <c r="P22" i="26"/>
  <c r="P61" i="26"/>
  <c r="P82" i="26"/>
  <c r="P101" i="26"/>
  <c r="P132" i="26"/>
  <c r="P150" i="26"/>
  <c r="P168" i="26"/>
  <c r="P76" i="26"/>
  <c r="P255" i="26"/>
  <c r="P215" i="26"/>
  <c r="P158" i="26"/>
  <c r="P104" i="26"/>
  <c r="P240" i="26"/>
  <c r="P53" i="26"/>
  <c r="P214" i="26"/>
  <c r="P173" i="26"/>
  <c r="P121" i="26"/>
  <c r="P192" i="26"/>
  <c r="P84" i="26"/>
  <c r="P54" i="26"/>
  <c r="P38" i="26"/>
  <c r="P103" i="26"/>
  <c r="P28" i="26"/>
  <c r="P237" i="26"/>
  <c r="P155" i="26"/>
  <c r="P125" i="26"/>
  <c r="P250" i="26"/>
  <c r="P74" i="26"/>
  <c r="P8" i="26"/>
  <c r="P187" i="26"/>
  <c r="P142" i="26"/>
  <c r="P206" i="26"/>
  <c r="P108" i="26"/>
  <c r="P81" i="26"/>
  <c r="P51" i="26"/>
  <c r="P23" i="26"/>
  <c r="P138" i="26"/>
  <c r="P94" i="26"/>
  <c r="P67" i="26"/>
  <c r="P251" i="26"/>
  <c r="P231" i="26"/>
  <c r="P146" i="26"/>
  <c r="P122" i="26"/>
  <c r="P238" i="26"/>
  <c r="P71" i="26"/>
  <c r="P91" i="26"/>
  <c r="P64" i="26"/>
  <c r="P7" i="26"/>
  <c r="P249" i="26"/>
  <c r="P227" i="26"/>
  <c r="P209" i="26"/>
  <c r="P143" i="26"/>
  <c r="P119" i="26"/>
  <c r="P40" i="26"/>
  <c r="P224" i="26"/>
  <c r="P99" i="26"/>
  <c r="P68" i="26"/>
  <c r="P35" i="26"/>
  <c r="P20" i="26"/>
  <c r="P199" i="26"/>
  <c r="P183" i="26"/>
  <c r="P160" i="26"/>
  <c r="P136" i="26"/>
  <c r="P260" i="26"/>
  <c r="P202" i="26"/>
  <c r="P182" i="26"/>
  <c r="P100" i="26"/>
  <c r="P69" i="26"/>
  <c r="P45" i="26"/>
  <c r="P15" i="26"/>
  <c r="P159" i="26"/>
  <c r="P123" i="26"/>
  <c r="P6" i="38"/>
  <c r="P9" i="38"/>
  <c r="P7" i="38"/>
  <c r="P8" i="38"/>
  <c r="P10" i="38"/>
  <c r="P11" i="38"/>
  <c r="P13" i="38"/>
  <c r="P12" i="38"/>
  <c r="R25" i="2"/>
  <c r="P102" i="19" l="1"/>
</calcChain>
</file>

<file path=xl/sharedStrings.xml><?xml version="1.0" encoding="utf-8"?>
<sst xmlns="http://schemas.openxmlformats.org/spreadsheetml/2006/main" count="1426" uniqueCount="586">
  <si>
    <t xml:space="preserve">   </t>
  </si>
  <si>
    <t xml:space="preserve">  </t>
  </si>
  <si>
    <t>6.</t>
  </si>
  <si>
    <t>Controladoria Geral do Município - Ouvidoria Geral</t>
  </si>
  <si>
    <t>SIGRC - Sistema Integrado de Gerenciamento e Relacionamento com o Cidadão</t>
  </si>
  <si>
    <t>Meses</t>
  </si>
  <si>
    <t>Protocolos</t>
  </si>
  <si>
    <t>Variação*</t>
  </si>
  <si>
    <t>Total</t>
  </si>
  <si>
    <t>Média</t>
  </si>
  <si>
    <t>Tipo de manifestação</t>
  </si>
  <si>
    <t>%Total</t>
  </si>
  <si>
    <t>Denúncia</t>
  </si>
  <si>
    <t>Elogio</t>
  </si>
  <si>
    <t>Manifestações sobre o BRT Aricanduva**</t>
  </si>
  <si>
    <t>BRT Aricanduva</t>
  </si>
  <si>
    <t>Reclamação</t>
  </si>
  <si>
    <t>Solicitação</t>
  </si>
  <si>
    <t>Sugestão</t>
  </si>
  <si>
    <t>Total Geral</t>
  </si>
  <si>
    <t>* Variação percentual em relação ao mês imediatamente anterior.</t>
  </si>
  <si>
    <t>** A opção do serviço "Manifestações sobre o BRT Aricanduva", referente à obra de implantação do BRT Aricanduva e do novo Centro de Operações da SPTrans (COP), foi incluída o Portal SP156 em outubro de 2024.</t>
  </si>
  <si>
    <t>ATENDIMENTOS</t>
  </si>
  <si>
    <t>nov/25</t>
  </si>
  <si>
    <t>out/25</t>
  </si>
  <si>
    <t>% Canais de entrada dez/25</t>
  </si>
  <si>
    <t>Carta</t>
  </si>
  <si>
    <t>Central SP156</t>
  </si>
  <si>
    <t>Zap Denúncia</t>
  </si>
  <si>
    <t>E-mail</t>
  </si>
  <si>
    <t>Encaminhamento de outros órgãos (Processo SEI, Memorando, Ofício, etc.)</t>
  </si>
  <si>
    <t>App SP156</t>
  </si>
  <si>
    <t>Portal</t>
  </si>
  <si>
    <t>Presencial</t>
  </si>
  <si>
    <t>TOTAL</t>
  </si>
  <si>
    <t>Órgão Externo 2025</t>
  </si>
  <si>
    <t>Competência Estadual</t>
  </si>
  <si>
    <t xml:space="preserve">FOCCOSP </t>
  </si>
  <si>
    <t>Outros Municípios</t>
  </si>
  <si>
    <t>Outros Órgãos</t>
  </si>
  <si>
    <t>Canal</t>
  </si>
  <si>
    <t>Encaminhamento de outros órgãos (Processo SEI, Memorando, Ofício, etc.) - referenciar na descrição</t>
  </si>
  <si>
    <t>PORTAL</t>
  </si>
  <si>
    <t>ASSUNTO -  Buraco e Pavimentação (Guia Portal 156)*</t>
  </si>
  <si>
    <t>Secretaria Municipal das Subprefeituras</t>
  </si>
  <si>
    <t>São Paulo Transportes - SPTrans</t>
  </si>
  <si>
    <t>Secretaria Municipal de Infraestrutura Urbana e Obras</t>
  </si>
  <si>
    <t>Subprefeituras</t>
  </si>
  <si>
    <t xml:space="preserve">TOTAL </t>
  </si>
  <si>
    <r>
      <rPr>
        <b/>
        <sz val="11"/>
        <color rgb="FF000000"/>
        <rFont val="Calibri"/>
        <family val="2"/>
      </rPr>
      <t>Tapa buraco - Secretaria Municipal das Subprefeituras</t>
    </r>
    <r>
      <rPr>
        <sz val="11"/>
        <color rgb="FF000000"/>
        <rFont val="Calibri"/>
        <family val="2"/>
      </rPr>
      <t>: https://sp156.prefeitura.sp.gov.br/portal/servicos/informacao?servico=952</t>
    </r>
  </si>
  <si>
    <r>
      <rPr>
        <b/>
        <sz val="11"/>
        <color rgb="FF000000"/>
        <rFont val="Calibri"/>
        <family val="2"/>
      </rPr>
      <t>Tapa Buraco em faixa exlusiva de ônibus - São Paulo Transportes:</t>
    </r>
    <r>
      <rPr>
        <sz val="11"/>
        <color rgb="FF000000"/>
        <rFont val="Calibri"/>
        <family val="2"/>
      </rPr>
      <t xml:space="preserve"> https://sp156.prefeitura.sp.gov.br/portal/servicos/informacao?servico=3170</t>
    </r>
  </si>
  <si>
    <r>
      <rPr>
        <b/>
        <sz val="11"/>
        <color rgb="FF000000"/>
        <rFont val="Calibri"/>
        <family val="2"/>
      </rPr>
      <t>Solicitar vistoria e reparo em pontes e viadutos - Secretaria Municipal de Infraestrutura Urbana e Obras</t>
    </r>
    <r>
      <rPr>
        <sz val="11"/>
        <color rgb="FF000000"/>
        <rFont val="Calibri"/>
        <family val="2"/>
      </rPr>
      <t>: https://sp156.prefeitura.sp.gov.br/portal/servicos/informacao?servico=3381</t>
    </r>
  </si>
  <si>
    <t xml:space="preserve">* Em decorrência da troca de sistema ocorrida em Dez/2016, a metodologia atualmente aplicada para a classificação dos assuntos é a Guia de Serviços do Portal 156 (As Denúncias não estão sendo contabilizadas nessa aba da planilha, pois esses dados estão sendo exibidos em abas específicas). </t>
  </si>
  <si>
    <t>ASSUNTO (Guia Portal 156)*</t>
  </si>
  <si>
    <t>% Total</t>
  </si>
  <si>
    <t>Acervo da Secretaria de Educação</t>
  </si>
  <si>
    <t>Acervos e Bibliotecas</t>
  </si>
  <si>
    <t>Acessibilidade digital</t>
  </si>
  <si>
    <t>Acessibilidade em edificações</t>
  </si>
  <si>
    <t>Acesso à informação</t>
  </si>
  <si>
    <t>Adoção de animais</t>
  </si>
  <si>
    <t>Agendamento eletrônico</t>
  </si>
  <si>
    <t>Água subterrânea/Curso d'água</t>
  </si>
  <si>
    <t>Álcool e outras drogas</t>
  </si>
  <si>
    <t>Alimentação escolar</t>
  </si>
  <si>
    <t>Alistamento e Serviço Militar</t>
  </si>
  <si>
    <t>Ambulantes</t>
  </si>
  <si>
    <t>Animais que transmitem doenças ou risco à saúde</t>
  </si>
  <si>
    <t>Animais silvestres</t>
  </si>
  <si>
    <t>Animal agressor e/ou invasor</t>
  </si>
  <si>
    <t>Animal em via pública</t>
  </si>
  <si>
    <t>Apoio à aprendizagem</t>
  </si>
  <si>
    <t>Aquático - SP</t>
  </si>
  <si>
    <t>Áreas contaminadas</t>
  </si>
  <si>
    <t>Áreas de pedestre (calçadões)</t>
  </si>
  <si>
    <t>Áreas municipais</t>
  </si>
  <si>
    <t>Armazém Solidário</t>
  </si>
  <si>
    <t>Arquivo Histórico Municipal</t>
  </si>
  <si>
    <t>Árvore</t>
  </si>
  <si>
    <t>Assistência a saúde na urgência e emergência (portas)</t>
  </si>
  <si>
    <t>Assistência domiciliar</t>
  </si>
  <si>
    <t>Assistência farmacêutica</t>
  </si>
  <si>
    <t>Assistência Técnica e Extensão Rural</t>
  </si>
  <si>
    <t>ATENDE+ - Transporte para Pessoas com Deficiência</t>
  </si>
  <si>
    <t>Atendimento especializado para defesa de direitos</t>
  </si>
  <si>
    <t>Autorização para eventos e locais de reunião</t>
  </si>
  <si>
    <t>Autos de Infração</t>
  </si>
  <si>
    <t>Auxílio Aluguel</t>
  </si>
  <si>
    <t>Benefícios Eventuais</t>
  </si>
  <si>
    <t>Biblioteca Mário de Andrade</t>
  </si>
  <si>
    <t>Bibliotecas municipais</t>
  </si>
  <si>
    <t>Bicicleta</t>
  </si>
  <si>
    <t>Bilhete único</t>
  </si>
  <si>
    <t>Bolsas e Programas de Qualificação</t>
  </si>
  <si>
    <t>Buraco e Pavimentação</t>
  </si>
  <si>
    <t>Cadastro de Prestadores de Outros Municípios</t>
  </si>
  <si>
    <t>Cadastro Municipal de Vigilância em Saúde - CMVS</t>
  </si>
  <si>
    <t>Cadastro Único (CadÚnico)</t>
  </si>
  <si>
    <t>CADIN - Cadastro Informativo Municipal</t>
  </si>
  <si>
    <t>Calçadas, guias e postes</t>
  </si>
  <si>
    <t>Capinação e roçada de áreas verdes</t>
  </si>
  <si>
    <t>Carga e frete</t>
  </si>
  <si>
    <t>Carro Híbrido, Hidrogênio e Elétrico</t>
  </si>
  <si>
    <t>Cartão SUS e aplicativo Agenda Fácil</t>
  </si>
  <si>
    <t>Casas de Cultura</t>
  </si>
  <si>
    <t>Castração</t>
  </si>
  <si>
    <t>CCM - Cadastro de Contribuintes Mobiliários</t>
  </si>
  <si>
    <t>Cemitérios</t>
  </si>
  <si>
    <t>Central 156</t>
  </si>
  <si>
    <t>Centro Cultural São Paulo (CCSP)</t>
  </si>
  <si>
    <t>Centro de Apoio ao Trabalho e Empreendedorismo - CATe</t>
  </si>
  <si>
    <t>Centro de Formação em Controle Interno (CFCI)</t>
  </si>
  <si>
    <t>Centros Culturais e Teatros (CCULT)</t>
  </si>
  <si>
    <t>Centros de Referência, Convivência e Desenvolvimento</t>
  </si>
  <si>
    <t>Centros Educacionais Unificados (CEUs)</t>
  </si>
  <si>
    <t>Centros esportivos</t>
  </si>
  <si>
    <t>Certidão Ambiental</t>
  </si>
  <si>
    <t>Certidões</t>
  </si>
  <si>
    <t>Certidões de trânsito</t>
  </si>
  <si>
    <t>CIL- Central de Intermediação em Libras</t>
  </si>
  <si>
    <t>Cirurgias</t>
  </si>
  <si>
    <t>COHAB</t>
  </si>
  <si>
    <t>Coleta de lixo domiciliar</t>
  </si>
  <si>
    <t>Coleta de resíduos de serviços de saúde</t>
  </si>
  <si>
    <t>Coleta seletiva</t>
  </si>
  <si>
    <t>Comércio de animais</t>
  </si>
  <si>
    <t>Condições sanitárias inadequadas</t>
  </si>
  <si>
    <t>Conduta de funcionários</t>
  </si>
  <si>
    <t>Conselho Participativo Municipal</t>
  </si>
  <si>
    <t>Consulta de débitos e DUC</t>
  </si>
  <si>
    <t>Consulta em atenção básica</t>
  </si>
  <si>
    <t>Consultas médicas em atenção especializada ambulatorial</t>
  </si>
  <si>
    <t>Criação inadequada de animais</t>
  </si>
  <si>
    <t>Criança e adolescente</t>
  </si>
  <si>
    <t>Declarações fiscais</t>
  </si>
  <si>
    <t>Defesa civil</t>
  </si>
  <si>
    <t>Dengue/chikungunya/zika (mosquito aedes aegypti)</t>
  </si>
  <si>
    <t>Denúncia Fiscal</t>
  </si>
  <si>
    <t>Descomplica SP - 24h</t>
  </si>
  <si>
    <t>Descomplica SP - Butantã</t>
  </si>
  <si>
    <t>Descomplica SP - Campo Limpo</t>
  </si>
  <si>
    <t>Descomplica SP - Capela do Socorro</t>
  </si>
  <si>
    <t>Descomplica SP - Casa verde</t>
  </si>
  <si>
    <t>Descomplica SP - Cidade Tiradentes</t>
  </si>
  <si>
    <t>Descomplica SP - Correção de cadastro</t>
  </si>
  <si>
    <t>Descomplica SP - Ermelino Matarazzo</t>
  </si>
  <si>
    <t>Descomplica SP - Guaianases</t>
  </si>
  <si>
    <t>Descomplica SP - Ipiranga</t>
  </si>
  <si>
    <t>Descomplica SP - Itaim Paulista</t>
  </si>
  <si>
    <t>Descomplica SP - Itaquera</t>
  </si>
  <si>
    <t>Descomplica SP - Jabaquara</t>
  </si>
  <si>
    <t>Descomplica SP - Jaçanã/Tremembé</t>
  </si>
  <si>
    <t>Descomplica SP - Lapa</t>
  </si>
  <si>
    <t>Descomplica SP - M'Boi Mirim</t>
  </si>
  <si>
    <t>Descomplica SP - Mooca</t>
  </si>
  <si>
    <t>Descomplica SP - Parelheiros</t>
  </si>
  <si>
    <t>Descomplica SP - Penha</t>
  </si>
  <si>
    <t>Descomplica SP - Perus/Anhanguera</t>
  </si>
  <si>
    <t>Descomplica SP - Pirituba/Jaraguá</t>
  </si>
  <si>
    <t>Descomplica SP - Santana/Tucuruvi</t>
  </si>
  <si>
    <t>Descomplica SP - Santo Amaro</t>
  </si>
  <si>
    <t>Descomplica SP - São Mateus</t>
  </si>
  <si>
    <t>Descomplica SP - São Miguel</t>
  </si>
  <si>
    <t>Descomplica SP - Sapopemba</t>
  </si>
  <si>
    <t>Descomplica SP - Sé</t>
  </si>
  <si>
    <t>Descomplica SP - Vila Maria/Vila Guilherme</t>
  </si>
  <si>
    <t>Descomplica SP - Vila Mariana</t>
  </si>
  <si>
    <t>Descomplica SP - Vila Prudente</t>
  </si>
  <si>
    <t>Devoluções, restituições e indenizações</t>
  </si>
  <si>
    <t>Dívida Ativa</t>
  </si>
  <si>
    <t>Documentações de edificações</t>
  </si>
  <si>
    <t>Documentações de ruas e logradouros</t>
  </si>
  <si>
    <t>Documentações e alvarás para obras</t>
  </si>
  <si>
    <t>Drenagem de água de chuva</t>
  </si>
  <si>
    <t>Ecoponto</t>
  </si>
  <si>
    <t>Educação ambiental</t>
  </si>
  <si>
    <t>Empreenda fácil</t>
  </si>
  <si>
    <t>Empreendedorismo</t>
  </si>
  <si>
    <t>Esgoto e água usada</t>
  </si>
  <si>
    <t>Estabelecimentos comerciais, indústrias e serviços</t>
  </si>
  <si>
    <t>Estacionamento</t>
  </si>
  <si>
    <t>Eutanásia (morte sem dor)</t>
  </si>
  <si>
    <t>Eventos</t>
  </si>
  <si>
    <t>Exames e vacinas</t>
  </si>
  <si>
    <t>Exames em atenção especializada ambulatorial - rede hora certa / AMA-E / AE</t>
  </si>
  <si>
    <t>Exumação e translado/transferência de corpos</t>
  </si>
  <si>
    <t>Fab Lab</t>
  </si>
  <si>
    <t>Faixas exclusivas e corredores de ônibus</t>
  </si>
  <si>
    <t>Feira livre</t>
  </si>
  <si>
    <t>Filmagens em espaços públicos</t>
  </si>
  <si>
    <t>Fiscalização de obras</t>
  </si>
  <si>
    <t>Fomento à criação artística</t>
  </si>
  <si>
    <t>Formação artística e cultural</t>
  </si>
  <si>
    <t>Fretamento</t>
  </si>
  <si>
    <t>Grande gerador de resíduos (serviço, comércio, indústria)</t>
  </si>
  <si>
    <t>Gratuidades</t>
  </si>
  <si>
    <t>Guarda Civil Metropolitana</t>
  </si>
  <si>
    <t>Guias rebaixadas</t>
  </si>
  <si>
    <t>Heliponto / Heliporto</t>
  </si>
  <si>
    <t>Homenagem fúnebre, velório, sepultamento e cremação</t>
  </si>
  <si>
    <t>Hospital veterinário público</t>
  </si>
  <si>
    <t>Iluminação pública</t>
  </si>
  <si>
    <t>Imigrante</t>
  </si>
  <si>
    <t>Imunidades, isenções e demais benefícios fiscais</t>
  </si>
  <si>
    <t>Indenizações e contestações de multas</t>
  </si>
  <si>
    <t>Inspeção Veicular</t>
  </si>
  <si>
    <t>Instalações físicas e equipamentos acessíveis</t>
  </si>
  <si>
    <t>Instituto de Previdência (IPREM)</t>
  </si>
  <si>
    <t>IPTU - Imposto Predial e Territorial Urbano</t>
  </si>
  <si>
    <t>ISS – Construção Civil</t>
  </si>
  <si>
    <t>ISS - Imposto Sobre Serviços</t>
  </si>
  <si>
    <t>ITBI - Imposto sobre a Transmissão de Bens Imóveis</t>
  </si>
  <si>
    <t>Lei Aldir Blanc - apoio emergencial a cultura</t>
  </si>
  <si>
    <t>Leve leite</t>
  </si>
  <si>
    <t>LGBTI</t>
  </si>
  <si>
    <t>Licenciamento Ambiental</t>
  </si>
  <si>
    <t>Licenciamento Industrial</t>
  </si>
  <si>
    <t>Lixeiras públicas</t>
  </si>
  <si>
    <t>Manutenção da sinalização de trânsito</t>
  </si>
  <si>
    <t>Material e uniforme escolar</t>
  </si>
  <si>
    <t>Matrícula</t>
  </si>
  <si>
    <t>Mediação de conflitos</t>
  </si>
  <si>
    <t>Medicamento de controle especial</t>
  </si>
  <si>
    <t>Medicinas tradicionais, homeopatia, práticas integrativas em saúde</t>
  </si>
  <si>
    <t>Mercados e Sacolões</t>
  </si>
  <si>
    <t>Microempreendedor Individual - MEI</t>
  </si>
  <si>
    <t>Moto frete</t>
  </si>
  <si>
    <t>Mulher</t>
  </si>
  <si>
    <t>Multa ambiental</t>
  </si>
  <si>
    <t>Multas de trânsito e guinchamentos</t>
  </si>
  <si>
    <t>Multas e contestações</t>
  </si>
  <si>
    <t>Não identificado**</t>
  </si>
  <si>
    <t>Nota do Milhão</t>
  </si>
  <si>
    <t>Notificação de imóvel ocioso</t>
  </si>
  <si>
    <t>Numeração de imóveis</t>
  </si>
  <si>
    <t>Ocupação irregular</t>
  </si>
  <si>
    <t>Ônibus</t>
  </si>
  <si>
    <t>Ônibus e Ponto de ônibus</t>
  </si>
  <si>
    <t>Ônibus fretado</t>
  </si>
  <si>
    <t>Organizações da Sociedade Civil</t>
  </si>
  <si>
    <t>Órgão externo</t>
  </si>
  <si>
    <t>Ouvidoria SUS</t>
  </si>
  <si>
    <t>Parcelamento de tributos</t>
  </si>
  <si>
    <t>Parques</t>
  </si>
  <si>
    <t>Patrimônio histórico e cultural</t>
  </si>
  <si>
    <t>Pedido de orientação ou informação</t>
  </si>
  <si>
    <t>Pessoa com Deficiência</t>
  </si>
  <si>
    <t>Pessoa desaparecida</t>
  </si>
  <si>
    <t>Pessoa idosa</t>
  </si>
  <si>
    <t>Planetário</t>
  </si>
  <si>
    <t>Poluição do ar</t>
  </si>
  <si>
    <t>Poluição sonora - PSIU</t>
  </si>
  <si>
    <t>Ponto viciado, entulho e caçamba de entulho</t>
  </si>
  <si>
    <t>População ou pessoa em situação de rua</t>
  </si>
  <si>
    <t>Portal SP156</t>
  </si>
  <si>
    <t>Praças</t>
  </si>
  <si>
    <t>Precatórios</t>
  </si>
  <si>
    <t>Processo Administrativo</t>
  </si>
  <si>
    <t>PROCON Cidade de São Paulo</t>
  </si>
  <si>
    <t>Programa Bolsa Família</t>
  </si>
  <si>
    <t>Programa Cidade Solidária</t>
  </si>
  <si>
    <t>Programa Renda Mínima</t>
  </si>
  <si>
    <t>Publicidade e poluição visual</t>
  </si>
  <si>
    <t>Qualidade de atendimento</t>
  </si>
  <si>
    <t>Qualificação profissional</t>
  </si>
  <si>
    <t>Questões raciais, étnicas e religiosas</t>
  </si>
  <si>
    <t>Regimes Especiais de Tributação</t>
  </si>
  <si>
    <t>Registro de animais - RGA</t>
  </si>
  <si>
    <t>Remoção de grandes objetos</t>
  </si>
  <si>
    <t>Renda Básica Emergencial</t>
  </si>
  <si>
    <t>Requalifica Centro</t>
  </si>
  <si>
    <t>Rios e córregos</t>
  </si>
  <si>
    <t>Rua de Lazer</t>
  </si>
  <si>
    <t>Ruas, vilas, vielas e escadarias</t>
  </si>
  <si>
    <t>Saúde bucal</t>
  </si>
  <si>
    <t>Saúde da criança</t>
  </si>
  <si>
    <t>Saúde da pessoa com deficiência</t>
  </si>
  <si>
    <t>Saúde da pessoa com doenças sexualmente transmissíveis (DST),  HIV e AIDS</t>
  </si>
  <si>
    <t>Saúde da pessoa idosa</t>
  </si>
  <si>
    <t>Saúde da população LGBT</t>
  </si>
  <si>
    <t>Saúde mental</t>
  </si>
  <si>
    <t>SAV - Solução de Atendimento Eletrônico</t>
  </si>
  <si>
    <t>Segurança alimentar e nutricional</t>
  </si>
  <si>
    <t>Segurança de edificação</t>
  </si>
  <si>
    <t>Senha Web</t>
  </si>
  <si>
    <t>Serviços de apoio terapêutico</t>
  </si>
  <si>
    <t>Servidores da SME</t>
  </si>
  <si>
    <t>Sinalização e Circulação de veículos e Pedestres</t>
  </si>
  <si>
    <t>Situações Excepcionais</t>
  </si>
  <si>
    <t>Smart Sampa</t>
  </si>
  <si>
    <t>Solicitação de callback durante atendimento receptivo</t>
  </si>
  <si>
    <t>Solicitar que acesso ao processo da OGM seja público</t>
  </si>
  <si>
    <t>Solução de Atendimento Eletrônico (SAV)</t>
  </si>
  <si>
    <t>Tabagismo</t>
  </si>
  <si>
    <t>Taxas mobiliárias</t>
  </si>
  <si>
    <t>Táxi</t>
  </si>
  <si>
    <t>Telecentros</t>
  </si>
  <si>
    <t>Terrenos e imóveis</t>
  </si>
  <si>
    <t>Transporte Escolar</t>
  </si>
  <si>
    <t>Transtorno do espectro do autismo (TEA)</t>
  </si>
  <si>
    <t>Turismo</t>
  </si>
  <si>
    <t>Unidade habitacional</t>
  </si>
  <si>
    <t>Unidades escolares</t>
  </si>
  <si>
    <t>Urgências e Emergências</t>
  </si>
  <si>
    <t>Vacinação</t>
  </si>
  <si>
    <t>Varrição e limpeza urbana</t>
  </si>
  <si>
    <t>Veículos abandonados</t>
  </si>
  <si>
    <t>Vigilância Sanitária</t>
  </si>
  <si>
    <t>Vista de Processos - Secretaria Municipal da Fazenda</t>
  </si>
  <si>
    <t>WiFi Livre SP</t>
  </si>
  <si>
    <t>Zona Azul</t>
  </si>
  <si>
    <t>**Os protocolos classificadas como assunto "não identificado", são reclamações recebidas no sistema sem que se tenha o registro do assunto demandado.</t>
  </si>
  <si>
    <t>Assuntos - 10 mais solicitados de 2025 (Média)</t>
  </si>
  <si>
    <t>% em relação ao todo de DEZ/25 (excetuando-se denúncias)</t>
  </si>
  <si>
    <t>Outros</t>
  </si>
  <si>
    <t>%total</t>
  </si>
  <si>
    <t>Assuntos - variação dos 10 mais solicitados de 2025 (MÉDIA)</t>
  </si>
  <si>
    <t>*Protocolos - valores absolutos do mês</t>
  </si>
  <si>
    <t>** Variação percentual em relação ao mês imediatamente anterior.</t>
  </si>
  <si>
    <t>Protocolos*</t>
  </si>
  <si>
    <t>Variação**</t>
  </si>
  <si>
    <t>10 assuntos mais solicitados de Dezembro/25</t>
  </si>
  <si>
    <t>Unidades PMSP*</t>
  </si>
  <si>
    <t>Agência Reguladora de Serviços Públicos do Município</t>
  </si>
  <si>
    <t>Casa Civil</t>
  </si>
  <si>
    <t>Companhia de Engenharia de Tráfego</t>
  </si>
  <si>
    <t>Companhia Metropolitana de Habitação</t>
  </si>
  <si>
    <t>Controladoria Geral do Município</t>
  </si>
  <si>
    <t>Procuradoria Geral do Município</t>
  </si>
  <si>
    <t>São Paulo Obras</t>
  </si>
  <si>
    <t>São Paulo Transportes</t>
  </si>
  <si>
    <t>Secretaria de Relações Institucionais</t>
  </si>
  <si>
    <t>Secretaria de Relações Internacionais</t>
  </si>
  <si>
    <t>Secretaria do Governo Municipal</t>
  </si>
  <si>
    <t>Secretaria Executiva de Limpeza Urbana</t>
  </si>
  <si>
    <t>Secretaria Municipal da Fazenda</t>
  </si>
  <si>
    <t>Secretaria Municipal da Pessoa com Deficiência</t>
  </si>
  <si>
    <t>Secretaria Municipal da Saúde</t>
  </si>
  <si>
    <t>Secretaria Municipal de Assistência e Desenvolvimento Social</t>
  </si>
  <si>
    <t>Secretaria Municipal de Cultura e Economia Criativa</t>
  </si>
  <si>
    <t>Secretaria Municipal de Desenvolvimento Econômico e Trabalho</t>
  </si>
  <si>
    <t>Secretaria Municipal de Direitos Humanos e Cidadania</t>
  </si>
  <si>
    <t>Secretaria Municipal de Educação</t>
  </si>
  <si>
    <t>Secretaria Municipal de Esportes e Lazer</t>
  </si>
  <si>
    <t>Secretaria Municipal de Gestão</t>
  </si>
  <si>
    <t>Secretaria Municipal de Habitação</t>
  </si>
  <si>
    <t>Secretaria Municipal de Inovação e Tecnologia</t>
  </si>
  <si>
    <t>Secretaria Municipal de Justiça</t>
  </si>
  <si>
    <t>Secretaria Municipal de Mobilidade Urbana e Transporte</t>
  </si>
  <si>
    <t>Secretaria Municipal de Segurança Urbana</t>
  </si>
  <si>
    <t>Secretaria Municipal de Turismo</t>
  </si>
  <si>
    <t>Secretaria Municipal de Urbanismo e Licenciamento</t>
  </si>
  <si>
    <t>Secretaria Municipal do Verde e Meio Ambiente</t>
  </si>
  <si>
    <t>Subprefeitura Aricanduva</t>
  </si>
  <si>
    <t>Subprefeitura Butantã</t>
  </si>
  <si>
    <t>Subprefeitura Campo Limpo</t>
  </si>
  <si>
    <t>Subprefeitura Capela do Socorro</t>
  </si>
  <si>
    <t>Subprefeitura Casa Verde</t>
  </si>
  <si>
    <t>Subprefeitura Cidade Ademar</t>
  </si>
  <si>
    <t>Subprefeitura Cidade Tiradentes</t>
  </si>
  <si>
    <t>Subprefeitura Ermelino Matarazzo</t>
  </si>
  <si>
    <t>Subprefeitura Freguesia/Brasilândia</t>
  </si>
  <si>
    <t>Subprefeitura Guaianases</t>
  </si>
  <si>
    <t>Subprefeitura Ipiranga</t>
  </si>
  <si>
    <t>Subprefeitura Itaim Paulista</t>
  </si>
  <si>
    <t>Subprefeitura Itaquera</t>
  </si>
  <si>
    <t>Subprefeitura Jabaquara</t>
  </si>
  <si>
    <t>Subprefeitura Jaçanã/Tremembé</t>
  </si>
  <si>
    <t>Subprefeitura Lapa</t>
  </si>
  <si>
    <t>Subprefeitura M Boi Mirim</t>
  </si>
  <si>
    <t>Subprefeitura Mooca</t>
  </si>
  <si>
    <t>Subprefeitura Parelheiros</t>
  </si>
  <si>
    <t>Subprefeitura Penha</t>
  </si>
  <si>
    <t>Subprefeitura Perus</t>
  </si>
  <si>
    <t>Subprefeitura Pinheiros</t>
  </si>
  <si>
    <t>Subprefeitura Pirituba/Jaraguá</t>
  </si>
  <si>
    <t>Subprefeitura Santana/Tucuruvi</t>
  </si>
  <si>
    <t>Subprefeitura Santo Amaro</t>
  </si>
  <si>
    <t>Subprefeitura São Mateus</t>
  </si>
  <si>
    <t>Subprefeitura São Miguel Paulista</t>
  </si>
  <si>
    <t>Subprefeitura Sapopemba</t>
  </si>
  <si>
    <t>Subprefeitura Sé</t>
  </si>
  <si>
    <t>Subprefeitura Vila Maria/Vila Guilherme</t>
  </si>
  <si>
    <t>Subprefeitura Vila Mariana</t>
  </si>
  <si>
    <t>Subprefeitura Vila Prudente</t>
  </si>
  <si>
    <t>* As Denúncias não estão sendo contabilizadas nessa aba da planilha, pois esses dados estão sendo exibidos em abas específicas.</t>
  </si>
  <si>
    <t>** Considera-se o campo “não identificado” todos os registros que não especificam o órgão denunciado, que não complementam essa informação, ou ainda que a narrativa não permita rastrear o órgão denunciado.</t>
  </si>
  <si>
    <t>Unidades - 10 mais solicitadas de 2025 (Média)</t>
  </si>
  <si>
    <t>% em relação ao todo DEZ/25 (excetuando-se denúncias)</t>
  </si>
  <si>
    <t>Unidades - variação dos 10 mais solicitados de 2025 (MÉDIA)</t>
  </si>
  <si>
    <t>10 unidades mais demandadas de Dezembro/25</t>
  </si>
  <si>
    <t>Subprefeituras PMSP*</t>
  </si>
  <si>
    <t>% Total dentre as subprefeituras</t>
  </si>
  <si>
    <t>Aricanduva</t>
  </si>
  <si>
    <t>Butantã</t>
  </si>
  <si>
    <t>Campo Limpo</t>
  </si>
  <si>
    <t>Capela do Socorro</t>
  </si>
  <si>
    <t>Casa Verde</t>
  </si>
  <si>
    <t>Cidade Ademar</t>
  </si>
  <si>
    <t>Cidade Tiradentes</t>
  </si>
  <si>
    <t>Ermelino Matarazzo</t>
  </si>
  <si>
    <t>Freguesia/Brasilândia</t>
  </si>
  <si>
    <t>Guaianases</t>
  </si>
  <si>
    <t>Ipiranga</t>
  </si>
  <si>
    <t>Itaim Paulista</t>
  </si>
  <si>
    <t>Itaquera</t>
  </si>
  <si>
    <t>Jabaquara</t>
  </si>
  <si>
    <t>Jaçanã/Tremembé</t>
  </si>
  <si>
    <t>Lapa</t>
  </si>
  <si>
    <t>M Boi Mirim</t>
  </si>
  <si>
    <t>Mooca</t>
  </si>
  <si>
    <t>Parelheiros</t>
  </si>
  <si>
    <t>Penha</t>
  </si>
  <si>
    <t>Perus</t>
  </si>
  <si>
    <t>Pinheiros</t>
  </si>
  <si>
    <t>Pirituba/Jaraguá</t>
  </si>
  <si>
    <t>Santana/Tucuruvi</t>
  </si>
  <si>
    <t>Santo Amaro</t>
  </si>
  <si>
    <t>São Mateus</t>
  </si>
  <si>
    <t>São Miguel Paulista</t>
  </si>
  <si>
    <t>Sapopemba</t>
  </si>
  <si>
    <t>Sé</t>
  </si>
  <si>
    <t>Vila Maria/Vila Guilherme</t>
  </si>
  <si>
    <t>Vila Mariana</t>
  </si>
  <si>
    <t>Vila Prudente</t>
  </si>
  <si>
    <t/>
  </si>
  <si>
    <t>Subprefeituras - 10 mais demandados de 2024 (Média)</t>
  </si>
  <si>
    <t>% em relação ao todo de dez/25 (excetuando-se denúncias)</t>
  </si>
  <si>
    <t>Subprefeituras - variação dos 10 mais solicitadas de 2025 (MÉDIA)</t>
  </si>
  <si>
    <t>10 Subprefeituras mais demandadas de Dezembro/25</t>
  </si>
  <si>
    <t>Média anual</t>
  </si>
  <si>
    <t>% Total DEZ/25 dentro do STATUS</t>
  </si>
  <si>
    <t>% Total 2025</t>
  </si>
  <si>
    <t>Denúncias</t>
  </si>
  <si>
    <t>Recebidas</t>
  </si>
  <si>
    <t>Não Recebidas</t>
  </si>
  <si>
    <t>Canceladas</t>
  </si>
  <si>
    <t>Total de denúncias *(exceto canceladas)</t>
  </si>
  <si>
    <t>Total denúncias</t>
  </si>
  <si>
    <t>Reclassificadas</t>
  </si>
  <si>
    <t>Convertidas</t>
  </si>
  <si>
    <t>Denúncias (exceto canceladas)</t>
  </si>
  <si>
    <t>Variação</t>
  </si>
  <si>
    <t>Assédio moral</t>
  </si>
  <si>
    <t>Assédio sexual **</t>
  </si>
  <si>
    <t>Denunciar conduta inadequada de Agente Público</t>
  </si>
  <si>
    <t>Desvio de verbas, materiais e bens públicos</t>
  </si>
  <si>
    <t>Ilegalidade na gestão pública municipal</t>
  </si>
  <si>
    <t>Irregularidade da contratação e/ou gestão de serviço público</t>
  </si>
  <si>
    <t>Manifestações sobre o BRT Aricanduva</t>
  </si>
  <si>
    <t>Indeferidas</t>
  </si>
  <si>
    <t>Total indeferidas</t>
  </si>
  <si>
    <t>Deferidas</t>
  </si>
  <si>
    <t>Total deferidas</t>
  </si>
  <si>
    <t>**Os números de denúncia sobre assédio sexual refletem os registros diretos perante a OGM e os processos de apuração preliminar ou sindicância concluídos em PGM/PROCED no decorrer do ano de 2024. Esse procedimento foi adotado para o fortalecimento da política de prevenção e combate aos assédios por meio de subsídio de relatórios e, por consequência, políticas públicas de enfrentamento à temática.</t>
  </si>
  <si>
    <t>Unidades PMSP - DEZEMBRO 2025</t>
  </si>
  <si>
    <t>DEFERIDAS</t>
  </si>
  <si>
    <t>INDEFERIDAS</t>
  </si>
  <si>
    <t>AHMSP Autarquia Hospitalar Municipal</t>
  </si>
  <si>
    <t>FTMSP Fundação Theatro Municipal de São Paulo</t>
  </si>
  <si>
    <t>São Paulo Urbanismo</t>
  </si>
  <si>
    <t>Empresa de Tecnologia da Informação e Comunicação do Município</t>
  </si>
  <si>
    <t>Fundação Paulistana de Educação, Tecnologia e Cultura</t>
  </si>
  <si>
    <t>Instituto de Previdência Municipal</t>
  </si>
  <si>
    <t>Secretaria Executiva de Mudanças Climáticas</t>
  </si>
  <si>
    <t>Não identificado*</t>
  </si>
  <si>
    <t>Secretaria Executiva de Comunicação</t>
  </si>
  <si>
    <t>Subprefeitura M'Boi Mirim</t>
  </si>
  <si>
    <t>CANCELADAS</t>
  </si>
  <si>
    <t>Rótulos de Linha</t>
  </si>
  <si>
    <t>Contagem de Protocolo da Solicitação</t>
  </si>
  <si>
    <t>* Considera-se o campo “não identificado” todos os registros que não especificam o órgão denunciado, que não complementam essa informação, ou ainda que a narrativa não permita rastrear o órgão denunciado.</t>
  </si>
  <si>
    <t>Duplicidade de protocolo</t>
  </si>
  <si>
    <t>Falta de informação</t>
  </si>
  <si>
    <t>Fora da competência da Ouvidoria</t>
  </si>
  <si>
    <t>Perda de objeto</t>
  </si>
  <si>
    <t xml:space="preserve">Unidades PMSP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</si>
  <si>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</si>
  <si>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</si>
  <si>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</si>
  <si>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</si>
  <si>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</si>
  <si>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</si>
  <si>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</si>
  <si>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</si>
  <si>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</si>
  <si>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</si>
  <si>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</si>
  <si>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</si>
  <si>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Decisões iniciais</t>
  </si>
  <si>
    <t>Decisões 1ª instância</t>
  </si>
  <si>
    <t>Pedidos e-SIC</t>
  </si>
  <si>
    <t>Decisões 2ª instância</t>
  </si>
  <si>
    <t>Recurso de Ofício (RO)</t>
  </si>
  <si>
    <t>Decisões 3ª instância</t>
  </si>
  <si>
    <t>Órgão</t>
  </si>
  <si>
    <t>SITUAÇÃO</t>
  </si>
  <si>
    <t>ADE SAMPA - Agência São Paulo de Desenvolvimento</t>
  </si>
  <si>
    <t>AMLURB - Autoridade Municipal de Limpeza Urbana</t>
  </si>
  <si>
    <t>Pedidos registrados</t>
  </si>
  <si>
    <t>CET - Companhia de Engenharia de Tráfego</t>
  </si>
  <si>
    <t>,</t>
  </si>
  <si>
    <t>CGM - Controladoria Geral do Município</t>
  </si>
  <si>
    <t>COHAB - Companhia Metropolitana de Habitação</t>
  </si>
  <si>
    <t>Total (decisões iniciais)</t>
  </si>
  <si>
    <t>FPETC - Fundação Paulistana de Educação, Tecnologia e Cultura</t>
  </si>
  <si>
    <t>Atendidos</t>
  </si>
  <si>
    <t>FTMSP - Fundação Theatro Municipal de São Paulo</t>
  </si>
  <si>
    <t>Indeferidos</t>
  </si>
  <si>
    <t>HSPM - Hospital do Servidor Público Municipal</t>
  </si>
  <si>
    <t>IPREM - Instituto de Previdência Municipal de São Paulo</t>
  </si>
  <si>
    <t>1ª instância</t>
  </si>
  <si>
    <t>PGM - Procuradoria Geral do Município</t>
  </si>
  <si>
    <t>Solicitações</t>
  </si>
  <si>
    <t>PRODAM - Empresa de Tecnologia da Informação e Comunicação do Munic.SP</t>
  </si>
  <si>
    <t>Total (decisões 1ª instância)</t>
  </si>
  <si>
    <t>SPTrans - São Paulo Transportes S/A</t>
  </si>
  <si>
    <t>Deferidos</t>
  </si>
  <si>
    <t>SECOM - Secretaria Especial de Comunicação</t>
  </si>
  <si>
    <t>SEGES - Secretaria Municipal de Gestão</t>
  </si>
  <si>
    <t>SEHAB - Secretaria Municipal de Habitação</t>
  </si>
  <si>
    <t>2ª instância</t>
  </si>
  <si>
    <t>SEME - Secretaria Municipal de Esportes e Lazer</t>
  </si>
  <si>
    <t>SEPLAN - Secretaria Municipal de Planejamento e Eficiência</t>
  </si>
  <si>
    <t>Total (decisões 2ª instância)</t>
  </si>
  <si>
    <t>SERI – Secretaria Executiva de Relações Institucionais</t>
  </si>
  <si>
    <t>SF - Secretaria Municipal da Fazenda</t>
  </si>
  <si>
    <t>SFMSP - Serviço Funerário</t>
  </si>
  <si>
    <t>SGM - Secretaria de Governo Municipal</t>
  </si>
  <si>
    <t>Encaminhado para o órgão para complemento</t>
  </si>
  <si>
    <t>SIURB - Secretaria Municipal de Infraestrutura Urbana e Obras</t>
  </si>
  <si>
    <t>SMADS - Secretaria Municipal de Assistência e Desenvolvimento Social</t>
  </si>
  <si>
    <t>3ª instância</t>
  </si>
  <si>
    <t>SMC - Secretaria Municipal de Cultura  e Economia Criativa</t>
  </si>
  <si>
    <t>SMDET - Secretaria Municipal de Desenvolvimento Econômico e Trabalho</t>
  </si>
  <si>
    <t>Total (decisões 3ª instância)</t>
  </si>
  <si>
    <t>SMDHC - Secretaria Municipal de Direitos Humanos e Cidadania</t>
  </si>
  <si>
    <t>SME - Secretaria Municipal de Educação</t>
  </si>
  <si>
    <t>SMIT - Secretaria Municipal de Inovação e Tecnologia</t>
  </si>
  <si>
    <t>SMJ - Secretaria Municipal de Justiça</t>
  </si>
  <si>
    <t>SMPED - Secretaria Municipal da Pessoa com Deficiência</t>
  </si>
  <si>
    <t>SMRI - Secretaria Municipal de Relações Internacionais</t>
  </si>
  <si>
    <t>SMS - Secretaria Municipal da Saúde</t>
  </si>
  <si>
    <t>SMSU - Secretaria Municipal de Segurança Urbana</t>
  </si>
  <si>
    <t>SMSUB - Secretaria Municipal das Subprefeituras</t>
  </si>
  <si>
    <t>SMT - Secretaria Municipal de Mobilidade Urbana e Transporte</t>
  </si>
  <si>
    <t>SMTUR - Secretaria Municipal de Turismo</t>
  </si>
  <si>
    <t>SMUL - Secretaria Municipal de Urbanismo e Licenciamento</t>
  </si>
  <si>
    <t>SP CINE - Empresa de Cinema e Audiovisual de São Paulo</t>
  </si>
  <si>
    <t>SP Negócios - São Paulo Negócios</t>
  </si>
  <si>
    <t>SP OBRAS - São Paulo Obras</t>
  </si>
  <si>
    <t>São Paulo Parcerias S/A</t>
  </si>
  <si>
    <t>SP Regula - Agência Reguladora de Serviços Públicos do Município de São Paulo</t>
  </si>
  <si>
    <t>SP URBANISMO - São Paulo Urbanismo</t>
  </si>
  <si>
    <t>SPDA - Companhia São Paulo de Desenvolvimento e Mobilização de Ativos</t>
  </si>
  <si>
    <t>SPSEC - Companhia Paulistana de Securitização</t>
  </si>
  <si>
    <t>SPTURIS - São Paulo Turismo S/A</t>
  </si>
  <si>
    <t>Subprefeitura Aricanduva/Formosa/Carrão</t>
  </si>
  <si>
    <t>Subprefeitura Casa Verde/Cachoeirinha</t>
  </si>
  <si>
    <t>Subprefeitura Freguesia / Brasilândia</t>
  </si>
  <si>
    <t>Subprefeitura M’ Boi Mirim</t>
  </si>
  <si>
    <t>SVMA - Secretaria Municipal do Verde e do Meio Ambiente</t>
  </si>
  <si>
    <t xml:space="preserve">Total </t>
  </si>
  <si>
    <t xml:space="preserve"> *Variação percentual em relação ao mês imediatamente anterior.</t>
  </si>
  <si>
    <t>SMS</t>
  </si>
  <si>
    <t>CET</t>
  </si>
  <si>
    <t>SME</t>
  </si>
  <si>
    <t>SMUL</t>
  </si>
  <si>
    <t>SPTrans</t>
  </si>
  <si>
    <t>SF</t>
  </si>
  <si>
    <t>SMC</t>
  </si>
  <si>
    <t>SMSUB</t>
  </si>
  <si>
    <t>SVMA</t>
  </si>
  <si>
    <t>SIURB</t>
  </si>
  <si>
    <t>CANCELADA</t>
  </si>
  <si>
    <t>EM ANDAMENTO</t>
  </si>
  <si>
    <t>FINALIZADA</t>
  </si>
  <si>
    <t>Serviço</t>
  </si>
  <si>
    <t>Quantidade</t>
  </si>
  <si>
    <t>Denunciar estabelecimento que não fornece álcool em gel ou permite entrada sem máscara durante a crise do Coronavírus</t>
  </si>
  <si>
    <t>Denunciar estabelecimento que não segue as regras de funcionamento previstas durante a pandemia do Coronavírus</t>
  </si>
  <si>
    <t>Material escolar</t>
  </si>
  <si>
    <t>Manifestação livre</t>
  </si>
  <si>
    <t xml:space="preserve">Renda Básica Emergencial </t>
  </si>
  <si>
    <t>Vacinas</t>
  </si>
  <si>
    <t>Denunciar irregularidade da contratação e/ou gestão de serviço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</si>
</sst>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#,##0.0"/>
    <numFmt numFmtId="166" formatCode="0.0"/>
    <numFmt numFmtId="167" formatCode="&quot; &quot;#,##0.00&quot; &quot;;&quot;-&quot;#,##0.00&quot; &quot;;&quot; -&quot;00&quot; &quot;;&quot; &quot;@&quot; &quot;"/>
    <numFmt numFmtId="168" formatCode="0.000"/>
  </numFmts>
  <fonts count="69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b/>
      <sz val="11"/>
      <color rgb="FF44546A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 "/>
    </font>
    <font>
      <b/>
      <sz val="12"/>
      <color rgb="FF000000"/>
      <name val="Arial "/>
    </font>
    <font>
      <sz val="11"/>
      <color rgb="FF000000"/>
      <name val="Arial "/>
    </font>
    <font>
      <b/>
      <sz val="11"/>
      <color rgb="FF000000"/>
      <name val="Arial "/>
    </font>
    <font>
      <sz val="11"/>
      <color rgb="FFFFFFFF"/>
      <name val="Arial"/>
      <family val="2"/>
    </font>
    <font>
      <sz val="11"/>
      <color rgb="FFFF0000"/>
      <name val="Calibri"/>
      <family val="2"/>
    </font>
    <font>
      <sz val="9"/>
      <color rgb="FF000000"/>
      <name val="Arial"/>
      <family val="2"/>
    </font>
    <font>
      <sz val="11"/>
      <color rgb="FFFF0000"/>
      <name val="Arial"/>
      <family val="2"/>
    </font>
    <font>
      <b/>
      <sz val="9"/>
      <color rgb="FF00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Calibri"/>
      <family val="2"/>
    </font>
    <font>
      <b/>
      <sz val="8"/>
      <color rgb="FF000000"/>
      <name val="Arial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i/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0"/>
      <name val="Arial"/>
      <family val="2"/>
    </font>
    <font>
      <sz val="11"/>
      <color theme="0"/>
      <name val="Calibri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sz val="8"/>
      <color theme="0"/>
      <name val="Calibri"/>
      <family val="2"/>
    </font>
    <font>
      <b/>
      <sz val="10"/>
      <color theme="0"/>
      <name val="Calibri"/>
      <family val="2"/>
    </font>
    <font>
      <sz val="8"/>
      <color theme="0"/>
      <name val="Arial"/>
      <family val="2"/>
    </font>
    <font>
      <b/>
      <sz val="11"/>
      <color theme="0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</font>
    <font>
      <b/>
      <sz val="8"/>
      <name val="Calibri"/>
      <family val="2"/>
    </font>
    <font>
      <sz val="12"/>
      <color theme="0"/>
      <name val="Arial "/>
    </font>
    <font>
      <b/>
      <sz val="11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8"/>
      <name val="Calibri"/>
      <family val="2"/>
    </font>
    <font>
      <sz val="11"/>
      <color theme="0"/>
      <name val="Times New Roman"/>
      <family val="1"/>
    </font>
    <font>
      <b/>
      <sz val="11"/>
      <color theme="1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FC7CE"/>
        <bgColor rgb="FFFFC7CE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99FFCC"/>
        <bgColor rgb="FF99FFCC"/>
      </patternFill>
    </fill>
    <fill>
      <patternFill patternType="solid">
        <fgColor rgb="FFBF8F00"/>
        <bgColor rgb="FFBF8F00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CC00CC"/>
        <bgColor rgb="FFCC00CC"/>
      </patternFill>
    </fill>
    <fill>
      <patternFill patternType="solid">
        <fgColor rgb="FFFF3399"/>
        <bgColor rgb="FFFF3399"/>
      </patternFill>
    </fill>
    <fill>
      <patternFill patternType="solid">
        <fgColor rgb="FFFFCCCC"/>
        <bgColor rgb="FFFFCCCC"/>
      </patternFill>
    </fill>
    <fill>
      <patternFill patternType="solid">
        <fgColor rgb="FF3333CC"/>
        <bgColor rgb="FF3333CC"/>
      </patternFill>
    </fill>
    <fill>
      <patternFill patternType="solid">
        <fgColor rgb="FF6699FF"/>
        <bgColor rgb="FF6699FF"/>
      </patternFill>
    </fill>
    <fill>
      <patternFill patternType="solid">
        <fgColor rgb="FFDDEBF7"/>
        <bgColor rgb="FFDDEBF7"/>
      </patternFill>
    </fill>
    <fill>
      <patternFill patternType="solid">
        <fgColor rgb="FFD9E1F2"/>
        <bgColor rgb="FFD9E1F2"/>
      </patternFill>
    </fill>
    <fill>
      <patternFill patternType="solid">
        <fgColor rgb="FFFFF2CC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rgb="FFE7E6E6"/>
      </patternFill>
    </fill>
  </fills>
  <borders count="252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548235"/>
      </bottom>
      <diagonal/>
    </border>
    <border>
      <left style="medium">
        <color rgb="FF548235"/>
      </left>
      <right/>
      <top style="medium">
        <color rgb="FF548235"/>
      </top>
      <bottom style="medium">
        <color rgb="FF548235"/>
      </bottom>
      <diagonal/>
    </border>
    <border>
      <left style="thin">
        <color rgb="FF548235"/>
      </left>
      <right/>
      <top style="medium">
        <color rgb="FF548235"/>
      </top>
      <bottom style="medium">
        <color rgb="FF548235"/>
      </bottom>
      <diagonal/>
    </border>
    <border>
      <left style="medium">
        <color rgb="FF000000"/>
      </left>
      <right style="medium">
        <color rgb="FF548235"/>
      </right>
      <top style="medium">
        <color rgb="FF548235"/>
      </top>
      <bottom style="thin">
        <color rgb="FF548235"/>
      </bottom>
      <diagonal/>
    </border>
    <border>
      <left style="medium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/>
      <diagonal/>
    </border>
    <border>
      <left style="thin">
        <color rgb="FF548235"/>
      </left>
      <right/>
      <top/>
      <bottom style="thin">
        <color rgb="FF548235"/>
      </bottom>
      <diagonal/>
    </border>
    <border>
      <left style="medium">
        <color rgb="FF000000"/>
      </left>
      <right style="medium">
        <color rgb="FF548235"/>
      </right>
      <top style="thin">
        <color rgb="FF548235"/>
      </top>
      <bottom style="medium">
        <color rgb="FF548235"/>
      </bottom>
      <diagonal/>
    </border>
    <border>
      <left style="medium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 style="thin">
        <color rgb="FF548235"/>
      </top>
      <bottom style="medium">
        <color rgb="FF548235"/>
      </bottom>
      <diagonal/>
    </border>
    <border>
      <left style="thin">
        <color rgb="FF548235"/>
      </left>
      <right/>
      <top/>
      <bottom style="medium">
        <color rgb="FF548235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806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0066"/>
      </bottom>
      <diagonal/>
    </border>
    <border>
      <left style="medium">
        <color rgb="FF000000"/>
      </left>
      <right/>
      <top style="medium">
        <color rgb="FFFF0066"/>
      </top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/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thin">
        <color rgb="FFFF0066"/>
      </bottom>
      <diagonal/>
    </border>
    <border>
      <left style="medium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/>
      <diagonal/>
    </border>
    <border>
      <left style="thin">
        <color rgb="FFFF0066"/>
      </left>
      <right/>
      <top/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medium">
        <color rgb="FFFF0066"/>
      </bottom>
      <diagonal/>
    </border>
    <border>
      <left/>
      <right style="thin">
        <color rgb="FFFF0066"/>
      </right>
      <top/>
      <bottom/>
      <diagonal/>
    </border>
    <border>
      <left style="thin">
        <color rgb="FFFF0066"/>
      </left>
      <right style="thin">
        <color rgb="FFFF0066"/>
      </right>
      <top style="thin">
        <color rgb="FFFF0066"/>
      </top>
      <bottom style="medium">
        <color rgb="FFFF0066"/>
      </bottom>
      <diagonal/>
    </border>
    <border>
      <left style="thin">
        <color rgb="FFFF0066"/>
      </left>
      <right/>
      <top/>
      <bottom/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/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/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/>
      <bottom style="medium">
        <color rgb="FFFF0066"/>
      </bottom>
      <diagonal/>
    </border>
    <border>
      <left style="thin">
        <color rgb="FFFF0066"/>
      </left>
      <right/>
      <top/>
      <bottom style="medium">
        <color rgb="FFFF0066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/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medium">
        <color rgb="FF000000"/>
      </right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/>
      <bottom style="thin">
        <color rgb="FF0000FF"/>
      </bottom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/>
      <top style="medium">
        <color rgb="FF0000FF"/>
      </top>
      <bottom style="thin">
        <color rgb="FF0000FF"/>
      </bottom>
      <diagonal/>
    </border>
    <border>
      <left style="medium">
        <color rgb="FF000000"/>
      </left>
      <right style="medium">
        <color rgb="FF0000FF"/>
      </right>
      <top style="thin">
        <color rgb="FF0000FF"/>
      </top>
      <bottom style="medium">
        <color rgb="FF000000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/>
      <top/>
      <bottom style="medium">
        <color rgb="FF000000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806000"/>
      </left>
      <right/>
      <top style="medium">
        <color rgb="FF806000"/>
      </top>
      <bottom/>
      <diagonal/>
    </border>
    <border>
      <left style="medium">
        <color rgb="FF000000"/>
      </left>
      <right style="medium">
        <color rgb="FF806000"/>
      </right>
      <top style="medium">
        <color rgb="FF806000"/>
      </top>
      <bottom/>
      <diagonal/>
    </border>
    <border>
      <left/>
      <right style="thin">
        <color rgb="FF806000"/>
      </right>
      <top style="medium">
        <color rgb="FF806000"/>
      </top>
      <bottom/>
      <diagonal/>
    </border>
    <border>
      <left style="thin">
        <color rgb="FF806000"/>
      </left>
      <right style="thin">
        <color rgb="FF806000"/>
      </right>
      <top style="medium">
        <color rgb="FF806000"/>
      </top>
      <bottom/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medium">
        <color indexed="64"/>
      </bottom>
      <diagonal/>
    </border>
    <border>
      <left style="thin">
        <color rgb="FF806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thin">
        <color rgb="FF806000"/>
      </bottom>
      <diagonal/>
    </border>
    <border>
      <left style="medium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 style="thin">
        <color rgb="FF806000"/>
      </bottom>
      <diagonal/>
    </border>
    <border>
      <left/>
      <right style="thin">
        <color rgb="FF806000"/>
      </right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/>
      <diagonal/>
    </border>
    <border>
      <left style="thin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806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thin">
        <color rgb="FF806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0" fontId="7" fillId="0" borderId="1" applyNumberFormat="0" applyFill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6" fillId="0" borderId="0" applyNumberFormat="0" applyBorder="0" applyProtection="0"/>
    <xf numFmtId="0" fontId="3" fillId="0" borderId="0" applyNumberFormat="0" applyFont="0" applyBorder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</cellStyleXfs>
  <cellXfs count="1102">
    <xf numFmtId="0" fontId="0" fillId="0" borderId="0" xfId="0"/>
    <xf numFmtId="0" fontId="8" fillId="0" borderId="0" xfId="0" applyFont="1"/>
    <xf numFmtId="1" fontId="0" fillId="0" borderId="0" xfId="0" applyNumberFormat="1"/>
    <xf numFmtId="166" fontId="0" fillId="0" borderId="0" xfId="0" applyNumberFormat="1"/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3" fontId="9" fillId="0" borderId="5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/>
    <xf numFmtId="166" fontId="9" fillId="0" borderId="0" xfId="0" applyNumberFormat="1" applyFont="1" applyAlignment="1">
      <alignment horizontal="center"/>
    </xf>
    <xf numFmtId="2" fontId="0" fillId="0" borderId="0" xfId="0" applyNumberFormat="1"/>
    <xf numFmtId="0" fontId="10" fillId="0" borderId="10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3" fontId="9" fillId="0" borderId="12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17" fontId="8" fillId="5" borderId="3" xfId="0" applyNumberFormat="1" applyFont="1" applyFill="1" applyBorder="1" applyAlignment="1">
      <alignment horizontal="center" vertical="center"/>
    </xf>
    <xf numFmtId="17" fontId="8" fillId="5" borderId="2" xfId="0" applyNumberFormat="1" applyFont="1" applyFill="1" applyBorder="1" applyAlignment="1">
      <alignment horizontal="center" vertical="center"/>
    </xf>
    <xf numFmtId="17" fontId="8" fillId="5" borderId="13" xfId="0" applyNumberFormat="1" applyFont="1" applyFill="1" applyBorder="1" applyAlignment="1">
      <alignment horizontal="center" vertical="center"/>
    </xf>
    <xf numFmtId="17" fontId="8" fillId="5" borderId="14" xfId="0" applyNumberFormat="1" applyFont="1" applyFill="1" applyBorder="1" applyAlignment="1">
      <alignment horizontal="center" vertical="center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 vertical="top"/>
    </xf>
    <xf numFmtId="0" fontId="9" fillId="0" borderId="2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6" fontId="8" fillId="0" borderId="16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0" fontId="8" fillId="0" borderId="6" xfId="0" applyFont="1" applyBorder="1"/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6" fontId="8" fillId="0" borderId="22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166" fontId="8" fillId="0" borderId="25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/>
    </xf>
    <xf numFmtId="17" fontId="8" fillId="5" borderId="31" xfId="0" applyNumberFormat="1" applyFont="1" applyFill="1" applyBorder="1" applyAlignment="1">
      <alignment horizontal="center" vertical="center"/>
    </xf>
    <xf numFmtId="1" fontId="9" fillId="0" borderId="18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 vertical="center"/>
    </xf>
    <xf numFmtId="3" fontId="0" fillId="0" borderId="0" xfId="0" applyNumberFormat="1"/>
    <xf numFmtId="0" fontId="15" fillId="0" borderId="0" xfId="0" applyFont="1"/>
    <xf numFmtId="165" fontId="0" fillId="0" borderId="0" xfId="0" applyNumberFormat="1"/>
    <xf numFmtId="0" fontId="16" fillId="0" borderId="0" xfId="0" applyFont="1"/>
    <xf numFmtId="3" fontId="16" fillId="0" borderId="0" xfId="0" applyNumberFormat="1" applyFont="1"/>
    <xf numFmtId="3" fontId="15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" fontId="8" fillId="5" borderId="1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0" borderId="0" xfId="8" applyFont="1"/>
    <xf numFmtId="0" fontId="8" fillId="0" borderId="0" xfId="8" applyFont="1" applyAlignment="1">
      <alignment horizontal="center" vertical="center"/>
    </xf>
    <xf numFmtId="1" fontId="9" fillId="0" borderId="0" xfId="0" applyNumberFormat="1" applyFont="1"/>
    <xf numFmtId="0" fontId="17" fillId="0" borderId="0" xfId="0" applyFont="1"/>
    <xf numFmtId="0" fontId="9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8" fillId="4" borderId="10" xfId="0" applyFont="1" applyFill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45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7" fontId="8" fillId="5" borderId="3" xfId="0" applyNumberFormat="1" applyFont="1" applyFill="1" applyBorder="1" applyAlignment="1">
      <alignment horizontal="center"/>
    </xf>
    <xf numFmtId="0" fontId="18" fillId="0" borderId="0" xfId="0" applyFont="1"/>
    <xf numFmtId="0" fontId="8" fillId="0" borderId="0" xfId="8" applyFont="1" applyAlignment="1">
      <alignment horizontal="center"/>
    </xf>
    <xf numFmtId="0" fontId="8" fillId="0" borderId="0" xfId="0" applyFont="1" applyAlignment="1">
      <alignment horizontal="left"/>
    </xf>
    <xf numFmtId="17" fontId="8" fillId="5" borderId="14" xfId="0" applyNumberFormat="1" applyFont="1" applyFill="1" applyBorder="1" applyAlignment="1">
      <alignment horizontal="center"/>
    </xf>
    <xf numFmtId="17" fontId="8" fillId="5" borderId="31" xfId="0" applyNumberFormat="1" applyFont="1" applyFill="1" applyBorder="1" applyAlignment="1">
      <alignment horizontal="center"/>
    </xf>
    <xf numFmtId="17" fontId="8" fillId="5" borderId="30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/>
    <xf numFmtId="1" fontId="9" fillId="0" borderId="19" xfId="0" applyNumberFormat="1" applyFont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6" xfId="0" applyNumberFormat="1" applyFont="1" applyBorder="1" applyAlignment="1">
      <alignment horizontal="center"/>
    </xf>
    <xf numFmtId="0" fontId="22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8" applyFont="1" applyAlignment="1">
      <alignment horizontal="left"/>
    </xf>
    <xf numFmtId="0" fontId="0" fillId="0" borderId="0" xfId="0" applyAlignment="1">
      <alignment horizontal="left"/>
    </xf>
    <xf numFmtId="17" fontId="12" fillId="5" borderId="3" xfId="0" applyNumberFormat="1" applyFont="1" applyFill="1" applyBorder="1" applyAlignment="1">
      <alignment horizontal="center" vertical="center"/>
    </xf>
    <xf numFmtId="17" fontId="12" fillId="5" borderId="11" xfId="0" applyNumberFormat="1" applyFont="1" applyFill="1" applyBorder="1" applyAlignment="1">
      <alignment horizontal="center" vertical="center"/>
    </xf>
    <xf numFmtId="17" fontId="12" fillId="5" borderId="30" xfId="0" applyNumberFormat="1" applyFont="1" applyFill="1" applyBorder="1" applyAlignment="1">
      <alignment horizontal="center" vertical="center"/>
    </xf>
    <xf numFmtId="166" fontId="12" fillId="5" borderId="31" xfId="0" applyNumberFormat="1" applyFont="1" applyFill="1" applyBorder="1" applyAlignment="1">
      <alignment horizontal="center" wrapText="1"/>
    </xf>
    <xf numFmtId="0" fontId="8" fillId="5" borderId="29" xfId="0" applyFont="1" applyFill="1" applyBorder="1" applyAlignment="1">
      <alignment horizontal="left"/>
    </xf>
    <xf numFmtId="0" fontId="23" fillId="0" borderId="0" xfId="0" applyFont="1"/>
    <xf numFmtId="0" fontId="9" fillId="0" borderId="0" xfId="0" applyFont="1" applyAlignment="1">
      <alignment wrapText="1"/>
    </xf>
    <xf numFmtId="0" fontId="24" fillId="0" borderId="59" xfId="0" applyFont="1" applyBorder="1" applyAlignment="1">
      <alignment horizontal="center" vertical="center" wrapText="1"/>
    </xf>
    <xf numFmtId="17" fontId="12" fillId="6" borderId="2" xfId="0" applyNumberFormat="1" applyFont="1" applyFill="1" applyBorder="1" applyAlignment="1">
      <alignment horizontal="center" vertical="center" wrapText="1"/>
    </xf>
    <xf numFmtId="17" fontId="12" fillId="6" borderId="13" xfId="0" applyNumberFormat="1" applyFont="1" applyFill="1" applyBorder="1" applyAlignment="1">
      <alignment horizontal="center" vertical="center" wrapText="1"/>
    </xf>
    <xf numFmtId="17" fontId="12" fillId="6" borderId="31" xfId="0" applyNumberFormat="1" applyFont="1" applyFill="1" applyBorder="1" applyAlignment="1">
      <alignment horizontal="center" vertical="center" wrapText="1"/>
    </xf>
    <xf numFmtId="17" fontId="12" fillId="5" borderId="2" xfId="0" applyNumberFormat="1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2" fontId="25" fillId="5" borderId="2" xfId="0" applyNumberFormat="1" applyFont="1" applyFill="1" applyBorder="1" applyAlignment="1">
      <alignment horizontal="center" vertical="center" wrapText="1"/>
    </xf>
    <xf numFmtId="2" fontId="12" fillId="5" borderId="2" xfId="0" applyNumberFormat="1" applyFont="1" applyFill="1" applyBorder="1" applyAlignment="1">
      <alignment horizontal="center" vertical="center" wrapText="1"/>
    </xf>
    <xf numFmtId="0" fontId="24" fillId="0" borderId="59" xfId="0" applyFont="1" applyBorder="1" applyAlignment="1">
      <alignment horizontal="center"/>
    </xf>
    <xf numFmtId="0" fontId="26" fillId="7" borderId="60" xfId="0" applyFont="1" applyFill="1" applyBorder="1"/>
    <xf numFmtId="0" fontId="26" fillId="7" borderId="57" xfId="0" applyFont="1" applyFill="1" applyBorder="1"/>
    <xf numFmtId="0" fontId="26" fillId="7" borderId="2" xfId="0" applyFont="1" applyFill="1" applyBorder="1"/>
    <xf numFmtId="1" fontId="26" fillId="7" borderId="14" xfId="0" applyNumberFormat="1" applyFont="1" applyFill="1" applyBorder="1"/>
    <xf numFmtId="2" fontId="26" fillId="7" borderId="2" xfId="0" applyNumberFormat="1" applyFont="1" applyFill="1" applyBorder="1"/>
    <xf numFmtId="2" fontId="26" fillId="7" borderId="31" xfId="0" applyNumberFormat="1" applyFont="1" applyFill="1" applyBorder="1"/>
    <xf numFmtId="0" fontId="26" fillId="0" borderId="32" xfId="0" applyFont="1" applyBorder="1" applyAlignment="1">
      <alignment vertical="center"/>
    </xf>
    <xf numFmtId="0" fontId="26" fillId="0" borderId="24" xfId="0" applyFont="1" applyBorder="1" applyAlignment="1">
      <alignment vertical="center"/>
    </xf>
    <xf numFmtId="0" fontId="26" fillId="0" borderId="62" xfId="0" applyFont="1" applyBorder="1" applyAlignment="1">
      <alignment horizontal="left"/>
    </xf>
    <xf numFmtId="0" fontId="24" fillId="9" borderId="3" xfId="0" applyFont="1" applyFill="1" applyBorder="1" applyAlignment="1">
      <alignment horizontal="left"/>
    </xf>
    <xf numFmtId="2" fontId="24" fillId="7" borderId="3" xfId="0" applyNumberFormat="1" applyFont="1" applyFill="1" applyBorder="1"/>
    <xf numFmtId="0" fontId="26" fillId="7" borderId="62" xfId="0" applyFont="1" applyFill="1" applyBorder="1"/>
    <xf numFmtId="0" fontId="26" fillId="7" borderId="15" xfId="0" applyFont="1" applyFill="1" applyBorder="1"/>
    <xf numFmtId="0" fontId="26" fillId="7" borderId="0" xfId="0" applyFont="1" applyFill="1"/>
    <xf numFmtId="0" fontId="26" fillId="7" borderId="41" xfId="0" applyFont="1" applyFill="1" applyBorder="1"/>
    <xf numFmtId="1" fontId="26" fillId="7" borderId="53" xfId="0" applyNumberFormat="1" applyFont="1" applyFill="1" applyBorder="1"/>
    <xf numFmtId="2" fontId="26" fillId="7" borderId="41" xfId="0" applyNumberFormat="1" applyFont="1" applyFill="1" applyBorder="1"/>
    <xf numFmtId="0" fontId="24" fillId="0" borderId="3" xfId="0" applyFont="1" applyBorder="1" applyAlignment="1">
      <alignment horizontal="center"/>
    </xf>
    <xf numFmtId="0" fontId="26" fillId="7" borderId="31" xfId="0" applyFont="1" applyFill="1" applyBorder="1"/>
    <xf numFmtId="0" fontId="26" fillId="7" borderId="6" xfId="0" applyFont="1" applyFill="1" applyBorder="1"/>
    <xf numFmtId="1" fontId="26" fillId="7" borderId="22" xfId="0" applyNumberFormat="1" applyFont="1" applyFill="1" applyBorder="1"/>
    <xf numFmtId="2" fontId="26" fillId="7" borderId="6" xfId="0" applyNumberFormat="1" applyFont="1" applyFill="1" applyBorder="1"/>
    <xf numFmtId="0" fontId="26" fillId="0" borderId="62" xfId="0" applyFont="1" applyBorder="1"/>
    <xf numFmtId="2" fontId="24" fillId="7" borderId="28" xfId="0" applyNumberFormat="1" applyFont="1" applyFill="1" applyBorder="1"/>
    <xf numFmtId="2" fontId="24" fillId="7" borderId="45" xfId="0" applyNumberFormat="1" applyFont="1" applyFill="1" applyBorder="1"/>
    <xf numFmtId="2" fontId="24" fillId="7" borderId="52" xfId="0" applyNumberFormat="1" applyFont="1" applyFill="1" applyBorder="1"/>
    <xf numFmtId="0" fontId="26" fillId="0" borderId="0" xfId="0" applyFont="1"/>
    <xf numFmtId="2" fontId="6" fillId="0" borderId="0" xfId="0" applyNumberFormat="1" applyFont="1" applyAlignment="1">
      <alignment horizontal="center"/>
    </xf>
    <xf numFmtId="0" fontId="26" fillId="0" borderId="0" xfId="0" applyFont="1" applyAlignment="1">
      <alignment wrapText="1"/>
    </xf>
    <xf numFmtId="0" fontId="24" fillId="0" borderId="54" xfId="0" applyFont="1" applyBorder="1" applyAlignment="1">
      <alignment horizontal="left" wrapText="1"/>
    </xf>
    <xf numFmtId="0" fontId="24" fillId="0" borderId="55" xfId="0" applyFont="1" applyBorder="1" applyAlignment="1">
      <alignment horizontal="left" wrapText="1"/>
    </xf>
    <xf numFmtId="0" fontId="24" fillId="0" borderId="64" xfId="0" applyFont="1" applyBorder="1" applyAlignment="1">
      <alignment horizontal="left" wrapText="1"/>
    </xf>
    <xf numFmtId="0" fontId="24" fillId="0" borderId="3" xfId="0" applyFont="1" applyBorder="1" applyAlignment="1">
      <alignment wrapText="1"/>
    </xf>
    <xf numFmtId="0" fontId="26" fillId="7" borderId="65" xfId="0" applyFont="1" applyFill="1" applyBorder="1" applyAlignment="1">
      <alignment horizontal="left" wrapText="1"/>
    </xf>
    <xf numFmtId="0" fontId="26" fillId="7" borderId="66" xfId="0" applyFont="1" applyFill="1" applyBorder="1" applyAlignment="1">
      <alignment horizontal="left" wrapText="1"/>
    </xf>
    <xf numFmtId="0" fontId="26" fillId="0" borderId="47" xfId="0" applyFont="1" applyBorder="1" applyAlignment="1">
      <alignment horizontal="center" wrapText="1"/>
    </xf>
    <xf numFmtId="0" fontId="26" fillId="0" borderId="18" xfId="0" applyFont="1" applyBorder="1" applyAlignment="1">
      <alignment horizontal="center" wrapText="1"/>
    </xf>
    <xf numFmtId="0" fontId="26" fillId="0" borderId="21" xfId="0" applyFont="1" applyBorder="1" applyAlignment="1">
      <alignment horizontal="center" wrapText="1"/>
    </xf>
    <xf numFmtId="0" fontId="26" fillId="0" borderId="44" xfId="0" applyFont="1" applyBorder="1" applyAlignment="1">
      <alignment horizontal="center" wrapText="1"/>
    </xf>
    <xf numFmtId="0" fontId="26" fillId="0" borderId="20" xfId="0" applyFont="1" applyBorder="1" applyAlignment="1">
      <alignment horizontal="center" wrapText="1"/>
    </xf>
    <xf numFmtId="0" fontId="26" fillId="0" borderId="24" xfId="0" applyFont="1" applyBorder="1" applyAlignment="1">
      <alignment horizontal="center" wrapText="1"/>
    </xf>
    <xf numFmtId="0" fontId="26" fillId="0" borderId="48" xfId="0" applyFont="1" applyBorder="1" applyAlignment="1">
      <alignment horizontal="center" wrapText="1"/>
    </xf>
    <xf numFmtId="0" fontId="26" fillId="0" borderId="38" xfId="0" applyFont="1" applyBorder="1" applyAlignment="1">
      <alignment horizontal="center" wrapText="1"/>
    </xf>
    <xf numFmtId="0" fontId="26" fillId="0" borderId="39" xfId="0" applyFont="1" applyBorder="1" applyAlignment="1">
      <alignment horizontal="center" wrapText="1"/>
    </xf>
    <xf numFmtId="0" fontId="24" fillId="5" borderId="54" xfId="0" applyFont="1" applyFill="1" applyBorder="1" applyAlignment="1">
      <alignment horizontal="center"/>
    </xf>
    <xf numFmtId="0" fontId="26" fillId="7" borderId="19" xfId="0" applyFont="1" applyFill="1" applyBorder="1"/>
    <xf numFmtId="0" fontId="26" fillId="7" borderId="46" xfId="0" applyFont="1" applyFill="1" applyBorder="1"/>
    <xf numFmtId="0" fontId="26" fillId="7" borderId="26" xfId="0" applyFont="1" applyFill="1" applyBorder="1"/>
    <xf numFmtId="0" fontId="26" fillId="0" borderId="47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26" fillId="0" borderId="44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26" fillId="0" borderId="38" xfId="0" applyFont="1" applyBorder="1" applyAlignment="1">
      <alignment horizontal="center"/>
    </xf>
    <xf numFmtId="0" fontId="26" fillId="7" borderId="66" xfId="0" applyFont="1" applyFill="1" applyBorder="1"/>
    <xf numFmtId="0" fontId="28" fillId="4" borderId="3" xfId="0" applyFont="1" applyFill="1" applyBorder="1" applyAlignment="1">
      <alignment horizontal="right" vertical="center" wrapText="1"/>
    </xf>
    <xf numFmtId="0" fontId="24" fillId="10" borderId="54" xfId="0" applyFont="1" applyFill="1" applyBorder="1" applyAlignment="1">
      <alignment horizontal="center"/>
    </xf>
    <xf numFmtId="0" fontId="24" fillId="10" borderId="3" xfId="0" applyFont="1" applyFill="1" applyBorder="1" applyAlignment="1">
      <alignment horizontal="center"/>
    </xf>
    <xf numFmtId="3" fontId="9" fillId="0" borderId="22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10" fillId="23" borderId="124" xfId="0" applyFont="1" applyFill="1" applyBorder="1" applyAlignment="1">
      <alignment wrapText="1"/>
    </xf>
    <xf numFmtId="0" fontId="10" fillId="23" borderId="124" xfId="0" applyFont="1" applyFill="1" applyBorder="1"/>
    <xf numFmtId="0" fontId="7" fillId="9" borderId="1" xfId="1" applyFill="1" applyAlignment="1">
      <alignment horizontal="left" wrapText="1"/>
    </xf>
    <xf numFmtId="0" fontId="7" fillId="9" borderId="1" xfId="1" applyFill="1"/>
    <xf numFmtId="0" fontId="7" fillId="0" borderId="1" xfId="1" applyAlignment="1">
      <alignment horizontal="left" wrapText="1"/>
    </xf>
    <xf numFmtId="0" fontId="7" fillId="8" borderId="1" xfId="1" applyFill="1" applyAlignment="1">
      <alignment horizontal="left" wrapText="1"/>
    </xf>
    <xf numFmtId="0" fontId="10" fillId="23" borderId="125" xfId="0" applyFont="1" applyFill="1" applyBorder="1" applyAlignment="1">
      <alignment horizontal="left" wrapText="1"/>
    </xf>
    <xf numFmtId="0" fontId="10" fillId="23" borderId="125" xfId="0" applyFont="1" applyFill="1" applyBorder="1"/>
    <xf numFmtId="0" fontId="9" fillId="0" borderId="127" xfId="0" applyFont="1" applyBorder="1" applyAlignment="1">
      <alignment horizontal="center" vertical="center"/>
    </xf>
    <xf numFmtId="2" fontId="8" fillId="5" borderId="126" xfId="0" applyNumberFormat="1" applyFont="1" applyFill="1" applyBorder="1" applyAlignment="1">
      <alignment horizontal="center" vertical="center"/>
    </xf>
    <xf numFmtId="1" fontId="20" fillId="0" borderId="0" xfId="0" applyNumberFormat="1" applyFont="1"/>
    <xf numFmtId="0" fontId="22" fillId="0" borderId="0" xfId="0" applyFont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 vertical="center"/>
    </xf>
    <xf numFmtId="1" fontId="30" fillId="0" borderId="0" xfId="0" applyNumberFormat="1" applyFont="1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1" fontId="30" fillId="0" borderId="0" xfId="0" applyNumberFormat="1" applyFont="1" applyAlignment="1">
      <alignment horizontal="center"/>
    </xf>
    <xf numFmtId="2" fontId="30" fillId="0" borderId="0" xfId="0" applyNumberFormat="1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 vertical="center"/>
    </xf>
    <xf numFmtId="2" fontId="33" fillId="0" borderId="0" xfId="0" applyNumberFormat="1" applyFont="1"/>
    <xf numFmtId="0" fontId="35" fillId="0" borderId="0" xfId="0" applyFont="1" applyAlignment="1">
      <alignment wrapText="1"/>
    </xf>
    <xf numFmtId="3" fontId="33" fillId="0" borderId="0" xfId="0" applyNumberFormat="1" applyFont="1"/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1" fontId="33" fillId="0" borderId="0" xfId="0" applyNumberFormat="1" applyFont="1" applyAlignment="1">
      <alignment horizontal="center"/>
    </xf>
    <xf numFmtId="0" fontId="35" fillId="0" borderId="0" xfId="0" applyFont="1"/>
    <xf numFmtId="0" fontId="34" fillId="0" borderId="0" xfId="0" applyFont="1"/>
    <xf numFmtId="1" fontId="34" fillId="0" borderId="0" xfId="0" applyNumberFormat="1" applyFont="1"/>
    <xf numFmtId="2" fontId="34" fillId="0" borderId="0" xfId="0" applyNumberFormat="1" applyFont="1"/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1" fontId="33" fillId="0" borderId="0" xfId="0" applyNumberFormat="1" applyFont="1"/>
    <xf numFmtId="0" fontId="35" fillId="0" borderId="0" xfId="0" applyFont="1" applyAlignment="1">
      <alignment horizontal="center" vertical="center"/>
    </xf>
    <xf numFmtId="0" fontId="39" fillId="0" borderId="0" xfId="0" applyFont="1"/>
    <xf numFmtId="17" fontId="33" fillId="0" borderId="0" xfId="0" applyNumberFormat="1" applyFont="1"/>
    <xf numFmtId="2" fontId="33" fillId="0" borderId="0" xfId="0" applyNumberFormat="1" applyFont="1" applyAlignment="1">
      <alignment horizontal="center"/>
    </xf>
    <xf numFmtId="1" fontId="9" fillId="0" borderId="21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8" fillId="0" borderId="133" xfId="0" applyFont="1" applyBorder="1" applyAlignment="1">
      <alignment vertical="center"/>
    </xf>
    <xf numFmtId="0" fontId="0" fillId="0" borderId="136" xfId="0" applyBorder="1" applyAlignment="1">
      <alignment horizontal="center"/>
    </xf>
    <xf numFmtId="0" fontId="0" fillId="0" borderId="127" xfId="0" applyBorder="1" applyAlignment="1">
      <alignment horizontal="center"/>
    </xf>
    <xf numFmtId="0" fontId="0" fillId="0" borderId="137" xfId="0" applyBorder="1" applyAlignment="1">
      <alignment horizontal="center"/>
    </xf>
    <xf numFmtId="0" fontId="34" fillId="0" borderId="0" xfId="0" applyFont="1" applyAlignment="1">
      <alignment horizontal="center"/>
    </xf>
    <xf numFmtId="0" fontId="36" fillId="0" borderId="0" xfId="0" applyFont="1" applyAlignment="1">
      <alignment horizontal="center" wrapText="1"/>
    </xf>
    <xf numFmtId="17" fontId="36" fillId="0" borderId="0" xfId="0" applyNumberFormat="1" applyFont="1"/>
    <xf numFmtId="17" fontId="36" fillId="0" borderId="0" xfId="0" applyNumberFormat="1" applyFont="1" applyAlignment="1">
      <alignment horizontal="center" vertical="center"/>
    </xf>
    <xf numFmtId="17" fontId="36" fillId="0" borderId="0" xfId="0" applyNumberFormat="1" applyFont="1" applyAlignment="1">
      <alignment horizontal="center" vertical="center" wrapText="1"/>
    </xf>
    <xf numFmtId="1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168" fontId="36" fillId="0" borderId="0" xfId="0" applyNumberFormat="1" applyFont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1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2" fillId="0" borderId="0" xfId="0" applyFont="1"/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1" fontId="32" fillId="0" borderId="0" xfId="0" applyNumberFormat="1" applyFont="1" applyAlignment="1">
      <alignment horizontal="center" vertical="center"/>
    </xf>
    <xf numFmtId="166" fontId="32" fillId="0" borderId="0" xfId="0" applyNumberFormat="1" applyFont="1" applyAlignment="1">
      <alignment horizontal="center" vertical="center"/>
    </xf>
    <xf numFmtId="166" fontId="45" fillId="0" borderId="0" xfId="0" applyNumberFormat="1" applyFont="1" applyAlignment="1">
      <alignment horizontal="center" vertical="center"/>
    </xf>
    <xf numFmtId="3" fontId="46" fillId="0" borderId="0" xfId="0" applyNumberFormat="1" applyFont="1" applyAlignment="1">
      <alignment horizontal="center" vertical="center"/>
    </xf>
    <xf numFmtId="166" fontId="34" fillId="0" borderId="0" xfId="0" applyNumberFormat="1" applyFont="1"/>
    <xf numFmtId="3" fontId="34" fillId="0" borderId="0" xfId="0" applyNumberFormat="1" applyFont="1"/>
    <xf numFmtId="17" fontId="8" fillId="5" borderId="145" xfId="0" applyNumberFormat="1" applyFont="1" applyFill="1" applyBorder="1" applyAlignment="1">
      <alignment horizontal="center" vertical="center"/>
    </xf>
    <xf numFmtId="17" fontId="8" fillId="5" borderId="146" xfId="0" applyNumberFormat="1" applyFont="1" applyFill="1" applyBorder="1" applyAlignment="1">
      <alignment horizontal="center" vertical="center"/>
    </xf>
    <xf numFmtId="17" fontId="8" fillId="5" borderId="147" xfId="0" applyNumberFormat="1" applyFont="1" applyFill="1" applyBorder="1" applyAlignment="1">
      <alignment horizontal="center" vertical="center"/>
    </xf>
    <xf numFmtId="1" fontId="21" fillId="5" borderId="148" xfId="0" applyNumberFormat="1" applyFont="1" applyFill="1" applyBorder="1" applyAlignment="1">
      <alignment horizontal="center" vertical="center" wrapText="1"/>
    </xf>
    <xf numFmtId="0" fontId="8" fillId="5" borderId="151" xfId="0" applyFont="1" applyFill="1" applyBorder="1" applyAlignment="1">
      <alignment horizontal="center" vertical="center"/>
    </xf>
    <xf numFmtId="1" fontId="32" fillId="0" borderId="0" xfId="0" applyNumberFormat="1" applyFont="1"/>
    <xf numFmtId="0" fontId="37" fillId="0" borderId="0" xfId="10" applyFont="1" applyBorder="1" applyAlignment="1" applyProtection="1">
      <alignment horizontal="center" wrapText="1"/>
    </xf>
    <xf numFmtId="1" fontId="37" fillId="0" borderId="0" xfId="0" applyNumberFormat="1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6" fillId="27" borderId="138" xfId="0" applyFont="1" applyFill="1" applyBorder="1" applyAlignment="1">
      <alignment vertical="center"/>
    </xf>
    <xf numFmtId="0" fontId="6" fillId="0" borderId="186" xfId="0" applyFont="1" applyBorder="1"/>
    <xf numFmtId="0" fontId="12" fillId="27" borderId="187" xfId="0" applyFont="1" applyFill="1" applyBorder="1" applyAlignment="1">
      <alignment vertical="center"/>
    </xf>
    <xf numFmtId="17" fontId="8" fillId="6" borderId="188" xfId="0" applyNumberFormat="1" applyFont="1" applyFill="1" applyBorder="1" applyAlignment="1">
      <alignment horizontal="center" vertical="center"/>
    </xf>
    <xf numFmtId="164" fontId="0" fillId="0" borderId="0" xfId="13" applyFont="1" applyFill="1"/>
    <xf numFmtId="2" fontId="44" fillId="0" borderId="153" xfId="13" applyNumberFormat="1" applyFont="1" applyFill="1" applyBorder="1" applyAlignment="1">
      <alignment horizontal="center" vertical="center"/>
    </xf>
    <xf numFmtId="17" fontId="8" fillId="5" borderId="126" xfId="0" applyNumberFormat="1" applyFont="1" applyFill="1" applyBorder="1" applyAlignment="1">
      <alignment horizontal="center" vertical="center"/>
    </xf>
    <xf numFmtId="0" fontId="8" fillId="4" borderId="144" xfId="0" applyFont="1" applyFill="1" applyBorder="1" applyAlignment="1">
      <alignment horizontal="center"/>
    </xf>
    <xf numFmtId="0" fontId="8" fillId="4" borderId="145" xfId="0" applyFont="1" applyFill="1" applyBorder="1" applyAlignment="1">
      <alignment horizontal="center"/>
    </xf>
    <xf numFmtId="0" fontId="8" fillId="4" borderId="189" xfId="0" applyFont="1" applyFill="1" applyBorder="1" applyAlignment="1">
      <alignment horizontal="center"/>
    </xf>
    <xf numFmtId="0" fontId="8" fillId="4" borderId="196" xfId="0" applyFont="1" applyFill="1" applyBorder="1" applyAlignment="1">
      <alignment horizontal="center"/>
    </xf>
    <xf numFmtId="0" fontId="8" fillId="4" borderId="200" xfId="0" applyFont="1" applyFill="1" applyBorder="1" applyAlignment="1">
      <alignment horizontal="center"/>
    </xf>
    <xf numFmtId="0" fontId="8" fillId="4" borderId="201" xfId="0" applyFont="1" applyFill="1" applyBorder="1" applyAlignment="1">
      <alignment horizontal="center"/>
    </xf>
    <xf numFmtId="0" fontId="8" fillId="4" borderId="202" xfId="0" applyFont="1" applyFill="1" applyBorder="1" applyAlignment="1">
      <alignment horizontal="center"/>
    </xf>
    <xf numFmtId="0" fontId="8" fillId="4" borderId="203" xfId="0" applyFont="1" applyFill="1" applyBorder="1" applyAlignment="1">
      <alignment horizontal="center"/>
    </xf>
    <xf numFmtId="0" fontId="8" fillId="4" borderId="204" xfId="0" applyFont="1" applyFill="1" applyBorder="1" applyAlignment="1">
      <alignment horizontal="center"/>
    </xf>
    <xf numFmtId="0" fontId="8" fillId="4" borderId="183" xfId="0" applyFont="1" applyFill="1" applyBorder="1" applyAlignment="1">
      <alignment horizontal="center"/>
    </xf>
    <xf numFmtId="0" fontId="8" fillId="4" borderId="133" xfId="0" applyFont="1" applyFill="1" applyBorder="1" applyAlignment="1">
      <alignment horizontal="center"/>
    </xf>
    <xf numFmtId="1" fontId="48" fillId="5" borderId="31" xfId="0" applyNumberFormat="1" applyFont="1" applyFill="1" applyBorder="1" applyAlignment="1">
      <alignment horizontal="center" vertical="center" wrapText="1"/>
    </xf>
    <xf numFmtId="17" fontId="47" fillId="5" borderId="126" xfId="0" applyNumberFormat="1" applyFont="1" applyFill="1" applyBorder="1" applyAlignment="1">
      <alignment horizontal="center" vertical="center"/>
    </xf>
    <xf numFmtId="0" fontId="8" fillId="4" borderId="148" xfId="0" applyFont="1" applyFill="1" applyBorder="1" applyAlignment="1">
      <alignment horizontal="center"/>
    </xf>
    <xf numFmtId="1" fontId="32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8" fillId="5" borderId="212" xfId="0" applyFont="1" applyFill="1" applyBorder="1" applyAlignment="1">
      <alignment horizontal="left" vertical="center"/>
    </xf>
    <xf numFmtId="17" fontId="8" fillId="5" borderId="196" xfId="0" applyNumberFormat="1" applyFont="1" applyFill="1" applyBorder="1" applyAlignment="1">
      <alignment horizontal="center" vertical="center"/>
    </xf>
    <xf numFmtId="17" fontId="8" fillId="5" borderId="213" xfId="0" applyNumberFormat="1" applyFont="1" applyFill="1" applyBorder="1" applyAlignment="1">
      <alignment horizontal="center" vertical="center"/>
    </xf>
    <xf numFmtId="0" fontId="8" fillId="5" borderId="196" xfId="0" applyFont="1" applyFill="1" applyBorder="1" applyAlignment="1">
      <alignment horizontal="center" vertical="center"/>
    </xf>
    <xf numFmtId="3" fontId="8" fillId="5" borderId="214" xfId="0" applyNumberFormat="1" applyFont="1" applyFill="1" applyBorder="1" applyAlignment="1">
      <alignment horizontal="center" vertical="center"/>
    </xf>
    <xf numFmtId="3" fontId="8" fillId="5" borderId="150" xfId="0" applyNumberFormat="1" applyFont="1" applyFill="1" applyBorder="1" applyAlignment="1">
      <alignment horizontal="center" vertical="center"/>
    </xf>
    <xf numFmtId="2" fontId="8" fillId="5" borderId="152" xfId="0" applyNumberFormat="1" applyFont="1" applyFill="1" applyBorder="1" applyAlignment="1">
      <alignment horizontal="center" vertical="center"/>
    </xf>
    <xf numFmtId="1" fontId="12" fillId="5" borderId="215" xfId="0" applyNumberFormat="1" applyFont="1" applyFill="1" applyBorder="1" applyAlignment="1">
      <alignment horizontal="center" vertical="center" wrapText="1"/>
    </xf>
    <xf numFmtId="0" fontId="54" fillId="0" borderId="0" xfId="0" applyFont="1" applyAlignment="1">
      <alignment wrapText="1"/>
    </xf>
    <xf numFmtId="0" fontId="54" fillId="0" borderId="0" xfId="0" applyFont="1" applyAlignment="1">
      <alignment horizontal="center" vertical="center" wrapText="1"/>
    </xf>
    <xf numFmtId="0" fontId="43" fillId="0" borderId="0" xfId="0" applyFont="1"/>
    <xf numFmtId="0" fontId="55" fillId="0" borderId="0" xfId="0" applyFont="1"/>
    <xf numFmtId="0" fontId="53" fillId="0" borderId="0" xfId="0" applyFont="1" applyAlignment="1">
      <alignment horizontal="left" vertical="top" wrapText="1"/>
    </xf>
    <xf numFmtId="1" fontId="43" fillId="0" borderId="0" xfId="0" applyNumberFormat="1" applyFont="1"/>
    <xf numFmtId="0" fontId="43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1" fontId="43" fillId="0" borderId="0" xfId="0" applyNumberFormat="1" applyFont="1" applyAlignment="1">
      <alignment horizontal="center"/>
    </xf>
    <xf numFmtId="0" fontId="54" fillId="0" borderId="0" xfId="0" applyFont="1"/>
    <xf numFmtId="0" fontId="54" fillId="0" borderId="0" xfId="0" applyFont="1" applyAlignment="1">
      <alignment horizontal="center" vertical="center"/>
    </xf>
    <xf numFmtId="17" fontId="43" fillId="0" borderId="0" xfId="0" applyNumberFormat="1" applyFont="1"/>
    <xf numFmtId="1" fontId="8" fillId="5" borderId="126" xfId="0" applyNumberFormat="1" applyFont="1" applyFill="1" applyBorder="1" applyAlignment="1">
      <alignment horizontal="center" vertical="center"/>
    </xf>
    <xf numFmtId="0" fontId="24" fillId="5" borderId="217" xfId="0" applyFont="1" applyFill="1" applyBorder="1" applyAlignment="1">
      <alignment horizontal="center"/>
    </xf>
    <xf numFmtId="17" fontId="24" fillId="9" borderId="216" xfId="0" applyNumberFormat="1" applyFont="1" applyFill="1" applyBorder="1" applyAlignment="1">
      <alignment horizontal="center" wrapText="1"/>
    </xf>
    <xf numFmtId="0" fontId="28" fillId="9" borderId="126" xfId="0" applyFont="1" applyFill="1" applyBorder="1" applyAlignment="1">
      <alignment horizontal="center" wrapText="1"/>
    </xf>
    <xf numFmtId="0" fontId="24" fillId="5" borderId="126" xfId="0" applyFont="1" applyFill="1" applyBorder="1" applyAlignment="1">
      <alignment horizontal="right" wrapText="1"/>
    </xf>
    <xf numFmtId="0" fontId="12" fillId="4" borderId="11" xfId="0" applyFont="1" applyFill="1" applyBorder="1" applyAlignment="1">
      <alignment horizontal="center"/>
    </xf>
    <xf numFmtId="17" fontId="12" fillId="4" borderId="136" xfId="0" applyNumberFormat="1" applyFont="1" applyFill="1" applyBorder="1" applyAlignment="1">
      <alignment horizontal="center"/>
    </xf>
    <xf numFmtId="0" fontId="12" fillId="4" borderId="126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right"/>
    </xf>
    <xf numFmtId="0" fontId="10" fillId="5" borderId="126" xfId="0" applyFont="1" applyFill="1" applyBorder="1" applyAlignment="1">
      <alignment horizontal="right"/>
    </xf>
    <xf numFmtId="0" fontId="37" fillId="0" borderId="0" xfId="10" applyFont="1" applyBorder="1" applyAlignment="1" applyProtection="1">
      <alignment horizontal="center" vertical="center" wrapText="1"/>
    </xf>
    <xf numFmtId="0" fontId="37" fillId="0" borderId="0" xfId="0" applyFont="1" applyAlignment="1">
      <alignment horizontal="center" wrapText="1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/>
    </xf>
    <xf numFmtId="0" fontId="8" fillId="4" borderId="126" xfId="0" applyFont="1" applyFill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17" fontId="8" fillId="4" borderId="140" xfId="0" applyNumberFormat="1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17" fontId="47" fillId="4" borderId="192" xfId="0" applyNumberFormat="1" applyFont="1" applyFill="1" applyBorder="1" applyAlignment="1">
      <alignment horizontal="center"/>
    </xf>
    <xf numFmtId="2" fontId="30" fillId="0" borderId="197" xfId="0" applyNumberFormat="1" applyFont="1" applyBorder="1" applyAlignment="1">
      <alignment horizontal="center"/>
    </xf>
    <xf numFmtId="3" fontId="30" fillId="0" borderId="6" xfId="0" applyNumberFormat="1" applyFont="1" applyBorder="1" applyAlignment="1">
      <alignment horizontal="center"/>
    </xf>
    <xf numFmtId="2" fontId="30" fillId="0" borderId="191" xfId="0" applyNumberFormat="1" applyFont="1" applyBorder="1" applyAlignment="1">
      <alignment horizontal="center"/>
    </xf>
    <xf numFmtId="0" fontId="10" fillId="5" borderId="126" xfId="0" applyFont="1" applyFill="1" applyBorder="1" applyAlignment="1">
      <alignment horizontal="center" vertical="center"/>
    </xf>
    <xf numFmtId="0" fontId="8" fillId="5" borderId="220" xfId="0" applyFont="1" applyFill="1" applyBorder="1" applyAlignment="1">
      <alignment horizontal="right"/>
    </xf>
    <xf numFmtId="17" fontId="47" fillId="4" borderId="141" xfId="0" applyNumberFormat="1" applyFont="1" applyFill="1" applyBorder="1" applyAlignment="1">
      <alignment horizontal="center"/>
    </xf>
    <xf numFmtId="3" fontId="30" fillId="0" borderId="22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0" borderId="72" xfId="0" applyNumberFormat="1" applyFont="1" applyBorder="1" applyAlignment="1">
      <alignment horizontal="center"/>
    </xf>
    <xf numFmtId="1" fontId="9" fillId="0" borderId="127" xfId="0" applyNumberFormat="1" applyFont="1" applyBorder="1" applyAlignment="1">
      <alignment horizontal="center" vertical="center"/>
    </xf>
    <xf numFmtId="1" fontId="9" fillId="0" borderId="127" xfId="0" applyNumberFormat="1" applyFont="1" applyBorder="1" applyAlignment="1">
      <alignment horizontal="center"/>
    </xf>
    <xf numFmtId="0" fontId="9" fillId="0" borderId="137" xfId="0" applyFont="1" applyBorder="1" applyAlignment="1">
      <alignment horizontal="center" vertical="center"/>
    </xf>
    <xf numFmtId="1" fontId="9" fillId="0" borderId="137" xfId="0" applyNumberFormat="1" applyFont="1" applyBorder="1" applyAlignment="1">
      <alignment horizontal="center" vertical="center"/>
    </xf>
    <xf numFmtId="1" fontId="9" fillId="0" borderId="137" xfId="0" applyNumberFormat="1" applyFont="1" applyBorder="1" applyAlignment="1">
      <alignment horizontal="center"/>
    </xf>
    <xf numFmtId="3" fontId="8" fillId="5" borderId="211" xfId="0" applyNumberFormat="1" applyFont="1" applyFill="1" applyBorder="1" applyAlignment="1">
      <alignment horizontal="center" vertical="center"/>
    </xf>
    <xf numFmtId="1" fontId="9" fillId="0" borderId="138" xfId="0" applyNumberFormat="1" applyFont="1" applyBorder="1" applyAlignment="1">
      <alignment horizontal="center"/>
    </xf>
    <xf numFmtId="3" fontId="8" fillId="0" borderId="184" xfId="0" applyNumberFormat="1" applyFont="1" applyBorder="1" applyAlignment="1">
      <alignment horizontal="center" vertical="center"/>
    </xf>
    <xf numFmtId="3" fontId="8" fillId="0" borderId="222" xfId="0" applyNumberFormat="1" applyFont="1" applyBorder="1" applyAlignment="1">
      <alignment horizontal="center" vertical="center"/>
    </xf>
    <xf numFmtId="1" fontId="9" fillId="0" borderId="186" xfId="0" applyNumberFormat="1" applyFont="1" applyBorder="1" applyAlignment="1">
      <alignment horizontal="center"/>
    </xf>
    <xf numFmtId="0" fontId="14" fillId="5" borderId="187" xfId="0" applyFont="1" applyFill="1" applyBorder="1" applyAlignment="1">
      <alignment horizontal="left" vertical="center"/>
    </xf>
    <xf numFmtId="3" fontId="8" fillId="5" borderId="182" xfId="0" applyNumberFormat="1" applyFont="1" applyFill="1" applyBorder="1" applyAlignment="1">
      <alignment horizontal="center" vertical="center"/>
    </xf>
    <xf numFmtId="0" fontId="10" fillId="0" borderId="130" xfId="0" applyFont="1" applyBorder="1" applyAlignment="1">
      <alignment horizontal="left"/>
    </xf>
    <xf numFmtId="0" fontId="10" fillId="0" borderId="131" xfId="0" applyFont="1" applyBorder="1" applyAlignment="1">
      <alignment horizontal="left"/>
    </xf>
    <xf numFmtId="0" fontId="10" fillId="0" borderId="185" xfId="0" applyFont="1" applyBorder="1" applyAlignment="1">
      <alignment horizontal="left"/>
    </xf>
    <xf numFmtId="0" fontId="10" fillId="0" borderId="141" xfId="0" applyFont="1" applyBorder="1" applyAlignment="1">
      <alignment horizontal="left"/>
    </xf>
    <xf numFmtId="0" fontId="10" fillId="0" borderId="142" xfId="0" applyFont="1" applyBorder="1" applyAlignment="1">
      <alignment horizontal="left"/>
    </xf>
    <xf numFmtId="17" fontId="57" fillId="4" borderId="141" xfId="0" applyNumberFormat="1" applyFont="1" applyFill="1" applyBorder="1" applyAlignment="1">
      <alignment horizontal="center"/>
    </xf>
    <xf numFmtId="17" fontId="57" fillId="4" borderId="192" xfId="0" applyNumberFormat="1" applyFont="1" applyFill="1" applyBorder="1" applyAlignment="1">
      <alignment horizontal="center"/>
    </xf>
    <xf numFmtId="0" fontId="49" fillId="0" borderId="0" xfId="0" applyFont="1"/>
    <xf numFmtId="0" fontId="44" fillId="0" borderId="0" xfId="0" applyFont="1" applyAlignment="1">
      <alignment horizontal="right"/>
    </xf>
    <xf numFmtId="0" fontId="44" fillId="0" borderId="0" xfId="0" applyFont="1"/>
    <xf numFmtId="0" fontId="32" fillId="0" borderId="0" xfId="4" applyFont="1"/>
    <xf numFmtId="0" fontId="32" fillId="0" borderId="0" xfId="0" applyFont="1" applyAlignment="1">
      <alignment wrapText="1"/>
    </xf>
    <xf numFmtId="0" fontId="10" fillId="0" borderId="127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wrapText="1"/>
    </xf>
    <xf numFmtId="3" fontId="20" fillId="0" borderId="0" xfId="0" applyNumberFormat="1" applyFont="1"/>
    <xf numFmtId="1" fontId="8" fillId="5" borderId="126" xfId="0" applyNumberFormat="1" applyFont="1" applyFill="1" applyBorder="1" applyAlignment="1">
      <alignment horizontal="center"/>
    </xf>
    <xf numFmtId="0" fontId="0" fillId="0" borderId="127" xfId="0" applyBorder="1" applyAlignment="1">
      <alignment horizontal="center" vertical="center"/>
    </xf>
    <xf numFmtId="0" fontId="0" fillId="0" borderId="224" xfId="0" applyBorder="1"/>
    <xf numFmtId="0" fontId="0" fillId="0" borderId="138" xfId="0" applyBorder="1" applyAlignment="1">
      <alignment horizontal="center" vertical="center"/>
    </xf>
    <xf numFmtId="0" fontId="0" fillId="0" borderId="226" xfId="0" applyBorder="1"/>
    <xf numFmtId="0" fontId="0" fillId="0" borderId="136" xfId="0" applyBorder="1" applyAlignment="1">
      <alignment horizontal="center" vertical="center"/>
    </xf>
    <xf numFmtId="0" fontId="0" fillId="0" borderId="227" xfId="0" applyBorder="1" applyAlignment="1">
      <alignment horizontal="center" vertical="center"/>
    </xf>
    <xf numFmtId="0" fontId="10" fillId="0" borderId="216" xfId="0" applyFont="1" applyBorder="1" applyAlignment="1">
      <alignment horizontal="center" vertical="center"/>
    </xf>
    <xf numFmtId="0" fontId="12" fillId="25" borderId="134" xfId="0" applyFont="1" applyFill="1" applyBorder="1" applyAlignment="1">
      <alignment horizontal="center"/>
    </xf>
    <xf numFmtId="0" fontId="12" fillId="25" borderId="128" xfId="0" applyFont="1" applyFill="1" applyBorder="1" applyAlignment="1">
      <alignment horizontal="center" vertical="center"/>
    </xf>
    <xf numFmtId="0" fontId="59" fillId="26" borderId="128" xfId="0" applyFont="1" applyFill="1" applyBorder="1" applyAlignment="1">
      <alignment horizontal="center" vertical="center"/>
    </xf>
    <xf numFmtId="0" fontId="59" fillId="26" borderId="135" xfId="0" applyFont="1" applyFill="1" applyBorder="1" applyAlignment="1">
      <alignment horizontal="center" vertical="center"/>
    </xf>
    <xf numFmtId="0" fontId="12" fillId="25" borderId="126" xfId="0" applyFont="1" applyFill="1" applyBorder="1" applyAlignment="1">
      <alignment horizontal="center" vertical="center"/>
    </xf>
    <xf numFmtId="0" fontId="10" fillId="0" borderId="134" xfId="0" applyFont="1" applyBorder="1"/>
    <xf numFmtId="0" fontId="10" fillId="0" borderId="128" xfId="0" applyFont="1" applyBorder="1" applyAlignment="1">
      <alignment horizontal="center"/>
    </xf>
    <xf numFmtId="0" fontId="10" fillId="0" borderId="129" xfId="0" applyFont="1" applyBorder="1" applyAlignment="1">
      <alignment horizontal="center"/>
    </xf>
    <xf numFmtId="0" fontId="0" fillId="0" borderId="228" xfId="0" applyBorder="1"/>
    <xf numFmtId="0" fontId="10" fillId="0" borderId="136" xfId="0" applyFont="1" applyBorder="1" applyAlignment="1">
      <alignment horizontal="center"/>
    </xf>
    <xf numFmtId="0" fontId="12" fillId="25" borderId="134" xfId="0" applyFont="1" applyFill="1" applyBorder="1"/>
    <xf numFmtId="0" fontId="12" fillId="25" borderId="128" xfId="0" applyFont="1" applyFill="1" applyBorder="1" applyAlignment="1">
      <alignment horizontal="center"/>
    </xf>
    <xf numFmtId="0" fontId="59" fillId="26" borderId="128" xfId="0" applyFont="1" applyFill="1" applyBorder="1" applyAlignment="1">
      <alignment horizontal="center"/>
    </xf>
    <xf numFmtId="0" fontId="12" fillId="25" borderId="129" xfId="0" applyFont="1" applyFill="1" applyBorder="1" applyAlignment="1">
      <alignment horizontal="center"/>
    </xf>
    <xf numFmtId="0" fontId="0" fillId="0" borderId="137" xfId="0" applyBorder="1" applyAlignment="1">
      <alignment horizontal="center" vertical="center"/>
    </xf>
    <xf numFmtId="0" fontId="0" fillId="0" borderId="186" xfId="0" applyBorder="1" applyAlignment="1">
      <alignment horizontal="center" vertical="center"/>
    </xf>
    <xf numFmtId="0" fontId="10" fillId="0" borderId="128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26" xfId="0" applyFont="1" applyBorder="1" applyAlignment="1">
      <alignment horizontal="center" vertical="center"/>
    </xf>
    <xf numFmtId="0" fontId="53" fillId="0" borderId="0" xfId="0" applyFont="1"/>
    <xf numFmtId="0" fontId="10" fillId="0" borderId="230" xfId="0" applyFont="1" applyBorder="1" applyAlignment="1">
      <alignment horizontal="center"/>
    </xf>
    <xf numFmtId="0" fontId="10" fillId="0" borderId="225" xfId="0" applyFont="1" applyBorder="1" applyAlignment="1">
      <alignment horizontal="center"/>
    </xf>
    <xf numFmtId="0" fontId="10" fillId="26" borderId="137" xfId="0" applyFont="1" applyFill="1" applyBorder="1" applyAlignment="1">
      <alignment horizontal="center"/>
    </xf>
    <xf numFmtId="0" fontId="10" fillId="26" borderId="229" xfId="0" applyFont="1" applyFill="1" applyBorder="1" applyAlignment="1">
      <alignment horizontal="center"/>
    </xf>
    <xf numFmtId="0" fontId="56" fillId="0" borderId="0" xfId="0" applyFont="1" applyAlignment="1">
      <alignment horizontal="center"/>
    </xf>
    <xf numFmtId="0" fontId="44" fillId="0" borderId="131" xfId="13" applyNumberFormat="1" applyFont="1" applyFill="1" applyBorder="1" applyAlignment="1">
      <alignment horizontal="center" vertical="center"/>
    </xf>
    <xf numFmtId="1" fontId="44" fillId="0" borderId="131" xfId="13" applyNumberFormat="1" applyFont="1" applyFill="1" applyBorder="1" applyAlignment="1">
      <alignment horizontal="center" vertical="center"/>
    </xf>
    <xf numFmtId="0" fontId="30" fillId="0" borderId="24" xfId="0" applyFont="1" applyBorder="1" applyAlignment="1">
      <alignment horizontal="center"/>
    </xf>
    <xf numFmtId="0" fontId="47" fillId="0" borderId="0" xfId="0" applyFont="1"/>
    <xf numFmtId="0" fontId="8" fillId="5" borderId="187" xfId="0" applyFont="1" applyFill="1" applyBorder="1" applyAlignment="1">
      <alignment horizontal="left"/>
    </xf>
    <xf numFmtId="0" fontId="59" fillId="26" borderId="126" xfId="0" applyFont="1" applyFill="1" applyBorder="1" applyAlignment="1">
      <alignment horizontal="center" vertical="center"/>
    </xf>
    <xf numFmtId="0" fontId="59" fillId="26" borderId="187" xfId="0" applyFont="1" applyFill="1" applyBorder="1" applyAlignment="1">
      <alignment horizontal="center" vertical="center"/>
    </xf>
    <xf numFmtId="0" fontId="32" fillId="0" borderId="141" xfId="0" applyFont="1" applyBorder="1"/>
    <xf numFmtId="0" fontId="10" fillId="5" borderId="126" xfId="0" applyFont="1" applyFill="1" applyBorder="1" applyAlignment="1">
      <alignment horizontal="center"/>
    </xf>
    <xf numFmtId="0" fontId="0" fillId="0" borderId="231" xfId="0" applyBorder="1" applyAlignment="1">
      <alignment horizontal="center"/>
    </xf>
    <xf numFmtId="0" fontId="59" fillId="26" borderId="182" xfId="0" applyFont="1" applyFill="1" applyBorder="1" applyAlignment="1">
      <alignment horizontal="center" vertical="center"/>
    </xf>
    <xf numFmtId="0" fontId="0" fillId="0" borderId="232" xfId="0" applyBorder="1" applyAlignment="1">
      <alignment horizontal="center" vertical="center"/>
    </xf>
    <xf numFmtId="166" fontId="8" fillId="5" borderId="126" xfId="0" applyNumberFormat="1" applyFont="1" applyFill="1" applyBorder="1" applyAlignment="1">
      <alignment horizontal="center" vertical="center" wrapText="1"/>
    </xf>
    <xf numFmtId="0" fontId="8" fillId="5" borderId="213" xfId="0" applyFont="1" applyFill="1" applyBorder="1" applyAlignment="1">
      <alignment horizontal="center" vertical="center"/>
    </xf>
    <xf numFmtId="166" fontId="12" fillId="5" borderId="126" xfId="0" applyNumberFormat="1" applyFont="1" applyFill="1" applyBorder="1" applyAlignment="1">
      <alignment horizontal="center" vertical="center" wrapText="1"/>
    </xf>
    <xf numFmtId="2" fontId="8" fillId="0" borderId="29" xfId="0" applyNumberFormat="1" applyFont="1" applyBorder="1" applyAlignment="1">
      <alignment horizontal="center" vertical="center"/>
    </xf>
    <xf numFmtId="0" fontId="12" fillId="27" borderId="143" xfId="0" applyFont="1" applyFill="1" applyBorder="1" applyAlignment="1">
      <alignment horizontal="center" vertical="center"/>
    </xf>
    <xf numFmtId="0" fontId="0" fillId="0" borderId="140" xfId="0" applyBorder="1" applyAlignment="1">
      <alignment horizontal="center"/>
    </xf>
    <xf numFmtId="0" fontId="0" fillId="0" borderId="141" xfId="0" applyBorder="1" applyAlignment="1">
      <alignment horizontal="center"/>
    </xf>
    <xf numFmtId="0" fontId="0" fillId="0" borderId="142" xfId="0" applyBorder="1" applyAlignment="1">
      <alignment horizontal="center"/>
    </xf>
    <xf numFmtId="0" fontId="34" fillId="0" borderId="0" xfId="0" quotePrefix="1" applyFont="1"/>
    <xf numFmtId="0" fontId="0" fillId="0" borderId="233" xfId="0" applyBorder="1" applyAlignment="1">
      <alignment horizontal="center" vertical="center"/>
    </xf>
    <xf numFmtId="0" fontId="0" fillId="0" borderId="234" xfId="0" applyBorder="1" applyAlignment="1">
      <alignment horizontal="center" vertical="center"/>
    </xf>
    <xf numFmtId="0" fontId="26" fillId="0" borderId="55" xfId="0" applyFont="1" applyBorder="1" applyAlignment="1">
      <alignment horizontal="center"/>
    </xf>
    <xf numFmtId="0" fontId="24" fillId="5" borderId="126" xfId="0" applyFont="1" applyFill="1" applyBorder="1" applyAlignment="1">
      <alignment horizontal="right" vertical="center" wrapText="1"/>
    </xf>
    <xf numFmtId="0" fontId="52" fillId="0" borderId="0" xfId="0" applyFont="1" applyAlignment="1">
      <alignment horizontal="center" vertical="center" wrapText="1"/>
    </xf>
    <xf numFmtId="17" fontId="52" fillId="0" borderId="0" xfId="0" applyNumberFormat="1" applyFont="1" applyAlignment="1">
      <alignment horizontal="center" vertical="center"/>
    </xf>
    <xf numFmtId="0" fontId="59" fillId="26" borderId="235" xfId="0" applyFont="1" applyFill="1" applyBorder="1" applyAlignment="1">
      <alignment horizontal="center" vertical="center"/>
    </xf>
    <xf numFmtId="0" fontId="26" fillId="7" borderId="15" xfId="0" applyFont="1" applyFill="1" applyBorder="1" applyAlignment="1">
      <alignment horizontal="center"/>
    </xf>
    <xf numFmtId="0" fontId="26" fillId="7" borderId="60" xfId="0" applyFont="1" applyFill="1" applyBorder="1" applyAlignment="1">
      <alignment horizontal="center"/>
    </xf>
    <xf numFmtId="0" fontId="26" fillId="5" borderId="63" xfId="0" applyFont="1" applyFill="1" applyBorder="1" applyAlignment="1">
      <alignment horizontal="center" vertical="center"/>
    </xf>
    <xf numFmtId="3" fontId="41" fillId="0" borderId="0" xfId="0" applyNumberFormat="1" applyFont="1"/>
    <xf numFmtId="0" fontId="6" fillId="27" borderId="227" xfId="0" applyFont="1" applyFill="1" applyBorder="1" applyAlignment="1">
      <alignment vertical="center"/>
    </xf>
    <xf numFmtId="0" fontId="8" fillId="6" borderId="126" xfId="0" applyFont="1" applyFill="1" applyBorder="1" applyAlignment="1">
      <alignment horizontal="center" wrapText="1"/>
    </xf>
    <xf numFmtId="0" fontId="8" fillId="6" borderId="126" xfId="0" applyFont="1" applyFill="1" applyBorder="1" applyAlignment="1">
      <alignment horizontal="center"/>
    </xf>
    <xf numFmtId="17" fontId="8" fillId="6" borderId="235" xfId="0" applyNumberFormat="1" applyFont="1" applyFill="1" applyBorder="1" applyAlignment="1">
      <alignment horizontal="center" vertical="center"/>
    </xf>
    <xf numFmtId="17" fontId="8" fillId="6" borderId="211" xfId="0" applyNumberFormat="1" applyFont="1" applyFill="1" applyBorder="1" applyAlignment="1">
      <alignment horizontal="center" vertical="center"/>
    </xf>
    <xf numFmtId="17" fontId="8" fillId="6" borderId="236" xfId="0" applyNumberFormat="1" applyFont="1" applyFill="1" applyBorder="1" applyAlignment="1">
      <alignment horizontal="center" vertical="center"/>
    </xf>
    <xf numFmtId="17" fontId="8" fillId="6" borderId="160" xfId="0" applyNumberFormat="1" applyFont="1" applyFill="1" applyBorder="1" applyAlignment="1">
      <alignment horizontal="center" vertical="center"/>
    </xf>
    <xf numFmtId="17" fontId="8" fillId="5" borderId="211" xfId="0" applyNumberFormat="1" applyFont="1" applyFill="1" applyBorder="1" applyAlignment="1">
      <alignment horizontal="center" vertical="center"/>
    </xf>
    <xf numFmtId="17" fontId="8" fillId="5" borderId="235" xfId="0" applyNumberFormat="1" applyFont="1" applyFill="1" applyBorder="1" applyAlignment="1">
      <alignment horizontal="center" vertical="center"/>
    </xf>
    <xf numFmtId="0" fontId="32" fillId="0" borderId="127" xfId="13" applyNumberFormat="1" applyFont="1" applyFill="1" applyBorder="1" applyAlignment="1">
      <alignment horizontal="center" vertical="center"/>
    </xf>
    <xf numFmtId="0" fontId="32" fillId="0" borderId="127" xfId="13" applyNumberFormat="1" applyFont="1" applyFill="1" applyBorder="1" applyAlignment="1">
      <alignment horizontal="center"/>
    </xf>
    <xf numFmtId="0" fontId="10" fillId="5" borderId="211" xfId="0" applyFont="1" applyFill="1" applyBorder="1" applyAlignment="1">
      <alignment horizontal="center" vertical="center"/>
    </xf>
    <xf numFmtId="0" fontId="10" fillId="5" borderId="160" xfId="0" applyFont="1" applyFill="1" applyBorder="1" applyAlignment="1">
      <alignment horizontal="center" vertical="center"/>
    </xf>
    <xf numFmtId="0" fontId="10" fillId="5" borderId="235" xfId="0" applyFont="1" applyFill="1" applyBorder="1" applyAlignment="1">
      <alignment horizontal="center" vertical="center"/>
    </xf>
    <xf numFmtId="0" fontId="32" fillId="0" borderId="139" xfId="13" applyNumberFormat="1" applyFont="1" applyFill="1" applyBorder="1" applyAlignment="1">
      <alignment horizontal="center" vertical="center"/>
    </xf>
    <xf numFmtId="0" fontId="32" fillId="0" borderId="141" xfId="0" applyFont="1" applyBorder="1" applyAlignment="1">
      <alignment horizontal="left"/>
    </xf>
    <xf numFmtId="0" fontId="32" fillId="0" borderId="141" xfId="13" applyNumberFormat="1" applyFont="1" applyFill="1" applyBorder="1" applyAlignment="1">
      <alignment horizontal="left"/>
    </xf>
    <xf numFmtId="0" fontId="10" fillId="6" borderId="126" xfId="0" applyFont="1" applyFill="1" applyBorder="1" applyAlignment="1">
      <alignment horizontal="left"/>
    </xf>
    <xf numFmtId="0" fontId="10" fillId="5" borderId="187" xfId="0" applyFont="1" applyFill="1" applyBorder="1" applyAlignment="1">
      <alignment horizontal="center" vertical="center"/>
    </xf>
    <xf numFmtId="0" fontId="10" fillId="5" borderId="126" xfId="4" applyFont="1" applyFill="1" applyBorder="1" applyAlignment="1">
      <alignment horizontal="center" vertical="center"/>
    </xf>
    <xf numFmtId="1" fontId="10" fillId="5" borderId="126" xfId="0" applyNumberFormat="1" applyFont="1" applyFill="1" applyBorder="1" applyAlignment="1">
      <alignment horizontal="center" vertical="center"/>
    </xf>
    <xf numFmtId="2" fontId="10" fillId="5" borderId="126" xfId="4" applyNumberFormat="1" applyFont="1" applyFill="1" applyBorder="1" applyAlignment="1">
      <alignment horizontal="center" vertical="center"/>
    </xf>
    <xf numFmtId="0" fontId="30" fillId="0" borderId="216" xfId="0" applyFont="1" applyBorder="1"/>
    <xf numFmtId="0" fontId="30" fillId="0" borderId="223" xfId="0" applyFont="1" applyBorder="1" applyAlignment="1">
      <alignment horizontal="center" vertical="center"/>
    </xf>
    <xf numFmtId="0" fontId="30" fillId="0" borderId="136" xfId="0" applyFont="1" applyBorder="1" applyAlignment="1">
      <alignment horizontal="center"/>
    </xf>
    <xf numFmtId="0" fontId="30" fillId="0" borderId="136" xfId="0" applyFont="1" applyBorder="1" applyAlignment="1">
      <alignment horizontal="center" vertical="center"/>
    </xf>
    <xf numFmtId="0" fontId="30" fillId="0" borderId="136" xfId="4" applyFont="1" applyBorder="1" applyAlignment="1">
      <alignment horizontal="center" vertical="center"/>
    </xf>
    <xf numFmtId="0" fontId="30" fillId="0" borderId="141" xfId="0" applyFont="1" applyBorder="1" applyAlignment="1">
      <alignment horizontal="left"/>
    </xf>
    <xf numFmtId="0" fontId="30" fillId="0" borderId="139" xfId="0" applyFont="1" applyBorder="1" applyAlignment="1">
      <alignment horizontal="center" vertical="center"/>
    </xf>
    <xf numFmtId="0" fontId="30" fillId="0" borderId="127" xfId="0" applyFont="1" applyBorder="1" applyAlignment="1">
      <alignment horizontal="center"/>
    </xf>
    <xf numFmtId="0" fontId="30" fillId="0" borderId="127" xfId="0" applyFont="1" applyBorder="1" applyAlignment="1">
      <alignment horizontal="center" vertical="center"/>
    </xf>
    <xf numFmtId="0" fontId="30" fillId="0" borderId="127" xfId="4" applyFont="1" applyBorder="1" applyAlignment="1">
      <alignment horizontal="center" vertical="center"/>
    </xf>
    <xf numFmtId="0" fontId="30" fillId="0" borderId="141" xfId="0" applyFont="1" applyBorder="1"/>
    <xf numFmtId="17" fontId="12" fillId="5" borderId="126" xfId="0" applyNumberFormat="1" applyFont="1" applyFill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0" fillId="0" borderId="238" xfId="0" applyBorder="1" applyAlignment="1">
      <alignment horizontal="center" vertical="center"/>
    </xf>
    <xf numFmtId="0" fontId="0" fillId="0" borderId="227" xfId="0" applyBorder="1" applyAlignment="1">
      <alignment horizontal="center"/>
    </xf>
    <xf numFmtId="0" fontId="0" fillId="0" borderId="138" xfId="0" applyBorder="1" applyAlignment="1">
      <alignment horizontal="center"/>
    </xf>
    <xf numFmtId="0" fontId="0" fillId="0" borderId="186" xfId="0" applyBorder="1" applyAlignment="1">
      <alignment horizontal="center"/>
    </xf>
    <xf numFmtId="0" fontId="10" fillId="0" borderId="187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1" fontId="45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60" fillId="0" borderId="0" xfId="0" applyFont="1" applyAlignment="1">
      <alignment wrapText="1"/>
    </xf>
    <xf numFmtId="0" fontId="50" fillId="0" borderId="126" xfId="14" applyFont="1" applyBorder="1" applyAlignment="1">
      <alignment horizontal="center"/>
    </xf>
    <xf numFmtId="17" fontId="50" fillId="0" borderId="126" xfId="14" applyNumberFormat="1" applyFont="1" applyBorder="1" applyAlignment="1">
      <alignment horizontal="center"/>
    </xf>
    <xf numFmtId="2" fontId="51" fillId="0" borderId="126" xfId="14" applyNumberFormat="1" applyFont="1" applyBorder="1" applyAlignment="1">
      <alignment horizontal="center"/>
    </xf>
    <xf numFmtId="0" fontId="51" fillId="0" borderId="126" xfId="14" applyFont="1" applyBorder="1" applyAlignment="1">
      <alignment horizontal="center"/>
    </xf>
    <xf numFmtId="0" fontId="47" fillId="4" borderId="2" xfId="14" applyFont="1" applyFill="1" applyBorder="1" applyAlignment="1">
      <alignment horizontal="center"/>
    </xf>
    <xf numFmtId="0" fontId="52" fillId="0" borderId="0" xfId="14" applyFont="1" applyAlignment="1">
      <alignment horizontal="left"/>
    </xf>
    <xf numFmtId="0" fontId="56" fillId="0" borderId="0" xfId="14" applyFont="1" applyAlignment="1">
      <alignment horizontal="left"/>
    </xf>
    <xf numFmtId="0" fontId="51" fillId="0" borderId="0" xfId="14" applyFont="1"/>
    <xf numFmtId="0" fontId="52" fillId="0" borderId="0" xfId="14" applyFont="1" applyAlignment="1">
      <alignment horizontal="right"/>
    </xf>
    <xf numFmtId="0" fontId="56" fillId="0" borderId="0" xfId="14" applyFont="1" applyAlignment="1">
      <alignment horizontal="right"/>
    </xf>
    <xf numFmtId="0" fontId="32" fillId="0" borderId="139" xfId="0" applyFont="1" applyBorder="1" applyAlignment="1">
      <alignment horizontal="center" vertical="center"/>
    </xf>
    <xf numFmtId="0" fontId="56" fillId="0" borderId="0" xfId="14" applyFont="1"/>
    <xf numFmtId="0" fontId="34" fillId="0" borderId="0" xfId="0" applyFont="1" applyAlignment="1">
      <alignment horizontal="left"/>
    </xf>
    <xf numFmtId="0" fontId="41" fillId="0" borderId="0" xfId="0" applyFont="1"/>
    <xf numFmtId="0" fontId="41" fillId="0" borderId="0" xfId="0" applyFont="1" applyAlignment="1">
      <alignment wrapText="1"/>
    </xf>
    <xf numFmtId="166" fontId="8" fillId="5" borderId="13" xfId="0" applyNumberFormat="1" applyFont="1" applyFill="1" applyBorder="1" applyAlignment="1">
      <alignment horizontal="center" vertical="center"/>
    </xf>
    <xf numFmtId="166" fontId="8" fillId="5" borderId="188" xfId="0" applyNumberFormat="1" applyFont="1" applyFill="1" applyBorder="1" applyAlignment="1">
      <alignment horizontal="center" vertical="center"/>
    </xf>
    <xf numFmtId="1" fontId="8" fillId="0" borderId="237" xfId="0" applyNumberFormat="1" applyFont="1" applyBorder="1" applyAlignment="1">
      <alignment horizontal="center"/>
    </xf>
    <xf numFmtId="1" fontId="8" fillId="0" borderId="131" xfId="0" applyNumberFormat="1" applyFont="1" applyBorder="1" applyAlignment="1">
      <alignment horizontal="center"/>
    </xf>
    <xf numFmtId="1" fontId="8" fillId="0" borderId="185" xfId="0" applyNumberFormat="1" applyFont="1" applyBorder="1" applyAlignment="1">
      <alignment horizontal="center"/>
    </xf>
    <xf numFmtId="1" fontId="8" fillId="5" borderId="222" xfId="0" applyNumberFormat="1" applyFont="1" applyFill="1" applyBorder="1" applyAlignment="1">
      <alignment horizontal="center"/>
    </xf>
    <xf numFmtId="17" fontId="58" fillId="5" borderId="3" xfId="0" applyNumberFormat="1" applyFont="1" applyFill="1" applyBorder="1" applyAlignment="1">
      <alignment horizontal="center" vertical="center"/>
    </xf>
    <xf numFmtId="17" fontId="58" fillId="5" borderId="11" xfId="0" applyNumberFormat="1" applyFont="1" applyFill="1" applyBorder="1" applyAlignment="1">
      <alignment horizontal="center" vertical="center"/>
    </xf>
    <xf numFmtId="17" fontId="58" fillId="5" borderId="30" xfId="0" applyNumberFormat="1" applyFont="1" applyFill="1" applyBorder="1" applyAlignment="1">
      <alignment horizontal="center" vertical="center"/>
    </xf>
    <xf numFmtId="0" fontId="26" fillId="7" borderId="66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7" borderId="26" xfId="0" applyFont="1" applyFill="1" applyBorder="1" applyAlignment="1">
      <alignment horizontal="center"/>
    </xf>
    <xf numFmtId="0" fontId="26" fillId="0" borderId="4" xfId="0" applyFont="1" applyBorder="1" applyAlignment="1">
      <alignment horizontal="center"/>
    </xf>
    <xf numFmtId="3" fontId="9" fillId="0" borderId="239" xfId="0" applyNumberFormat="1" applyFont="1" applyBorder="1" applyAlignment="1">
      <alignment horizontal="center"/>
    </xf>
    <xf numFmtId="3" fontId="9" fillId="0" borderId="218" xfId="0" applyNumberFormat="1" applyFont="1" applyBorder="1" applyAlignment="1">
      <alignment horizontal="center"/>
    </xf>
    <xf numFmtId="2" fontId="9" fillId="0" borderId="142" xfId="0" applyNumberFormat="1" applyFont="1" applyBorder="1" applyAlignment="1">
      <alignment horizontal="center"/>
    </xf>
    <xf numFmtId="0" fontId="32" fillId="0" borderId="216" xfId="0" applyFont="1" applyBorder="1"/>
    <xf numFmtId="17" fontId="47" fillId="4" borderId="142" xfId="0" applyNumberFormat="1" applyFont="1" applyFill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6" fillId="0" borderId="54" xfId="0" applyFont="1" applyBorder="1" applyAlignment="1">
      <alignment horizontal="center"/>
    </xf>
    <xf numFmtId="0" fontId="0" fillId="0" borderId="232" xfId="0" applyBorder="1" applyAlignment="1">
      <alignment horizontal="center"/>
    </xf>
    <xf numFmtId="49" fontId="8" fillId="5" borderId="146" xfId="0" applyNumberFormat="1" applyFont="1" applyFill="1" applyBorder="1" applyAlignment="1">
      <alignment horizontal="center" vertical="center"/>
    </xf>
    <xf numFmtId="3" fontId="33" fillId="0" borderId="221" xfId="0" applyNumberFormat="1" applyFont="1" applyBorder="1" applyAlignment="1">
      <alignment horizontal="center"/>
    </xf>
    <xf numFmtId="0" fontId="8" fillId="5" borderId="152" xfId="0" applyFont="1" applyFill="1" applyBorder="1" applyAlignment="1">
      <alignment horizontal="center" vertical="center"/>
    </xf>
    <xf numFmtId="0" fontId="9" fillId="0" borderId="241" xfId="0" applyFont="1" applyBorder="1"/>
    <xf numFmtId="1" fontId="9" fillId="0" borderId="242" xfId="0" applyNumberFormat="1" applyFont="1" applyBorder="1"/>
    <xf numFmtId="0" fontId="9" fillId="0" borderId="242" xfId="0" applyFont="1" applyBorder="1"/>
    <xf numFmtId="0" fontId="9" fillId="0" borderId="243" xfId="0" applyFont="1" applyBorder="1"/>
    <xf numFmtId="0" fontId="8" fillId="4" borderId="244" xfId="0" applyFont="1" applyFill="1" applyBorder="1" applyAlignment="1">
      <alignment horizontal="center"/>
    </xf>
    <xf numFmtId="0" fontId="8" fillId="4" borderId="240" xfId="0" applyFont="1" applyFill="1" applyBorder="1" applyAlignment="1">
      <alignment horizontal="center"/>
    </xf>
    <xf numFmtId="3" fontId="30" fillId="0" borderId="4" xfId="0" applyNumberFormat="1" applyFont="1" applyBorder="1" applyAlignment="1">
      <alignment horizontal="center"/>
    </xf>
    <xf numFmtId="17" fontId="8" fillId="5" borderId="245" xfId="0" applyNumberFormat="1" applyFont="1" applyFill="1" applyBorder="1" applyAlignment="1">
      <alignment horizontal="center" vertical="center"/>
    </xf>
    <xf numFmtId="1" fontId="8" fillId="5" borderId="246" xfId="0" applyNumberFormat="1" applyFont="1" applyFill="1" applyBorder="1" applyAlignment="1">
      <alignment horizontal="center"/>
    </xf>
    <xf numFmtId="17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1" fontId="8" fillId="0" borderId="53" xfId="0" applyNumberFormat="1" applyFont="1" applyBorder="1" applyAlignment="1">
      <alignment horizontal="center"/>
    </xf>
    <xf numFmtId="0" fontId="8" fillId="0" borderId="127" xfId="0" applyFont="1" applyBorder="1" applyAlignment="1">
      <alignment horizontal="center" vertical="center"/>
    </xf>
    <xf numFmtId="0" fontId="8" fillId="0" borderId="137" xfId="0" applyFont="1" applyBorder="1" applyAlignment="1">
      <alignment horizontal="center" vertical="center"/>
    </xf>
    <xf numFmtId="0" fontId="8" fillId="0" borderId="13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/>
    </xf>
    <xf numFmtId="17" fontId="8" fillId="5" borderId="2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9" fillId="0" borderId="19" xfId="0" applyFont="1" applyBorder="1" applyAlignment="1">
      <alignment horizontal="left"/>
    </xf>
    <xf numFmtId="0" fontId="29" fillId="0" borderId="47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29" fillId="0" borderId="18" xfId="0" applyFont="1" applyBorder="1" applyAlignment="1">
      <alignment horizontal="center" vertical="center"/>
    </xf>
    <xf numFmtId="1" fontId="61" fillId="0" borderId="5" xfId="0" applyNumberFormat="1" applyFont="1" applyBorder="1" applyAlignment="1">
      <alignment horizontal="center"/>
    </xf>
    <xf numFmtId="1" fontId="61" fillId="0" borderId="22" xfId="0" applyNumberFormat="1" applyFont="1" applyBorder="1" applyAlignment="1">
      <alignment horizontal="center"/>
    </xf>
    <xf numFmtId="2" fontId="61" fillId="0" borderId="6" xfId="0" applyNumberFormat="1" applyFont="1" applyBorder="1" applyAlignment="1">
      <alignment horizontal="center"/>
    </xf>
    <xf numFmtId="0" fontId="29" fillId="0" borderId="20" xfId="0" applyFont="1" applyBorder="1" applyAlignment="1">
      <alignment horizontal="left"/>
    </xf>
    <xf numFmtId="0" fontId="29" fillId="0" borderId="42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9" fillId="0" borderId="20" xfId="0" applyFont="1" applyBorder="1" applyAlignment="1">
      <alignment horizontal="center" vertical="center"/>
    </xf>
    <xf numFmtId="1" fontId="61" fillId="0" borderId="7" xfId="0" applyNumberFormat="1" applyFont="1" applyBorder="1" applyAlignment="1">
      <alignment horizontal="center"/>
    </xf>
    <xf numFmtId="0" fontId="29" fillId="0" borderId="44" xfId="0" applyFont="1" applyBorder="1" applyAlignment="1">
      <alignment horizontal="center"/>
    </xf>
    <xf numFmtId="0" fontId="29" fillId="0" borderId="26" xfId="0" applyFont="1" applyBorder="1" applyAlignment="1">
      <alignment horizontal="left"/>
    </xf>
    <xf numFmtId="0" fontId="29" fillId="0" borderId="48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29" fillId="0" borderId="38" xfId="0" applyFont="1" applyBorder="1" applyAlignment="1">
      <alignment horizontal="center" vertical="center"/>
    </xf>
    <xf numFmtId="1" fontId="61" fillId="0" borderId="9" xfId="0" applyNumberFormat="1" applyFont="1" applyBorder="1" applyAlignment="1">
      <alignment horizontal="center"/>
    </xf>
    <xf numFmtId="1" fontId="61" fillId="0" borderId="25" xfId="0" applyNumberFormat="1" applyFont="1" applyBorder="1" applyAlignment="1">
      <alignment horizontal="center"/>
    </xf>
    <xf numFmtId="2" fontId="61" fillId="0" borderId="28" xfId="0" applyNumberFormat="1" applyFont="1" applyBorder="1" applyAlignment="1">
      <alignment horizontal="center"/>
    </xf>
    <xf numFmtId="0" fontId="61" fillId="5" borderId="3" xfId="0" applyFont="1" applyFill="1" applyBorder="1" applyAlignment="1">
      <alignment horizontal="left"/>
    </xf>
    <xf numFmtId="0" fontId="61" fillId="5" borderId="3" xfId="0" applyFont="1" applyFill="1" applyBorder="1" applyAlignment="1">
      <alignment horizontal="center"/>
    </xf>
    <xf numFmtId="1" fontId="61" fillId="5" borderId="3" xfId="0" applyNumberFormat="1" applyFont="1" applyFill="1" applyBorder="1" applyAlignment="1">
      <alignment horizontal="center"/>
    </xf>
    <xf numFmtId="1" fontId="61" fillId="5" borderId="49" xfId="0" applyNumberFormat="1" applyFont="1" applyFill="1" applyBorder="1" applyAlignment="1">
      <alignment horizontal="center"/>
    </xf>
    <xf numFmtId="2" fontId="61" fillId="5" borderId="11" xfId="0" applyNumberFormat="1" applyFont="1" applyFill="1" applyBorder="1" applyAlignment="1">
      <alignment horizontal="center"/>
    </xf>
    <xf numFmtId="0" fontId="29" fillId="0" borderId="51" xfId="0" applyFont="1" applyBorder="1" applyAlignment="1">
      <alignment horizontal="center"/>
    </xf>
    <xf numFmtId="1" fontId="29" fillId="0" borderId="227" xfId="0" applyNumberFormat="1" applyFont="1" applyBorder="1" applyAlignment="1">
      <alignment horizontal="center"/>
    </xf>
    <xf numFmtId="1" fontId="61" fillId="0" borderId="130" xfId="0" applyNumberFormat="1" applyFont="1" applyBorder="1" applyAlignment="1">
      <alignment horizontal="center"/>
    </xf>
    <xf numFmtId="2" fontId="61" fillId="5" borderId="126" xfId="0" applyNumberFormat="1" applyFont="1" applyFill="1" applyBorder="1" applyAlignment="1">
      <alignment horizontal="center" vertical="center"/>
    </xf>
    <xf numFmtId="0" fontId="29" fillId="0" borderId="24" xfId="0" applyFont="1" applyBorder="1" applyAlignment="1">
      <alignment horizontal="center"/>
    </xf>
    <xf numFmtId="1" fontId="29" fillId="0" borderId="138" xfId="0" applyNumberFormat="1" applyFont="1" applyBorder="1" applyAlignment="1">
      <alignment horizontal="center"/>
    </xf>
    <xf numFmtId="1" fontId="61" fillId="0" borderId="237" xfId="0" applyNumberFormat="1" applyFont="1" applyBorder="1" applyAlignment="1">
      <alignment horizontal="center"/>
    </xf>
    <xf numFmtId="0" fontId="29" fillId="0" borderId="27" xfId="0" applyFont="1" applyBorder="1" applyAlignment="1">
      <alignment horizontal="center"/>
    </xf>
    <xf numFmtId="1" fontId="29" fillId="0" borderId="186" xfId="0" applyNumberFormat="1" applyFont="1" applyBorder="1" applyAlignment="1">
      <alignment horizontal="center"/>
    </xf>
    <xf numFmtId="1" fontId="61" fillId="0" borderId="222" xfId="0" applyNumberFormat="1" applyFont="1" applyBorder="1" applyAlignment="1">
      <alignment horizontal="center"/>
    </xf>
    <xf numFmtId="0" fontId="61" fillId="5" borderId="126" xfId="0" applyFont="1" applyFill="1" applyBorder="1" applyAlignment="1">
      <alignment horizontal="right"/>
    </xf>
    <xf numFmtId="0" fontId="61" fillId="5" borderId="151" xfId="0" applyFont="1" applyFill="1" applyBorder="1" applyAlignment="1">
      <alignment horizontal="center" vertical="center"/>
    </xf>
    <xf numFmtId="1" fontId="61" fillId="5" borderId="126" xfId="0" applyNumberFormat="1" applyFont="1" applyFill="1" applyBorder="1" applyAlignment="1">
      <alignment horizontal="center" vertical="center"/>
    </xf>
    <xf numFmtId="1" fontId="61" fillId="5" borderId="126" xfId="0" applyNumberFormat="1" applyFont="1" applyFill="1" applyBorder="1" applyAlignment="1">
      <alignment horizontal="center"/>
    </xf>
    <xf numFmtId="1" fontId="61" fillId="5" borderId="221" xfId="0" applyNumberFormat="1" applyFont="1" applyFill="1" applyBorder="1" applyAlignment="1">
      <alignment horizontal="center"/>
    </xf>
    <xf numFmtId="0" fontId="29" fillId="0" borderId="51" xfId="0" applyFont="1" applyBorder="1" applyAlignment="1">
      <alignment horizontal="left"/>
    </xf>
    <xf numFmtId="0" fontId="29" fillId="0" borderId="24" xfId="0" applyFont="1" applyBorder="1" applyAlignment="1">
      <alignment horizontal="left"/>
    </xf>
    <xf numFmtId="17" fontId="8" fillId="5" borderId="184" xfId="0" applyNumberFormat="1" applyFont="1" applyFill="1" applyBorder="1" applyAlignment="1">
      <alignment horizontal="center"/>
    </xf>
    <xf numFmtId="0" fontId="29" fillId="0" borderId="153" xfId="0" applyFont="1" applyBorder="1" applyAlignment="1">
      <alignment horizontal="center"/>
    </xf>
    <xf numFmtId="0" fontId="29" fillId="0" borderId="131" xfId="0" applyFont="1" applyBorder="1" applyAlignment="1">
      <alignment horizontal="center"/>
    </xf>
    <xf numFmtId="0" fontId="8" fillId="5" borderId="13" xfId="0" applyFont="1" applyFill="1" applyBorder="1" applyAlignment="1">
      <alignment horizontal="center" vertical="center"/>
    </xf>
    <xf numFmtId="0" fontId="29" fillId="0" borderId="140" xfId="0" applyFont="1" applyBorder="1"/>
    <xf numFmtId="0" fontId="29" fillId="0" borderId="141" xfId="0" applyFont="1" applyBorder="1"/>
    <xf numFmtId="0" fontId="29" fillId="0" borderId="142" xfId="0" applyFont="1" applyBorder="1"/>
    <xf numFmtId="0" fontId="29" fillId="0" borderId="53" xfId="0" applyFont="1" applyBorder="1" applyAlignment="1">
      <alignment horizontal="center"/>
    </xf>
    <xf numFmtId="1" fontId="61" fillId="0" borderId="4" xfId="0" applyNumberFormat="1" applyFont="1" applyBorder="1" applyAlignment="1">
      <alignment horizontal="center" vertical="center"/>
    </xf>
    <xf numFmtId="1" fontId="61" fillId="0" borderId="53" xfId="0" applyNumberFormat="1" applyFont="1" applyBorder="1" applyAlignment="1">
      <alignment horizontal="center" vertical="center"/>
    </xf>
    <xf numFmtId="166" fontId="61" fillId="0" borderId="4" xfId="0" applyNumberFormat="1" applyFont="1" applyBorder="1" applyAlignment="1">
      <alignment horizontal="center" vertical="center"/>
    </xf>
    <xf numFmtId="0" fontId="29" fillId="0" borderId="22" xfId="0" applyFont="1" applyBorder="1" applyAlignment="1">
      <alignment horizontal="center"/>
    </xf>
    <xf numFmtId="1" fontId="61" fillId="0" borderId="6" xfId="0" applyNumberFormat="1" applyFont="1" applyBorder="1" applyAlignment="1">
      <alignment horizontal="center" vertical="center"/>
    </xf>
    <xf numFmtId="1" fontId="61" fillId="0" borderId="22" xfId="0" applyNumberFormat="1" applyFont="1" applyBorder="1" applyAlignment="1">
      <alignment horizontal="center" vertical="center"/>
    </xf>
    <xf numFmtId="166" fontId="61" fillId="0" borderId="6" xfId="0" applyNumberFormat="1" applyFont="1" applyBorder="1" applyAlignment="1">
      <alignment horizontal="center" vertical="center"/>
    </xf>
    <xf numFmtId="0" fontId="29" fillId="0" borderId="46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1" fontId="61" fillId="0" borderId="8" xfId="0" applyNumberFormat="1" applyFont="1" applyBorder="1" applyAlignment="1">
      <alignment horizontal="center" vertical="center"/>
    </xf>
    <xf numFmtId="1" fontId="61" fillId="0" borderId="25" xfId="0" applyNumberFormat="1" applyFont="1" applyBorder="1" applyAlignment="1">
      <alignment horizontal="center" vertical="center"/>
    </xf>
    <xf numFmtId="0" fontId="61" fillId="5" borderId="40" xfId="0" applyFont="1" applyFill="1" applyBorder="1" applyAlignment="1">
      <alignment horizontal="left"/>
    </xf>
    <xf numFmtId="0" fontId="61" fillId="5" borderId="3" xfId="0" applyFont="1" applyFill="1" applyBorder="1" applyAlignment="1">
      <alignment horizontal="center" vertical="center"/>
    </xf>
    <xf numFmtId="1" fontId="61" fillId="5" borderId="11" xfId="0" applyNumberFormat="1" applyFont="1" applyFill="1" applyBorder="1" applyAlignment="1">
      <alignment horizontal="center" vertical="center"/>
    </xf>
    <xf numFmtId="1" fontId="61" fillId="5" borderId="30" xfId="0" applyNumberFormat="1" applyFont="1" applyFill="1" applyBorder="1" applyAlignment="1">
      <alignment horizontal="center"/>
    </xf>
    <xf numFmtId="1" fontId="61" fillId="5" borderId="3" xfId="0" applyNumberFormat="1" applyFont="1" applyFill="1" applyBorder="1" applyAlignment="1">
      <alignment horizontal="center" vertical="center"/>
    </xf>
    <xf numFmtId="166" fontId="61" fillId="5" borderId="3" xfId="0" applyNumberFormat="1" applyFont="1" applyFill="1" applyBorder="1" applyAlignment="1">
      <alignment horizontal="center"/>
    </xf>
    <xf numFmtId="0" fontId="29" fillId="0" borderId="127" xfId="0" applyFont="1" applyBorder="1" applyAlignment="1">
      <alignment horizontal="center"/>
    </xf>
    <xf numFmtId="0" fontId="29" fillId="0" borderId="137" xfId="0" applyFont="1" applyBorder="1" applyAlignment="1">
      <alignment horizontal="center"/>
    </xf>
    <xf numFmtId="17" fontId="58" fillId="5" borderId="29" xfId="0" applyNumberFormat="1" applyFont="1" applyFill="1" applyBorder="1" applyAlignment="1">
      <alignment horizontal="center" vertical="center"/>
    </xf>
    <xf numFmtId="0" fontId="29" fillId="0" borderId="136" xfId="0" applyFont="1" applyBorder="1" applyAlignment="1">
      <alignment horizontal="center"/>
    </xf>
    <xf numFmtId="17" fontId="58" fillId="5" borderId="126" xfId="0" applyNumberFormat="1" applyFont="1" applyFill="1" applyBorder="1" applyAlignment="1">
      <alignment horizontal="center" vertical="center"/>
    </xf>
    <xf numFmtId="1" fontId="50" fillId="0" borderId="53" xfId="0" applyNumberFormat="1" applyFont="1" applyBorder="1" applyAlignment="1">
      <alignment horizontal="center" vertical="center"/>
    </xf>
    <xf numFmtId="2" fontId="50" fillId="5" borderId="126" xfId="0" applyNumberFormat="1" applyFont="1" applyFill="1" applyBorder="1" applyAlignment="1">
      <alignment horizontal="center" vertical="center"/>
    </xf>
    <xf numFmtId="1" fontId="50" fillId="0" borderId="22" xfId="0" applyNumberFormat="1" applyFont="1" applyBorder="1" applyAlignment="1">
      <alignment horizontal="center" vertical="center"/>
    </xf>
    <xf numFmtId="1" fontId="50" fillId="0" borderId="58" xfId="0" applyNumberFormat="1" applyFont="1" applyBorder="1" applyAlignment="1">
      <alignment horizontal="center" vertical="center"/>
    </xf>
    <xf numFmtId="0" fontId="61" fillId="5" borderId="222" xfId="0" applyFont="1" applyFill="1" applyBorder="1" applyAlignment="1">
      <alignment horizontal="left"/>
    </xf>
    <xf numFmtId="0" fontId="61" fillId="5" borderId="11" xfId="0" applyFont="1" applyFill="1" applyBorder="1" applyAlignment="1">
      <alignment horizontal="center"/>
    </xf>
    <xf numFmtId="0" fontId="50" fillId="5" borderId="3" xfId="0" applyFont="1" applyFill="1" applyBorder="1" applyAlignment="1">
      <alignment horizontal="center"/>
    </xf>
    <xf numFmtId="1" fontId="50" fillId="5" borderId="126" xfId="0" applyNumberFormat="1" applyFont="1" applyFill="1" applyBorder="1" applyAlignment="1">
      <alignment horizontal="center"/>
    </xf>
    <xf numFmtId="1" fontId="50" fillId="5" borderId="49" xfId="0" applyNumberFormat="1" applyFont="1" applyFill="1" applyBorder="1" applyAlignment="1">
      <alignment horizontal="center" vertical="center"/>
    </xf>
    <xf numFmtId="1" fontId="50" fillId="5" borderId="29" xfId="0" applyNumberFormat="1" applyFont="1" applyFill="1" applyBorder="1" applyAlignment="1">
      <alignment horizontal="center" vertical="center"/>
    </xf>
    <xf numFmtId="0" fontId="8" fillId="4" borderId="143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44" fillId="0" borderId="141" xfId="0" applyFont="1" applyBorder="1"/>
    <xf numFmtId="0" fontId="24" fillId="0" borderId="32" xfId="0" applyFont="1" applyBorder="1" applyAlignment="1">
      <alignment horizontal="center" vertical="center"/>
    </xf>
    <xf numFmtId="1" fontId="24" fillId="0" borderId="4" xfId="0" applyNumberFormat="1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1" fontId="24" fillId="0" borderId="6" xfId="0" applyNumberFormat="1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1" fontId="24" fillId="0" borderId="8" xfId="0" applyNumberFormat="1" applyFont="1" applyBorder="1" applyAlignment="1">
      <alignment horizontal="center" vertical="center"/>
    </xf>
    <xf numFmtId="0" fontId="26" fillId="5" borderId="4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2" fontId="24" fillId="0" borderId="5" xfId="0" applyNumberFormat="1" applyFont="1" applyBorder="1" applyAlignment="1">
      <alignment horizontal="center" vertical="center"/>
    </xf>
    <xf numFmtId="2" fontId="24" fillId="7" borderId="15" xfId="0" applyNumberFormat="1" applyFont="1" applyFill="1" applyBorder="1" applyAlignment="1">
      <alignment horizontal="center" vertical="center"/>
    </xf>
    <xf numFmtId="2" fontId="24" fillId="5" borderId="61" xfId="0" applyNumberFormat="1" applyFont="1" applyFill="1" applyBorder="1" applyAlignment="1">
      <alignment horizontal="center" vertical="center"/>
    </xf>
    <xf numFmtId="2" fontId="24" fillId="7" borderId="3" xfId="0" applyNumberFormat="1" applyFont="1" applyFill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1" fontId="24" fillId="0" borderId="25" xfId="0" applyNumberFormat="1" applyFont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4" fillId="7" borderId="41" xfId="0" applyFont="1" applyFill="1" applyBorder="1" applyAlignment="1">
      <alignment horizontal="center" vertical="center"/>
    </xf>
    <xf numFmtId="1" fontId="24" fillId="7" borderId="0" xfId="0" applyNumberFormat="1" applyFont="1" applyFill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" fontId="24" fillId="0" borderId="3" xfId="0" applyNumberFormat="1" applyFont="1" applyBorder="1" applyAlignment="1">
      <alignment horizontal="center" vertical="center"/>
    </xf>
    <xf numFmtId="2" fontId="24" fillId="0" borderId="61" xfId="0" applyNumberFormat="1" applyFont="1" applyBorder="1" applyAlignment="1">
      <alignment horizontal="center" vertical="center"/>
    </xf>
    <xf numFmtId="2" fontId="24" fillId="7" borderId="61" xfId="0" applyNumberFormat="1" applyFont="1" applyFill="1" applyBorder="1" applyAlignment="1">
      <alignment horizontal="center" vertical="center"/>
    </xf>
    <xf numFmtId="2" fontId="26" fillId="7" borderId="52" xfId="0" applyNumberFormat="1" applyFont="1" applyFill="1" applyBorder="1" applyAlignment="1">
      <alignment horizontal="center" vertical="center"/>
    </xf>
    <xf numFmtId="2" fontId="26" fillId="7" borderId="7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0" fillId="5" borderId="40" xfId="0" applyFont="1" applyFill="1" applyBorder="1" applyAlignment="1">
      <alignment horizontal="center"/>
    </xf>
    <xf numFmtId="0" fontId="29" fillId="0" borderId="127" xfId="0" applyFont="1" applyBorder="1"/>
    <xf numFmtId="0" fontId="29" fillId="0" borderId="226" xfId="0" applyFont="1" applyBorder="1"/>
    <xf numFmtId="0" fontId="29" fillId="0" borderId="224" xfId="0" applyFont="1" applyBorder="1"/>
    <xf numFmtId="0" fontId="29" fillId="0" borderId="228" xfId="0" applyFont="1" applyBorder="1"/>
    <xf numFmtId="0" fontId="47" fillId="0" borderId="6" xfId="0" applyFont="1" applyBorder="1" applyAlignment="1">
      <alignment wrapText="1"/>
    </xf>
    <xf numFmtId="0" fontId="32" fillId="0" borderId="0" xfId="0" applyFont="1" applyAlignment="1">
      <alignment horizontal="justify" vertical="top" wrapText="1"/>
    </xf>
    <xf numFmtId="0" fontId="47" fillId="5" borderId="126" xfId="0" applyFont="1" applyFill="1" applyBorder="1" applyAlignment="1">
      <alignment horizontal="center" vertical="center"/>
    </xf>
    <xf numFmtId="0" fontId="32" fillId="0" borderId="0" xfId="0" applyFont="1" applyAlignment="1">
      <alignment vertical="top" wrapText="1"/>
    </xf>
    <xf numFmtId="0" fontId="47" fillId="6" borderId="126" xfId="0" applyFont="1" applyFill="1" applyBorder="1" applyAlignment="1">
      <alignment horizontal="center"/>
    </xf>
    <xf numFmtId="0" fontId="47" fillId="5" borderId="3" xfId="0" applyFont="1" applyFill="1" applyBorder="1" applyAlignment="1">
      <alignment horizontal="left"/>
    </xf>
    <xf numFmtId="0" fontId="51" fillId="0" borderId="20" xfId="0" applyFont="1" applyBorder="1" applyAlignment="1">
      <alignment horizontal="left"/>
    </xf>
    <xf numFmtId="0" fontId="47" fillId="5" borderId="3" xfId="0" applyFont="1" applyFill="1" applyBorder="1" applyAlignment="1">
      <alignment horizontal="left" vertical="center"/>
    </xf>
    <xf numFmtId="0" fontId="32" fillId="0" borderId="0" xfId="0" applyFont="1" applyAlignment="1">
      <alignment horizontal="left" vertical="top" wrapText="1"/>
    </xf>
    <xf numFmtId="0" fontId="47" fillId="5" borderId="29" xfId="0" applyFont="1" applyFill="1" applyBorder="1" applyAlignment="1">
      <alignment horizontal="left"/>
    </xf>
    <xf numFmtId="0" fontId="47" fillId="5" borderId="29" xfId="0" applyFont="1" applyFill="1" applyBorder="1" applyAlignment="1">
      <alignment horizontal="center" vertical="center"/>
    </xf>
    <xf numFmtId="0" fontId="53" fillId="0" borderId="0" xfId="0" applyFont="1" applyAlignment="1">
      <alignment vertical="top" wrapText="1"/>
    </xf>
    <xf numFmtId="0" fontId="27" fillId="5" borderId="3" xfId="0" applyFont="1" applyFill="1" applyBorder="1" applyAlignment="1">
      <alignment horizontal="left" vertical="top" wrapText="1"/>
    </xf>
    <xf numFmtId="0" fontId="41" fillId="0" borderId="0" xfId="0" applyFont="1" applyAlignment="1">
      <alignment horizontal="left"/>
    </xf>
    <xf numFmtId="0" fontId="45" fillId="0" borderId="0" xfId="0" applyFont="1" applyAlignment="1">
      <alignment horizontal="left" vertical="center" wrapText="1"/>
    </xf>
    <xf numFmtId="2" fontId="9" fillId="0" borderId="140" xfId="0" applyNumberFormat="1" applyFont="1" applyBorder="1" applyAlignment="1">
      <alignment horizontal="center"/>
    </xf>
    <xf numFmtId="2" fontId="9" fillId="0" borderId="141" xfId="0" applyNumberFormat="1" applyFont="1" applyBorder="1" applyAlignment="1">
      <alignment horizontal="center"/>
    </xf>
    <xf numFmtId="17" fontId="8" fillId="0" borderId="140" xfId="0" applyNumberFormat="1" applyFont="1" applyBorder="1" applyAlignment="1">
      <alignment horizontal="center"/>
    </xf>
    <xf numFmtId="17" fontId="8" fillId="0" borderId="141" xfId="0" applyNumberFormat="1" applyFont="1" applyBorder="1" applyAlignment="1">
      <alignment horizontal="center"/>
    </xf>
    <xf numFmtId="17" fontId="8" fillId="0" borderId="142" xfId="0" applyNumberFormat="1" applyFont="1" applyBorder="1" applyAlignment="1">
      <alignment horizontal="center"/>
    </xf>
    <xf numFmtId="3" fontId="30" fillId="0" borderId="7" xfId="0" applyNumberFormat="1" applyFont="1" applyBorder="1" applyAlignment="1">
      <alignment horizontal="center"/>
    </xf>
    <xf numFmtId="17" fontId="47" fillId="4" borderId="249" xfId="0" applyNumberFormat="1" applyFont="1" applyFill="1" applyBorder="1" applyAlignment="1">
      <alignment horizontal="center"/>
    </xf>
    <xf numFmtId="3" fontId="9" fillId="0" borderId="249" xfId="0" applyNumberFormat="1" applyFont="1" applyBorder="1" applyAlignment="1">
      <alignment horizontal="center"/>
    </xf>
    <xf numFmtId="3" fontId="30" fillId="0" borderId="44" xfId="0" applyNumberFormat="1" applyFont="1" applyBorder="1" applyAlignment="1">
      <alignment horizontal="center"/>
    </xf>
    <xf numFmtId="2" fontId="30" fillId="0" borderId="207" xfId="0" applyNumberFormat="1" applyFont="1" applyBorder="1" applyAlignment="1">
      <alignment horizontal="center"/>
    </xf>
    <xf numFmtId="3" fontId="30" fillId="0" borderId="35" xfId="0" applyNumberFormat="1" applyFont="1" applyBorder="1" applyAlignment="1">
      <alignment horizontal="center"/>
    </xf>
    <xf numFmtId="0" fontId="0" fillId="0" borderId="0" xfId="0" quotePrefix="1" applyAlignment="1">
      <alignment horizontal="center"/>
    </xf>
    <xf numFmtId="1" fontId="50" fillId="0" borderId="130" xfId="0" applyNumberFormat="1" applyFont="1" applyBorder="1" applyAlignment="1">
      <alignment horizontal="center" vertical="center"/>
    </xf>
    <xf numFmtId="1" fontId="50" fillId="0" borderId="131" xfId="0" applyNumberFormat="1" applyFont="1" applyBorder="1" applyAlignment="1">
      <alignment horizontal="center" vertical="center"/>
    </xf>
    <xf numFmtId="1" fontId="50" fillId="0" borderId="132" xfId="0" applyNumberFormat="1" applyFont="1" applyBorder="1" applyAlignment="1">
      <alignment horizontal="center" vertical="center"/>
    </xf>
    <xf numFmtId="3" fontId="43" fillId="0" borderId="22" xfId="0" applyNumberFormat="1" applyFont="1" applyBorder="1" applyAlignment="1">
      <alignment horizontal="center"/>
    </xf>
    <xf numFmtId="2" fontId="43" fillId="0" borderId="191" xfId="0" applyNumberFormat="1" applyFont="1" applyBorder="1" applyAlignment="1">
      <alignment horizontal="center"/>
    </xf>
    <xf numFmtId="3" fontId="43" fillId="0" borderId="6" xfId="0" applyNumberFormat="1" applyFont="1" applyBorder="1" applyAlignment="1">
      <alignment horizontal="center"/>
    </xf>
    <xf numFmtId="3" fontId="43" fillId="0" borderId="34" xfId="0" applyNumberFormat="1" applyFont="1" applyBorder="1" applyAlignment="1">
      <alignment horizontal="center"/>
    </xf>
    <xf numFmtId="2" fontId="43" fillId="0" borderId="131" xfId="0" applyNumberFormat="1" applyFont="1" applyBorder="1" applyAlignment="1">
      <alignment horizontal="center"/>
    </xf>
    <xf numFmtId="0" fontId="43" fillId="0" borderId="34" xfId="0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/>
    </xf>
    <xf numFmtId="3" fontId="6" fillId="0" borderId="138" xfId="0" applyNumberFormat="1" applyFont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2" fontId="6" fillId="0" borderId="130" xfId="0" applyNumberFormat="1" applyFont="1" applyBorder="1" applyAlignment="1">
      <alignment horizontal="center"/>
    </xf>
    <xf numFmtId="2" fontId="31" fillId="0" borderId="131" xfId="0" applyNumberFormat="1" applyFont="1" applyBorder="1" applyAlignment="1">
      <alignment horizontal="center"/>
    </xf>
    <xf numFmtId="3" fontId="6" fillId="0" borderId="16" xfId="0" applyNumberFormat="1" applyFont="1" applyBorder="1" applyAlignment="1">
      <alignment horizontal="center"/>
    </xf>
    <xf numFmtId="3" fontId="31" fillId="0" borderId="22" xfId="0" applyNumberFormat="1" applyFont="1" applyBorder="1" applyAlignment="1">
      <alignment horizontal="center"/>
    </xf>
    <xf numFmtId="1" fontId="24" fillId="28" borderId="3" xfId="0" applyNumberFormat="1" applyFont="1" applyFill="1" applyBorder="1" applyAlignment="1">
      <alignment horizontal="center" vertical="center"/>
    </xf>
    <xf numFmtId="2" fontId="30" fillId="0" borderId="141" xfId="0" applyNumberFormat="1" applyFont="1" applyBorder="1" applyAlignment="1">
      <alignment horizontal="center"/>
    </xf>
    <xf numFmtId="3" fontId="30" fillId="0" borderId="249" xfId="0" applyNumberFormat="1" applyFont="1" applyBorder="1" applyAlignment="1">
      <alignment horizontal="center"/>
    </xf>
    <xf numFmtId="3" fontId="30" fillId="0" borderId="34" xfId="0" applyNumberFormat="1" applyFont="1" applyBorder="1" applyAlignment="1">
      <alignment horizontal="center"/>
    </xf>
    <xf numFmtId="2" fontId="30" fillId="0" borderId="131" xfId="0" applyNumberFormat="1" applyFont="1" applyBorder="1" applyAlignment="1">
      <alignment horizontal="center"/>
    </xf>
    <xf numFmtId="0" fontId="30" fillId="0" borderId="34" xfId="0" applyFont="1" applyBorder="1" applyAlignment="1">
      <alignment horizontal="center"/>
    </xf>
    <xf numFmtId="0" fontId="47" fillId="0" borderId="0" xfId="8" applyFont="1"/>
    <xf numFmtId="3" fontId="31" fillId="0" borderId="53" xfId="0" applyNumberFormat="1" applyFont="1" applyBorder="1" applyAlignment="1">
      <alignment horizontal="center"/>
    </xf>
    <xf numFmtId="0" fontId="31" fillId="0" borderId="0" xfId="0" applyFont="1" applyAlignment="1">
      <alignment horizontal="center" wrapText="1"/>
    </xf>
    <xf numFmtId="0" fontId="34" fillId="0" borderId="0" xfId="0" applyFont="1" applyAlignment="1">
      <alignment wrapText="1"/>
    </xf>
    <xf numFmtId="0" fontId="40" fillId="0" borderId="0" xfId="0" applyFont="1"/>
    <xf numFmtId="2" fontId="24" fillId="0" borderId="9" xfId="0" applyNumberFormat="1" applyFont="1" applyBorder="1" applyAlignment="1">
      <alignment horizontal="center"/>
    </xf>
    <xf numFmtId="17" fontId="32" fillId="0" borderId="0" xfId="0" applyNumberFormat="1" applyFont="1" applyAlignment="1">
      <alignment horizontal="center"/>
    </xf>
    <xf numFmtId="17" fontId="32" fillId="0" borderId="0" xfId="0" applyNumberFormat="1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34" fillId="0" borderId="0" xfId="4" applyFont="1" applyAlignment="1">
      <alignment horizontal="center" vertical="center"/>
    </xf>
    <xf numFmtId="17" fontId="58" fillId="0" borderId="0" xfId="0" applyNumberFormat="1" applyFont="1" applyAlignment="1">
      <alignment horizontal="center" vertical="center"/>
    </xf>
    <xf numFmtId="1" fontId="50" fillId="0" borderId="0" xfId="0" applyNumberFormat="1" applyFont="1" applyAlignment="1">
      <alignment horizontal="center"/>
    </xf>
    <xf numFmtId="2" fontId="30" fillId="0" borderId="149" xfId="0" applyNumberFormat="1" applyFont="1" applyBorder="1" applyAlignment="1">
      <alignment horizontal="center"/>
    </xf>
    <xf numFmtId="17" fontId="47" fillId="4" borderId="140" xfId="0" applyNumberFormat="1" applyFont="1" applyFill="1" applyBorder="1" applyAlignment="1">
      <alignment horizontal="center"/>
    </xf>
    <xf numFmtId="17" fontId="47" fillId="4" borderId="248" xfId="0" applyNumberFormat="1" applyFont="1" applyFill="1" applyBorder="1" applyAlignment="1">
      <alignment horizontal="center"/>
    </xf>
    <xf numFmtId="3" fontId="30" fillId="0" borderId="248" xfId="0" applyNumberFormat="1" applyFont="1" applyBorder="1" applyAlignment="1">
      <alignment horizontal="center"/>
    </xf>
    <xf numFmtId="2" fontId="30" fillId="0" borderId="140" xfId="0" applyNumberFormat="1" applyFont="1" applyBorder="1" applyAlignment="1">
      <alignment horizontal="center"/>
    </xf>
    <xf numFmtId="1" fontId="52" fillId="0" borderId="0" xfId="0" applyNumberFormat="1" applyFont="1" applyAlignment="1">
      <alignment horizontal="center" vertical="center"/>
    </xf>
    <xf numFmtId="3" fontId="30" fillId="0" borderId="47" xfId="0" applyNumberFormat="1" applyFont="1" applyBorder="1" applyAlignment="1">
      <alignment horizontal="center"/>
    </xf>
    <xf numFmtId="2" fontId="30" fillId="0" borderId="206" xfId="0" applyNumberFormat="1" applyFont="1" applyBorder="1" applyAlignment="1">
      <alignment horizontal="center"/>
    </xf>
    <xf numFmtId="3" fontId="30" fillId="0" borderId="33" xfId="0" applyNumberFormat="1" applyFont="1" applyBorder="1" applyAlignment="1">
      <alignment horizontal="center"/>
    </xf>
    <xf numFmtId="3" fontId="30" fillId="0" borderId="16" xfId="0" applyNumberFormat="1" applyFont="1" applyBorder="1" applyAlignment="1">
      <alignment horizontal="center"/>
    </xf>
    <xf numFmtId="17" fontId="47" fillId="4" borderId="190" xfId="0" applyNumberFormat="1" applyFont="1" applyFill="1" applyBorder="1" applyAlignment="1">
      <alignment horizontal="center"/>
    </xf>
    <xf numFmtId="3" fontId="30" fillId="0" borderId="32" xfId="0" applyNumberFormat="1" applyFont="1" applyBorder="1" applyAlignment="1">
      <alignment horizontal="center"/>
    </xf>
    <xf numFmtId="2" fontId="30" fillId="0" borderId="130" xfId="0" applyNumberFormat="1" applyFont="1" applyBorder="1" applyAlignment="1">
      <alignment horizontal="center"/>
    </xf>
    <xf numFmtId="2" fontId="30" fillId="0" borderId="219" xfId="0" applyNumberFormat="1" applyFont="1" applyBorder="1" applyAlignment="1">
      <alignment horizontal="center"/>
    </xf>
    <xf numFmtId="1" fontId="30" fillId="0" borderId="34" xfId="0" applyNumberFormat="1" applyFont="1" applyBorder="1" applyAlignment="1">
      <alignment horizontal="center"/>
    </xf>
    <xf numFmtId="0" fontId="47" fillId="0" borderId="0" xfId="0" applyFont="1" applyAlignment="1">
      <alignment horizontal="right"/>
    </xf>
    <xf numFmtId="0" fontId="61" fillId="5" borderId="187" xfId="0" applyFont="1" applyFill="1" applyBorder="1" applyAlignment="1">
      <alignment horizontal="left"/>
    </xf>
    <xf numFmtId="0" fontId="51" fillId="0" borderId="0" xfId="14" applyFont="1" applyAlignment="1">
      <alignment horizontal="left"/>
    </xf>
    <xf numFmtId="0" fontId="50" fillId="0" borderId="0" xfId="14" applyFont="1" applyAlignment="1">
      <alignment horizontal="left"/>
    </xf>
    <xf numFmtId="0" fontId="50" fillId="0" borderId="0" xfId="14" applyFont="1"/>
    <xf numFmtId="17" fontId="58" fillId="4" borderId="136" xfId="0" applyNumberFormat="1" applyFont="1" applyFill="1" applyBorder="1" applyAlignment="1">
      <alignment horizontal="center"/>
    </xf>
    <xf numFmtId="0" fontId="32" fillId="0" borderId="127" xfId="0" applyFont="1" applyBorder="1" applyAlignment="1">
      <alignment horizontal="center"/>
    </xf>
    <xf numFmtId="0" fontId="32" fillId="0" borderId="127" xfId="0" applyFont="1" applyBorder="1" applyAlignment="1">
      <alignment horizontal="center" vertical="center"/>
    </xf>
    <xf numFmtId="0" fontId="32" fillId="0" borderId="127" xfId="4" applyFont="1" applyBorder="1" applyAlignment="1">
      <alignment horizontal="center" vertical="center"/>
    </xf>
    <xf numFmtId="0" fontId="32" fillId="0" borderId="227" xfId="0" applyFont="1" applyBorder="1" applyAlignment="1">
      <alignment horizontal="center"/>
    </xf>
    <xf numFmtId="0" fontId="44" fillId="0" borderId="131" xfId="4" applyFont="1" applyBorder="1" applyAlignment="1">
      <alignment horizontal="center" vertical="center"/>
    </xf>
    <xf numFmtId="1" fontId="44" fillId="0" borderId="131" xfId="0" applyNumberFormat="1" applyFont="1" applyBorder="1" applyAlignment="1">
      <alignment horizontal="center" vertical="center"/>
    </xf>
    <xf numFmtId="2" fontId="44" fillId="0" borderId="153" xfId="4" applyNumberFormat="1" applyFont="1" applyBorder="1" applyAlignment="1">
      <alignment horizontal="center" vertical="center"/>
    </xf>
    <xf numFmtId="0" fontId="0" fillId="0" borderId="141" xfId="0" applyBorder="1"/>
    <xf numFmtId="0" fontId="37" fillId="0" borderId="0" xfId="0" applyFont="1"/>
    <xf numFmtId="166" fontId="37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1" fontId="40" fillId="0" borderId="0" xfId="0" applyNumberFormat="1" applyFont="1" applyAlignment="1">
      <alignment horizontal="center" vertical="center"/>
    </xf>
    <xf numFmtId="166" fontId="40" fillId="0" borderId="0" xfId="0" applyNumberFormat="1" applyFont="1" applyAlignment="1">
      <alignment horizontal="center" vertical="center"/>
    </xf>
    <xf numFmtId="0" fontId="10" fillId="5" borderId="236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top"/>
    </xf>
    <xf numFmtId="0" fontId="32" fillId="0" borderId="0" xfId="4" applyFont="1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29" fillId="0" borderId="216" xfId="0" applyFont="1" applyBorder="1" applyAlignment="1">
      <alignment horizontal="left"/>
    </xf>
    <xf numFmtId="0" fontId="32" fillId="0" borderId="139" xfId="4" applyFont="1" applyBorder="1" applyAlignment="1">
      <alignment horizontal="center" vertical="center"/>
    </xf>
    <xf numFmtId="0" fontId="32" fillId="0" borderId="136" xfId="4" applyFont="1" applyBorder="1" applyAlignment="1">
      <alignment horizontal="center" vertical="center"/>
    </xf>
    <xf numFmtId="0" fontId="32" fillId="0" borderId="136" xfId="0" applyFont="1" applyBorder="1" applyAlignment="1">
      <alignment horizontal="center"/>
    </xf>
    <xf numFmtId="0" fontId="44" fillId="0" borderId="216" xfId="4" applyFont="1" applyBorder="1" applyAlignment="1">
      <alignment horizontal="center" vertical="center"/>
    </xf>
    <xf numFmtId="1" fontId="44" fillId="0" borderId="216" xfId="0" applyNumberFormat="1" applyFont="1" applyBorder="1" applyAlignment="1">
      <alignment horizontal="center" vertical="center"/>
    </xf>
    <xf numFmtId="2" fontId="44" fillId="0" borderId="216" xfId="4" applyNumberFormat="1" applyFont="1" applyBorder="1" applyAlignment="1">
      <alignment horizontal="center" vertical="center"/>
    </xf>
    <xf numFmtId="0" fontId="32" fillId="0" borderId="141" xfId="4" applyFont="1" applyBorder="1"/>
    <xf numFmtId="0" fontId="44" fillId="0" borderId="141" xfId="4" applyFont="1" applyBorder="1" applyAlignment="1">
      <alignment horizontal="center" vertical="center"/>
    </xf>
    <xf numFmtId="1" fontId="44" fillId="0" borderId="141" xfId="0" applyNumberFormat="1" applyFont="1" applyBorder="1" applyAlignment="1">
      <alignment horizontal="center" vertical="center"/>
    </xf>
    <xf numFmtId="2" fontId="44" fillId="0" borderId="141" xfId="4" applyNumberFormat="1" applyFont="1" applyBorder="1" applyAlignment="1">
      <alignment horizontal="center" vertical="center"/>
    </xf>
    <xf numFmtId="0" fontId="0" fillId="0" borderId="0" xfId="4" applyFont="1"/>
    <xf numFmtId="0" fontId="44" fillId="0" borderId="153" xfId="4" applyFont="1" applyBorder="1" applyAlignment="1">
      <alignment horizontal="center" vertical="center"/>
    </xf>
    <xf numFmtId="1" fontId="44" fillId="0" borderId="153" xfId="0" applyNumberFormat="1" applyFont="1" applyBorder="1" applyAlignment="1">
      <alignment horizontal="center" vertical="center"/>
    </xf>
    <xf numFmtId="0" fontId="32" fillId="0" borderId="251" xfId="0" applyFont="1" applyBorder="1"/>
    <xf numFmtId="0" fontId="0" fillId="0" borderId="141" xfId="0" applyBorder="1" applyAlignment="1">
      <alignment horizontal="left"/>
    </xf>
    <xf numFmtId="0" fontId="31" fillId="0" borderId="127" xfId="0" applyFont="1" applyBorder="1" applyAlignment="1">
      <alignment horizontal="center"/>
    </xf>
    <xf numFmtId="0" fontId="0" fillId="0" borderId="251" xfId="0" applyBorder="1"/>
    <xf numFmtId="1" fontId="41" fillId="0" borderId="0" xfId="0" applyNumberFormat="1" applyFont="1" applyAlignment="1">
      <alignment horizontal="center"/>
    </xf>
    <xf numFmtId="0" fontId="63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57" fillId="0" borderId="0" xfId="8" applyFont="1"/>
    <xf numFmtId="0" fontId="64" fillId="0" borderId="0" xfId="0" applyFont="1" applyAlignment="1">
      <alignment horizontal="center" vertical="center"/>
    </xf>
    <xf numFmtId="1" fontId="53" fillId="0" borderId="0" xfId="0" applyNumberFormat="1" applyFont="1" applyAlignment="1">
      <alignment horizontal="center" vertical="center"/>
    </xf>
    <xf numFmtId="166" fontId="53" fillId="0" borderId="0" xfId="0" applyNumberFormat="1" applyFont="1" applyAlignment="1">
      <alignment horizontal="center" vertical="center"/>
    </xf>
    <xf numFmtId="0" fontId="57" fillId="0" borderId="0" xfId="0" applyFont="1"/>
    <xf numFmtId="0" fontId="57" fillId="4" borderId="181" xfId="0" applyFont="1" applyFill="1" applyBorder="1" applyAlignment="1">
      <alignment horizontal="center"/>
    </xf>
    <xf numFmtId="0" fontId="57" fillId="4" borderId="211" xfId="0" applyFont="1" applyFill="1" applyBorder="1" applyAlignment="1">
      <alignment horizontal="center"/>
    </xf>
    <xf numFmtId="0" fontId="57" fillId="4" borderId="161" xfId="0" applyFont="1" applyFill="1" applyBorder="1" applyAlignment="1">
      <alignment horizontal="center"/>
    </xf>
    <xf numFmtId="17" fontId="42" fillId="0" borderId="143" xfId="0" applyNumberFormat="1" applyFont="1" applyBorder="1" applyAlignment="1">
      <alignment horizontal="center"/>
    </xf>
    <xf numFmtId="17" fontId="42" fillId="0" borderId="126" xfId="0" applyNumberFormat="1" applyFont="1" applyBorder="1" applyAlignment="1">
      <alignment horizontal="center"/>
    </xf>
    <xf numFmtId="0" fontId="42" fillId="0" borderId="126" xfId="0" applyFont="1" applyBorder="1" applyAlignment="1">
      <alignment horizontal="center"/>
    </xf>
    <xf numFmtId="17" fontId="52" fillId="0" borderId="0" xfId="0" applyNumberFormat="1" applyFont="1" applyAlignment="1">
      <alignment horizontal="center"/>
    </xf>
    <xf numFmtId="0" fontId="47" fillId="4" borderId="126" xfId="0" applyFont="1" applyFill="1" applyBorder="1" applyAlignment="1">
      <alignment horizontal="center"/>
    </xf>
    <xf numFmtId="0" fontId="65" fillId="4" borderId="30" xfId="0" applyFont="1" applyFill="1" applyBorder="1" applyAlignment="1">
      <alignment horizontal="center"/>
    </xf>
    <xf numFmtId="0" fontId="65" fillId="4" borderId="126" xfId="0" applyFont="1" applyFill="1" applyBorder="1" applyAlignment="1">
      <alignment horizontal="center"/>
    </xf>
    <xf numFmtId="17" fontId="50" fillId="9" borderId="136" xfId="0" applyNumberFormat="1" applyFont="1" applyFill="1" applyBorder="1" applyAlignment="1">
      <alignment horizontal="center"/>
    </xf>
    <xf numFmtId="3" fontId="51" fillId="0" borderId="16" xfId="0" applyNumberFormat="1" applyFont="1" applyBorder="1" applyAlignment="1">
      <alignment horizontal="center"/>
    </xf>
    <xf numFmtId="2" fontId="51" fillId="0" borderId="153" xfId="0" applyNumberFormat="1" applyFont="1" applyBorder="1" applyAlignment="1">
      <alignment horizontal="center"/>
    </xf>
    <xf numFmtId="3" fontId="51" fillId="0" borderId="22" xfId="0" applyNumberFormat="1" applyFont="1" applyBorder="1" applyAlignment="1">
      <alignment horizontal="center"/>
    </xf>
    <xf numFmtId="3" fontId="51" fillId="0" borderId="25" xfId="0" applyNumberFormat="1" applyFont="1" applyBorder="1" applyAlignment="1">
      <alignment horizontal="center"/>
    </xf>
    <xf numFmtId="3" fontId="51" fillId="0" borderId="58" xfId="0" applyNumberFormat="1" applyFont="1" applyBorder="1" applyAlignment="1">
      <alignment horizontal="center"/>
    </xf>
    <xf numFmtId="2" fontId="51" fillId="0" borderId="132" xfId="0" applyNumberFormat="1" applyFont="1" applyBorder="1" applyAlignment="1">
      <alignment horizontal="center"/>
    </xf>
    <xf numFmtId="0" fontId="44" fillId="0" borderId="126" xfId="0" applyFont="1" applyBorder="1" applyAlignment="1">
      <alignment horizontal="right"/>
    </xf>
    <xf numFmtId="3" fontId="44" fillId="0" borderId="11" xfId="0" applyNumberFormat="1" applyFont="1" applyBorder="1" applyAlignment="1">
      <alignment horizontal="center"/>
    </xf>
    <xf numFmtId="0" fontId="44" fillId="0" borderId="40" xfId="0" applyFont="1" applyBorder="1" applyAlignment="1">
      <alignment horizontal="right"/>
    </xf>
    <xf numFmtId="3" fontId="44" fillId="0" borderId="3" xfId="0" applyNumberFormat="1" applyFont="1" applyBorder="1" applyAlignment="1">
      <alignment horizontal="center"/>
    </xf>
    <xf numFmtId="0" fontId="45" fillId="5" borderId="3" xfId="0" applyFont="1" applyFill="1" applyBorder="1" applyAlignment="1">
      <alignment horizontal="left" vertical="center" wrapText="1"/>
    </xf>
    <xf numFmtId="17" fontId="45" fillId="5" borderId="3" xfId="0" applyNumberFormat="1" applyFont="1" applyFill="1" applyBorder="1" applyAlignment="1">
      <alignment horizontal="center" vertical="center" wrapText="1"/>
    </xf>
    <xf numFmtId="1" fontId="45" fillId="5" borderId="29" xfId="0" applyNumberFormat="1" applyFont="1" applyFill="1" applyBorder="1" applyAlignment="1">
      <alignment horizontal="center" vertical="center" wrapText="1"/>
    </xf>
    <xf numFmtId="166" fontId="45" fillId="5" borderId="3" xfId="0" applyNumberFormat="1" applyFont="1" applyFill="1" applyBorder="1" applyAlignment="1">
      <alignment horizontal="center" vertical="center" wrapText="1"/>
    </xf>
    <xf numFmtId="166" fontId="45" fillId="0" borderId="0" xfId="0" applyNumberFormat="1" applyFont="1" applyAlignment="1">
      <alignment horizontal="center" vertical="center" wrapText="1"/>
    </xf>
    <xf numFmtId="0" fontId="62" fillId="0" borderId="4" xfId="0" applyFont="1" applyBorder="1" applyAlignment="1">
      <alignment horizontal="center" vertical="top" wrapText="1"/>
    </xf>
    <xf numFmtId="0" fontId="62" fillId="0" borderId="42" xfId="0" applyFont="1" applyBorder="1" applyAlignment="1">
      <alignment horizontal="center" vertical="center"/>
    </xf>
    <xf numFmtId="0" fontId="62" fillId="0" borderId="19" xfId="0" applyFont="1" applyBorder="1" applyAlignment="1">
      <alignment horizontal="center" vertical="center"/>
    </xf>
    <xf numFmtId="0" fontId="62" fillId="0" borderId="19" xfId="0" applyFont="1" applyBorder="1" applyAlignment="1">
      <alignment horizontal="center" vertical="center" wrapText="1"/>
    </xf>
    <xf numFmtId="0" fontId="62" fillId="11" borderId="19" xfId="0" applyFont="1" applyFill="1" applyBorder="1" applyAlignment="1">
      <alignment horizontal="center" vertical="center"/>
    </xf>
    <xf numFmtId="0" fontId="62" fillId="0" borderId="51" xfId="0" applyFont="1" applyBorder="1" applyAlignment="1">
      <alignment horizontal="center" vertical="center"/>
    </xf>
    <xf numFmtId="0" fontId="62" fillId="0" borderId="41" xfId="0" applyFont="1" applyBorder="1" applyAlignment="1">
      <alignment horizontal="center" vertical="center"/>
    </xf>
    <xf numFmtId="1" fontId="62" fillId="0" borderId="53" xfId="0" applyNumberFormat="1" applyFont="1" applyBorder="1" applyAlignment="1">
      <alignment horizontal="center" vertical="center"/>
    </xf>
    <xf numFmtId="166" fontId="62" fillId="0" borderId="41" xfId="0" applyNumberFormat="1" applyFont="1" applyBorder="1" applyAlignment="1">
      <alignment horizontal="center" vertical="center"/>
    </xf>
    <xf numFmtId="166" fontId="6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left"/>
    </xf>
    <xf numFmtId="0" fontId="67" fillId="7" borderId="67" xfId="0" applyFont="1" applyFill="1" applyBorder="1" applyAlignment="1">
      <alignment horizontal="center" vertical="center" wrapText="1"/>
    </xf>
    <xf numFmtId="17" fontId="67" fillId="0" borderId="66" xfId="0" applyNumberFormat="1" applyFont="1" applyBorder="1" applyAlignment="1">
      <alignment horizontal="center" vertical="center" wrapText="1"/>
    </xf>
    <xf numFmtId="17" fontId="44" fillId="0" borderId="50" xfId="0" applyNumberFormat="1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/>
    </xf>
    <xf numFmtId="1" fontId="67" fillId="0" borderId="10" xfId="0" applyNumberFormat="1" applyFont="1" applyBorder="1" applyAlignment="1">
      <alignment horizontal="center" vertical="center"/>
    </xf>
    <xf numFmtId="0" fontId="62" fillId="0" borderId="6" xfId="10" applyFont="1" applyBorder="1" applyAlignment="1" applyProtection="1">
      <alignment horizontal="center" vertical="top" wrapText="1"/>
    </xf>
    <xf numFmtId="0" fontId="62" fillId="0" borderId="20" xfId="0" applyFont="1" applyBorder="1" applyAlignment="1">
      <alignment horizontal="center" vertical="center" wrapText="1"/>
    </xf>
    <xf numFmtId="0" fontId="62" fillId="11" borderId="20" xfId="0" applyFont="1" applyFill="1" applyBorder="1" applyAlignment="1">
      <alignment horizontal="center" vertical="center"/>
    </xf>
    <xf numFmtId="0" fontId="66" fillId="7" borderId="68" xfId="0" applyFont="1" applyFill="1" applyBorder="1" applyAlignment="1">
      <alignment horizontal="center" vertical="center"/>
    </xf>
    <xf numFmtId="1" fontId="66" fillId="7" borderId="69" xfId="0" applyNumberFormat="1" applyFont="1" applyFill="1" applyBorder="1" applyAlignment="1">
      <alignment horizontal="center" vertical="center"/>
    </xf>
    <xf numFmtId="0" fontId="62" fillId="0" borderId="44" xfId="0" applyFont="1" applyBorder="1" applyAlignment="1">
      <alignment horizontal="center" vertical="center"/>
    </xf>
    <xf numFmtId="0" fontId="62" fillId="0" borderId="20" xfId="0" applyFont="1" applyBorder="1" applyAlignment="1">
      <alignment horizontal="center" vertical="center"/>
    </xf>
    <xf numFmtId="0" fontId="62" fillId="11" borderId="20" xfId="0" applyFont="1" applyFill="1" applyBorder="1" applyAlignment="1">
      <alignment horizontal="center" vertical="center" wrapText="1"/>
    </xf>
    <xf numFmtId="0" fontId="62" fillId="0" borderId="24" xfId="0" applyFont="1" applyBorder="1" applyAlignment="1">
      <alignment horizontal="center" vertical="center" wrapText="1"/>
    </xf>
    <xf numFmtId="0" fontId="62" fillId="0" borderId="6" xfId="0" applyFont="1" applyBorder="1" applyAlignment="1">
      <alignment horizontal="center" vertical="center"/>
    </xf>
    <xf numFmtId="1" fontId="62" fillId="0" borderId="22" xfId="0" applyNumberFormat="1" applyFont="1" applyBorder="1" applyAlignment="1">
      <alignment horizontal="center" vertical="center"/>
    </xf>
    <xf numFmtId="166" fontId="62" fillId="0" borderId="6" xfId="0" applyNumberFormat="1" applyFont="1" applyBorder="1" applyAlignment="1">
      <alignment horizontal="center" vertical="center"/>
    </xf>
    <xf numFmtId="0" fontId="67" fillId="5" borderId="68" xfId="0" applyFont="1" applyFill="1" applyBorder="1" applyAlignment="1">
      <alignment horizontal="justify" vertical="center" wrapText="1"/>
    </xf>
    <xf numFmtId="0" fontId="67" fillId="5" borderId="19" xfId="0" applyFont="1" applyFill="1" applyBorder="1" applyAlignment="1">
      <alignment horizontal="center" vertical="center" wrapText="1"/>
    </xf>
    <xf numFmtId="0" fontId="67" fillId="5" borderId="51" xfId="0" applyFont="1" applyFill="1" applyBorder="1" applyAlignment="1">
      <alignment horizontal="center" vertical="center" wrapText="1"/>
    </xf>
    <xf numFmtId="0" fontId="66" fillId="0" borderId="34" xfId="0" applyFont="1" applyBorder="1" applyAlignment="1">
      <alignment horizontal="center" vertical="center"/>
    </xf>
    <xf numFmtId="1" fontId="66" fillId="0" borderId="3" xfId="0" applyNumberFormat="1" applyFont="1" applyBorder="1" applyAlignment="1">
      <alignment horizontal="center" vertical="center"/>
    </xf>
    <xf numFmtId="0" fontId="32" fillId="7" borderId="35" xfId="0" applyFont="1" applyFill="1" applyBorder="1"/>
    <xf numFmtId="0" fontId="32" fillId="7" borderId="20" xfId="0" applyFont="1" applyFill="1" applyBorder="1"/>
    <xf numFmtId="0" fontId="32" fillId="7" borderId="24" xfId="0" applyFont="1" applyFill="1" applyBorder="1"/>
    <xf numFmtId="0" fontId="32" fillId="7" borderId="44" xfId="0" applyFont="1" applyFill="1" applyBorder="1"/>
    <xf numFmtId="0" fontId="66" fillId="7" borderId="35" xfId="0" applyFont="1" applyFill="1" applyBorder="1" applyAlignment="1">
      <alignment horizontal="center" vertical="center"/>
    </xf>
    <xf numFmtId="1" fontId="66" fillId="7" borderId="70" xfId="0" applyNumberFormat="1" applyFont="1" applyFill="1" applyBorder="1" applyAlignment="1">
      <alignment horizontal="center" vertical="center"/>
    </xf>
    <xf numFmtId="0" fontId="66" fillId="7" borderId="71" xfId="0" applyFont="1" applyFill="1" applyBorder="1" applyAlignment="1">
      <alignment horizontal="center" vertical="center"/>
    </xf>
    <xf numFmtId="1" fontId="66" fillId="7" borderId="72" xfId="0" applyNumberFormat="1" applyFont="1" applyFill="1" applyBorder="1" applyAlignment="1">
      <alignment horizontal="center" vertical="center"/>
    </xf>
    <xf numFmtId="0" fontId="67" fillId="13" borderId="73" xfId="0" applyFont="1" applyFill="1" applyBorder="1" applyAlignment="1">
      <alignment horizontal="justify" vertical="center" wrapText="1"/>
    </xf>
    <xf numFmtId="0" fontId="67" fillId="13" borderId="74" xfId="0" applyFont="1" applyFill="1" applyBorder="1" applyAlignment="1">
      <alignment horizontal="center" vertical="center" wrapText="1"/>
    </xf>
    <xf numFmtId="0" fontId="67" fillId="13" borderId="75" xfId="0" applyFont="1" applyFill="1" applyBorder="1" applyAlignment="1">
      <alignment horizontal="center" vertical="center" wrapText="1"/>
    </xf>
    <xf numFmtId="0" fontId="66" fillId="0" borderId="29" xfId="0" applyFont="1" applyBorder="1" applyAlignment="1">
      <alignment horizontal="center" vertical="center"/>
    </xf>
    <xf numFmtId="0" fontId="66" fillId="13" borderId="76" xfId="0" applyFont="1" applyFill="1" applyBorder="1" applyAlignment="1">
      <alignment horizontal="right" vertical="center" wrapText="1"/>
    </xf>
    <xf numFmtId="0" fontId="66" fillId="13" borderId="77" xfId="0" applyFont="1" applyFill="1" applyBorder="1" applyAlignment="1">
      <alignment horizontal="center" vertical="center" wrapText="1"/>
    </xf>
    <xf numFmtId="0" fontId="66" fillId="13" borderId="78" xfId="0" applyFont="1" applyFill="1" applyBorder="1" applyAlignment="1">
      <alignment horizontal="center" vertical="center" wrapText="1"/>
    </xf>
    <xf numFmtId="0" fontId="66" fillId="13" borderId="79" xfId="0" applyFont="1" applyFill="1" applyBorder="1" applyAlignment="1">
      <alignment horizontal="center" vertical="center" wrapText="1"/>
    </xf>
    <xf numFmtId="0" fontId="66" fillId="13" borderId="80" xfId="0" applyFont="1" applyFill="1" applyBorder="1" applyAlignment="1">
      <alignment horizontal="center" vertical="center" wrapText="1"/>
    </xf>
    <xf numFmtId="0" fontId="66" fillId="0" borderId="32" xfId="0" applyFont="1" applyBorder="1" applyAlignment="1">
      <alignment horizontal="center" vertical="center"/>
    </xf>
    <xf numFmtId="1" fontId="66" fillId="0" borderId="45" xfId="0" applyNumberFormat="1" applyFont="1" applyBorder="1" applyAlignment="1">
      <alignment horizontal="center" vertical="center"/>
    </xf>
    <xf numFmtId="0" fontId="66" fillId="13" borderId="81" xfId="0" applyFont="1" applyFill="1" applyBorder="1" applyAlignment="1">
      <alignment horizontal="right" vertical="center" wrapText="1"/>
    </xf>
    <xf numFmtId="0" fontId="66" fillId="13" borderId="82" xfId="0" applyFont="1" applyFill="1" applyBorder="1" applyAlignment="1">
      <alignment horizontal="center" vertical="center" wrapText="1"/>
    </xf>
    <xf numFmtId="0" fontId="66" fillId="13" borderId="83" xfId="0" applyFont="1" applyFill="1" applyBorder="1" applyAlignment="1">
      <alignment horizontal="center" vertical="center" wrapText="1"/>
    </xf>
    <xf numFmtId="0" fontId="66" fillId="13" borderId="84" xfId="0" applyFont="1" applyFill="1" applyBorder="1" applyAlignment="1">
      <alignment horizontal="center" vertical="center" wrapText="1"/>
    </xf>
    <xf numFmtId="0" fontId="66" fillId="13" borderId="85" xfId="0" applyFont="1" applyFill="1" applyBorder="1" applyAlignment="1">
      <alignment horizontal="center" vertical="center" wrapText="1"/>
    </xf>
    <xf numFmtId="0" fontId="66" fillId="0" borderId="43" xfId="0" applyFont="1" applyBorder="1" applyAlignment="1">
      <alignment horizontal="center" vertical="center"/>
    </xf>
    <xf numFmtId="1" fontId="66" fillId="0" borderId="8" xfId="0" applyNumberFormat="1" applyFont="1" applyBorder="1" applyAlignment="1">
      <alignment horizontal="center" vertical="center"/>
    </xf>
    <xf numFmtId="0" fontId="62" fillId="0" borderId="6" xfId="0" applyFont="1" applyBorder="1" applyAlignment="1">
      <alignment horizontal="center" vertical="top" wrapText="1"/>
    </xf>
    <xf numFmtId="0" fontId="32" fillId="7" borderId="67" xfId="0" applyFont="1" applyFill="1" applyBorder="1"/>
    <xf numFmtId="0" fontId="32" fillId="7" borderId="66" xfId="0" applyFont="1" applyFill="1" applyBorder="1"/>
    <xf numFmtId="0" fontId="32" fillId="7" borderId="50" xfId="0" applyFont="1" applyFill="1" applyBorder="1"/>
    <xf numFmtId="0" fontId="67" fillId="15" borderId="155" xfId="0" applyFont="1" applyFill="1" applyBorder="1" applyAlignment="1">
      <alignment horizontal="left" vertical="center"/>
    </xf>
    <xf numFmtId="0" fontId="67" fillId="15" borderId="156" xfId="0" applyFont="1" applyFill="1" applyBorder="1" applyAlignment="1">
      <alignment horizontal="center" vertical="center"/>
    </xf>
    <xf numFmtId="0" fontId="67" fillId="15" borderId="157" xfId="0" applyFont="1" applyFill="1" applyBorder="1" applyAlignment="1">
      <alignment horizontal="center" vertical="center"/>
    </xf>
    <xf numFmtId="0" fontId="67" fillId="15" borderId="157" xfId="0" applyFont="1" applyFill="1" applyBorder="1" applyAlignment="1">
      <alignment horizontal="center" vertical="center" wrapText="1"/>
    </xf>
    <xf numFmtId="0" fontId="67" fillId="15" borderId="154" xfId="0" applyFont="1" applyFill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/>
    </xf>
    <xf numFmtId="1" fontId="66" fillId="0" borderId="2" xfId="0" applyNumberFormat="1" applyFont="1" applyBorder="1" applyAlignment="1">
      <alignment horizontal="center" vertical="center"/>
    </xf>
    <xf numFmtId="0" fontId="67" fillId="16" borderId="158" xfId="0" applyFont="1" applyFill="1" applyBorder="1" applyAlignment="1">
      <alignment horizontal="justify" vertical="center" wrapText="1"/>
    </xf>
    <xf numFmtId="0" fontId="67" fillId="16" borderId="159" xfId="0" applyFont="1" applyFill="1" applyBorder="1" applyAlignment="1">
      <alignment horizontal="center" vertical="center" wrapText="1"/>
    </xf>
    <xf numFmtId="0" fontId="66" fillId="0" borderId="160" xfId="0" applyFont="1" applyBorder="1" applyAlignment="1">
      <alignment horizontal="center" vertical="center"/>
    </xf>
    <xf numFmtId="1" fontId="66" fillId="0" borderId="161" xfId="0" applyNumberFormat="1" applyFont="1" applyBorder="1" applyAlignment="1">
      <alignment horizontal="center" vertical="center"/>
    </xf>
    <xf numFmtId="0" fontId="66" fillId="16" borderId="162" xfId="0" applyFont="1" applyFill="1" applyBorder="1" applyAlignment="1">
      <alignment horizontal="right" vertical="center" wrapText="1"/>
    </xf>
    <xf numFmtId="0" fontId="66" fillId="16" borderId="163" xfId="0" applyFont="1" applyFill="1" applyBorder="1" applyAlignment="1">
      <alignment horizontal="center" vertical="center" wrapText="1"/>
    </xf>
    <xf numFmtId="0" fontId="66" fillId="16" borderId="164" xfId="0" applyFont="1" applyFill="1" applyBorder="1" applyAlignment="1">
      <alignment horizontal="center" vertical="center" wrapText="1"/>
    </xf>
    <xf numFmtId="0" fontId="66" fillId="16" borderId="165" xfId="0" applyFont="1" applyFill="1" applyBorder="1" applyAlignment="1">
      <alignment horizontal="center" vertical="center" wrapText="1"/>
    </xf>
    <xf numFmtId="0" fontId="66" fillId="16" borderId="166" xfId="0" applyFont="1" applyFill="1" applyBorder="1" applyAlignment="1">
      <alignment horizontal="center" vertical="center" wrapText="1"/>
    </xf>
    <xf numFmtId="0" fontId="66" fillId="16" borderId="167" xfId="0" applyFont="1" applyFill="1" applyBorder="1" applyAlignment="1">
      <alignment horizontal="center" vertical="center" wrapText="1"/>
    </xf>
    <xf numFmtId="0" fontId="66" fillId="24" borderId="168" xfId="0" applyFont="1" applyFill="1" applyBorder="1" applyAlignment="1">
      <alignment horizontal="center" vertical="center" wrapText="1"/>
    </xf>
    <xf numFmtId="0" fontId="66" fillId="16" borderId="169" xfId="0" applyFont="1" applyFill="1" applyBorder="1" applyAlignment="1">
      <alignment horizontal="center" vertical="center" wrapText="1"/>
    </xf>
    <xf numFmtId="0" fontId="66" fillId="0" borderId="170" xfId="0" applyFont="1" applyBorder="1" applyAlignment="1">
      <alignment horizontal="center" vertical="center"/>
    </xf>
    <xf numFmtId="1" fontId="66" fillId="0" borderId="171" xfId="0" applyNumberFormat="1" applyFont="1" applyBorder="1" applyAlignment="1">
      <alignment horizontal="center" vertical="center"/>
    </xf>
    <xf numFmtId="0" fontId="66" fillId="16" borderId="172" xfId="0" applyFont="1" applyFill="1" applyBorder="1" applyAlignment="1">
      <alignment horizontal="right" vertical="center" wrapText="1"/>
    </xf>
    <xf numFmtId="0" fontId="66" fillId="16" borderId="173" xfId="0" applyFont="1" applyFill="1" applyBorder="1" applyAlignment="1">
      <alignment horizontal="center" vertical="center" wrapText="1"/>
    </xf>
    <xf numFmtId="0" fontId="66" fillId="16" borderId="174" xfId="0" applyFont="1" applyFill="1" applyBorder="1" applyAlignment="1">
      <alignment horizontal="center" vertical="center" wrapText="1"/>
    </xf>
    <xf numFmtId="0" fontId="66" fillId="16" borderId="175" xfId="0" applyFont="1" applyFill="1" applyBorder="1" applyAlignment="1">
      <alignment horizontal="center" vertical="center" wrapText="1"/>
    </xf>
    <xf numFmtId="0" fontId="66" fillId="16" borderId="176" xfId="0" applyFont="1" applyFill="1" applyBorder="1" applyAlignment="1">
      <alignment horizontal="center" vertical="center" wrapText="1"/>
    </xf>
    <xf numFmtId="0" fontId="66" fillId="24" borderId="177" xfId="0" applyFont="1" applyFill="1" applyBorder="1" applyAlignment="1">
      <alignment horizontal="center" vertical="center" wrapText="1"/>
    </xf>
    <xf numFmtId="0" fontId="66" fillId="16" borderId="178" xfId="0" applyFont="1" applyFill="1" applyBorder="1" applyAlignment="1">
      <alignment horizontal="center" vertical="center" wrapText="1"/>
    </xf>
    <xf numFmtId="0" fontId="66" fillId="0" borderId="179" xfId="0" applyFont="1" applyBorder="1" applyAlignment="1">
      <alignment horizontal="center" vertical="center"/>
    </xf>
    <xf numFmtId="1" fontId="66" fillId="0" borderId="180" xfId="0" applyNumberFormat="1" applyFont="1" applyBorder="1" applyAlignment="1">
      <alignment horizontal="center" vertical="center"/>
    </xf>
    <xf numFmtId="0" fontId="67" fillId="18" borderId="88" xfId="0" applyFont="1" applyFill="1" applyBorder="1" applyAlignment="1">
      <alignment horizontal="justify" vertical="center" wrapText="1"/>
    </xf>
    <xf numFmtId="0" fontId="67" fillId="18" borderId="89" xfId="0" applyFont="1" applyFill="1" applyBorder="1" applyAlignment="1">
      <alignment horizontal="center" vertical="center" wrapText="1"/>
    </xf>
    <xf numFmtId="0" fontId="67" fillId="18" borderId="90" xfId="0" applyFont="1" applyFill="1" applyBorder="1" applyAlignment="1">
      <alignment horizontal="center" vertical="center" wrapText="1"/>
    </xf>
    <xf numFmtId="0" fontId="67" fillId="18" borderId="91" xfId="0" applyFont="1" applyFill="1" applyBorder="1" applyAlignment="1">
      <alignment horizontal="center" vertical="center" wrapText="1"/>
    </xf>
    <xf numFmtId="0" fontId="66" fillId="0" borderId="3" xfId="0" applyFont="1" applyBorder="1" applyAlignment="1">
      <alignment horizontal="center" vertical="center"/>
    </xf>
    <xf numFmtId="0" fontId="67" fillId="19" borderId="92" xfId="0" applyFont="1" applyFill="1" applyBorder="1" applyAlignment="1">
      <alignment horizontal="justify" vertical="center" wrapText="1"/>
    </xf>
    <xf numFmtId="0" fontId="67" fillId="19" borderId="90" xfId="0" applyFont="1" applyFill="1" applyBorder="1" applyAlignment="1">
      <alignment horizontal="center" vertical="center" wrapText="1"/>
    </xf>
    <xf numFmtId="0" fontId="67" fillId="19" borderId="91" xfId="0" applyFont="1" applyFill="1" applyBorder="1" applyAlignment="1">
      <alignment horizontal="center" vertical="center" wrapText="1"/>
    </xf>
    <xf numFmtId="0" fontId="66" fillId="19" borderId="93" xfId="0" applyFont="1" applyFill="1" applyBorder="1" applyAlignment="1">
      <alignment horizontal="right" vertical="center" wrapText="1"/>
    </xf>
    <xf numFmtId="0" fontId="66" fillId="19" borderId="94" xfId="0" applyFont="1" applyFill="1" applyBorder="1" applyAlignment="1">
      <alignment horizontal="center" vertical="center" wrapText="1"/>
    </xf>
    <xf numFmtId="0" fontId="66" fillId="19" borderId="95" xfId="0" applyFont="1" applyFill="1" applyBorder="1" applyAlignment="1">
      <alignment horizontal="center" vertical="center" wrapText="1"/>
    </xf>
    <xf numFmtId="0" fontId="66" fillId="19" borderId="96" xfId="0" applyFont="1" applyFill="1" applyBorder="1" applyAlignment="1">
      <alignment horizontal="center" vertical="center" wrapText="1"/>
    </xf>
    <xf numFmtId="0" fontId="66" fillId="19" borderId="97" xfId="0" applyFont="1" applyFill="1" applyBorder="1" applyAlignment="1">
      <alignment horizontal="center" vertical="center" wrapText="1"/>
    </xf>
    <xf numFmtId="0" fontId="66" fillId="0" borderId="41" xfId="0" applyFont="1" applyBorder="1" applyAlignment="1">
      <alignment horizontal="center" vertical="center"/>
    </xf>
    <xf numFmtId="1" fontId="66" fillId="0" borderId="41" xfId="0" applyNumberFormat="1" applyFont="1" applyBorder="1" applyAlignment="1">
      <alignment horizontal="center" vertical="center"/>
    </xf>
    <xf numFmtId="0" fontId="66" fillId="19" borderId="98" xfId="0" applyFont="1" applyFill="1" applyBorder="1" applyAlignment="1">
      <alignment horizontal="right" vertical="center" wrapText="1"/>
    </xf>
    <xf numFmtId="0" fontId="66" fillId="19" borderId="99" xfId="0" applyFont="1" applyFill="1" applyBorder="1" applyAlignment="1">
      <alignment horizontal="center" vertical="center" wrapText="1"/>
    </xf>
    <xf numFmtId="0" fontId="66" fillId="19" borderId="100" xfId="0" applyFont="1" applyFill="1" applyBorder="1" applyAlignment="1">
      <alignment horizontal="center" vertical="center" wrapText="1"/>
    </xf>
    <xf numFmtId="0" fontId="66" fillId="19" borderId="101" xfId="0" applyFont="1" applyFill="1" applyBorder="1" applyAlignment="1">
      <alignment horizontal="center" vertical="center" wrapText="1"/>
    </xf>
    <xf numFmtId="0" fontId="66" fillId="0" borderId="40" xfId="0" applyFont="1" applyBorder="1" applyAlignment="1">
      <alignment horizontal="center" vertical="center"/>
    </xf>
    <xf numFmtId="1" fontId="66" fillId="0" borderId="10" xfId="0" applyNumberFormat="1" applyFont="1" applyBorder="1" applyAlignment="1">
      <alignment horizontal="center" vertical="center"/>
    </xf>
    <xf numFmtId="0" fontId="67" fillId="18" borderId="102" xfId="0" applyFont="1" applyFill="1" applyBorder="1" applyAlignment="1">
      <alignment horizontal="justify" vertical="center" wrapText="1"/>
    </xf>
    <xf numFmtId="1" fontId="66" fillId="0" borderId="15" xfId="0" applyNumberFormat="1" applyFont="1" applyBorder="1" applyAlignment="1">
      <alignment horizontal="center" vertical="center"/>
    </xf>
    <xf numFmtId="0" fontId="68" fillId="18" borderId="103" xfId="0" applyFont="1" applyFill="1" applyBorder="1" applyAlignment="1">
      <alignment vertical="center" wrapText="1"/>
    </xf>
    <xf numFmtId="0" fontId="32" fillId="18" borderId="104" xfId="0" applyFont="1" applyFill="1" applyBorder="1" applyAlignment="1">
      <alignment horizontal="center" vertical="center"/>
    </xf>
    <xf numFmtId="0" fontId="32" fillId="18" borderId="105" xfId="0" applyFont="1" applyFill="1" applyBorder="1" applyAlignment="1">
      <alignment horizontal="center" vertical="center"/>
    </xf>
    <xf numFmtId="0" fontId="32" fillId="18" borderId="106" xfId="0" applyFont="1" applyFill="1" applyBorder="1" applyAlignment="1">
      <alignment horizontal="center" vertical="center"/>
    </xf>
    <xf numFmtId="0" fontId="32" fillId="7" borderId="68" xfId="0" applyFont="1" applyFill="1" applyBorder="1"/>
    <xf numFmtId="0" fontId="32" fillId="7" borderId="19" xfId="0" applyFont="1" applyFill="1" applyBorder="1"/>
    <xf numFmtId="0" fontId="32" fillId="7" borderId="51" xfId="0" applyFont="1" applyFill="1" applyBorder="1"/>
    <xf numFmtId="0" fontId="66" fillId="7" borderId="54" xfId="0" applyFont="1" applyFill="1" applyBorder="1" applyAlignment="1">
      <alignment horizontal="center" vertical="center"/>
    </xf>
    <xf numFmtId="1" fontId="66" fillId="7" borderId="56" xfId="0" applyNumberFormat="1" applyFont="1" applyFill="1" applyBorder="1" applyAlignment="1">
      <alignment horizontal="center" vertical="center"/>
    </xf>
    <xf numFmtId="0" fontId="67" fillId="21" borderId="108" xfId="0" applyFont="1" applyFill="1" applyBorder="1" applyAlignment="1">
      <alignment horizontal="justify" vertical="center" wrapText="1"/>
    </xf>
    <xf numFmtId="0" fontId="67" fillId="21" borderId="109" xfId="0" applyFont="1" applyFill="1" applyBorder="1" applyAlignment="1">
      <alignment horizontal="center" vertical="center" wrapText="1"/>
    </xf>
    <xf numFmtId="0" fontId="67" fillId="21" borderId="110" xfId="0" applyFont="1" applyFill="1" applyBorder="1" applyAlignment="1">
      <alignment horizontal="center" vertical="center" wrapText="1"/>
    </xf>
    <xf numFmtId="0" fontId="67" fillId="21" borderId="111" xfId="0" applyFont="1" applyFill="1" applyBorder="1" applyAlignment="1">
      <alignment horizontal="center" vertical="center" wrapText="1"/>
    </xf>
    <xf numFmtId="0" fontId="66" fillId="0" borderId="2" xfId="0" applyFont="1" applyBorder="1" applyAlignment="1">
      <alignment horizontal="center" vertical="center"/>
    </xf>
    <xf numFmtId="0" fontId="67" fillId="22" borderId="112" xfId="0" applyFont="1" applyFill="1" applyBorder="1" applyAlignment="1">
      <alignment horizontal="justify" vertical="center" wrapText="1"/>
    </xf>
    <xf numFmtId="0" fontId="67" fillId="22" borderId="111" xfId="0" applyFont="1" applyFill="1" applyBorder="1" applyAlignment="1">
      <alignment horizontal="center" vertical="center" wrapText="1"/>
    </xf>
    <xf numFmtId="0" fontId="67" fillId="22" borderId="113" xfId="0" applyFont="1" applyFill="1" applyBorder="1" applyAlignment="1">
      <alignment horizontal="center" vertical="center" wrapText="1"/>
    </xf>
    <xf numFmtId="0" fontId="66" fillId="22" borderId="114" xfId="0" applyFont="1" applyFill="1" applyBorder="1" applyAlignment="1">
      <alignment horizontal="right" vertical="center" wrapText="1"/>
    </xf>
    <xf numFmtId="0" fontId="66" fillId="22" borderId="115" xfId="0" applyFont="1" applyFill="1" applyBorder="1" applyAlignment="1">
      <alignment horizontal="center" vertical="center" wrapText="1"/>
    </xf>
    <xf numFmtId="0" fontId="66" fillId="22" borderId="116" xfId="0" applyFont="1" applyFill="1" applyBorder="1" applyAlignment="1">
      <alignment horizontal="center" vertical="center" wrapText="1"/>
    </xf>
    <xf numFmtId="0" fontId="66" fillId="22" borderId="117" xfId="0" applyFont="1" applyFill="1" applyBorder="1" applyAlignment="1">
      <alignment horizontal="center" vertical="center" wrapText="1"/>
    </xf>
    <xf numFmtId="0" fontId="66" fillId="22" borderId="118" xfId="0" applyFont="1" applyFill="1" applyBorder="1" applyAlignment="1">
      <alignment horizontal="center" vertical="center" wrapText="1"/>
    </xf>
    <xf numFmtId="0" fontId="66" fillId="22" borderId="119" xfId="0" applyFont="1" applyFill="1" applyBorder="1" applyAlignment="1">
      <alignment horizontal="right" vertical="center" wrapText="1"/>
    </xf>
    <xf numFmtId="0" fontId="66" fillId="22" borderId="120" xfId="0" applyFont="1" applyFill="1" applyBorder="1" applyAlignment="1">
      <alignment horizontal="center" vertical="center" wrapText="1"/>
    </xf>
    <xf numFmtId="0" fontId="66" fillId="22" borderId="121" xfId="0" applyFont="1" applyFill="1" applyBorder="1" applyAlignment="1">
      <alignment horizontal="center" vertical="center" wrapText="1"/>
    </xf>
    <xf numFmtId="0" fontId="66" fillId="22" borderId="122" xfId="0" applyFont="1" applyFill="1" applyBorder="1" applyAlignment="1">
      <alignment horizontal="center" vertical="center" wrapText="1"/>
    </xf>
    <xf numFmtId="0" fontId="66" fillId="22" borderId="123" xfId="0" applyFont="1" applyFill="1" applyBorder="1" applyAlignment="1">
      <alignment horizontal="center" vertical="center" wrapText="1"/>
    </xf>
    <xf numFmtId="17" fontId="44" fillId="0" borderId="0" xfId="0" applyNumberFormat="1" applyFont="1" applyAlignment="1">
      <alignment horizontal="center"/>
    </xf>
    <xf numFmtId="0" fontId="62" fillId="0" borderId="6" xfId="0" applyFont="1" applyBorder="1" applyAlignment="1">
      <alignment horizontal="left" vertical="top" wrapText="1"/>
    </xf>
    <xf numFmtId="0" fontId="62" fillId="0" borderId="6" xfId="0" applyFont="1" applyBorder="1" applyAlignment="1">
      <alignment horizontal="center" vertical="top"/>
    </xf>
    <xf numFmtId="0" fontId="62" fillId="0" borderId="46" xfId="0" applyFont="1" applyBorder="1" applyAlignment="1">
      <alignment horizontal="center" vertical="center"/>
    </xf>
    <xf numFmtId="0" fontId="62" fillId="0" borderId="26" xfId="0" applyFont="1" applyBorder="1" applyAlignment="1">
      <alignment horizontal="center" vertical="center"/>
    </xf>
    <xf numFmtId="1" fontId="62" fillId="0" borderId="25" xfId="0" applyNumberFormat="1" applyFont="1" applyBorder="1" applyAlignment="1">
      <alignment horizontal="center" vertical="center"/>
    </xf>
    <xf numFmtId="166" fontId="62" fillId="0" borderId="28" xfId="0" applyNumberFormat="1" applyFont="1" applyBorder="1" applyAlignment="1">
      <alignment horizontal="center" vertical="center"/>
    </xf>
    <xf numFmtId="0" fontId="62" fillId="0" borderId="8" xfId="0" applyFont="1" applyBorder="1" applyAlignment="1">
      <alignment horizontal="center" vertical="top" wrapText="1"/>
    </xf>
    <xf numFmtId="0" fontId="62" fillId="0" borderId="48" xfId="0" applyFont="1" applyBorder="1" applyAlignment="1">
      <alignment horizontal="center" vertical="center"/>
    </xf>
    <xf numFmtId="0" fontId="62" fillId="0" borderId="38" xfId="0" applyFont="1" applyBorder="1" applyAlignment="1">
      <alignment horizontal="center" vertical="center"/>
    </xf>
    <xf numFmtId="0" fontId="62" fillId="0" borderId="66" xfId="0" applyFont="1" applyBorder="1" applyAlignment="1">
      <alignment horizontal="center" vertical="center"/>
    </xf>
    <xf numFmtId="0" fontId="62" fillId="0" borderId="26" xfId="0" applyFont="1" applyBorder="1" applyAlignment="1">
      <alignment horizontal="center" vertical="center" wrapText="1"/>
    </xf>
    <xf numFmtId="0" fontId="62" fillId="11" borderId="26" xfId="0" applyFont="1" applyFill="1" applyBorder="1" applyAlignment="1">
      <alignment horizontal="center" vertical="center" wrapText="1"/>
    </xf>
    <xf numFmtId="0" fontId="62" fillId="0" borderId="27" xfId="0" applyFont="1" applyBorder="1" applyAlignment="1">
      <alignment horizontal="center" vertical="center" wrapText="1"/>
    </xf>
    <xf numFmtId="0" fontId="62" fillId="0" borderId="8" xfId="0" applyFont="1" applyBorder="1" applyAlignment="1">
      <alignment horizontal="center" vertical="center"/>
    </xf>
    <xf numFmtId="1" fontId="62" fillId="0" borderId="58" xfId="0" applyNumberFormat="1" applyFont="1" applyBorder="1" applyAlignment="1">
      <alignment horizontal="center" vertical="center"/>
    </xf>
    <xf numFmtId="166" fontId="62" fillId="0" borderId="8" xfId="0" applyNumberFormat="1" applyFont="1" applyBorder="1" applyAlignment="1">
      <alignment horizontal="center" vertical="center"/>
    </xf>
    <xf numFmtId="0" fontId="45" fillId="5" borderId="10" xfId="0" applyFont="1" applyFill="1" applyBorder="1" applyAlignment="1">
      <alignment horizontal="right" vertical="center" wrapText="1"/>
    </xf>
    <xf numFmtId="0" fontId="45" fillId="5" borderId="126" xfId="0" applyFont="1" applyFill="1" applyBorder="1" applyAlignment="1">
      <alignment horizontal="center" vertical="center"/>
    </xf>
    <xf numFmtId="0" fontId="45" fillId="5" borderId="49" xfId="0" applyFont="1" applyFill="1" applyBorder="1" applyAlignment="1">
      <alignment horizontal="center" vertical="center"/>
    </xf>
    <xf numFmtId="0" fontId="45" fillId="5" borderId="40" xfId="0" applyFont="1" applyFill="1" applyBorder="1" applyAlignment="1">
      <alignment horizontal="center" vertical="center"/>
    </xf>
    <xf numFmtId="0" fontId="45" fillId="5" borderId="3" xfId="0" applyFont="1" applyFill="1" applyBorder="1" applyAlignment="1">
      <alignment horizontal="center" vertical="center"/>
    </xf>
    <xf numFmtId="0" fontId="45" fillId="5" borderId="10" xfId="0" applyFont="1" applyFill="1" applyBorder="1" applyAlignment="1">
      <alignment horizontal="center" vertical="center"/>
    </xf>
    <xf numFmtId="1" fontId="45" fillId="5" borderId="58" xfId="0" applyNumberFormat="1" applyFont="1" applyFill="1" applyBorder="1" applyAlignment="1">
      <alignment horizontal="center" vertical="center"/>
    </xf>
    <xf numFmtId="166" fontId="45" fillId="5" borderId="3" xfId="0" applyNumberFormat="1" applyFont="1" applyFill="1" applyBorder="1" applyAlignment="1">
      <alignment horizontal="center" vertical="center"/>
    </xf>
    <xf numFmtId="3" fontId="31" fillId="0" borderId="25" xfId="0" applyNumberFormat="1" applyFont="1" applyBorder="1" applyAlignment="1">
      <alignment horizontal="center"/>
    </xf>
    <xf numFmtId="0" fontId="47" fillId="0" borderId="133" xfId="0" applyFont="1" applyBorder="1" applyAlignment="1">
      <alignment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left"/>
    </xf>
    <xf numFmtId="0" fontId="47" fillId="25" borderId="134" xfId="0" applyFont="1" applyFill="1" applyBorder="1" applyAlignment="1">
      <alignment horizontal="center"/>
    </xf>
    <xf numFmtId="0" fontId="50" fillId="26" borderId="128" xfId="0" applyFont="1" applyFill="1" applyBorder="1" applyAlignment="1">
      <alignment horizontal="center"/>
    </xf>
    <xf numFmtId="0" fontId="50" fillId="26" borderId="135" xfId="0" applyFont="1" applyFill="1" applyBorder="1" applyAlignment="1">
      <alignment horizontal="center"/>
    </xf>
    <xf numFmtId="0" fontId="50" fillId="26" borderId="129" xfId="0" applyFont="1" applyFill="1" applyBorder="1" applyAlignment="1">
      <alignment horizontal="center"/>
    </xf>
    <xf numFmtId="0" fontId="51" fillId="0" borderId="136" xfId="0" applyFont="1" applyBorder="1"/>
    <xf numFmtId="0" fontId="51" fillId="0" borderId="136" xfId="0" applyFont="1" applyBorder="1" applyAlignment="1">
      <alignment horizontal="center"/>
    </xf>
    <xf numFmtId="0" fontId="51" fillId="0" borderId="127" xfId="0" applyFont="1" applyBorder="1" applyAlignment="1">
      <alignment horizontal="left"/>
    </xf>
    <xf numFmtId="0" fontId="51" fillId="0" borderId="127" xfId="0" applyFont="1" applyBorder="1"/>
    <xf numFmtId="0" fontId="51" fillId="0" borderId="137" xfId="0" applyFont="1" applyBorder="1"/>
    <xf numFmtId="0" fontId="32" fillId="0" borderId="0" xfId="0" applyFont="1" applyAlignment="1">
      <alignment vertical="top"/>
    </xf>
    <xf numFmtId="0" fontId="47" fillId="25" borderId="136" xfId="0" applyFont="1" applyFill="1" applyBorder="1" applyAlignment="1">
      <alignment horizontal="center"/>
    </xf>
    <xf numFmtId="0" fontId="50" fillId="26" borderId="136" xfId="0" applyFont="1" applyFill="1" applyBorder="1" applyAlignment="1">
      <alignment horizontal="center"/>
    </xf>
    <xf numFmtId="0" fontId="44" fillId="26" borderId="136" xfId="0" applyFont="1" applyFill="1" applyBorder="1" applyAlignment="1">
      <alignment horizontal="center"/>
    </xf>
    <xf numFmtId="0" fontId="41" fillId="0" borderId="0" xfId="0" applyFont="1" applyAlignment="1">
      <alignment vertical="center"/>
    </xf>
    <xf numFmtId="0" fontId="56" fillId="0" borderId="0" xfId="0" applyFont="1"/>
    <xf numFmtId="0" fontId="56" fillId="0" borderId="0" xfId="0" applyFont="1" applyAlignment="1">
      <alignment horizontal="left"/>
    </xf>
    <xf numFmtId="0" fontId="34" fillId="0" borderId="0" xfId="0" applyFont="1" applyAlignment="1">
      <alignment vertical="top"/>
    </xf>
    <xf numFmtId="0" fontId="34" fillId="0" borderId="0" xfId="0" applyFont="1" applyAlignment="1">
      <alignment vertical="top" wrapText="1"/>
    </xf>
    <xf numFmtId="0" fontId="34" fillId="0" borderId="138" xfId="0" applyFont="1" applyBorder="1" applyAlignment="1">
      <alignment horizontal="center"/>
    </xf>
    <xf numFmtId="0" fontId="34" fillId="0" borderId="139" xfId="0" applyFont="1" applyBorder="1" applyAlignment="1">
      <alignment horizontal="center"/>
    </xf>
    <xf numFmtId="0" fontId="47" fillId="0" borderId="0" xfId="0" applyFont="1" applyAlignment="1">
      <alignment horizontal="center"/>
    </xf>
    <xf numFmtId="3" fontId="30" fillId="0" borderId="205" xfId="0" applyNumberFormat="1" applyFont="1" applyBorder="1" applyAlignment="1">
      <alignment horizontal="center"/>
    </xf>
    <xf numFmtId="2" fontId="30" fillId="0" borderId="198" xfId="0" applyNumberFormat="1" applyFont="1" applyBorder="1" applyAlignment="1">
      <alignment horizontal="center"/>
    </xf>
    <xf numFmtId="3" fontId="30" fillId="0" borderId="194" xfId="0" applyNumberFormat="1" applyFont="1" applyBorder="1" applyAlignment="1">
      <alignment horizontal="center"/>
    </xf>
    <xf numFmtId="2" fontId="30" fillId="0" borderId="195" xfId="0" applyNumberFormat="1" applyFont="1" applyBorder="1" applyAlignment="1">
      <alignment horizontal="center"/>
    </xf>
    <xf numFmtId="17" fontId="47" fillId="4" borderId="250" xfId="0" applyNumberFormat="1" applyFont="1" applyFill="1" applyBorder="1" applyAlignment="1">
      <alignment horizontal="center"/>
    </xf>
    <xf numFmtId="3" fontId="30" fillId="0" borderId="250" xfId="0" applyNumberFormat="1" applyFont="1" applyBorder="1" applyAlignment="1">
      <alignment horizontal="center"/>
    </xf>
    <xf numFmtId="2" fontId="30" fillId="0" borderId="142" xfId="0" applyNumberFormat="1" applyFont="1" applyBorder="1" applyAlignment="1">
      <alignment horizontal="center"/>
    </xf>
    <xf numFmtId="17" fontId="47" fillId="6" borderId="126" xfId="0" applyNumberFormat="1" applyFont="1" applyFill="1" applyBorder="1" applyAlignment="1">
      <alignment horizontal="center" vertical="center"/>
    </xf>
    <xf numFmtId="0" fontId="44" fillId="6" borderId="126" xfId="0" applyFont="1" applyFill="1" applyBorder="1" applyAlignment="1">
      <alignment horizontal="right"/>
    </xf>
    <xf numFmtId="0" fontId="44" fillId="5" borderId="126" xfId="0" applyFont="1" applyFill="1" applyBorder="1" applyAlignment="1">
      <alignment horizontal="center"/>
    </xf>
    <xf numFmtId="0" fontId="32" fillId="0" borderId="0" xfId="4" applyFont="1" applyAlignment="1">
      <alignment horizontal="center" vertical="center"/>
    </xf>
    <xf numFmtId="3" fontId="30" fillId="0" borderId="247" xfId="0" applyNumberFormat="1" applyFont="1" applyBorder="1" applyAlignment="1">
      <alignment horizontal="center"/>
    </xf>
    <xf numFmtId="2" fontId="30" fillId="0" borderId="209" xfId="0" applyNumberFormat="1" applyFont="1" applyBorder="1" applyAlignment="1">
      <alignment horizontal="center"/>
    </xf>
    <xf numFmtId="3" fontId="30" fillId="0" borderId="208" xfId="0" applyNumberFormat="1" applyFont="1" applyBorder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center"/>
    </xf>
    <xf numFmtId="0" fontId="31" fillId="0" borderId="0" xfId="0" applyFont="1" applyAlignment="1">
      <alignment wrapText="1"/>
    </xf>
    <xf numFmtId="17" fontId="57" fillId="4" borderId="142" xfId="0" applyNumberFormat="1" applyFont="1" applyFill="1" applyBorder="1" applyAlignment="1">
      <alignment horizontal="center"/>
    </xf>
    <xf numFmtId="3" fontId="43" fillId="0" borderId="218" xfId="0" applyNumberFormat="1" applyFont="1" applyBorder="1" applyAlignment="1">
      <alignment horizontal="center"/>
    </xf>
    <xf numFmtId="2" fontId="43" fillId="0" borderId="195" xfId="0" applyNumberFormat="1" applyFont="1" applyBorder="1" applyAlignment="1">
      <alignment horizontal="center"/>
    </xf>
    <xf numFmtId="17" fontId="57" fillId="4" borderId="193" xfId="0" applyNumberFormat="1" applyFont="1" applyFill="1" applyBorder="1" applyAlignment="1">
      <alignment horizontal="center"/>
    </xf>
    <xf numFmtId="3" fontId="43" fillId="0" borderId="210" xfId="0" applyNumberFormat="1" applyFont="1" applyBorder="1" applyAlignment="1">
      <alignment horizontal="center"/>
    </xf>
    <xf numFmtId="2" fontId="43" fillId="0" borderId="132" xfId="0" applyNumberFormat="1" applyFont="1" applyBorder="1" applyAlignment="1">
      <alignment horizontal="center"/>
    </xf>
    <xf numFmtId="3" fontId="43" fillId="0" borderId="194" xfId="0" applyNumberFormat="1" applyFont="1" applyBorder="1" applyAlignment="1">
      <alignment horizontal="center"/>
    </xf>
    <xf numFmtId="0" fontId="1" fillId="0" borderId="143" xfId="0" applyFont="1" applyBorder="1" applyAlignment="1">
      <alignment horizontal="center"/>
    </xf>
    <xf numFmtId="2" fontId="1" fillId="0" borderId="143" xfId="0" applyNumberFormat="1" applyFont="1" applyBorder="1" applyAlignment="1">
      <alignment horizontal="center"/>
    </xf>
    <xf numFmtId="0" fontId="1" fillId="0" borderId="126" xfId="0" applyFont="1" applyBorder="1" applyAlignment="1">
      <alignment horizontal="center"/>
    </xf>
    <xf numFmtId="2" fontId="1" fillId="0" borderId="126" xfId="0" applyNumberFormat="1" applyFont="1" applyBorder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40" fillId="0" borderId="0" xfId="0" applyNumberFormat="1" applyFont="1"/>
    <xf numFmtId="0" fontId="62" fillId="0" borderId="0" xfId="0" applyFont="1" applyAlignment="1">
      <alignment horizontal="center" vertical="center"/>
    </xf>
    <xf numFmtId="166" fontId="49" fillId="0" borderId="0" xfId="0" applyNumberFormat="1" applyFont="1" applyAlignment="1">
      <alignment horizontal="center" vertical="center"/>
    </xf>
    <xf numFmtId="166" fontId="49" fillId="0" borderId="0" xfId="0" applyNumberFormat="1" applyFont="1" applyAlignment="1">
      <alignment horizontal="center"/>
    </xf>
    <xf numFmtId="0" fontId="62" fillId="0" borderId="0" xfId="0" applyFont="1" applyAlignment="1">
      <alignment horizontal="center"/>
    </xf>
    <xf numFmtId="0" fontId="62" fillId="0" borderId="0" xfId="0" applyFont="1"/>
    <xf numFmtId="0" fontId="44" fillId="0" borderId="0" xfId="0" applyFont="1" applyAlignment="1">
      <alignment horizontal="center"/>
    </xf>
    <xf numFmtId="0" fontId="24" fillId="5" borderId="29" xfId="0" applyFont="1" applyFill="1" applyBorder="1" applyAlignment="1">
      <alignment horizontal="center"/>
    </xf>
    <xf numFmtId="0" fontId="26" fillId="0" borderId="2" xfId="0" applyFont="1" applyBorder="1" applyAlignment="1">
      <alignment horizontal="center" wrapText="1"/>
    </xf>
    <xf numFmtId="0" fontId="24" fillId="5" borderId="143" xfId="0" applyFont="1" applyFill="1" applyBorder="1" applyAlignment="1">
      <alignment horizontal="center"/>
    </xf>
    <xf numFmtId="0" fontId="26" fillId="0" borderId="126" xfId="0" applyFont="1" applyBorder="1" applyAlignment="1">
      <alignment horizontal="center" wrapText="1"/>
    </xf>
    <xf numFmtId="0" fontId="26" fillId="0" borderId="27" xfId="0" applyFont="1" applyBorder="1" applyAlignment="1">
      <alignment horizontal="center"/>
    </xf>
    <xf numFmtId="17" fontId="24" fillId="9" borderId="251" xfId="0" applyNumberFormat="1" applyFont="1" applyFill="1" applyBorder="1" applyAlignment="1">
      <alignment horizontal="center" wrapText="1"/>
    </xf>
    <xf numFmtId="0" fontId="26" fillId="0" borderId="46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4" fillId="5" borderId="235" xfId="0" applyFont="1" applyFill="1" applyBorder="1" applyAlignment="1">
      <alignment horizontal="center"/>
    </xf>
    <xf numFmtId="0" fontId="24" fillId="5" borderId="126" xfId="0" applyFont="1" applyFill="1" applyBorder="1" applyAlignment="1">
      <alignment horizontal="center"/>
    </xf>
    <xf numFmtId="3" fontId="31" fillId="0" borderId="58" xfId="0" applyNumberFormat="1" applyFont="1" applyBorder="1" applyAlignment="1">
      <alignment horizontal="center"/>
    </xf>
    <xf numFmtId="2" fontId="31" fillId="0" borderId="132" xfId="0" applyNumberFormat="1" applyFont="1" applyBorder="1" applyAlignment="1">
      <alignment horizontal="center"/>
    </xf>
    <xf numFmtId="0" fontId="0" fillId="0" borderId="238" xfId="0" applyBorder="1" applyAlignment="1">
      <alignment horizontal="center"/>
    </xf>
    <xf numFmtId="0" fontId="32" fillId="0" borderId="238" xfId="0" applyFont="1" applyBorder="1" applyAlignment="1">
      <alignment horizontal="center"/>
    </xf>
    <xf numFmtId="0" fontId="34" fillId="0" borderId="0" xfId="0" applyFont="1" applyAlignment="1">
      <alignment horizontal="left" vertical="top" wrapText="1"/>
    </xf>
    <xf numFmtId="0" fontId="29" fillId="0" borderId="139" xfId="0" applyFont="1" applyBorder="1"/>
    <xf numFmtId="0" fontId="0" fillId="0" borderId="139" xfId="0" applyBorder="1"/>
    <xf numFmtId="0" fontId="9" fillId="0" borderId="0" xfId="0" applyFont="1" applyAlignment="1">
      <alignment horizontal="left" vertical="center" wrapText="1"/>
    </xf>
    <xf numFmtId="0" fontId="47" fillId="0" borderId="0" xfId="0" applyFont="1" applyAlignment="1">
      <alignment horizontal="center"/>
    </xf>
    <xf numFmtId="0" fontId="30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top" wrapText="1"/>
    </xf>
    <xf numFmtId="2" fontId="8" fillId="0" borderId="181" xfId="0" applyNumberFormat="1" applyFont="1" applyBorder="1" applyAlignment="1">
      <alignment horizontal="center" vertical="center" wrapText="1"/>
    </xf>
    <xf numFmtId="2" fontId="8" fillId="0" borderId="211" xfId="0" applyNumberFormat="1" applyFont="1" applyBorder="1" applyAlignment="1">
      <alignment horizontal="center" vertical="center" wrapText="1"/>
    </xf>
    <xf numFmtId="2" fontId="8" fillId="0" borderId="161" xfId="0" applyNumberFormat="1" applyFont="1" applyBorder="1" applyAlignment="1">
      <alignment horizontal="center" vertical="center" wrapText="1"/>
    </xf>
    <xf numFmtId="2" fontId="8" fillId="0" borderId="181" xfId="0" applyNumberFormat="1" applyFont="1" applyBorder="1" applyAlignment="1">
      <alignment horizontal="center" vertical="center"/>
    </xf>
    <xf numFmtId="2" fontId="8" fillId="0" borderId="211" xfId="0" applyNumberFormat="1" applyFont="1" applyBorder="1" applyAlignment="1">
      <alignment horizontal="center" vertical="center"/>
    </xf>
    <xf numFmtId="2" fontId="8" fillId="0" borderId="161" xfId="0" applyNumberFormat="1" applyFont="1" applyBorder="1" applyAlignment="1">
      <alignment horizontal="center" vertical="center"/>
    </xf>
    <xf numFmtId="0" fontId="8" fillId="0" borderId="181" xfId="0" applyFont="1" applyBorder="1" applyAlignment="1">
      <alignment horizontal="center" vertical="center" wrapText="1"/>
    </xf>
    <xf numFmtId="0" fontId="8" fillId="0" borderId="211" xfId="0" applyFont="1" applyBorder="1" applyAlignment="1">
      <alignment horizontal="center" vertical="center" wrapText="1"/>
    </xf>
    <xf numFmtId="0" fontId="8" fillId="0" borderId="161" xfId="0" applyFont="1" applyBorder="1" applyAlignment="1">
      <alignment horizontal="center" vertical="center" wrapText="1"/>
    </xf>
    <xf numFmtId="0" fontId="8" fillId="0" borderId="181" xfId="0" applyFont="1" applyBorder="1" applyAlignment="1">
      <alignment horizontal="center"/>
    </xf>
    <xf numFmtId="0" fontId="8" fillId="0" borderId="211" xfId="0" applyFont="1" applyBorder="1" applyAlignment="1">
      <alignment horizontal="center"/>
    </xf>
    <xf numFmtId="0" fontId="8" fillId="0" borderId="161" xfId="0" applyFont="1" applyBorder="1" applyAlignment="1">
      <alignment horizontal="center"/>
    </xf>
    <xf numFmtId="0" fontId="8" fillId="0" borderId="199" xfId="0" applyFont="1" applyBorder="1" applyAlignment="1">
      <alignment horizontal="center"/>
    </xf>
    <xf numFmtId="0" fontId="8" fillId="0" borderId="145" xfId="0" applyFont="1" applyBorder="1" applyAlignment="1">
      <alignment horizontal="center"/>
    </xf>
    <xf numFmtId="0" fontId="8" fillId="0" borderId="189" xfId="0" applyFont="1" applyBorder="1" applyAlignment="1">
      <alignment horizontal="center"/>
    </xf>
    <xf numFmtId="0" fontId="8" fillId="0" borderId="148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53" fillId="0" borderId="0" xfId="0" applyFont="1" applyAlignment="1">
      <alignment horizontal="left" vertical="top" wrapText="1"/>
    </xf>
    <xf numFmtId="0" fontId="44" fillId="20" borderId="107" xfId="0" applyFont="1" applyFill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44" fillId="0" borderId="3" xfId="0" applyFont="1" applyBorder="1" applyAlignment="1">
      <alignment horizontal="center"/>
    </xf>
    <xf numFmtId="0" fontId="44" fillId="10" borderId="3" xfId="0" applyFont="1" applyFill="1" applyBorder="1" applyAlignment="1">
      <alignment horizontal="center"/>
    </xf>
    <xf numFmtId="0" fontId="44" fillId="12" borderId="28" xfId="0" applyFont="1" applyFill="1" applyBorder="1" applyAlignment="1">
      <alignment horizontal="center"/>
    </xf>
    <xf numFmtId="0" fontId="44" fillId="14" borderId="86" xfId="0" applyFont="1" applyFill="1" applyBorder="1" applyAlignment="1">
      <alignment horizontal="center" vertical="center"/>
    </xf>
    <xf numFmtId="0" fontId="44" fillId="17" borderId="87" xfId="0" applyFont="1" applyFill="1" applyBorder="1" applyAlignment="1">
      <alignment horizontal="center"/>
    </xf>
    <xf numFmtId="0" fontId="54" fillId="0" borderId="0" xfId="0" applyFont="1" applyAlignment="1">
      <alignment horizontal="left" vertical="center" wrapText="1"/>
    </xf>
    <xf numFmtId="0" fontId="0" fillId="0" borderId="15" xfId="0" applyBorder="1" applyAlignment="1"/>
    <xf numFmtId="0" fontId="0" fillId="0" borderId="0" xfId="0" applyAlignment="1"/>
    <xf numFmtId="0" fontId="53" fillId="0" borderId="0" xfId="0" applyFont="1" applyAlignment="1"/>
    <xf numFmtId="0" fontId="9" fillId="0" borderId="2" xfId="0" applyFont="1" applyBorder="1" applyAlignment="1"/>
    <xf numFmtId="0" fontId="34" fillId="0" borderId="0" xfId="0" applyFont="1" applyAlignment="1"/>
  </cellXfs>
  <cellStyles count="15">
    <cellStyle name="cf1" xfId="2" xr:uid="{00000000-0005-0000-0000-000000000000}"/>
    <cellStyle name="cf2" xfId="3" xr:uid="{00000000-0005-0000-0000-000001000000}"/>
    <cellStyle name="Normal" xfId="0" builtinId="0" customBuiltin="1"/>
    <cellStyle name="Normal 2" xfId="4" xr:uid="{00000000-0005-0000-0000-000003000000}"/>
    <cellStyle name="Normal 2 2" xfId="5" xr:uid="{00000000-0005-0000-0000-000004000000}"/>
    <cellStyle name="Normal 3" xfId="6" xr:uid="{00000000-0005-0000-0000-000005000000}"/>
    <cellStyle name="Normal 3 2" xfId="7" xr:uid="{00000000-0005-0000-0000-000006000000}"/>
    <cellStyle name="Normal 4" xfId="8" xr:uid="{00000000-0005-0000-0000-000007000000}"/>
    <cellStyle name="Normal 5" xfId="9" xr:uid="{00000000-0005-0000-0000-000008000000}"/>
    <cellStyle name="Normal 6" xfId="10" xr:uid="{00000000-0005-0000-0000-000009000000}"/>
    <cellStyle name="Normal 7" xfId="11" xr:uid="{00000000-0005-0000-0000-00000A000000}"/>
    <cellStyle name="Normal 8" xfId="14" xr:uid="{00000000-0005-0000-0000-00000B000000}"/>
    <cellStyle name="Título 3" xfId="1" builtinId="18" customBuiltin="1"/>
    <cellStyle name="Vírgula" xfId="13" builtinId="3"/>
    <cellStyle name="Vírgula 2" xfId="12" xr:uid="{00000000-0005-0000-0000-00000E000000}"/>
  </cellStyles>
  <dxfs count="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Tipo de manifestação Dezembro/2025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2869955718917834E-2"/>
          <c:y val="0.11558247526751464"/>
          <c:w val="0.9459459680350194"/>
          <c:h val="0.78160629921259839"/>
        </c:manualLayout>
      </c:layout>
      <c:barChart>
        <c:barDir val="col"/>
        <c:grouping val="stacked"/>
        <c:varyColors val="1"/>
        <c:ser>
          <c:idx val="0"/>
          <c:order val="0"/>
          <c:invertIfNegative val="0"/>
          <c:cat>
            <c:strRef>
              <c:f>Protocolos!$T$19:$T$24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BRT Aricanduva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Protocolos!$E$19:$E$24</c:f>
              <c:numCache>
                <c:formatCode>General</c:formatCode>
                <c:ptCount val="6"/>
                <c:pt idx="0">
                  <c:v>407</c:v>
                </c:pt>
                <c:pt idx="1">
                  <c:v>86</c:v>
                </c:pt>
                <c:pt idx="2">
                  <c:v>0</c:v>
                </c:pt>
                <c:pt idx="3">
                  <c:v>4012</c:v>
                </c:pt>
                <c:pt idx="4">
                  <c:v>192</c:v>
                </c:pt>
                <c:pt idx="5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18-43D8-85AF-9551245D7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1461247"/>
        <c:axId val="1791460415"/>
      </c:barChart>
      <c:valAx>
        <c:axId val="1791460415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1247"/>
        <c:crosses val="autoZero"/>
        <c:crossBetween val="between"/>
        <c:majorUnit val="100"/>
      </c:valAx>
      <c:catAx>
        <c:axId val="179146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0415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>
                <a:solidFill>
                  <a:sysClr val="windowText" lastClr="000000"/>
                </a:solidFill>
              </a:rPr>
              <a:t>ÓRGÃOS</a:t>
            </a:r>
            <a:r>
              <a:rPr lang="pt-BR" sz="1100" baseline="0">
                <a:solidFill>
                  <a:sysClr val="windowText" lastClr="000000"/>
                </a:solidFill>
              </a:rPr>
              <a:t> EXTERNOS - PERCENTUAIS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 sz="1100" b="1" i="0" u="none" strike="noStrike" baseline="0">
                <a:effectLst/>
              </a:rPr>
              <a:t>DEZEMBRO/2025</a:t>
            </a:r>
            <a:endParaRPr lang="pt-BR" sz="11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1DC-4B52-BE9B-0C821A8A1DA5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832-45EA-8653-3E8C4B6078C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832-45EA-8653-3E8C4B6078CA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832-45EA-8653-3E8C4B6078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Órgãos_Externos!$A$32:$A$35</c:f>
              <c:strCache>
                <c:ptCount val="4"/>
                <c:pt idx="0">
                  <c:v>Competência Estadual</c:v>
                </c:pt>
                <c:pt idx="1">
                  <c:v>FOCCOSP </c:v>
                </c:pt>
                <c:pt idx="2">
                  <c:v>Outros Municípios</c:v>
                </c:pt>
                <c:pt idx="3">
                  <c:v>Outros Órgãos</c:v>
                </c:pt>
              </c:strCache>
            </c:strRef>
          </c:cat>
          <c:val>
            <c:numRef>
              <c:f>Órgãos_Externos!$B$32:$B$35</c:f>
              <c:numCache>
                <c:formatCode>General</c:formatCode>
                <c:ptCount val="4"/>
                <c:pt idx="0">
                  <c:v>9</c:v>
                </c:pt>
                <c:pt idx="1">
                  <c:v>0</c:v>
                </c:pt>
                <c:pt idx="2">
                  <c:v>38</c:v>
                </c:pt>
                <c:pt idx="3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2-45EA-8653-3E8C4B607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758016072733183E-2"/>
          <c:y val="0.71162547573934365"/>
          <c:w val="0.90161798847309038"/>
          <c:h val="0.261204700023033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>
                <a:solidFill>
                  <a:sysClr val="windowText" lastClr="000000"/>
                </a:solidFill>
              </a:rPr>
              <a:t>CANAL</a:t>
            </a:r>
            <a:r>
              <a:rPr lang="pt-BR" sz="1100" b="1" baseline="0">
                <a:solidFill>
                  <a:sysClr val="windowText" lastClr="000000"/>
                </a:solidFill>
              </a:rPr>
              <a:t> DE ENTRADA - DEZEMBRO/2025</a:t>
            </a:r>
            <a:endParaRPr lang="pt-BR" sz="11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7643369927921207"/>
          <c:y val="2.85757903047698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9920193646486235E-2"/>
          <c:y val="0.14703206143011438"/>
          <c:w val="0.86421996594214734"/>
          <c:h val="0.47365191215891772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10-4EA1-868B-4C5D09C6405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43-4480-BAC4-1FA7C18A327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43-4480-BAC4-1FA7C18A327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43-4480-BAC4-1FA7C18A327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43-4480-BAC4-1FA7C18A327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43-4480-BAC4-1FA7C18A327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8DE-4EFC-98FF-FE7956AC94E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8DE-4EFC-98FF-FE7956AC94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Órgãos_Externos!$A$40:$A$47</c:f>
              <c:strCache>
                <c:ptCount val="8"/>
                <c:pt idx="0">
                  <c:v>App SP156</c:v>
                </c:pt>
                <c:pt idx="1">
                  <c:v>Carta</c:v>
                </c:pt>
                <c:pt idx="2">
                  <c:v>Central SP156</c:v>
                </c:pt>
                <c:pt idx="3">
                  <c:v>E-mail</c:v>
                </c:pt>
                <c:pt idx="4">
                  <c:v>Encaminhamento de outros órgãos (Processo SEI, Memorando, Ofício, etc.) - referenciar na descrição</c:v>
                </c:pt>
                <c:pt idx="5">
                  <c:v>PORTAL</c:v>
                </c:pt>
                <c:pt idx="6">
                  <c:v>Presencial</c:v>
                </c:pt>
                <c:pt idx="7">
                  <c:v>Zap Denúncia</c:v>
                </c:pt>
              </c:strCache>
            </c:strRef>
          </c:cat>
          <c:val>
            <c:numRef>
              <c:f>Órgãos_Externos!$B$40:$B$47</c:f>
              <c:numCache>
                <c:formatCode>General</c:formatCode>
                <c:ptCount val="8"/>
                <c:pt idx="0">
                  <c:v>4</c:v>
                </c:pt>
                <c:pt idx="1">
                  <c:v>1</c:v>
                </c:pt>
                <c:pt idx="2">
                  <c:v>5</c:v>
                </c:pt>
                <c:pt idx="3">
                  <c:v>88</c:v>
                </c:pt>
                <c:pt idx="4">
                  <c:v>20</c:v>
                </c:pt>
                <c:pt idx="5">
                  <c:v>18</c:v>
                </c:pt>
                <c:pt idx="6">
                  <c:v>6</c:v>
                </c:pt>
                <c:pt idx="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43-4480-BAC4-1FA7C18A32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1200"/>
        <c:axId val="1304431616"/>
      </c:barChart>
      <c:catAx>
        <c:axId val="130443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616"/>
        <c:crosses val="autoZero"/>
        <c:auto val="1"/>
        <c:lblAlgn val="ctr"/>
        <c:lblOffset val="100"/>
        <c:noMultiLvlLbl val="0"/>
      </c:catAx>
      <c:valAx>
        <c:axId val="130443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</a:rPr>
              <a:t>10 assuntos mais solicitados - Média/2025</a:t>
            </a:r>
            <a:endParaRPr lang="pt-BR" sz="1400">
              <a:solidFill>
                <a:schemeClr val="tx1">
                  <a:lumMod val="65000"/>
                  <a:lumOff val="35000"/>
                </a:schemeClr>
              </a:solidFill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layout>
        <c:manualLayout>
          <c:xMode val="edge"/>
          <c:yMode val="edge"/>
          <c:x val="0.23184438014303349"/>
          <c:y val="2.7733707282817221E-2"/>
        </c:manualLayout>
      </c:layout>
      <c:overlay val="0"/>
    </c:title>
    <c:autoTitleDeleted val="0"/>
    <c:plotArea>
      <c:layout>
        <c:manualLayout>
          <c:xMode val="edge"/>
          <c:yMode val="edge"/>
          <c:x val="7.5743007371603305E-2"/>
          <c:y val="0.11856738380143428"/>
          <c:w val="0.9182334138925704"/>
          <c:h val="0.87144894289788577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A92-48C6-A1E4-B5FF1EFB694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A92-48C6-A1E4-B5FF1EFB694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A92-48C6-A1E4-B5FF1EFB694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A92-48C6-A1E4-B5FF1EFB694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A92-48C6-A1E4-B5FF1EFB694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A92-48C6-A1E4-B5FF1EFB694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A92-48C6-A1E4-B5FF1EFB694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A92-48C6-A1E4-B5FF1EFB694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A92-48C6-A1E4-B5FF1EFB694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'10+_Assuntos_2025'!$A$7:$A$16</c:f>
              <c:strCache>
                <c:ptCount val="10"/>
                <c:pt idx="0">
                  <c:v>Qualidade de atendimento</c:v>
                </c:pt>
                <c:pt idx="1">
                  <c:v>Órgão externo</c:v>
                </c:pt>
                <c:pt idx="2">
                  <c:v>Multas de trânsito e guinchamentos</c:v>
                </c:pt>
                <c:pt idx="3">
                  <c:v>Buraco e Pavimentação</c:v>
                </c:pt>
                <c:pt idx="4">
                  <c:v>Árvore</c:v>
                </c:pt>
                <c:pt idx="5">
                  <c:v>Ônibus</c:v>
                </c:pt>
                <c:pt idx="6">
                  <c:v>Processo Administrativo</c:v>
                </c:pt>
                <c:pt idx="7">
                  <c:v>Ponto viciado, entulho e caçamba de entulho</c:v>
                </c:pt>
                <c:pt idx="8">
                  <c:v>Poluição sonora - PSIU</c:v>
                </c:pt>
                <c:pt idx="9">
                  <c:v>Cadastro Único (CadÚnico)</c:v>
                </c:pt>
              </c:strCache>
            </c:strRef>
          </c:cat>
          <c:val>
            <c:numRef>
              <c:f>'10+_Assuntos_2025'!$P$7:$P$16</c:f>
              <c:numCache>
                <c:formatCode>0</c:formatCode>
                <c:ptCount val="10"/>
                <c:pt idx="0">
                  <c:v>304.25</c:v>
                </c:pt>
                <c:pt idx="1">
                  <c:v>284.66666666666669</c:v>
                </c:pt>
                <c:pt idx="2">
                  <c:v>275.16666666666669</c:v>
                </c:pt>
                <c:pt idx="3">
                  <c:v>261.41666666666669</c:v>
                </c:pt>
                <c:pt idx="4">
                  <c:v>261.16666666666669</c:v>
                </c:pt>
                <c:pt idx="5">
                  <c:v>243.58333333333334</c:v>
                </c:pt>
                <c:pt idx="6">
                  <c:v>228.91666666666666</c:v>
                </c:pt>
                <c:pt idx="7">
                  <c:v>176.33333333333334</c:v>
                </c:pt>
                <c:pt idx="8">
                  <c:v>171.08333333333334</c:v>
                </c:pt>
                <c:pt idx="9">
                  <c:v>170.5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6C4-40E2-9D44-657DCCF0D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2053151"/>
        <c:axId val="1812050655"/>
      </c:barChart>
      <c:valAx>
        <c:axId val="1812050655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chemeClr val="bg1">
                  <a:lumMod val="65000"/>
                  <a:alpha val="70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2053151"/>
        <c:crosses val="autoZero"/>
        <c:crossBetween val="between"/>
      </c:valAx>
      <c:catAx>
        <c:axId val="1812053151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crossAx val="1812050655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% em relação ao todo de DEZ/25 (excetuando-se denúncias)</a:t>
            </a:r>
          </a:p>
        </c:rich>
      </c:tx>
      <c:layout>
        <c:manualLayout>
          <c:xMode val="edge"/>
          <c:yMode val="edge"/>
          <c:x val="9.1135577749750975E-3"/>
          <c:y val="1.7184393401602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0078738623950909E-2"/>
          <c:y val="0.11583103666145671"/>
          <c:w val="0.62612779091973203"/>
          <c:h val="0.84799291793859644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967-4060-BBB5-085553BE38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967-4060-BBB5-085553BE386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3967-4060-BBB5-085553BE386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3967-4060-BBB5-085553BE386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3967-4060-BBB5-085553BE386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3967-4060-BBB5-085553BE386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3967-4060-BBB5-085553BE386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3967-4060-BBB5-085553BE386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3967-4060-BBB5-085553BE386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3-3967-4060-BBB5-085553BE386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5-3967-4060-BBB5-085553BE3864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7-3967-4060-BBB5-085553BE3864}"/>
              </c:ext>
            </c:extLst>
          </c:dPt>
          <c:dLbls>
            <c:dLbl>
              <c:idx val="10"/>
              <c:layout>
                <c:manualLayout>
                  <c:x val="4.1746699435816916E-2"/>
                  <c:y val="-6.3629046568219411E-1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967-4060-BBB5-085553BE3864}"/>
                </c:ext>
              </c:extLst>
            </c:dLbl>
            <c:dLbl>
              <c:idx val="11"/>
              <c:layout>
                <c:manualLayout>
                  <c:x val="-8.3651015537874282E-2"/>
                  <c:y val="-1.271202447582738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967-4060-BBB5-085553BE386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('10+_Assuntos_2025'!$A$7:$A$16,'10+_Assuntos_2025'!$A$18)</c:f>
              <c:strCache>
                <c:ptCount val="11"/>
                <c:pt idx="0">
                  <c:v>Qualidade de atendimento</c:v>
                </c:pt>
                <c:pt idx="1">
                  <c:v>Órgão externo</c:v>
                </c:pt>
                <c:pt idx="2">
                  <c:v>Multas de trânsito e guinchamentos</c:v>
                </c:pt>
                <c:pt idx="3">
                  <c:v>Buraco e Pavimentação</c:v>
                </c:pt>
                <c:pt idx="4">
                  <c:v>Árvore</c:v>
                </c:pt>
                <c:pt idx="5">
                  <c:v>Ônibus</c:v>
                </c:pt>
                <c:pt idx="6">
                  <c:v>Processo Administrativo</c:v>
                </c:pt>
                <c:pt idx="7">
                  <c:v>Ponto viciado, entulho e caçamba de entulho</c:v>
                </c:pt>
                <c:pt idx="8">
                  <c:v>Poluição sonora - PSIU</c:v>
                </c:pt>
                <c:pt idx="9">
                  <c:v>Cadastro Único (CadÚnico)</c:v>
                </c:pt>
                <c:pt idx="10">
                  <c:v>Outros</c:v>
                </c:pt>
              </c:strCache>
            </c:strRef>
          </c:cat>
          <c:val>
            <c:numRef>
              <c:f>('10+_Assuntos_2025'!$Q$7:$Q$16,'10+_Assuntos_2025'!$P$18)</c:f>
              <c:numCache>
                <c:formatCode>0.00</c:formatCode>
                <c:ptCount val="11"/>
                <c:pt idx="0">
                  <c:v>6.2384473197781887</c:v>
                </c:pt>
                <c:pt idx="1">
                  <c:v>3.7199630314232901</c:v>
                </c:pt>
                <c:pt idx="2">
                  <c:v>4.4362292051756009</c:v>
                </c:pt>
                <c:pt idx="3">
                  <c:v>4.182070240295749</c:v>
                </c:pt>
                <c:pt idx="4">
                  <c:v>5.4066543438077632</c:v>
                </c:pt>
                <c:pt idx="5">
                  <c:v>3.8817005545286505</c:v>
                </c:pt>
                <c:pt idx="6">
                  <c:v>3.4426987060998151</c:v>
                </c:pt>
                <c:pt idx="7">
                  <c:v>4.0434380776340113</c:v>
                </c:pt>
                <c:pt idx="8">
                  <c:v>3.3502772643253236</c:v>
                </c:pt>
                <c:pt idx="9">
                  <c:v>2.7726432532347505</c:v>
                </c:pt>
                <c:pt idx="10">
                  <c:v>58.52587800369686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967-4060-BBB5-085553BE3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val"/>
        <c:splitPos val="4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25071487276213"/>
          <c:y val="1.1477839881413786E-2"/>
          <c:w val="0.30874928512723787"/>
          <c:h val="0.98852216011858618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7.9993141769876722E-2"/>
          <c:y val="0.14260195736402517"/>
          <c:w val="0.5490226255125138"/>
          <c:h val="0.78217701048238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'10_ASSUNTOS+_Assuntos_DEZ_25'!$B$24</c:f>
              <c:strCache>
                <c:ptCount val="1"/>
                <c:pt idx="0">
                  <c:v>Qualidade de atendimento</c:v>
                </c:pt>
              </c:strCache>
            </c:strRef>
          </c:tx>
          <c:spPr>
            <a:solidFill>
              <a:srgbClr val="4572A7"/>
            </a:solidFill>
            <a:ln>
              <a:noFill/>
            </a:ln>
          </c:spPr>
          <c:invertIfNegative val="0"/>
          <c:val>
            <c:numRef>
              <c:f>'10_ASSUNTOS+_Assuntos_DEZ_25'!$B$25</c:f>
              <c:numCache>
                <c:formatCode>General</c:formatCode>
                <c:ptCount val="1"/>
                <c:pt idx="0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4-4748-ABAC-69F43BE9DD84}"/>
            </c:ext>
          </c:extLst>
        </c:ser>
        <c:ser>
          <c:idx val="1"/>
          <c:order val="1"/>
          <c:tx>
            <c:strRef>
              <c:f>'10_ASSUNTOS+_Assuntos_DEZ_25'!$C$24:$C$24</c:f>
              <c:strCache>
                <c:ptCount val="1"/>
                <c:pt idx="0">
                  <c:v>Árvore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'10_ASSUNTOS+_Assuntos_DEZ_25'!$C$25:$C$25</c:f>
              <c:numCache>
                <c:formatCode>General</c:formatCode>
                <c:ptCount val="1"/>
                <c:pt idx="0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4-4748-ABAC-69F43BE9DD84}"/>
            </c:ext>
          </c:extLst>
        </c:ser>
        <c:ser>
          <c:idx val="2"/>
          <c:order val="2"/>
          <c:tx>
            <c:strRef>
              <c:f>'10_ASSUNTOS+_Assuntos_DEZ_25'!$D$24:$D$24</c:f>
              <c:strCache>
                <c:ptCount val="1"/>
                <c:pt idx="0">
                  <c:v>Multas de trânsito e guinchamentos</c:v>
                </c:pt>
              </c:strCache>
            </c:strRef>
          </c:tx>
          <c:spPr>
            <a:solidFill>
              <a:srgbClr val="89A54E"/>
            </a:solidFill>
            <a:ln>
              <a:noFill/>
            </a:ln>
          </c:spPr>
          <c:invertIfNegative val="0"/>
          <c:val>
            <c:numRef>
              <c:f>'10_ASSUNTOS+_Assuntos_DEZ_25'!$D$25:$D$26</c:f>
              <c:numCache>
                <c:formatCode>General</c:formatCode>
                <c:ptCount val="2"/>
                <c:pt idx="0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4-4748-ABAC-69F43BE9DD84}"/>
            </c:ext>
          </c:extLst>
        </c:ser>
        <c:ser>
          <c:idx val="3"/>
          <c:order val="3"/>
          <c:tx>
            <c:strRef>
              <c:f>'10_ASSUNTOS+_Assuntos_DEZ_25'!$E$24:$E$24</c:f>
              <c:strCache>
                <c:ptCount val="1"/>
                <c:pt idx="0">
                  <c:v>Buraco e Pavimentação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'10_ASSUNTOS+_Assuntos_DEZ_25'!$E$25:$E$26</c:f>
              <c:numCache>
                <c:formatCode>General</c:formatCode>
                <c:ptCount val="2"/>
                <c:pt idx="0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4-4748-ABAC-69F43BE9DD84}"/>
            </c:ext>
          </c:extLst>
        </c:ser>
        <c:ser>
          <c:idx val="4"/>
          <c:order val="4"/>
          <c:tx>
            <c:strRef>
              <c:f>'10_ASSUNTOS+_Assuntos_DEZ_25'!$F$24:$F$24</c:f>
              <c:strCache>
                <c:ptCount val="1"/>
                <c:pt idx="0">
                  <c:v>Ponto viciado, entulho e caçamba de entulho</c:v>
                </c:pt>
              </c:strCache>
            </c:strRef>
          </c:tx>
          <c:spPr>
            <a:solidFill>
              <a:srgbClr val="EC04C0"/>
            </a:solidFill>
            <a:ln>
              <a:noFill/>
            </a:ln>
          </c:spPr>
          <c:invertIfNegative val="0"/>
          <c:val>
            <c:numRef>
              <c:f>'10_ASSUNTOS+_Assuntos_DEZ_25'!$F$25:$F$26</c:f>
              <c:numCache>
                <c:formatCode>General</c:formatCode>
                <c:ptCount val="2"/>
                <c:pt idx="0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F4-4748-ABAC-69F43BE9DD84}"/>
            </c:ext>
          </c:extLst>
        </c:ser>
        <c:ser>
          <c:idx val="5"/>
          <c:order val="5"/>
          <c:tx>
            <c:strRef>
              <c:f>'10_ASSUNTOS+_Assuntos_DEZ_25'!$G$24:$G$24</c:f>
              <c:strCache>
                <c:ptCount val="1"/>
                <c:pt idx="0">
                  <c:v>Ônibus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'10_ASSUNTOS+_Assuntos_DEZ_25'!$G$25:$G$26</c:f>
              <c:numCache>
                <c:formatCode>General</c:formatCode>
                <c:ptCount val="2"/>
                <c:pt idx="0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F4-4748-ABAC-69F43BE9DD84}"/>
            </c:ext>
          </c:extLst>
        </c:ser>
        <c:ser>
          <c:idx val="6"/>
          <c:order val="6"/>
          <c:tx>
            <c:strRef>
              <c:f>'10_ASSUNTOS+_Assuntos_DEZ_25'!$H$24:$H$24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</c:spPr>
          <c:invertIfNegative val="0"/>
          <c:val>
            <c:numRef>
              <c:f>'10_ASSUNTOS+_Assuntos_DEZ_25'!$H$25:$H$26</c:f>
              <c:numCache>
                <c:formatCode>General</c:formatCode>
                <c:ptCount val="2"/>
                <c:pt idx="0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F4-4748-ABAC-69F43BE9DD84}"/>
            </c:ext>
          </c:extLst>
        </c:ser>
        <c:ser>
          <c:idx val="7"/>
          <c:order val="7"/>
          <c:tx>
            <c:strRef>
              <c:f>'10_ASSUNTOS+_Assuntos_DEZ_25'!$I$24:$I$24</c:f>
              <c:strCache>
                <c:ptCount val="1"/>
                <c:pt idx="0">
                  <c:v>Processo Administrativo</c:v>
                </c:pt>
              </c:strCache>
            </c:strRef>
          </c:tx>
          <c:spPr>
            <a:solidFill>
              <a:srgbClr val="FDEADA"/>
            </a:solidFill>
            <a:ln>
              <a:noFill/>
            </a:ln>
          </c:spPr>
          <c:invertIfNegative val="0"/>
          <c:val>
            <c:numRef>
              <c:f>'10_ASSUNTOS+_Assuntos_DEZ_25'!$I$25:$I$26</c:f>
              <c:numCache>
                <c:formatCode>General</c:formatCode>
                <c:ptCount val="2"/>
                <c:pt idx="0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F4-4748-ABAC-69F43BE9DD84}"/>
            </c:ext>
          </c:extLst>
        </c:ser>
        <c:ser>
          <c:idx val="8"/>
          <c:order val="8"/>
          <c:tx>
            <c:strRef>
              <c:f>'10_ASSUNTOS+_Assuntos_DEZ_25'!$J$24:$J$24</c:f>
              <c:strCache>
                <c:ptCount val="1"/>
                <c:pt idx="0">
                  <c:v>Poluição sonora - PSIU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val>
            <c:numRef>
              <c:f>'10_ASSUNTOS+_Assuntos_DEZ_25'!$J$25:$J$26</c:f>
              <c:numCache>
                <c:formatCode>General</c:formatCode>
                <c:ptCount val="2"/>
                <c:pt idx="0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F4-4748-ABAC-69F43BE9DD84}"/>
            </c:ext>
          </c:extLst>
        </c:ser>
        <c:ser>
          <c:idx val="9"/>
          <c:order val="9"/>
          <c:tx>
            <c:strRef>
              <c:f>'10_ASSUNTOS+_Assuntos_DEZ_25'!$K$24:$K$24</c:f>
              <c:strCache>
                <c:ptCount val="1"/>
                <c:pt idx="0">
                  <c:v>Veículos abandonados</c:v>
                </c:pt>
              </c:strCache>
            </c:strRef>
          </c:tx>
          <c:spPr>
            <a:solidFill>
              <a:srgbClr val="9E20EC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C-F0ED-4F59-B5FC-95FC41A831C9}"/>
              </c:ext>
            </c:extLst>
          </c:dPt>
          <c:val>
            <c:numRef>
              <c:f>'10_ASSUNTOS+_Assuntos_DEZ_25'!$K$25:$K$26</c:f>
              <c:numCache>
                <c:formatCode>General</c:formatCode>
                <c:ptCount val="2"/>
                <c:pt idx="0">
                  <c:v>142</c:v>
                </c:pt>
                <c:pt idx="1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F4-4748-ABAC-69F43BE9DD84}"/>
            </c:ext>
          </c:extLst>
        </c:ser>
        <c:ser>
          <c:idx val="10"/>
          <c:order val="10"/>
          <c:tx>
            <c:strRef>
              <c:f>'10_ASSUNTOS+_Assuntos_DEZ_25'!$L$24:$L$24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1C3D5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B163-445A-AA9D-F9DED42BDBDA}"/>
              </c:ext>
            </c:extLst>
          </c:dPt>
          <c:dLbls>
            <c:dLbl>
              <c:idx val="1"/>
              <c:tx>
                <c:rich>
                  <a:bodyPr/>
                  <a:lstStyle/>
                  <a:p>
                    <a:fld id="{A84DFEFC-B999-4AA8-8CF4-C0D76E5DEBBE}" type="VALU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163-445A-AA9D-F9DED42BDB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'10_ASSUNTOS+_Assuntos_DEZ_25'!$L$25:$L$26</c:f>
              <c:numCache>
                <c:formatCode>General</c:formatCode>
                <c:ptCount val="2"/>
                <c:pt idx="1">
                  <c:v>4328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F4-4748-ABAC-69F43BE9D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8454895"/>
        <c:axId val="1818451151"/>
        <c:axId val="0"/>
      </c:bar3DChart>
      <c:valAx>
        <c:axId val="1818451151"/>
        <c:scaling>
          <c:orientation val="minMax"/>
        </c:scaling>
        <c:delete val="0"/>
        <c:axPos val="l"/>
        <c:majorGridlines>
          <c:spPr>
            <a:ln w="9525">
              <a:solidFill>
                <a:schemeClr val="bg1">
                  <a:lumMod val="6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895"/>
        <c:crosses val="autoZero"/>
        <c:crossBetween val="between"/>
        <c:majorUnit val="500"/>
      </c:valAx>
      <c:catAx>
        <c:axId val="1818454895"/>
        <c:scaling>
          <c:orientation val="minMax"/>
        </c:scaling>
        <c:delete val="1"/>
        <c:axPos val="b"/>
        <c:majorTickMark val="out"/>
        <c:minorTickMark val="none"/>
        <c:tickLblPos val="nextTo"/>
        <c:crossAx val="181845115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6753042189193412"/>
          <c:y val="0.18239893926302692"/>
          <c:w val="0.28674900974076606"/>
          <c:h val="0.74931024926232037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Assuntos mais solicitados do mês de Dezembro/25</a:t>
            </a:r>
          </a:p>
        </c:rich>
      </c:tx>
      <c:layout>
        <c:manualLayout>
          <c:xMode val="edge"/>
          <c:yMode val="edge"/>
          <c:x val="0.21180529583678118"/>
          <c:y val="3.714791888970315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2.3901788634248196E-2"/>
          <c:y val="0.10665247925090444"/>
          <c:w val="0.91871718111913325"/>
          <c:h val="0.803987755168857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'10_ASSUNTOS+_Assuntos_DEZ_25'!$B$6:$B$6</c:f>
              <c:strCache>
                <c:ptCount val="1"/>
                <c:pt idx="0">
                  <c:v>Dec-25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4572A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DE10-44BF-97A9-837AEEDEDEC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E10-44BF-97A9-837AEEDEDEC9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DE10-44BF-97A9-837AEEDEDEC9}"/>
              </c:ext>
            </c:extLst>
          </c:dPt>
          <c:dPt>
            <c:idx val="3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E10-44BF-97A9-837AEEDEDEC9}"/>
              </c:ext>
            </c:extLst>
          </c:dPt>
          <c:dPt>
            <c:idx val="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DE10-44BF-97A9-837AEEDEDEC9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E10-44BF-97A9-837AEEDEDEC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DE10-44BF-97A9-837AEEDEDEC9}"/>
              </c:ext>
            </c:extLst>
          </c:dPt>
          <c:dPt>
            <c:idx val="7"/>
            <c:invertIfNegative val="0"/>
            <c:bubble3D val="0"/>
            <c:spPr>
              <a:solidFill>
                <a:srgbClr val="F2DCD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DE10-44BF-97A9-837AEEDEDEC9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DE10-44BF-97A9-837AEEDEDEC9}"/>
              </c:ext>
            </c:extLst>
          </c:dPt>
          <c:dPt>
            <c:idx val="9"/>
            <c:invertIfNegative val="0"/>
            <c:bubble3D val="0"/>
            <c:spPr>
              <a:solidFill>
                <a:srgbClr val="9E20E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E10-44BF-97A9-837AEEDEDEC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'10_ASSUNTOS+_Assuntos_DEZ_25'!$A$7:$A$16</c:f>
              <c:strCache>
                <c:ptCount val="10"/>
                <c:pt idx="0">
                  <c:v>Qualidade de atendimento</c:v>
                </c:pt>
                <c:pt idx="1">
                  <c:v>Árvore</c:v>
                </c:pt>
                <c:pt idx="2">
                  <c:v>Multas de trânsito e guinchamentos</c:v>
                </c:pt>
                <c:pt idx="3">
                  <c:v>Buraco e Pavimentação</c:v>
                </c:pt>
                <c:pt idx="4">
                  <c:v>Ponto viciado, entulho e caçamba de entulho</c:v>
                </c:pt>
                <c:pt idx="5">
                  <c:v>Ônibus</c:v>
                </c:pt>
                <c:pt idx="6">
                  <c:v>Órgão externo</c:v>
                </c:pt>
                <c:pt idx="7">
                  <c:v>Processo Administrativo</c:v>
                </c:pt>
                <c:pt idx="8">
                  <c:v>Poluição sonora - PSIU</c:v>
                </c:pt>
                <c:pt idx="9">
                  <c:v>Veículos abandonados</c:v>
                </c:pt>
              </c:strCache>
            </c:strRef>
          </c:cat>
          <c:val>
            <c:numRef>
              <c:f>'10_ASSUNTOS+_Assuntos_DEZ_25'!$B$7:$B$16</c:f>
              <c:numCache>
                <c:formatCode>General</c:formatCode>
                <c:ptCount val="10"/>
                <c:pt idx="0">
                  <c:v>270</c:v>
                </c:pt>
                <c:pt idx="1">
                  <c:v>234</c:v>
                </c:pt>
                <c:pt idx="2">
                  <c:v>192</c:v>
                </c:pt>
                <c:pt idx="3">
                  <c:v>181</c:v>
                </c:pt>
                <c:pt idx="4">
                  <c:v>175</c:v>
                </c:pt>
                <c:pt idx="5">
                  <c:v>168</c:v>
                </c:pt>
                <c:pt idx="6">
                  <c:v>161</c:v>
                </c:pt>
                <c:pt idx="7">
                  <c:v>149</c:v>
                </c:pt>
                <c:pt idx="8">
                  <c:v>145</c:v>
                </c:pt>
                <c:pt idx="9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1B4-4026-B533-60BBCA1E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-71"/>
        <c:axId val="1818452815"/>
        <c:axId val="1818455311"/>
      </c:barChart>
      <c:valAx>
        <c:axId val="1818455311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2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2815"/>
        <c:crosses val="autoZero"/>
        <c:crossBetween val="between"/>
        <c:minorUnit val="50"/>
      </c:valAx>
      <c:catAx>
        <c:axId val="181845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531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6.7168305145288796E-3"/>
          <c:y val="9.8617585953120632E-2"/>
          <c:w val="0.93172016959418535"/>
          <c:h val="0.87440261034368227"/>
        </c:manualLayout>
      </c:layout>
      <c:barChart>
        <c:barDir val="col"/>
        <c:grouping val="clustered"/>
        <c:varyColors val="1"/>
        <c:ser>
          <c:idx val="0"/>
          <c:order val="0"/>
          <c:tx>
            <c:v>Série4</c:v>
          </c:tx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A0F-4474-BD13-DFA6AC1FB82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A0F-4474-BD13-DFA6AC1FB82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A0F-4474-BD13-DFA6AC1FB82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A0F-4474-BD13-DFA6AC1FB82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A0F-4474-BD13-DFA6AC1FB82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A0F-4474-BD13-DFA6AC1FB82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A0F-4474-BD13-DFA6AC1FB82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A0F-4474-BD13-DFA6AC1FB82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A0F-4474-BD13-DFA6AC1FB82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'10+_UNIDADES_2025'!$A$7:$A$16</c:f>
              <c:strCache>
                <c:ptCount val="10"/>
                <c:pt idx="0">
                  <c:v>Secretaria Municipal da Saúde</c:v>
                </c:pt>
                <c:pt idx="1">
                  <c:v>Companhia de Engenharia de Tráfego</c:v>
                </c:pt>
                <c:pt idx="2">
                  <c:v>Secretaria Municipal das Subprefeituras</c:v>
                </c:pt>
                <c:pt idx="3">
                  <c:v>Secretaria Executiva de Limpeza Urbana</c:v>
                </c:pt>
                <c:pt idx="4">
                  <c:v>São Paulo Transportes</c:v>
                </c:pt>
                <c:pt idx="5">
                  <c:v>Secretaria Municipal de Educação</c:v>
                </c:pt>
                <c:pt idx="6">
                  <c:v>Secretaria Municipal de Assistência e Desenvolvimento Social</c:v>
                </c:pt>
                <c:pt idx="7">
                  <c:v>Secretaria Municipal da Fazenda</c:v>
                </c:pt>
                <c:pt idx="8">
                  <c:v>Órgão externo</c:v>
                </c:pt>
                <c:pt idx="9">
                  <c:v>Agência Reguladora de Serviços Públicos do Município</c:v>
                </c:pt>
              </c:strCache>
            </c:strRef>
          </c:cat>
          <c:val>
            <c:numRef>
              <c:f>'10+_UNIDADES_2025'!$P$7:$P$16</c:f>
              <c:numCache>
                <c:formatCode>0</c:formatCode>
                <c:ptCount val="10"/>
                <c:pt idx="0">
                  <c:v>697.83333333333337</c:v>
                </c:pt>
                <c:pt idx="1">
                  <c:v>503.16666666666669</c:v>
                </c:pt>
                <c:pt idx="2">
                  <c:v>470.91666666666669</c:v>
                </c:pt>
                <c:pt idx="3">
                  <c:v>444.41666666666669</c:v>
                </c:pt>
                <c:pt idx="4">
                  <c:v>354.41666666666669</c:v>
                </c:pt>
                <c:pt idx="5">
                  <c:v>314.08333333333331</c:v>
                </c:pt>
                <c:pt idx="6">
                  <c:v>309.41666666666669</c:v>
                </c:pt>
                <c:pt idx="7">
                  <c:v>297.83333333333331</c:v>
                </c:pt>
                <c:pt idx="8">
                  <c:v>285.08333333333331</c:v>
                </c:pt>
                <c:pt idx="9">
                  <c:v>127.25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CA9-4EE1-9877-49B6D24CB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8454479"/>
        <c:axId val="1818453231"/>
      </c:barChart>
      <c:valAx>
        <c:axId val="1818453231"/>
        <c:scaling>
          <c:orientation val="minMax"/>
          <c:min val="0"/>
        </c:scaling>
        <c:delete val="0"/>
        <c:axPos val="l"/>
        <c:majorGridlines>
          <c:spPr>
            <a:ln w="6345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0" sourceLinked="1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479"/>
        <c:crosses val="autoZero"/>
        <c:crossBetween val="between"/>
      </c:valAx>
      <c:catAx>
        <c:axId val="1818454479"/>
        <c:scaling>
          <c:orientation val="minMax"/>
        </c:scaling>
        <c:delete val="0"/>
        <c:axPos val="b"/>
        <c:majorGridlines>
          <c:spPr>
            <a:ln w="6345" cap="flat">
              <a:solidFill>
                <a:schemeClr val="bg1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323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6345" cap="flat">
      <a:solidFill>
        <a:schemeClr val="tx1">
          <a:lumMod val="65000"/>
          <a:lumOff val="35000"/>
        </a:schemeClr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C6-42A3-9481-68ADE6B034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DEC6-42A3-9481-68ADE6B034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DEC6-42A3-9481-68ADE6B0346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DEC6-42A3-9481-68ADE6B0346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DEC6-42A3-9481-68ADE6B0346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DEC6-42A3-9481-68ADE6B0346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DEC6-42A3-9481-68ADE6B0346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DEC6-42A3-9481-68ADE6B0346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C-DEC6-42A3-9481-68ADE6B0346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DEC6-42A3-9481-68ADE6B0346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0-DEC6-42A3-9481-68ADE6B0346A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C6-42A3-9481-68ADE6B0346A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BC-4564-B39F-41612F8579E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'10+_UNIDADES_2025'!$A$7:$A$18</c15:sqref>
                  </c15:fullRef>
                </c:ext>
              </c:extLst>
              <c:f>('10+_UNIDADES_2025'!$A$7:$A$16,'10+_UNIDADES_2025'!$A$18)</c:f>
              <c:strCache>
                <c:ptCount val="11"/>
                <c:pt idx="0">
                  <c:v>Secretaria Municipal da Saúde</c:v>
                </c:pt>
                <c:pt idx="1">
                  <c:v>Companhia de Engenharia de Tráfego</c:v>
                </c:pt>
                <c:pt idx="2">
                  <c:v>Secretaria Municipal das Subprefeituras</c:v>
                </c:pt>
                <c:pt idx="3">
                  <c:v>Secretaria Executiva de Limpeza Urbana</c:v>
                </c:pt>
                <c:pt idx="4">
                  <c:v>São Paulo Transportes</c:v>
                </c:pt>
                <c:pt idx="5">
                  <c:v>Secretaria Municipal de Educação</c:v>
                </c:pt>
                <c:pt idx="6">
                  <c:v>Secretaria Municipal de Assistência e Desenvolvimento Social</c:v>
                </c:pt>
                <c:pt idx="7">
                  <c:v>Secretaria Municipal da Fazenda</c:v>
                </c:pt>
                <c:pt idx="8">
                  <c:v>Órgão externo</c:v>
                </c:pt>
                <c:pt idx="9">
                  <c:v>Agência Reguladora de Serviços Públicos do Município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'10+_UNIDADES_2025'!$Q$7:$Q$18</c15:sqref>
                  </c15:fullRef>
                </c:ext>
              </c:extLst>
              <c:f>('10+_UNIDADES_2025'!$Q$7:$Q$16,'10+_UNIDADES_2025'!$Q$18)</c:f>
              <c:numCache>
                <c:formatCode>0.00</c:formatCode>
                <c:ptCount val="11"/>
                <c:pt idx="0">
                  <c:v>15.203327171903881</c:v>
                </c:pt>
                <c:pt idx="1">
                  <c:v>8.0406654343807755</c:v>
                </c:pt>
                <c:pt idx="2">
                  <c:v>8.248613678373383</c:v>
                </c:pt>
                <c:pt idx="3">
                  <c:v>10.027726432532347</c:v>
                </c:pt>
                <c:pt idx="4">
                  <c:v>5.291127541589649</c:v>
                </c:pt>
                <c:pt idx="5">
                  <c:v>3.142329020332717</c:v>
                </c:pt>
                <c:pt idx="6">
                  <c:v>5.175600739371534</c:v>
                </c:pt>
                <c:pt idx="7">
                  <c:v>4.3900184842883547</c:v>
                </c:pt>
                <c:pt idx="8">
                  <c:v>3.7199630314232901</c:v>
                </c:pt>
                <c:pt idx="9">
                  <c:v>2.8881700554528651</c:v>
                </c:pt>
                <c:pt idx="10">
                  <c:v>33.8724584103512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'10+_UNIDADES_2025'!$Q$17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DEC6-42A3-9481-68ADE6B03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1.8483969492481246E-2"/>
          <c:y val="0.1350512081065649"/>
          <c:w val="0.61593434052057794"/>
          <c:h val="0.8253107540637626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'10+_Unidades_DEZ_25'!$B$22:$B$22</c:f>
              <c:strCache>
                <c:ptCount val="1"/>
                <c:pt idx="0">
                  <c:v>Secretaria Municipal da Saúde</c:v>
                </c:pt>
              </c:strCache>
            </c:strRef>
          </c:tx>
          <c:spPr>
            <a:solidFill>
              <a:srgbClr val="3333FF"/>
            </a:solidFill>
            <a:ln>
              <a:noFill/>
            </a:ln>
          </c:spPr>
          <c:invertIfNegative val="0"/>
          <c:val>
            <c:numRef>
              <c:f>'10+_Unidades_DEZ_25'!$B$23:$B$25</c:f>
              <c:numCache>
                <c:formatCode>General</c:formatCode>
                <c:ptCount val="3"/>
                <c:pt idx="0">
                  <c:v>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0-4EE5-806A-0B2A1BDF7229}"/>
            </c:ext>
          </c:extLst>
        </c:ser>
        <c:ser>
          <c:idx val="1"/>
          <c:order val="1"/>
          <c:tx>
            <c:strRef>
              <c:f>'10+_Unidades_DEZ_25'!$C$22:$C$22</c:f>
              <c:strCache>
                <c:ptCount val="1"/>
                <c:pt idx="0">
                  <c:v>Secretaria Executiva de Limpeza Urbana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'10+_Unidades_DEZ_25'!$C$23:$C$25</c:f>
              <c:numCache>
                <c:formatCode>General</c:formatCode>
                <c:ptCount val="3"/>
                <c:pt idx="0">
                  <c:v>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0-4EE5-806A-0B2A1BDF7229}"/>
            </c:ext>
          </c:extLst>
        </c:ser>
        <c:ser>
          <c:idx val="2"/>
          <c:order val="2"/>
          <c:tx>
            <c:strRef>
              <c:f>'10+_Unidades_DEZ_25'!$D$22:$D$22</c:f>
              <c:strCache>
                <c:ptCount val="1"/>
                <c:pt idx="0">
                  <c:v>Secretaria Municipal das Subprefeituras</c:v>
                </c:pt>
              </c:strCache>
            </c:strRef>
          </c:tx>
          <c:spPr>
            <a:solidFill>
              <a:srgbClr val="7F9A48"/>
            </a:solidFill>
            <a:ln>
              <a:noFill/>
            </a:ln>
          </c:spPr>
          <c:invertIfNegative val="0"/>
          <c:val>
            <c:numRef>
              <c:f>'10+_Unidades_DEZ_25'!$D$23:$D$25</c:f>
              <c:numCache>
                <c:formatCode>General</c:formatCode>
                <c:ptCount val="3"/>
                <c:pt idx="0">
                  <c:v>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0-4EE5-806A-0B2A1BDF7229}"/>
            </c:ext>
          </c:extLst>
        </c:ser>
        <c:ser>
          <c:idx val="3"/>
          <c:order val="3"/>
          <c:tx>
            <c:strRef>
              <c:f>'10+_Unidades_DEZ_25'!$E$22:$E$22</c:f>
              <c:strCache>
                <c:ptCount val="1"/>
                <c:pt idx="0">
                  <c:v>Companhia de Engenharia de Tráfego</c:v>
                </c:pt>
              </c:strCache>
            </c:strRef>
          </c:tx>
          <c:spPr>
            <a:solidFill>
              <a:srgbClr val="9933FF"/>
            </a:solidFill>
            <a:ln>
              <a:noFill/>
            </a:ln>
          </c:spPr>
          <c:invertIfNegative val="0"/>
          <c:val>
            <c:numRef>
              <c:f>'10+_Unidades_DEZ_25'!$E$23:$E$25</c:f>
              <c:numCache>
                <c:formatCode>General</c:formatCode>
                <c:ptCount val="3"/>
                <c:pt idx="0">
                  <c:v>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30-4EE5-806A-0B2A1BDF7229}"/>
            </c:ext>
          </c:extLst>
        </c:ser>
        <c:ser>
          <c:idx val="4"/>
          <c:order val="4"/>
          <c:tx>
            <c:strRef>
              <c:f>'10+_Unidades_DEZ_25'!$F$22:$F$22</c:f>
              <c:strCache>
                <c:ptCount val="1"/>
                <c:pt idx="0">
                  <c:v>São Paulo Transportes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'10+_Unidades_DEZ_25'!$F$23:$F$25</c:f>
              <c:numCache>
                <c:formatCode>General</c:formatCode>
                <c:ptCount val="3"/>
                <c:pt idx="0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30-4EE5-806A-0B2A1BDF7229}"/>
            </c:ext>
          </c:extLst>
        </c:ser>
        <c:ser>
          <c:idx val="5"/>
          <c:order val="5"/>
          <c:tx>
            <c:strRef>
              <c:f>'10+_Unidades_DEZ_25'!$G$22:$G$22</c:f>
              <c:strCache>
                <c:ptCount val="1"/>
                <c:pt idx="0">
                  <c:v>Secretaria Municipal de Assistência e Desenvolvimento Social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</c:spPr>
          <c:invertIfNegative val="0"/>
          <c:val>
            <c:numRef>
              <c:f>'10+_Unidades_DEZ_25'!$G$23:$G$25</c:f>
              <c:numCache>
                <c:formatCode>General</c:formatCode>
                <c:ptCount val="3"/>
                <c:pt idx="0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30-4EE5-806A-0B2A1BDF7229}"/>
            </c:ext>
          </c:extLst>
        </c:ser>
        <c:ser>
          <c:idx val="6"/>
          <c:order val="6"/>
          <c:tx>
            <c:strRef>
              <c:f>'10+_Unidades_DEZ_25'!$H$22:$H$22</c:f>
              <c:strCache>
                <c:ptCount val="1"/>
                <c:pt idx="0">
                  <c:v>Secretaria Municipal da Fazenda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'10+_Unidades_DEZ_25'!$H$23:$H$25</c:f>
              <c:numCache>
                <c:formatCode>General</c:formatCode>
                <c:ptCount val="3"/>
                <c:pt idx="0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30-4EE5-806A-0B2A1BDF7229}"/>
            </c:ext>
          </c:extLst>
        </c:ser>
        <c:ser>
          <c:idx val="7"/>
          <c:order val="7"/>
          <c:tx>
            <c:strRef>
              <c:f>'10+_Unidades_DEZ_25'!$I$22:$I$22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</c:spPr>
          <c:invertIfNegative val="0"/>
          <c:val>
            <c:numRef>
              <c:f>'10+_Unidades_DEZ_25'!$I$23:$I$25</c:f>
              <c:numCache>
                <c:formatCode>General</c:formatCode>
                <c:ptCount val="3"/>
                <c:pt idx="0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30-4EE5-806A-0B2A1BDF7229}"/>
            </c:ext>
          </c:extLst>
        </c:ser>
        <c:ser>
          <c:idx val="8"/>
          <c:order val="8"/>
          <c:tx>
            <c:strRef>
              <c:f>'10+_Unidades_DEZ_25'!$J$22:$J$22</c:f>
              <c:strCache>
                <c:ptCount val="1"/>
                <c:pt idx="0">
                  <c:v>Secretaria Municipal de Educação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</c:spPr>
          <c:invertIfNegative val="0"/>
          <c:val>
            <c:numRef>
              <c:f>'10+_Unidades_DEZ_25'!$J$23:$J$25</c:f>
              <c:numCache>
                <c:formatCode>General</c:formatCode>
                <c:ptCount val="3"/>
                <c:pt idx="0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30-4EE5-806A-0B2A1BDF7229}"/>
            </c:ext>
          </c:extLst>
        </c:ser>
        <c:ser>
          <c:idx val="9"/>
          <c:order val="9"/>
          <c:tx>
            <c:strRef>
              <c:f>'10+_Unidades_DEZ_25'!$K$22:$K$22</c:f>
              <c:strCache>
                <c:ptCount val="1"/>
                <c:pt idx="0">
                  <c:v>Agência Reguladora de Serviços Públicos do Município</c:v>
                </c:pt>
              </c:strCache>
            </c:strRef>
          </c:tx>
          <c:spPr>
            <a:solidFill>
              <a:srgbClr val="FCD5B5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896-47F7-8CCC-C0957B9B4A93}"/>
              </c:ext>
            </c:extLst>
          </c:dPt>
          <c:val>
            <c:numRef>
              <c:f>'10+_Unidades_DEZ_25'!$K$23:$K$25</c:f>
              <c:numCache>
                <c:formatCode>General</c:formatCode>
                <c:ptCount val="3"/>
                <c:pt idx="0">
                  <c:v>125</c:v>
                </c:pt>
                <c:pt idx="2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30-4EE5-806A-0B2A1BDF7229}"/>
            </c:ext>
          </c:extLst>
        </c:ser>
        <c:ser>
          <c:idx val="10"/>
          <c:order val="10"/>
          <c:tx>
            <c:strRef>
              <c:f>'10+_Unidades_DEZ_25'!$L$22:$L$22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7B9E0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337-4F9F-993D-6E54A6BC5EE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'10+_Unidades_DEZ_25'!$L$23:$L$25</c:f>
              <c:numCache>
                <c:formatCode>#,##0</c:formatCode>
                <c:ptCount val="3"/>
                <c:pt idx="2">
                  <c:v>4328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A30-4EE5-806A-0B2A1BDF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shape val="box"/>
        <c:axId val="1819697967"/>
        <c:axId val="1819700047"/>
        <c:axId val="0"/>
      </c:bar3DChart>
      <c:valAx>
        <c:axId val="181970004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967"/>
        <c:crosses val="autoZero"/>
        <c:crossBetween val="between"/>
        <c:majorUnit val="500"/>
      </c:valAx>
      <c:catAx>
        <c:axId val="1819697967"/>
        <c:scaling>
          <c:orientation val="minMax"/>
        </c:scaling>
        <c:delete val="1"/>
        <c:axPos val="b"/>
        <c:majorTickMark val="out"/>
        <c:minorTickMark val="none"/>
        <c:tickLblPos val="nextTo"/>
        <c:crossAx val="1819700047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560144300166354"/>
          <c:y val="0.13845127738998902"/>
          <c:w val="0.34061169740767622"/>
          <c:h val="0.8615487226100109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7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UNIDADES mais demandadas do mês de Dezembro/25</a:t>
            </a:r>
          </a:p>
        </c:rich>
      </c:tx>
      <c:layout>
        <c:manualLayout>
          <c:xMode val="edge"/>
          <c:yMode val="edge"/>
          <c:x val="0.1304324757546258"/>
          <c:y val="8.3682081490560496E-4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"/>
          <c:y val="0.10804746081826104"/>
          <c:w val="0.94725261925482607"/>
          <c:h val="0.85636100327621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'10+_Unidades_DEZ_25'!$B$6:$B$6</c:f>
              <c:strCache>
                <c:ptCount val="1"/>
                <c:pt idx="0">
                  <c:v>Dec-25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C22C-433A-B111-F302FE51A5D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22C-433A-B111-F302FE51A5DE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C22C-433A-B111-F302FE51A5DE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22C-433A-B111-F302FE51A5DE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C22C-433A-B111-F302FE51A5DE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22C-433A-B111-F302FE51A5DE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C22C-433A-B111-F302FE51A5DE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C22C-433A-B111-F302FE51A5DE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C22C-433A-B111-F302FE51A5DE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C22C-433A-B111-F302FE51A5D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'10+_Unidades_DEZ_25'!$A$7:$A$16</c:f>
              <c:strCache>
                <c:ptCount val="10"/>
                <c:pt idx="0">
                  <c:v>Secretaria Municipal da Saúde</c:v>
                </c:pt>
                <c:pt idx="1">
                  <c:v>Secretaria Executiva de Limpeza Urbana</c:v>
                </c:pt>
                <c:pt idx="2">
                  <c:v>Secretaria Municipal das Subprefeituras</c:v>
                </c:pt>
                <c:pt idx="3">
                  <c:v>Companhia de Engenharia de Tráfego</c:v>
                </c:pt>
                <c:pt idx="4">
                  <c:v>São Paulo Transportes</c:v>
                </c:pt>
                <c:pt idx="5">
                  <c:v>Secretaria Municipal de Assistência e Desenvolvimento Social</c:v>
                </c:pt>
                <c:pt idx="6">
                  <c:v>Secretaria Municipal da Fazenda</c:v>
                </c:pt>
                <c:pt idx="7">
                  <c:v>Órgão externo</c:v>
                </c:pt>
                <c:pt idx="8">
                  <c:v>Secretaria Municipal de Educação</c:v>
                </c:pt>
                <c:pt idx="9">
                  <c:v>Agência Reguladora de Serviços Públicos do Município</c:v>
                </c:pt>
              </c:strCache>
            </c:strRef>
          </c:cat>
          <c:val>
            <c:numRef>
              <c:f>'10+_Unidades_DEZ_25'!$B$7:$B$16</c:f>
              <c:numCache>
                <c:formatCode>General</c:formatCode>
                <c:ptCount val="10"/>
                <c:pt idx="0">
                  <c:v>658</c:v>
                </c:pt>
                <c:pt idx="1">
                  <c:v>434</c:v>
                </c:pt>
                <c:pt idx="2">
                  <c:v>357</c:v>
                </c:pt>
                <c:pt idx="3">
                  <c:v>348</c:v>
                </c:pt>
                <c:pt idx="4">
                  <c:v>229</c:v>
                </c:pt>
                <c:pt idx="5">
                  <c:v>224</c:v>
                </c:pt>
                <c:pt idx="6">
                  <c:v>190</c:v>
                </c:pt>
                <c:pt idx="7">
                  <c:v>161</c:v>
                </c:pt>
                <c:pt idx="8">
                  <c:v>136</c:v>
                </c:pt>
                <c:pt idx="9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0F5-4C9D-A13E-05FBB3271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de manifestação -Total - 2025</a:t>
            </a:r>
          </a:p>
        </c:rich>
      </c:tx>
      <c:layout>
        <c:manualLayout>
          <c:xMode val="edge"/>
          <c:yMode val="edge"/>
          <c:x val="0.19959493577819346"/>
          <c:y val="1.451338755173229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4.4305944109927435E-2"/>
          <c:y val="0.21393771724480387"/>
          <c:w val="0.59133154238073182"/>
          <c:h val="0.7657928794936668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E161-4862-9DF0-204F09DD44AB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161-4862-9DF0-204F09DD44AB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E161-4862-9DF0-204F09DD44A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161-4862-9DF0-204F09DD44AB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E161-4862-9DF0-204F09DD44AB}"/>
              </c:ext>
            </c:extLst>
          </c:dPt>
          <c:dLbls>
            <c:dLbl>
              <c:idx val="2"/>
              <c:layout>
                <c:manualLayout>
                  <c:x val="1.7252695756870905E-2"/>
                  <c:y val="1.20454899054424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61-4862-9DF0-204F09DD44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Protocolos!$D$19:$D$24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Manifestações sobre o BRT Aricanduva**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Protocolos!$R$19:$R$24</c:f>
              <c:numCache>
                <c:formatCode>0.0</c:formatCode>
                <c:ptCount val="6"/>
                <c:pt idx="0">
                  <c:v>6.1670949371484127</c:v>
                </c:pt>
                <c:pt idx="1">
                  <c:v>1.4667685255920551</c:v>
                </c:pt>
                <c:pt idx="2">
                  <c:v>0</c:v>
                </c:pt>
                <c:pt idx="3">
                  <c:v>87.22966872699493</c:v>
                </c:pt>
                <c:pt idx="4">
                  <c:v>4.1989027015764986</c:v>
                </c:pt>
                <c:pt idx="5">
                  <c:v>0.93756510868810339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FC-4658-89AB-0C021D453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8254355287618862"/>
          <c:y val="0.10255428347101869"/>
          <c:w val="0.29455567163135687"/>
          <c:h val="0.89654326507719684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Média e % de protocolos/subprefeitura em 2025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8700327255726974E-2"/>
          <c:y val="0.10441090025037193"/>
          <c:w val="0.98129967274427299"/>
          <c:h val="0.80347738790715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Subprefeituras_2025!$P$4:$P$4</c:f>
              <c:strCache>
                <c:ptCount val="1"/>
                <c:pt idx="0">
                  <c:v>% Total dentre as subprefeituras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strRef>
              <c:f>Subprefeituras_2025!$A$5:$A$36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 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Subprefeituras_2025!$P$5:$P$36</c:f>
              <c:numCache>
                <c:formatCode>0.0</c:formatCode>
                <c:ptCount val="32"/>
                <c:pt idx="0">
                  <c:v>2.1766784452296819</c:v>
                </c:pt>
                <c:pt idx="1">
                  <c:v>6.3038869257950534</c:v>
                </c:pt>
                <c:pt idx="2">
                  <c:v>3.9929328621908131</c:v>
                </c:pt>
                <c:pt idx="3">
                  <c:v>3.3356890459363955</c:v>
                </c:pt>
                <c:pt idx="4">
                  <c:v>2.7279151943462896</c:v>
                </c:pt>
                <c:pt idx="5">
                  <c:v>2.6360424028268552</c:v>
                </c:pt>
                <c:pt idx="6">
                  <c:v>0.48056537102473496</c:v>
                </c:pt>
                <c:pt idx="7">
                  <c:v>0.77031802120141346</c:v>
                </c:pt>
                <c:pt idx="8">
                  <c:v>1.7173144876325086</c:v>
                </c:pt>
                <c:pt idx="9">
                  <c:v>1.2296819787985867</c:v>
                </c:pt>
                <c:pt idx="10">
                  <c:v>5.9646643109540634</c:v>
                </c:pt>
                <c:pt idx="11">
                  <c:v>2.0070671378091873</c:v>
                </c:pt>
                <c:pt idx="12">
                  <c:v>4.1484098939929321</c:v>
                </c:pt>
                <c:pt idx="13">
                  <c:v>1.4911660777385158</c:v>
                </c:pt>
                <c:pt idx="14">
                  <c:v>2.6572438162544167</c:v>
                </c:pt>
                <c:pt idx="15">
                  <c:v>6.6007067137809186</c:v>
                </c:pt>
                <c:pt idx="16">
                  <c:v>2.1342756183745584</c:v>
                </c:pt>
                <c:pt idx="17">
                  <c:v>4.4452296819787982</c:v>
                </c:pt>
                <c:pt idx="18">
                  <c:v>1.2438162544169611</c:v>
                </c:pt>
                <c:pt idx="19">
                  <c:v>4.8763250883392226</c:v>
                </c:pt>
                <c:pt idx="20">
                  <c:v>0.50176678445229683</c:v>
                </c:pt>
                <c:pt idx="21">
                  <c:v>4.1201413427561837</c:v>
                </c:pt>
                <c:pt idx="22">
                  <c:v>4.8763250883392226</c:v>
                </c:pt>
                <c:pt idx="23">
                  <c:v>3.9222614840989398</c:v>
                </c:pt>
                <c:pt idx="24">
                  <c:v>3.9929328621908131</c:v>
                </c:pt>
                <c:pt idx="25">
                  <c:v>2.0918727915194344</c:v>
                </c:pt>
                <c:pt idx="26">
                  <c:v>1.4558303886925794</c:v>
                </c:pt>
                <c:pt idx="27">
                  <c:v>1.1590106007067138</c:v>
                </c:pt>
                <c:pt idx="28">
                  <c:v>8.4805653710247348</c:v>
                </c:pt>
                <c:pt idx="29">
                  <c:v>2.9257950530035335</c:v>
                </c:pt>
                <c:pt idx="30">
                  <c:v>3.6466431095406358</c:v>
                </c:pt>
                <c:pt idx="31">
                  <c:v>1.8869257950530036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701295"/>
        <c:axId val="1819700879"/>
      </c:barChart>
      <c:lineChart>
        <c:grouping val="standard"/>
        <c:varyColors val="0"/>
        <c:ser>
          <c:idx val="1"/>
          <c:order val="1"/>
          <c:tx>
            <c:strRef>
              <c:f>Subprefeituras_2025!$O$4:$O$4</c:f>
              <c:strCache>
                <c:ptCount val="1"/>
                <c:pt idx="0">
                  <c:v>Média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</c:spPr>
          <c:marker>
            <c:symbol val="none"/>
          </c:marker>
          <c:cat>
            <c:strRef>
              <c:f>Subprefeituras_2025!$A$5:$A$36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 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Subprefeituras_2025!$O$5:$O$36</c:f>
              <c:numCache>
                <c:formatCode>0</c:formatCode>
                <c:ptCount val="32"/>
                <c:pt idx="0">
                  <c:v>25.666666666666668</c:v>
                </c:pt>
                <c:pt idx="1">
                  <c:v>74.333333333333329</c:v>
                </c:pt>
                <c:pt idx="2">
                  <c:v>47.083333333333336</c:v>
                </c:pt>
                <c:pt idx="3">
                  <c:v>39.333333333333336</c:v>
                </c:pt>
                <c:pt idx="4">
                  <c:v>32.166666666666664</c:v>
                </c:pt>
                <c:pt idx="5">
                  <c:v>31.083333333333332</c:v>
                </c:pt>
                <c:pt idx="6">
                  <c:v>5.666666666666667</c:v>
                </c:pt>
                <c:pt idx="7">
                  <c:v>9.0833333333333339</c:v>
                </c:pt>
                <c:pt idx="8">
                  <c:v>20.25</c:v>
                </c:pt>
                <c:pt idx="9">
                  <c:v>14.5</c:v>
                </c:pt>
                <c:pt idx="10">
                  <c:v>70.333333333333329</c:v>
                </c:pt>
                <c:pt idx="11">
                  <c:v>23.666666666666668</c:v>
                </c:pt>
                <c:pt idx="12">
                  <c:v>48.916666666666664</c:v>
                </c:pt>
                <c:pt idx="13">
                  <c:v>17.583333333333332</c:v>
                </c:pt>
                <c:pt idx="14">
                  <c:v>31.333333333333332</c:v>
                </c:pt>
                <c:pt idx="15">
                  <c:v>77.833333333333329</c:v>
                </c:pt>
                <c:pt idx="16">
                  <c:v>25.166666666666668</c:v>
                </c:pt>
                <c:pt idx="17">
                  <c:v>52.416666666666664</c:v>
                </c:pt>
                <c:pt idx="18">
                  <c:v>14.666666666666666</c:v>
                </c:pt>
                <c:pt idx="19">
                  <c:v>57.5</c:v>
                </c:pt>
                <c:pt idx="20">
                  <c:v>5.916666666666667</c:v>
                </c:pt>
                <c:pt idx="21">
                  <c:v>48.583333333333336</c:v>
                </c:pt>
                <c:pt idx="22">
                  <c:v>57.5</c:v>
                </c:pt>
                <c:pt idx="23">
                  <c:v>46.25</c:v>
                </c:pt>
                <c:pt idx="24">
                  <c:v>47.083333333333336</c:v>
                </c:pt>
                <c:pt idx="25">
                  <c:v>24.666666666666668</c:v>
                </c:pt>
                <c:pt idx="26">
                  <c:v>17.166666666666668</c:v>
                </c:pt>
                <c:pt idx="27">
                  <c:v>13.666666666666666</c:v>
                </c:pt>
                <c:pt idx="28">
                  <c:v>100</c:v>
                </c:pt>
                <c:pt idx="29">
                  <c:v>34.5</c:v>
                </c:pt>
                <c:pt idx="30">
                  <c:v>43</c:v>
                </c:pt>
                <c:pt idx="31">
                  <c:v>22.25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696719"/>
        <c:axId val="1819697551"/>
      </c:lineChart>
      <c:valAx>
        <c:axId val="181969755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6719"/>
        <c:crosses val="autoZero"/>
        <c:crossBetween val="between"/>
      </c:valAx>
      <c:catAx>
        <c:axId val="1819696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551"/>
        <c:crosses val="autoZero"/>
        <c:auto val="1"/>
        <c:lblAlgn val="ctr"/>
        <c:lblOffset val="100"/>
        <c:noMultiLvlLbl val="0"/>
      </c:catAx>
      <c:valAx>
        <c:axId val="1819700879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701295"/>
        <c:crosses val="max"/>
        <c:crossBetween val="between"/>
      </c:valAx>
      <c:catAx>
        <c:axId val="1819701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970087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4.7347861657607959E-2"/>
          <c:y val="0.13160381268130958"/>
          <c:w val="0.92594697592887842"/>
          <c:h val="0.84625844979041132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'10+_SUB''s_2025'!$P$6:$P$6</c:f>
              <c:strCache>
                <c:ptCount val="1"/>
                <c:pt idx="0">
                  <c:v>Média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C6-4F4D-8B0E-7EB5547A3EA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C6-4F4D-8B0E-7EB5547A3EA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C6-4F4D-8B0E-7EB5547A3EA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DC6-4F4D-8B0E-7EB5547A3EA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C6-4F4D-8B0E-7EB5547A3EA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C6-4F4D-8B0E-7EB5547A3EA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DC6-4F4D-8B0E-7EB5547A3EA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DC6-4F4D-8B0E-7EB5547A3EA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DC6-4F4D-8B0E-7EB5547A3EA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DC6-4F4D-8B0E-7EB5547A3EA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'10+_SUB''s_2025'!$A$7:$A$16</c:f>
              <c:strCache>
                <c:ptCount val="10"/>
                <c:pt idx="0">
                  <c:v>Sé</c:v>
                </c:pt>
                <c:pt idx="1">
                  <c:v>Lapa</c:v>
                </c:pt>
                <c:pt idx="2">
                  <c:v>Butantã</c:v>
                </c:pt>
                <c:pt idx="3">
                  <c:v>Ipiranga</c:v>
                </c:pt>
                <c:pt idx="4">
                  <c:v>Penha</c:v>
                </c:pt>
                <c:pt idx="5">
                  <c:v>Pirituba/Jaraguá</c:v>
                </c:pt>
                <c:pt idx="6">
                  <c:v>Mooca</c:v>
                </c:pt>
                <c:pt idx="7">
                  <c:v>Itaquera</c:v>
                </c:pt>
                <c:pt idx="8">
                  <c:v>Pinheiros</c:v>
                </c:pt>
                <c:pt idx="9">
                  <c:v>Campo Limpo</c:v>
                </c:pt>
              </c:strCache>
            </c:strRef>
          </c:cat>
          <c:val>
            <c:numRef>
              <c:f>'10+_SUB''s_2025'!$P$7:$P$16</c:f>
              <c:numCache>
                <c:formatCode>0</c:formatCode>
                <c:ptCount val="10"/>
                <c:pt idx="0">
                  <c:v>100</c:v>
                </c:pt>
                <c:pt idx="1">
                  <c:v>77.833333333333329</c:v>
                </c:pt>
                <c:pt idx="2">
                  <c:v>74.333333333333329</c:v>
                </c:pt>
                <c:pt idx="3">
                  <c:v>70.333333333333329</c:v>
                </c:pt>
                <c:pt idx="4">
                  <c:v>57.5</c:v>
                </c:pt>
                <c:pt idx="5">
                  <c:v>57.5</c:v>
                </c:pt>
                <c:pt idx="6">
                  <c:v>52.416666666666664</c:v>
                </c:pt>
                <c:pt idx="7">
                  <c:v>48.916666666666664</c:v>
                </c:pt>
                <c:pt idx="8">
                  <c:v>48.583333333333336</c:v>
                </c:pt>
                <c:pt idx="9">
                  <c:v>47.083333333333336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40A-447C-9091-30C1FF5A9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455727"/>
        <c:axId val="1819702127"/>
      </c:barChart>
      <c:valAx>
        <c:axId val="1819702127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8455727"/>
        <c:crosses val="autoZero"/>
        <c:crossBetween val="between"/>
      </c:valAx>
      <c:catAx>
        <c:axId val="1818455727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1819702127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baseline="0">
                <a:effectLst/>
              </a:rPr>
              <a:t>Subprefeituras - % em relação ao todo de Dezembro/25 </a:t>
            </a:r>
            <a:endParaRPr lang="pt-BR" sz="1200">
              <a:effectLst/>
            </a:endParaRPr>
          </a:p>
          <a:p>
            <a:pPr>
              <a:defRPr/>
            </a:pPr>
            <a:r>
              <a:rPr lang="pt-BR" sz="1200" b="1" i="0" baseline="0">
                <a:effectLst/>
              </a:rPr>
              <a:t>(excetuando-se denúncias)</a:t>
            </a:r>
            <a:endParaRPr lang="pt-BR" sz="1200">
              <a:effectLst/>
            </a:endParaRPr>
          </a:p>
          <a:p>
            <a:pPr>
              <a:defRPr/>
            </a:pPr>
            <a:endParaRPr lang="pt-B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76-4F73-9272-B521E75B3F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76-4F73-9272-B521E75B3FB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C76-4F73-9272-B521E75B3FB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C76-4F73-9272-B521E75B3FB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C76-4F73-9272-B521E75B3FB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C76-4F73-9272-B521E75B3FB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C76-4F73-9272-B521E75B3FB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C76-4F73-9272-B521E75B3FB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C76-4F73-9272-B521E75B3FB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C76-4F73-9272-B521E75B3FB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C76-4F73-9272-B521E75B3FB4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76-4F73-9272-B521E75B3FB4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76-4F73-9272-B521E75B3FB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'10+_SUB''s_2025'!$A$7:$A$18</c15:sqref>
                  </c15:fullRef>
                </c:ext>
              </c:extLst>
              <c:f>('10+_SUB''s_2025'!$A$7:$A$16,'10+_SUB''s_2025'!$A$18)</c:f>
              <c:strCache>
                <c:ptCount val="11"/>
                <c:pt idx="0">
                  <c:v>Sé</c:v>
                </c:pt>
                <c:pt idx="1">
                  <c:v>Lapa</c:v>
                </c:pt>
                <c:pt idx="2">
                  <c:v>Butantã</c:v>
                </c:pt>
                <c:pt idx="3">
                  <c:v>Ipiranga</c:v>
                </c:pt>
                <c:pt idx="4">
                  <c:v>Penha</c:v>
                </c:pt>
                <c:pt idx="5">
                  <c:v>Pirituba/Jaraguá</c:v>
                </c:pt>
                <c:pt idx="6">
                  <c:v>Mooca</c:v>
                </c:pt>
                <c:pt idx="7">
                  <c:v>Itaquera</c:v>
                </c:pt>
                <c:pt idx="8">
                  <c:v>Pinheiros</c:v>
                </c:pt>
                <c:pt idx="9">
                  <c:v>Campo Limpo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'10+_SUB''s_2025'!$Q$7:$Q$18</c15:sqref>
                  </c15:fullRef>
                </c:ext>
              </c:extLst>
              <c:f>('10+_SUB''s_2025'!$Q$7:$Q$16,'10+_SUB''s_2025'!$Q$18)</c:f>
              <c:numCache>
                <c:formatCode>0.00</c:formatCode>
                <c:ptCount val="11"/>
                <c:pt idx="0">
                  <c:v>6.25</c:v>
                </c:pt>
                <c:pt idx="1">
                  <c:v>6.557377049180328</c:v>
                </c:pt>
                <c:pt idx="2">
                  <c:v>8.5040983606557372</c:v>
                </c:pt>
                <c:pt idx="3">
                  <c:v>9.8360655737704921</c:v>
                </c:pt>
                <c:pt idx="4">
                  <c:v>5.1229508196721314</c:v>
                </c:pt>
                <c:pt idx="5">
                  <c:v>2.971311475409836</c:v>
                </c:pt>
                <c:pt idx="6">
                  <c:v>3.5860655737704916</c:v>
                </c:pt>
                <c:pt idx="7">
                  <c:v>3.4836065573770494</c:v>
                </c:pt>
                <c:pt idx="8">
                  <c:v>3.5860655737704916</c:v>
                </c:pt>
                <c:pt idx="9">
                  <c:v>2.6639344262295084</c:v>
                </c:pt>
                <c:pt idx="10">
                  <c:v>47.438524590163937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C76-4F73-9272-B521E75B3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Calibri"/>
                <a:ea typeface="Calibri"/>
                <a:cs typeface="Calibri"/>
              </a:rPr>
              <a:t>10 Subprefeituras mais demandadas no mês de Dezembro de 2025</a:t>
            </a:r>
          </a:p>
        </c:rich>
      </c:tx>
      <c:layout>
        <c:manualLayout>
          <c:xMode val="edge"/>
          <c:yMode val="edge"/>
          <c:x val="0.1304324757546258"/>
          <c:y val="2.6730781161663074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04981466696859E-2"/>
          <c:y val="0.13062148709394322"/>
          <c:w val="0.89522317920383965"/>
          <c:h val="0.629003041739375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'10+_Subprefeituras_DEZ_25'!$B$6</c:f>
              <c:strCache>
                <c:ptCount val="1"/>
                <c:pt idx="0">
                  <c:v>Dec-25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D3D-45A6-96B9-23E0447B3C2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D3D-45A6-96B9-23E0447B3C21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8D3D-45A6-96B9-23E0447B3C21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8D3D-45A6-96B9-23E0447B3C21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8D3D-45A6-96B9-23E0447B3C21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8D3D-45A6-96B9-23E0447B3C21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8D3D-45A6-96B9-23E0447B3C21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8D3D-45A6-96B9-23E0447B3C21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8D3D-45A6-96B9-23E0447B3C21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8D3D-45A6-96B9-23E0447B3C2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'10+_Subprefeituras_DEZ_25'!$A$7:$A$16</c:f>
              <c:strCache>
                <c:ptCount val="10"/>
                <c:pt idx="0">
                  <c:v>Ipiranga</c:v>
                </c:pt>
                <c:pt idx="1">
                  <c:v>Butantã</c:v>
                </c:pt>
                <c:pt idx="2">
                  <c:v>Lapa</c:v>
                </c:pt>
                <c:pt idx="3">
                  <c:v>Sé</c:v>
                </c:pt>
                <c:pt idx="4">
                  <c:v>Penha</c:v>
                </c:pt>
                <c:pt idx="5">
                  <c:v>Vila Mariana</c:v>
                </c:pt>
                <c:pt idx="6">
                  <c:v>Santo Amaro</c:v>
                </c:pt>
                <c:pt idx="7">
                  <c:v>Capela do Socorro</c:v>
                </c:pt>
                <c:pt idx="8">
                  <c:v>Santana/Tucuruvi</c:v>
                </c:pt>
                <c:pt idx="9">
                  <c:v>Mooca</c:v>
                </c:pt>
              </c:strCache>
            </c:strRef>
          </c:cat>
          <c:val>
            <c:numRef>
              <c:f>'10+_Subprefeituras_DEZ_25'!$B$7:$B$16</c:f>
              <c:numCache>
                <c:formatCode>General</c:formatCode>
                <c:ptCount val="10"/>
                <c:pt idx="0">
                  <c:v>96</c:v>
                </c:pt>
                <c:pt idx="1">
                  <c:v>83</c:v>
                </c:pt>
                <c:pt idx="2">
                  <c:v>64</c:v>
                </c:pt>
                <c:pt idx="3">
                  <c:v>61</c:v>
                </c:pt>
                <c:pt idx="4">
                  <c:v>50</c:v>
                </c:pt>
                <c:pt idx="5">
                  <c:v>48</c:v>
                </c:pt>
                <c:pt idx="6">
                  <c:v>43</c:v>
                </c:pt>
                <c:pt idx="7">
                  <c:v>38</c:v>
                </c:pt>
                <c:pt idx="8">
                  <c:v>36</c:v>
                </c:pt>
                <c:pt idx="9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D3D-45A6-96B9-23E0447B3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denúncias - 2025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Denúncia_Protocolos_2025!$A$6:$A$6</c:f>
              <c:strCache>
                <c:ptCount val="1"/>
                <c:pt idx="0">
                  <c:v>Recebidas</c:v>
                </c:pt>
              </c:strCache>
            </c:strRef>
          </c:tx>
          <c:spPr>
            <a:ln>
              <a:noFill/>
            </a:ln>
            <a:effectLst>
              <a:glow rad="25400">
                <a:schemeClr val="accent1">
                  <a:lumMod val="75000"/>
                </a:schemeClr>
              </a:glow>
            </a:effectLst>
          </c:spPr>
          <c:marker>
            <c:symbol val="circle"/>
            <c:size val="6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glow rad="25400">
                  <a:schemeClr val="accent1">
                    <a:lumMod val="75000"/>
                  </a:schemeClr>
                </a:glow>
              </a:effectLst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C6-42D0-A834-70BDE09BFF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C6-42D0-A834-70BDE09BFF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9C6-42D0-A834-70BDE09BFF47}"/>
              </c:ext>
            </c:extLst>
          </c:dPt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Denúncia_Protocolos_2025!$B$6:$M$6</c:f>
              <c:numCache>
                <c:formatCode>General</c:formatCode>
                <c:ptCount val="12"/>
                <c:pt idx="0">
                  <c:v>110</c:v>
                </c:pt>
                <c:pt idx="1">
                  <c:v>106</c:v>
                </c:pt>
                <c:pt idx="2">
                  <c:v>124</c:v>
                </c:pt>
                <c:pt idx="3">
                  <c:v>137</c:v>
                </c:pt>
                <c:pt idx="4">
                  <c:v>142</c:v>
                </c:pt>
                <c:pt idx="5">
                  <c:v>138</c:v>
                </c:pt>
                <c:pt idx="6">
                  <c:v>114</c:v>
                </c:pt>
                <c:pt idx="7">
                  <c:v>139</c:v>
                </c:pt>
                <c:pt idx="8">
                  <c:v>117</c:v>
                </c:pt>
                <c:pt idx="9">
                  <c:v>111</c:v>
                </c:pt>
                <c:pt idx="10">
                  <c:v>155</c:v>
                </c:pt>
                <c:pt idx="11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AB-49E0-97E5-71BAE31A0B86}"/>
            </c:ext>
          </c:extLst>
        </c:ser>
        <c:ser>
          <c:idx val="1"/>
          <c:order val="1"/>
          <c:tx>
            <c:strRef>
              <c:f>Denúncia_Protocolos_2025!$A$7:$A$7</c:f>
              <c:strCache>
                <c:ptCount val="1"/>
                <c:pt idx="0">
                  <c:v>Não Recebidas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Denúncia_Protocolos_2025!$B$7:$M$7</c:f>
              <c:numCache>
                <c:formatCode>General</c:formatCode>
                <c:ptCount val="12"/>
                <c:pt idx="0">
                  <c:v>293</c:v>
                </c:pt>
                <c:pt idx="1">
                  <c:v>217</c:v>
                </c:pt>
                <c:pt idx="2">
                  <c:v>270</c:v>
                </c:pt>
                <c:pt idx="3">
                  <c:v>236</c:v>
                </c:pt>
                <c:pt idx="4">
                  <c:v>232</c:v>
                </c:pt>
                <c:pt idx="5">
                  <c:v>220</c:v>
                </c:pt>
                <c:pt idx="6">
                  <c:v>196</c:v>
                </c:pt>
                <c:pt idx="7">
                  <c:v>267</c:v>
                </c:pt>
                <c:pt idx="8">
                  <c:v>291</c:v>
                </c:pt>
                <c:pt idx="9">
                  <c:v>181</c:v>
                </c:pt>
                <c:pt idx="10">
                  <c:v>213</c:v>
                </c:pt>
                <c:pt idx="11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AB-49E0-97E5-71BAE31A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71567"/>
        <c:axId val="1820270735"/>
      </c:lineChart>
      <c:valAx>
        <c:axId val="1820270735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567"/>
        <c:crosses val="autoZero"/>
        <c:crossBetween val="between"/>
      </c:valAx>
      <c:dateAx>
        <c:axId val="1820271567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735"/>
        <c:crosses val="autoZero"/>
        <c:auto val="1"/>
        <c:lblOffset val="100"/>
        <c:baseTimeUnit val="months"/>
        <c:majorUnit val="1"/>
      </c:dateAx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protocolos - 2025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Denúncia_Protocolos_2025!$A$10:$A$10</c:f>
              <c:strCache>
                <c:ptCount val="1"/>
                <c:pt idx="0">
                  <c:v>Total denúncias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circle"/>
            <c:size val="9"/>
            <c:spPr>
              <a:solidFill>
                <a:schemeClr val="accent1">
                  <a:lumMod val="75000"/>
                </a:schemeClr>
              </a:solidFill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E96B-491F-97F0-03126D8152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E96B-491F-97F0-03126D8152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E96B-491F-97F0-03126D81520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E96B-491F-97F0-03126D81520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E96B-491F-97F0-03126D81520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E96B-491F-97F0-03126D81520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6-E96B-491F-97F0-03126D81520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7-E96B-491F-97F0-03126D81520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8-E96B-491F-97F0-03126D81520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9-E96B-491F-97F0-03126D81520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A-E96B-491F-97F0-03126D81520D}"/>
              </c:ext>
            </c:extLst>
          </c:dPt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Denúncia_Protocolos_2025!$B$10:$M$10</c:f>
              <c:numCache>
                <c:formatCode>General</c:formatCode>
                <c:ptCount val="12"/>
                <c:pt idx="0">
                  <c:v>407</c:v>
                </c:pt>
                <c:pt idx="1">
                  <c:v>327</c:v>
                </c:pt>
                <c:pt idx="2">
                  <c:v>399</c:v>
                </c:pt>
                <c:pt idx="3">
                  <c:v>377</c:v>
                </c:pt>
                <c:pt idx="4">
                  <c:v>380</c:v>
                </c:pt>
                <c:pt idx="5">
                  <c:v>361</c:v>
                </c:pt>
                <c:pt idx="6">
                  <c:v>311</c:v>
                </c:pt>
                <c:pt idx="7">
                  <c:v>409</c:v>
                </c:pt>
                <c:pt idx="8">
                  <c:v>415</c:v>
                </c:pt>
                <c:pt idx="9">
                  <c:v>308</c:v>
                </c:pt>
                <c:pt idx="10">
                  <c:v>385</c:v>
                </c:pt>
                <c:pt idx="11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C57-4E20-AC4D-B4C20E59AF66}"/>
            </c:ext>
          </c:extLst>
        </c:ser>
        <c:ser>
          <c:idx val="1"/>
          <c:order val="1"/>
          <c:tx>
            <c:strRef>
              <c:f>Denúncia_Protocolos_2025!$A$13:$A$13</c:f>
              <c:strCache>
                <c:ptCount val="1"/>
                <c:pt idx="0">
                  <c:v>Convertidas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numRef>
              <c:f>Denúncia_Protocolos_2025!$B$4:$M$4</c:f>
              <c:numCache>
                <c:formatCode>mmm\-yy</c:formatCode>
                <c:ptCount val="12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</c:numCache>
            </c:numRef>
          </c:cat>
          <c:val>
            <c:numRef>
              <c:f>Denúncia_Protocolos_2025!$B$13:$M$13</c:f>
              <c:numCache>
                <c:formatCode>General</c:formatCode>
                <c:ptCount val="12"/>
                <c:pt idx="0">
                  <c:v>499</c:v>
                </c:pt>
                <c:pt idx="1">
                  <c:v>512</c:v>
                </c:pt>
                <c:pt idx="2">
                  <c:v>581</c:v>
                </c:pt>
                <c:pt idx="3">
                  <c:v>617</c:v>
                </c:pt>
                <c:pt idx="4">
                  <c:v>508</c:v>
                </c:pt>
                <c:pt idx="5">
                  <c:v>485</c:v>
                </c:pt>
                <c:pt idx="6">
                  <c:v>558</c:v>
                </c:pt>
                <c:pt idx="7">
                  <c:v>665</c:v>
                </c:pt>
                <c:pt idx="8">
                  <c:v>658</c:v>
                </c:pt>
                <c:pt idx="9">
                  <c:v>657</c:v>
                </c:pt>
                <c:pt idx="10">
                  <c:v>815</c:v>
                </c:pt>
                <c:pt idx="11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C57-4E20-AC4D-B4C20E59A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67823"/>
        <c:axId val="1820267407"/>
      </c:lineChart>
      <c:valAx>
        <c:axId val="182026740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823"/>
        <c:crosses val="autoZero"/>
        <c:crossBetween val="between"/>
      </c:valAx>
      <c:dateAx>
        <c:axId val="1820267823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407"/>
        <c:crosses val="autoZero"/>
        <c:auto val="1"/>
        <c:lblOffset val="100"/>
        <c:baseTimeUnit val="months"/>
        <c:majorUnit val="1"/>
      </c:date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Status - Protocolos aceitos como denúncias 2025</a:t>
            </a:r>
          </a:p>
        </c:rich>
      </c:tx>
      <c:layout>
        <c:manualLayout>
          <c:xMode val="edge"/>
          <c:yMode val="edge"/>
          <c:x val="0.12258811017215199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16674512919408263"/>
          <c:y val="0.11623805899387629"/>
          <c:w val="0.50790822831442251"/>
          <c:h val="0.76412942889715163"/>
        </c:manualLayout>
      </c:layout>
      <c:pieChart>
        <c:varyColors val="1"/>
        <c:ser>
          <c:idx val="0"/>
          <c:order val="0"/>
          <c:tx>
            <c:strRef>
              <c:f>Denúncia_Protocolos_2025!$N$4:$N$4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E68-4036-B66A-C0CD46E7465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68-4036-B66A-C0CD46E746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1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Denúncia_Protocolos_2025!$A$6:$A$7</c:f>
              <c:strCache>
                <c:ptCount val="2"/>
                <c:pt idx="0">
                  <c:v>Recebidas</c:v>
                </c:pt>
                <c:pt idx="1">
                  <c:v>Não Recebidas</c:v>
                </c:pt>
              </c:strCache>
            </c:strRef>
          </c:cat>
          <c:val>
            <c:numRef>
              <c:f>Denúncia_Protocolos_2025!$N$6:$N$7</c:f>
              <c:numCache>
                <c:formatCode>General</c:formatCode>
                <c:ptCount val="2"/>
                <c:pt idx="0">
                  <c:v>1528</c:v>
                </c:pt>
                <c:pt idx="1">
                  <c:v>2835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6A-4F6A-B5EC-E9349AD4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6689361527875732"/>
          <c:y val="0.23943797060133462"/>
          <c:w val="0.19161264493948449"/>
          <c:h val="0.45738485016252928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aceitos como denúncias 2025 - tipologia</a:t>
            </a:r>
          </a:p>
        </c:rich>
      </c:tx>
      <c:layout>
        <c:manualLayout>
          <c:xMode val="edge"/>
          <c:yMode val="edge"/>
          <c:x val="0.22355524707997329"/>
          <c:y val="2.0453435519360765E-2"/>
        </c:manualLayout>
      </c:layout>
      <c:overlay val="0"/>
      <c:spPr>
        <a:noFill/>
        <a:ln>
          <a:noFill/>
        </a:ln>
      </c:spPr>
    </c:title>
    <c:autoTitleDeleted val="0"/>
    <c:view3D>
      <c:rotX val="14"/>
      <c:rotY val="19"/>
      <c:rAngAx val="0"/>
    </c:view3D>
    <c:floor>
      <c:thickness val="0"/>
      <c:spPr>
        <a:noFill/>
        <a:ln w="6345" cap="flat">
          <a:solidFill>
            <a:srgbClr val="000000"/>
          </a:solidFill>
          <a:prstDash val="solid"/>
          <a:round/>
        </a:ln>
      </c:spPr>
    </c:floor>
    <c:sideWall>
      <c:thickness val="0"/>
      <c:spPr>
        <a:noFill/>
        <a:ln w="9528">
          <a:solidFill>
            <a:srgbClr val="000000"/>
          </a:solidFill>
          <a:prstDash val="solid"/>
        </a:ln>
      </c:spPr>
    </c:sideWall>
    <c:backWall>
      <c:thickness val="0"/>
      <c:spPr>
        <a:noFill/>
        <a:ln w="9528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Denúncia_Protocolos_2025!$A$48:$A$48</c:f>
              <c:strCache>
                <c:ptCount val="1"/>
                <c:pt idx="0">
                  <c:v>Total indeferidas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strRef>
              <c:f>Denúncia_Protocolos_2025!$B$34:$I$34</c:f>
              <c:strCache>
                <c:ptCount val="8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Manifestações sobre o BRT Aricanduva</c:v>
                </c:pt>
                <c:pt idx="7">
                  <c:v>Total Geral</c:v>
                </c:pt>
              </c:strCache>
            </c:strRef>
          </c:cat>
          <c:val>
            <c:numRef>
              <c:f>Denúncia_Protocolos_2025!$B$48:$I$48</c:f>
              <c:numCache>
                <c:formatCode>General</c:formatCode>
                <c:ptCount val="8"/>
                <c:pt idx="0">
                  <c:v>331</c:v>
                </c:pt>
                <c:pt idx="1">
                  <c:v>109</c:v>
                </c:pt>
                <c:pt idx="2">
                  <c:v>1181</c:v>
                </c:pt>
                <c:pt idx="3">
                  <c:v>111</c:v>
                </c:pt>
                <c:pt idx="4">
                  <c:v>603</c:v>
                </c:pt>
                <c:pt idx="5">
                  <c:v>500</c:v>
                </c:pt>
                <c:pt idx="6">
                  <c:v>0</c:v>
                </c:pt>
                <c:pt idx="7">
                  <c:v>2835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1-4691-8A1E-F44C48DDE3EC}"/>
            </c:ext>
          </c:extLst>
        </c:ser>
        <c:ser>
          <c:idx val="1"/>
          <c:order val="1"/>
          <c:tx>
            <c:strRef>
              <c:f>Denúncia_Protocolos_2025!$A$63:$A$63</c:f>
              <c:strCache>
                <c:ptCount val="1"/>
                <c:pt idx="0">
                  <c:v>Total deferidas</c:v>
                </c:pt>
              </c:strCache>
            </c:strRef>
          </c:tx>
          <c:spPr>
            <a:solidFill>
              <a:srgbClr val="BED1EA"/>
            </a:solidFill>
            <a:ln>
              <a:noFill/>
            </a:ln>
          </c:spPr>
          <c:invertIfNegative val="0"/>
          <c:cat>
            <c:strRef>
              <c:f>Denúncia_Protocolos_2025!$B$34:$I$34</c:f>
              <c:strCache>
                <c:ptCount val="8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Manifestações sobre o BRT Aricanduva</c:v>
                </c:pt>
                <c:pt idx="7">
                  <c:v>Total Geral</c:v>
                </c:pt>
              </c:strCache>
            </c:strRef>
          </c:cat>
          <c:val>
            <c:numRef>
              <c:f>Denúncia_Protocolos_2025!$B$63:$I$63</c:f>
              <c:numCache>
                <c:formatCode>General</c:formatCode>
                <c:ptCount val="8"/>
                <c:pt idx="0">
                  <c:v>90</c:v>
                </c:pt>
                <c:pt idx="1">
                  <c:v>135</c:v>
                </c:pt>
                <c:pt idx="2">
                  <c:v>694</c:v>
                </c:pt>
                <c:pt idx="3">
                  <c:v>17</c:v>
                </c:pt>
                <c:pt idx="4">
                  <c:v>237</c:v>
                </c:pt>
                <c:pt idx="5">
                  <c:v>354</c:v>
                </c:pt>
                <c:pt idx="6">
                  <c:v>1</c:v>
                </c:pt>
                <c:pt idx="7">
                  <c:v>1528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11-4691-8A1E-F44C48DDE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820271151"/>
        <c:axId val="1820270319"/>
        <c:axId val="1789614527"/>
      </c:bar3DChart>
      <c:valAx>
        <c:axId val="18202703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151"/>
        <c:crosses val="autoZero"/>
        <c:crossBetween val="between"/>
      </c:valAx>
      <c:catAx>
        <c:axId val="1820271151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auto val="1"/>
        <c:lblAlgn val="ctr"/>
        <c:lblOffset val="100"/>
        <c:noMultiLvlLbl val="0"/>
      </c:catAx>
      <c:serAx>
        <c:axId val="1789614527"/>
        <c:scaling>
          <c:orientation val="minMax"/>
        </c:scaling>
        <c:delete val="0"/>
        <c:axPos val="b"/>
        <c:majorGridlines>
          <c:spPr>
            <a:ln w="3172" cap="flat">
              <a:solidFill>
                <a:srgbClr val="000000"/>
              </a:solidFill>
              <a:prstDash val="solid"/>
              <a:round/>
            </a:ln>
          </c:spPr>
        </c:majorGridlines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tickLblSkip val="1"/>
      </c:serAx>
      <c:spPr>
        <a:noFill/>
        <a:ln w="9528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07020058075566E-2"/>
          <c:y val="0.19476961213181682"/>
          <c:w val="0.92022843770295581"/>
          <c:h val="0.77051556658311604"/>
        </c:manualLayout>
      </c:layout>
      <c:pieChart>
        <c:varyColors val="1"/>
        <c:ser>
          <c:idx val="0"/>
          <c:order val="0"/>
          <c:tx>
            <c:strRef>
              <c:f>Denúncia_Protocolos_2025!$Q$4</c:f>
              <c:strCache>
                <c:ptCount val="1"/>
                <c:pt idx="0">
                  <c:v>% Total 2025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5B5D-4A73-8375-77E69AC2EAB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B5D-4A73-8375-77E69AC2EAB3}"/>
              </c:ext>
            </c:extLst>
          </c:dPt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5B5D-4A73-8375-77E69AC2EAB3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5B5D-4A73-8375-77E69AC2EAB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Denúncia_Protocolos_2025!$A$6:$A$13</c15:sqref>
                  </c15:fullRef>
                </c:ext>
              </c:extLst>
              <c:f>(Denúncia_Protocolos_2025!$A$6:$A$8,Denúncia_Protocolos_2025!$A$13)</c:f>
              <c:strCache>
                <c:ptCount val="4"/>
                <c:pt idx="0">
                  <c:v>Recebidas</c:v>
                </c:pt>
                <c:pt idx="1">
                  <c:v>Não Recebidas</c:v>
                </c:pt>
                <c:pt idx="2">
                  <c:v>Canceladas</c:v>
                </c:pt>
                <c:pt idx="3">
                  <c:v>Convertidas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Denúncia_Protocolos_2025!$Q$6:$Q$13</c15:sqref>
                  </c15:fullRef>
                </c:ext>
              </c:extLst>
              <c:f>(Denúncia_Protocolos_2025!$Q$6:$Q$8,Denúncia_Protocolos_2025!$Q$13)</c:f>
              <c:numCache>
                <c:formatCode>0.00</c:formatCode>
                <c:ptCount val="4"/>
                <c:pt idx="0">
                  <c:v>13.153137643109236</c:v>
                </c:pt>
                <c:pt idx="1">
                  <c:v>24.403890849616943</c:v>
                </c:pt>
                <c:pt idx="2">
                  <c:v>0.6628217267797194</c:v>
                </c:pt>
                <c:pt idx="3">
                  <c:v>61.780149780494099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5D-4A73-8375-77E69AC2E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Denúncias - Unidades PMSP - DEZEMBRO/2025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Denúncia_Unidades_Mensal_2025!$G$4:$G$78</c:f>
              <c:strCache>
                <c:ptCount val="75"/>
                <c:pt idx="0">
                  <c:v>AHMSP Autarquia Hospitalar Municipal</c:v>
                </c:pt>
                <c:pt idx="1">
                  <c:v>Companhia Metropolitana de Habitação</c:v>
                </c:pt>
                <c:pt idx="2">
                  <c:v>FTMSP Fundação Theatro Municipal de São Paulo</c:v>
                </c:pt>
                <c:pt idx="3">
                  <c:v>Procuradoria Geral do Município</c:v>
                </c:pt>
                <c:pt idx="4">
                  <c:v>São Paulo Obras</c:v>
                </c:pt>
                <c:pt idx="5">
                  <c:v>São Paulo Urbanismo</c:v>
                </c:pt>
                <c:pt idx="6">
                  <c:v>Secretaria de Relações Institucionais</c:v>
                </c:pt>
                <c:pt idx="7">
                  <c:v>Secretaria de Relações Internacionais</c:v>
                </c:pt>
                <c:pt idx="8">
                  <c:v>Secretaria do Governo Municipal</c:v>
                </c:pt>
                <c:pt idx="9">
                  <c:v>Secretaria Executiva de Mudanças Climáticas</c:v>
                </c:pt>
                <c:pt idx="10">
                  <c:v>Secretaria Municipal da Pessoa com Deficiência</c:v>
                </c:pt>
                <c:pt idx="11">
                  <c:v>Secretaria Executiva de Comunicação</c:v>
                </c:pt>
                <c:pt idx="12">
                  <c:v>Secretaria Municipal de Justiça</c:v>
                </c:pt>
                <c:pt idx="13">
                  <c:v>Secretaria Municipal de Mobilidade Urbana e Transporte</c:v>
                </c:pt>
                <c:pt idx="14">
                  <c:v>Secretaria Municipal de Urbanismo e Licenciamento</c:v>
                </c:pt>
                <c:pt idx="15">
                  <c:v>Subprefeitura Aricanduva</c:v>
                </c:pt>
                <c:pt idx="16">
                  <c:v>Subprefeitura Capela do Socorro</c:v>
                </c:pt>
                <c:pt idx="17">
                  <c:v>Subprefeitura Casa Verde</c:v>
                </c:pt>
                <c:pt idx="18">
                  <c:v>Subprefeitura Cidade Ademar</c:v>
                </c:pt>
                <c:pt idx="19">
                  <c:v>Subprefeitura Cidade Tiradentes</c:v>
                </c:pt>
                <c:pt idx="20">
                  <c:v>Subprefeitura Ermelino Matarazzo</c:v>
                </c:pt>
                <c:pt idx="21">
                  <c:v>Subprefeitura Ipiranga</c:v>
                </c:pt>
                <c:pt idx="22">
                  <c:v>Subprefeitura Itaim Paulista</c:v>
                </c:pt>
                <c:pt idx="23">
                  <c:v>Subprefeitura Itaquera</c:v>
                </c:pt>
                <c:pt idx="24">
                  <c:v>Subprefeitura Jabaquara</c:v>
                </c:pt>
                <c:pt idx="25">
                  <c:v>Subprefeitura Lapa</c:v>
                </c:pt>
                <c:pt idx="26">
                  <c:v>Subprefeitura M'Boi Mirim</c:v>
                </c:pt>
                <c:pt idx="27">
                  <c:v>Subprefeitura Mooca</c:v>
                </c:pt>
                <c:pt idx="28">
                  <c:v>Subprefeitura Penha</c:v>
                </c:pt>
                <c:pt idx="29">
                  <c:v>Subprefeitura Pinheiros</c:v>
                </c:pt>
                <c:pt idx="30">
                  <c:v>Subprefeitura Santana/Tucuruvi</c:v>
                </c:pt>
                <c:pt idx="31">
                  <c:v>Subprefeitura São Miguel Paulista</c:v>
                </c:pt>
                <c:pt idx="32">
                  <c:v>Subprefeitura Sapopemba</c:v>
                </c:pt>
                <c:pt idx="33">
                  <c:v>Subprefeitura Sé</c:v>
                </c:pt>
                <c:pt idx="34">
                  <c:v>Subprefeitura Vila Maria/Vila Guilherme</c:v>
                </c:pt>
                <c:pt idx="35">
                  <c:v>Subprefeitura Vila Prudente</c:v>
                </c:pt>
                <c:pt idx="36">
                  <c:v>Casa Civil</c:v>
                </c:pt>
                <c:pt idx="37">
                  <c:v>Empresa de Tecnologia da Informação e Comunicação do Município</c:v>
                </c:pt>
                <c:pt idx="38">
                  <c:v>Fundação Paulistana de Educação, Tecnologia e Cultura</c:v>
                </c:pt>
                <c:pt idx="39">
                  <c:v>Instituto de Previdência Municipal</c:v>
                </c:pt>
                <c:pt idx="40">
                  <c:v>Secretaria Municipal da Fazenda</c:v>
                </c:pt>
                <c:pt idx="41">
                  <c:v>Secretaria Municipal das Subprefeituras</c:v>
                </c:pt>
                <c:pt idx="42">
                  <c:v>Secretaria Municipal de Infraestrutura Urbana e Obras</c:v>
                </c:pt>
                <c:pt idx="43">
                  <c:v>Subprefeitura Butantã</c:v>
                </c:pt>
                <c:pt idx="44">
                  <c:v>Subprefeitura Campo Limpo</c:v>
                </c:pt>
                <c:pt idx="45">
                  <c:v>Subprefeitura Freguesia/Brasilândia</c:v>
                </c:pt>
                <c:pt idx="46">
                  <c:v>Subprefeitura Guaianases</c:v>
                </c:pt>
                <c:pt idx="47">
                  <c:v>Subprefeitura Parelheiros</c:v>
                </c:pt>
                <c:pt idx="48">
                  <c:v>Subprefeitura Perus</c:v>
                </c:pt>
                <c:pt idx="49">
                  <c:v>Subprefeitura Pirituba/Jaraguá</c:v>
                </c:pt>
                <c:pt idx="50">
                  <c:v>Subprefeitura Vila Mariana</c:v>
                </c:pt>
                <c:pt idx="51">
                  <c:v>Controladoria Geral do Município</c:v>
                </c:pt>
                <c:pt idx="52">
                  <c:v>Secretaria Municipal de Gestão</c:v>
                </c:pt>
                <c:pt idx="53">
                  <c:v>Secretaria Municipal de Inovação e Tecnologia</c:v>
                </c:pt>
                <c:pt idx="54">
                  <c:v>Secretaria Municipal de Turismo</c:v>
                </c:pt>
                <c:pt idx="55">
                  <c:v>Subprefeitura Jaçanã/Tremembé</c:v>
                </c:pt>
                <c:pt idx="56">
                  <c:v>Companhia de Engenharia de Tráfego</c:v>
                </c:pt>
                <c:pt idx="57">
                  <c:v>Secretaria Executiva de Limpeza Urbana</c:v>
                </c:pt>
                <c:pt idx="58">
                  <c:v>Secretaria Municipal de Direitos Humanos e Cidadania</c:v>
                </c:pt>
                <c:pt idx="59">
                  <c:v>Subprefeitura Santo Amaro</c:v>
                </c:pt>
                <c:pt idx="60">
                  <c:v>Subprefeitura São Mateus</c:v>
                </c:pt>
                <c:pt idx="61">
                  <c:v>Agência Reguladora de Serviços Públicos do Município</c:v>
                </c:pt>
                <c:pt idx="62">
                  <c:v>Secretaria Municipal de Desenvolvimento Econômico e Trabalho</c:v>
                </c:pt>
                <c:pt idx="63">
                  <c:v>Secretaria Municipal de Habitação</c:v>
                </c:pt>
                <c:pt idx="64">
                  <c:v>Canceladas</c:v>
                </c:pt>
                <c:pt idx="65">
                  <c:v>Secretaria Municipal de Cultura e Economia Criativa</c:v>
                </c:pt>
                <c:pt idx="66">
                  <c:v>Secretaria Municipal de Esportes e Lazer</c:v>
                </c:pt>
                <c:pt idx="67">
                  <c:v>Secretaria Municipal do Verde e Meio Ambiente</c:v>
                </c:pt>
                <c:pt idx="68">
                  <c:v>Secretaria Municipal de Segurança Urbana</c:v>
                </c:pt>
                <c:pt idx="69">
                  <c:v>Órgão externo</c:v>
                </c:pt>
                <c:pt idx="70">
                  <c:v>São Paulo Transportes</c:v>
                </c:pt>
                <c:pt idx="71">
                  <c:v>Secretaria Municipal de Assistência e Desenvolvimento Social</c:v>
                </c:pt>
                <c:pt idx="72">
                  <c:v>Secretaria Municipal de Educação</c:v>
                </c:pt>
                <c:pt idx="73">
                  <c:v>Secretaria Municipal da Saúde</c:v>
                </c:pt>
                <c:pt idx="74">
                  <c:v>Não identificado*</c:v>
                </c:pt>
              </c:strCache>
            </c:strRef>
          </c:cat>
          <c:val>
            <c:numRef>
              <c:f>Denúncia_Unidades_Mensal_2025!$J$4:$J$78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11</c:v>
                </c:pt>
                <c:pt idx="69">
                  <c:v>13</c:v>
                </c:pt>
                <c:pt idx="70">
                  <c:v>19</c:v>
                </c:pt>
                <c:pt idx="71">
                  <c:v>28</c:v>
                </c:pt>
                <c:pt idx="72">
                  <c:v>78</c:v>
                </c:pt>
                <c:pt idx="73">
                  <c:v>89</c:v>
                </c:pt>
                <c:pt idx="74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2-49CD-91BB-558790716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401933328"/>
        <c:axId val="401934160"/>
      </c:barChart>
      <c:catAx>
        <c:axId val="401933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4160"/>
        <c:crosses val="autoZero"/>
        <c:auto val="1"/>
        <c:lblAlgn val="ctr"/>
        <c:lblOffset val="100"/>
        <c:noMultiLvlLbl val="0"/>
      </c:catAx>
      <c:valAx>
        <c:axId val="40193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- Linha do Tempo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8"/>
          </c:marker>
          <c:trendline>
            <c:spPr>
              <a:ln w="12701" cap="rnd">
                <a:solidFill>
                  <a:srgbClr val="FF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Protocolos!$A$5:$A$16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Protocolos!$B$5:$B$16</c:f>
              <c:numCache>
                <c:formatCode>#,##0</c:formatCode>
                <c:ptCount val="12"/>
                <c:pt idx="0">
                  <c:v>6307</c:v>
                </c:pt>
                <c:pt idx="1">
                  <c:v>7249</c:v>
                </c:pt>
                <c:pt idx="2">
                  <c:v>6677</c:v>
                </c:pt>
                <c:pt idx="3">
                  <c:v>6771</c:v>
                </c:pt>
                <c:pt idx="4">
                  <c:v>6308</c:v>
                </c:pt>
                <c:pt idx="5">
                  <c:v>5155</c:v>
                </c:pt>
                <c:pt idx="6">
                  <c:v>6101</c:v>
                </c:pt>
                <c:pt idx="7">
                  <c:v>5561</c:v>
                </c:pt>
                <c:pt idx="8">
                  <c:v>5890</c:v>
                </c:pt>
                <c:pt idx="9">
                  <c:v>6118</c:v>
                </c:pt>
                <c:pt idx="10">
                  <c:v>5123</c:v>
                </c:pt>
                <c:pt idx="11">
                  <c:v>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A-4F3D-AAEB-D8C37D97C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46495"/>
        <c:axId val="1812051071"/>
      </c:lineChart>
      <c:valAx>
        <c:axId val="181205107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A6A6A6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46495"/>
        <c:crosses val="autoZero"/>
        <c:crossBetween val="between"/>
      </c:valAx>
      <c:dateAx>
        <c:axId val="181204649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7F7F7F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51071"/>
        <c:crosses val="autoZero"/>
        <c:auto val="1"/>
        <c:lblOffset val="100"/>
        <c:baseTimeUnit val="months"/>
        <c:majorUnit val="1"/>
      </c:dateAx>
      <c:spPr>
        <a:solidFill>
          <a:srgbClr val="D9D9D9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Denúncias DEZEMBRO/2025</a:t>
            </a:r>
            <a:endParaRPr lang="pt-BR" sz="1400">
              <a:effectLst/>
            </a:endParaRPr>
          </a:p>
        </c:rich>
      </c:tx>
      <c:layout>
        <c:manualLayout>
          <c:xMode val="edge"/>
          <c:yMode val="edge"/>
          <c:x val="0.19466455188359869"/>
          <c:y val="2.56594518617128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8187090593426049E-2"/>
          <c:y val="0.16997914927178984"/>
          <c:w val="0.90055563809240824"/>
          <c:h val="0.7212831398896313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Denúncia_Unidades_Mensal_2025!$A$80:$D$80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TOTAL</c:v>
                </c:pt>
              </c:strCache>
            </c:strRef>
          </c:cat>
          <c:val>
            <c:numRef>
              <c:f>Denúncia_Unidades_Mensal_2025!$A$81:$D$81</c:f>
              <c:numCache>
                <c:formatCode>General</c:formatCode>
                <c:ptCount val="4"/>
                <c:pt idx="0">
                  <c:v>110</c:v>
                </c:pt>
                <c:pt idx="1">
                  <c:v>293</c:v>
                </c:pt>
                <c:pt idx="2">
                  <c:v>4</c:v>
                </c:pt>
                <c:pt idx="3">
                  <c:v>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2-416A-AE4B-CFFB287C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59658240"/>
        <c:axId val="559649088"/>
      </c:barChart>
      <c:catAx>
        <c:axId val="55965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49088"/>
        <c:crosses val="autoZero"/>
        <c:auto val="1"/>
        <c:lblAlgn val="ctr"/>
        <c:lblOffset val="100"/>
        <c:noMultiLvlLbl val="0"/>
      </c:catAx>
      <c:valAx>
        <c:axId val="55964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5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Motivos de indeferimento NOVEMBRO/2025</a:t>
            </a:r>
            <a:endParaRPr lang="pt-BR" sz="1400">
              <a:effectLst/>
            </a:endParaRPr>
          </a:p>
        </c:rich>
      </c:tx>
      <c:layout>
        <c:manualLayout>
          <c:xMode val="edge"/>
          <c:yMode val="edge"/>
          <c:x val="0.19030105756960317"/>
          <c:y val="2.71084369495822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Denúncia_Unidades_Mensal_2025!$H$82:$H$85</c:f>
              <c:strCache>
                <c:ptCount val="4"/>
                <c:pt idx="0">
                  <c:v>Duplicidade de protocolo</c:v>
                </c:pt>
                <c:pt idx="1">
                  <c:v>Falta de informação</c:v>
                </c:pt>
                <c:pt idx="2">
                  <c:v>Fora da competência da Ouvidoria</c:v>
                </c:pt>
                <c:pt idx="3">
                  <c:v>Perda de objeto</c:v>
                </c:pt>
              </c:strCache>
            </c:strRef>
          </c:cat>
          <c:val>
            <c:numRef>
              <c:f>Denúncia_Unidades_Mensal_2025!$I$82:$I$85</c:f>
              <c:numCache>
                <c:formatCode>General</c:formatCode>
                <c:ptCount val="4"/>
                <c:pt idx="0">
                  <c:v>18</c:v>
                </c:pt>
                <c:pt idx="1">
                  <c:v>259</c:v>
                </c:pt>
                <c:pt idx="2">
                  <c:v>10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6-4BC4-9D9E-7C2495F38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36083631"/>
        <c:axId val="1936091535"/>
      </c:barChart>
      <c:catAx>
        <c:axId val="19360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6091535"/>
        <c:crosses val="autoZero"/>
        <c:auto val="1"/>
        <c:lblAlgn val="ctr"/>
        <c:lblOffset val="100"/>
        <c:noMultiLvlLbl val="0"/>
      </c:catAx>
      <c:valAx>
        <c:axId val="1936091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60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Linha do tempo - Protocolos e-SIC 2025</a:t>
            </a:r>
          </a:p>
        </c:rich>
      </c:tx>
      <c:layout>
        <c:manualLayout>
          <c:xMode val="edge"/>
          <c:yMode val="edge"/>
          <c:x val="0.15894340130560602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6106736657919"/>
          <c:y val="0.20738711071039484"/>
          <c:w val="0.58440608385490278"/>
          <c:h val="0.63228702108590529"/>
        </c:manualLayout>
      </c:layout>
      <c:lineChart>
        <c:grouping val="standard"/>
        <c:varyColors val="0"/>
        <c:ser>
          <c:idx val="0"/>
          <c:order val="0"/>
          <c:tx>
            <c:strRef>
              <c:f>'e-SIC_2025'!$B$5:$B$5</c:f>
              <c:strCache>
                <c:ptCount val="1"/>
                <c:pt idx="0">
                  <c:v>Protocolos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</c:marker>
          <c:trendline>
            <c:spPr>
              <a:ln w="6345" cap="rnd">
                <a:solidFill>
                  <a:srgbClr val="00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'e-SIC_2025'!$A$6:$A$17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'e-SIC_2025'!$B$6:$B$17</c:f>
              <c:numCache>
                <c:formatCode>#,##0</c:formatCode>
                <c:ptCount val="12"/>
                <c:pt idx="0">
                  <c:v>590</c:v>
                </c:pt>
                <c:pt idx="1">
                  <c:v>610</c:v>
                </c:pt>
                <c:pt idx="2">
                  <c:v>650</c:v>
                </c:pt>
                <c:pt idx="3">
                  <c:v>776</c:v>
                </c:pt>
                <c:pt idx="4">
                  <c:v>600</c:v>
                </c:pt>
                <c:pt idx="5">
                  <c:v>554</c:v>
                </c:pt>
                <c:pt idx="6">
                  <c:v>687</c:v>
                </c:pt>
                <c:pt idx="7">
                  <c:v>637</c:v>
                </c:pt>
                <c:pt idx="8">
                  <c:v>735</c:v>
                </c:pt>
                <c:pt idx="9">
                  <c:v>621</c:v>
                </c:pt>
                <c:pt idx="10">
                  <c:v>613</c:v>
                </c:pt>
                <c:pt idx="11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1535"/>
        <c:axId val="1825391119"/>
      </c:lineChart>
      <c:lineChart>
        <c:grouping val="standard"/>
        <c:varyColors val="0"/>
        <c:ser>
          <c:idx val="1"/>
          <c:order val="1"/>
          <c:tx>
            <c:strRef>
              <c:f>'e-SIC_2025'!$C$5:$C$5</c:f>
              <c:strCache>
                <c:ptCount val="1"/>
                <c:pt idx="0">
                  <c:v>Variação*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F3E-43D0-B58F-CB4F7AEDFC46}"/>
              </c:ext>
            </c:extLst>
          </c:dPt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F3E-43D0-B58F-CB4F7AEDFC46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3F3E-43D0-B58F-CB4F7AEDFC46}"/>
              </c:ext>
            </c:extLst>
          </c:dPt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F3E-43D0-B58F-CB4F7AEDFC46}"/>
              </c:ext>
            </c:extLst>
          </c:dPt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3F3E-43D0-B58F-CB4F7AEDFC46}"/>
              </c:ext>
            </c:extLst>
          </c:dPt>
          <c:dPt>
            <c:idx val="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F3E-43D0-B58F-CB4F7AEDFC46}"/>
              </c:ext>
            </c:extLst>
          </c:dPt>
          <c:dPt>
            <c:idx val="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3F3E-43D0-B58F-CB4F7AEDFC46}"/>
              </c:ext>
            </c:extLst>
          </c:dPt>
          <c:dPt>
            <c:idx val="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3F3E-43D0-B58F-CB4F7AEDFC46}"/>
              </c:ext>
            </c:extLst>
          </c:dPt>
          <c:dPt>
            <c:idx val="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3F3E-43D0-B58F-CB4F7AEDFC46}"/>
              </c:ext>
            </c:extLst>
          </c:dPt>
          <c:dPt>
            <c:idx val="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3F3E-43D0-B58F-CB4F7AEDFC46}"/>
              </c:ext>
            </c:extLst>
          </c:dPt>
          <c:dPt>
            <c:idx val="1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3F3E-43D0-B58F-CB4F7AEDFC46}"/>
              </c:ext>
            </c:extLst>
          </c:dPt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3F3E-43D0-B58F-CB4F7AEDFC46}"/>
              </c:ext>
            </c:extLst>
          </c:dPt>
          <c:cat>
            <c:numRef>
              <c:f>'e-SIC_2025'!$A$6:$A$17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'e-SIC_2025'!$C$6:$C$17</c:f>
              <c:numCache>
                <c:formatCode>0.00</c:formatCode>
                <c:ptCount val="12"/>
                <c:pt idx="0">
                  <c:v>65.266106442577026</c:v>
                </c:pt>
                <c:pt idx="1">
                  <c:v>3.3898305084745761</c:v>
                </c:pt>
                <c:pt idx="2">
                  <c:v>6.557377049180328</c:v>
                </c:pt>
                <c:pt idx="3">
                  <c:v>19.384615384615383</c:v>
                </c:pt>
                <c:pt idx="4">
                  <c:v>-22.680412371134022</c:v>
                </c:pt>
                <c:pt idx="5">
                  <c:v>-7.6666666666666661</c:v>
                </c:pt>
                <c:pt idx="6">
                  <c:v>24.007220216606498</c:v>
                </c:pt>
                <c:pt idx="7">
                  <c:v>-7.2780203784570592</c:v>
                </c:pt>
                <c:pt idx="8">
                  <c:v>15.384615384615385</c:v>
                </c:pt>
                <c:pt idx="9">
                  <c:v>-15.510204081632653</c:v>
                </c:pt>
                <c:pt idx="10">
                  <c:v>-1.288244766505636</c:v>
                </c:pt>
                <c:pt idx="11">
                  <c:v>-0.16313213703099511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4863"/>
        <c:axId val="1825393615"/>
      </c:lineChart>
      <c:valAx>
        <c:axId val="18253911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kern="1200" cap="none" spc="0" baseline="0">
                    <a:solidFill>
                      <a:srgbClr val="000000"/>
                    </a:solidFill>
                    <a:uFillTx/>
                    <a:latin typeface="Calibri"/>
                    <a:ea typeface="Calibri"/>
                    <a:cs typeface="Calibri"/>
                  </a:rPr>
                  <a:t>Protocolos</a:t>
                </a:r>
              </a:p>
            </c:rich>
          </c:tx>
          <c:layout>
            <c:manualLayout>
              <c:xMode val="edge"/>
              <c:yMode val="edge"/>
              <c:x val="1.8260537945577273E-4"/>
              <c:y val="0.38378668834827967"/>
            </c:manualLayout>
          </c:layout>
          <c:overlay val="0"/>
          <c:spPr>
            <a:noFill/>
            <a:ln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535"/>
        <c:crosses val="autoZero"/>
        <c:crossBetween val="between"/>
      </c:valAx>
      <c:dateAx>
        <c:axId val="182539153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119"/>
        <c:crosses val="autoZero"/>
        <c:auto val="1"/>
        <c:lblOffset val="100"/>
        <c:baseTimeUnit val="months"/>
        <c:majorUnit val="1"/>
      </c:dateAx>
      <c:valAx>
        <c:axId val="1825393615"/>
        <c:scaling>
          <c:orientation val="minMax"/>
          <c:max val="100"/>
          <c:min val="-10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4863"/>
        <c:crosses val="max"/>
        <c:crossBetween val="between"/>
      </c:valAx>
      <c:dateAx>
        <c:axId val="182539486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825393615"/>
        <c:crosses val="autoZero"/>
        <c:auto val="1"/>
        <c:lblOffset val="100"/>
        <c:baseTimeUnit val="months"/>
      </c:date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8991452991452993"/>
          <c:y val="0.31004740169481521"/>
          <c:w val="0.21008547008547007"/>
          <c:h val="0.28746719582682623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62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órgãos + demandados - MÉDIA 2025</a:t>
            </a:r>
          </a:p>
        </c:rich>
      </c:tx>
      <c:layout>
        <c:manualLayout>
          <c:xMode val="edge"/>
          <c:yMode val="edge"/>
          <c:x val="0.16432979094396416"/>
          <c:y val="1.0498687664041995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25516491382633116"/>
          <c:y val="0.14752199282176343"/>
          <c:w val="0.56175797955325513"/>
          <c:h val="0.84337418452614688"/>
        </c:manualLayout>
      </c:layout>
      <c:pieChart>
        <c:varyColors val="1"/>
        <c:ser>
          <c:idx val="0"/>
          <c:order val="0"/>
          <c:tx>
            <c:strRef>
              <c:f>'e-SIC_2025'!$P$106:$P$106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3B64A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F8CF-4FF2-BF6A-4B678D8B909E}"/>
              </c:ext>
            </c:extLst>
          </c:dPt>
          <c:dPt>
            <c:idx val="1"/>
            <c:bubble3D val="0"/>
            <c:spPr>
              <a:solidFill>
                <a:srgbClr val="E2F0D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F8CF-4FF2-BF6A-4B678D8B909E}"/>
              </c:ext>
            </c:extLst>
          </c:dPt>
          <c:dPt>
            <c:idx val="2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F8CF-4FF2-BF6A-4B678D8B909E}"/>
              </c:ext>
            </c:extLst>
          </c:dPt>
          <c:dPt>
            <c:idx val="3"/>
            <c:bubble3D val="0"/>
            <c:spPr>
              <a:solidFill>
                <a:srgbClr val="E2AA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F8CF-4FF2-BF6A-4B678D8B909E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F8CF-4FF2-BF6A-4B678D8B909E}"/>
              </c:ext>
            </c:extLst>
          </c:dPt>
          <c:dPt>
            <c:idx val="5"/>
            <c:bubble3D val="0"/>
            <c:spPr>
              <a:solidFill>
                <a:srgbClr val="62993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F8CF-4FF2-BF6A-4B678D8B909E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F8CF-4FF2-BF6A-4B678D8B909E}"/>
              </c:ext>
            </c:extLst>
          </c:dPt>
          <c:dPt>
            <c:idx val="7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F8CF-4FF2-BF6A-4B678D8B909E}"/>
              </c:ext>
            </c:extLst>
          </c:dPt>
          <c:dPt>
            <c:idx val="8"/>
            <c:bubble3D val="0"/>
            <c:spPr>
              <a:solidFill>
                <a:srgbClr val="BFBFB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F8CF-4FF2-BF6A-4B678D8B909E}"/>
              </c:ext>
            </c:extLst>
          </c:dPt>
          <c:dPt>
            <c:idx val="9"/>
            <c:bubble3D val="0"/>
            <c:spPr>
              <a:solidFill>
                <a:srgbClr val="FFF2C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F8CF-4FF2-BF6A-4B678D8B909E}"/>
              </c:ext>
            </c:extLst>
          </c:dPt>
          <c:dLbls>
            <c:dLbl>
              <c:idx val="0"/>
              <c:layout>
                <c:manualLayout>
                  <c:x val="-7.3808158987574424E-2"/>
                  <c:y val="0.11853541929306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CF-4FF2-BF6A-4B678D8B909E}"/>
                </c:ext>
              </c:extLst>
            </c:dLbl>
            <c:dLbl>
              <c:idx val="6"/>
              <c:layout>
                <c:manualLayout>
                  <c:x val="7.9563591992799221E-2"/>
                  <c:y val="4.89577779155558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CF-4FF2-BF6A-4B678D8B909E}"/>
                </c:ext>
              </c:extLst>
            </c:dLbl>
            <c:dLbl>
              <c:idx val="7"/>
              <c:layout>
                <c:manualLayout>
                  <c:x val="4.7931262985720979E-2"/>
                  <c:y val="0.102100977535288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CF-4FF2-BF6A-4B678D8B909E}"/>
                </c:ext>
              </c:extLst>
            </c:dLbl>
            <c:dLbl>
              <c:idx val="8"/>
              <c:layout>
                <c:manualLayout>
                  <c:x val="4.3903521549342961E-2"/>
                  <c:y val="0.104887125329806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CF-4FF2-BF6A-4B678D8B909E}"/>
                </c:ext>
              </c:extLst>
            </c:dLbl>
            <c:dLbl>
              <c:idx val="9"/>
              <c:layout>
                <c:manualLayout>
                  <c:x val="9.7950155438487063E-3"/>
                  <c:y val="0.101445154001419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CF-4FF2-BF6A-4B678D8B909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'e-SIC_2025'!$A$107:$A$116</c:f>
              <c:strCache>
                <c:ptCount val="10"/>
                <c:pt idx="0">
                  <c:v>SMS</c:v>
                </c:pt>
                <c:pt idx="1">
                  <c:v>CET</c:v>
                </c:pt>
                <c:pt idx="2">
                  <c:v>SME</c:v>
                </c:pt>
                <c:pt idx="3">
                  <c:v>SMUL</c:v>
                </c:pt>
                <c:pt idx="4">
                  <c:v>SPTrans</c:v>
                </c:pt>
                <c:pt idx="5">
                  <c:v>SF</c:v>
                </c:pt>
                <c:pt idx="6">
                  <c:v>SMC</c:v>
                </c:pt>
                <c:pt idx="7">
                  <c:v>SMSUB</c:v>
                </c:pt>
                <c:pt idx="8">
                  <c:v>SVMA</c:v>
                </c:pt>
                <c:pt idx="9">
                  <c:v>SIURB</c:v>
                </c:pt>
              </c:strCache>
            </c:strRef>
          </c:cat>
          <c:val>
            <c:numRef>
              <c:f>'e-SIC_2025'!$N$107:$N$116</c:f>
              <c:numCache>
                <c:formatCode>General</c:formatCode>
                <c:ptCount val="10"/>
                <c:pt idx="0">
                  <c:v>876</c:v>
                </c:pt>
                <c:pt idx="1">
                  <c:v>699</c:v>
                </c:pt>
                <c:pt idx="2">
                  <c:v>479</c:v>
                </c:pt>
                <c:pt idx="3">
                  <c:v>428</c:v>
                </c:pt>
                <c:pt idx="4">
                  <c:v>407</c:v>
                </c:pt>
                <c:pt idx="5">
                  <c:v>346</c:v>
                </c:pt>
                <c:pt idx="6">
                  <c:v>307</c:v>
                </c:pt>
                <c:pt idx="7">
                  <c:v>280</c:v>
                </c:pt>
                <c:pt idx="8">
                  <c:v>231</c:v>
                </c:pt>
                <c:pt idx="9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84B-4683-AFFC-A824F94A5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FF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Instância de decisões - DEZEMBRO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'e-SIC_2025'!$T$22</c:f>
              <c:strCache>
                <c:ptCount val="1"/>
                <c:pt idx="0">
                  <c:v>Dec-25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'e-SIC_2025'!$AI$2:$AI$6</c:f>
              <c:strCache>
                <c:ptCount val="5"/>
                <c:pt idx="0">
                  <c:v>Decisões iniciais</c:v>
                </c:pt>
                <c:pt idx="1">
                  <c:v>Decisões 1ª instância</c:v>
                </c:pt>
                <c:pt idx="2">
                  <c:v>Decisões 2ª instância</c:v>
                </c:pt>
                <c:pt idx="3">
                  <c:v>Recurso de Ofício (RO)</c:v>
                </c:pt>
                <c:pt idx="4">
                  <c:v>Decisões 3ª instância</c:v>
                </c:pt>
              </c:strCache>
            </c:strRef>
          </c:cat>
          <c:val>
            <c:numRef>
              <c:f>('e-SIC_2025'!$T$27,'e-SIC_2025'!$T$33,'e-SIC_2025'!$T$39,'e-SIC_2025'!$T$42,'e-SIC_2025'!$T$47)</c:f>
              <c:numCache>
                <c:formatCode>General</c:formatCode>
                <c:ptCount val="5"/>
                <c:pt idx="0">
                  <c:v>591</c:v>
                </c:pt>
                <c:pt idx="1">
                  <c:v>52</c:v>
                </c:pt>
                <c:pt idx="2">
                  <c:v>78</c:v>
                </c:pt>
                <c:pt idx="3">
                  <c:v>65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C-450A-ADBE-AF38E3B8F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0268655"/>
        <c:axId val="1820268239"/>
      </c:areaChart>
      <c:valAx>
        <c:axId val="182026823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655"/>
        <c:crosses val="autoZero"/>
        <c:crossBetween val="midCat"/>
        <c:majorUnit val="50"/>
      </c:valAx>
      <c:catAx>
        <c:axId val="182026865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23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rgbClr val="002060"/>
                </a:solidFill>
              </a:rPr>
              <a:t>Canal de Entrada </a:t>
            </a:r>
            <a:r>
              <a:rPr lang="pt-BR" sz="1200" b="1" i="0" u="none" strike="noStrike" baseline="0">
                <a:effectLst/>
              </a:rPr>
              <a:t>- Dezembro/2025</a:t>
            </a:r>
            <a:endParaRPr lang="pt-BR" sz="1200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24D-40B2-A46E-4CD81EDF1B8F}"/>
              </c:ext>
            </c:extLst>
          </c:dPt>
          <c:dLbls>
            <c:dLbl>
              <c:idx val="0"/>
              <c:layout>
                <c:manualLayout>
                  <c:x val="-5.556649168853893E-3"/>
                  <c:y val="-0.368023840769903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4D-40B2-A46E-4CD81EDF1B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Alteração_de_Processo!$D$33</c:f>
              <c:strCache>
                <c:ptCount val="1"/>
                <c:pt idx="0">
                  <c:v>PORTAL</c:v>
                </c:pt>
              </c:strCache>
            </c:strRef>
          </c:cat>
          <c:val>
            <c:numRef>
              <c:f>Alteração_de_Processo!$E$33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D-40B2-A46E-4CD81EDF1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88759711"/>
        <c:axId val="888746399"/>
        <c:axId val="0"/>
      </c:bar3DChart>
      <c:valAx>
        <c:axId val="888746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59711"/>
        <c:crosses val="autoZero"/>
        <c:crossBetween val="between"/>
      </c:valAx>
      <c:catAx>
        <c:axId val="8887597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463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rgbClr val="002060"/>
                </a:solidFill>
              </a:rPr>
              <a:t>Status Atual -</a:t>
            </a:r>
            <a:r>
              <a:rPr lang="pt-BR" sz="1200" baseline="0">
                <a:solidFill>
                  <a:srgbClr val="002060"/>
                </a:solidFill>
              </a:rPr>
              <a:t> Dezembro</a:t>
            </a:r>
            <a:r>
              <a:rPr lang="pt-BR" sz="1200" b="1" i="0" u="none" strike="noStrike" baseline="0">
                <a:effectLst/>
              </a:rPr>
              <a:t>/2025</a:t>
            </a:r>
            <a:endParaRPr lang="pt-BR" sz="1200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Alteração_de_Processo!$D$30:$D$32</c:f>
              <c:strCache>
                <c:ptCount val="3"/>
                <c:pt idx="0">
                  <c:v>CANCELADA</c:v>
                </c:pt>
                <c:pt idx="1">
                  <c:v>EM ANDAMENTO</c:v>
                </c:pt>
                <c:pt idx="2">
                  <c:v>FINALIZADA</c:v>
                </c:pt>
              </c:strCache>
            </c:strRef>
          </c:cat>
          <c:val>
            <c:numRef>
              <c:f>Alteração_de_Processo!$E$30:$E$32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D-48B9-B89E-2807E695ED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45780736"/>
        <c:axId val="1045781984"/>
      </c:barChart>
      <c:catAx>
        <c:axId val="104578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1984"/>
        <c:crosses val="autoZero"/>
        <c:auto val="1"/>
        <c:lblAlgn val="ctr"/>
        <c:lblOffset val="100"/>
        <c:noMultiLvlLbl val="0"/>
      </c:catAx>
      <c:valAx>
        <c:axId val="104578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Total de elogios - Mensal 2025</a:t>
            </a:r>
            <a:endParaRPr lang="pt-BR" sz="1400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Elogios_Sugestões!$B$7</c:f>
              <c:strCache>
                <c:ptCount val="1"/>
                <c:pt idx="0">
                  <c:v>Elogio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Elogios_Sugestões!$C$6:$N$6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Elogios_Sugestões!$C$7:$N$7</c:f>
              <c:numCache>
                <c:formatCode>General</c:formatCode>
                <c:ptCount val="12"/>
                <c:pt idx="0">
                  <c:v>100</c:v>
                </c:pt>
                <c:pt idx="1">
                  <c:v>72</c:v>
                </c:pt>
                <c:pt idx="2">
                  <c:v>103</c:v>
                </c:pt>
                <c:pt idx="3">
                  <c:v>91</c:v>
                </c:pt>
                <c:pt idx="4">
                  <c:v>83</c:v>
                </c:pt>
                <c:pt idx="5">
                  <c:v>73</c:v>
                </c:pt>
                <c:pt idx="6">
                  <c:v>82</c:v>
                </c:pt>
                <c:pt idx="7">
                  <c:v>77</c:v>
                </c:pt>
                <c:pt idx="8">
                  <c:v>84</c:v>
                </c:pt>
                <c:pt idx="9">
                  <c:v>129</c:v>
                </c:pt>
                <c:pt idx="10">
                  <c:v>76</c:v>
                </c:pt>
                <c:pt idx="11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8-4655-8D06-F98AFB2DA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09008"/>
        <c:axId val="236911088"/>
      </c:barChart>
      <c:dateAx>
        <c:axId val="236909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11088"/>
        <c:crosses val="autoZero"/>
        <c:auto val="1"/>
        <c:lblOffset val="100"/>
        <c:baseTimeUnit val="months"/>
      </c:dateAx>
      <c:valAx>
        <c:axId val="23691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0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de sugestões - Mensal 2025</a:t>
            </a:r>
            <a:endParaRPr lang="pt-BR" sz="1600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Elogios_Sugestões!$B$8</c:f>
              <c:strCache>
                <c:ptCount val="1"/>
                <c:pt idx="0">
                  <c:v>Sugestão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Elogios_Sugestões!$C$6:$N$6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Elogios_Sugestões!$C$8:$N$8</c:f>
              <c:numCache>
                <c:formatCode>General</c:formatCode>
                <c:ptCount val="12"/>
                <c:pt idx="0">
                  <c:v>100</c:v>
                </c:pt>
                <c:pt idx="1">
                  <c:v>63</c:v>
                </c:pt>
                <c:pt idx="2">
                  <c:v>56</c:v>
                </c:pt>
                <c:pt idx="3">
                  <c:v>44</c:v>
                </c:pt>
                <c:pt idx="4">
                  <c:v>60</c:v>
                </c:pt>
                <c:pt idx="5">
                  <c:v>52</c:v>
                </c:pt>
                <c:pt idx="6">
                  <c:v>58</c:v>
                </c:pt>
                <c:pt idx="7">
                  <c:v>59</c:v>
                </c:pt>
                <c:pt idx="8">
                  <c:v>45</c:v>
                </c:pt>
                <c:pt idx="9">
                  <c:v>66</c:v>
                </c:pt>
                <c:pt idx="10">
                  <c:v>34</c:v>
                </c:pt>
                <c:pt idx="1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9-4D99-AD59-DE3F7942C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09008"/>
        <c:axId val="236911088"/>
      </c:barChart>
      <c:dateAx>
        <c:axId val="236909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11088"/>
        <c:crosses val="autoZero"/>
        <c:auto val="1"/>
        <c:lblOffset val="100"/>
        <c:baseTimeUnit val="months"/>
      </c:dateAx>
      <c:valAx>
        <c:axId val="23691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0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t-BR" sz="1600"/>
              <a:t>Linha do tempo - canais de entrada - 2025</a:t>
            </a:r>
          </a:p>
        </c:rich>
      </c:tx>
      <c:layout>
        <c:manualLayout>
          <c:xMode val="edge"/>
          <c:yMode val="edge"/>
          <c:x val="0.13222807042167858"/>
          <c:y val="3.54878828122308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65354330708661E-2"/>
          <c:y val="0.16890947067669385"/>
          <c:w val="0.57269667494771703"/>
          <c:h val="0.66635076887600608"/>
        </c:manualLayout>
      </c:layout>
      <c:lineChart>
        <c:grouping val="standar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CF-4A45-B3AB-2ECA5647FDA0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Dec-25</c:v>
                </c:pt>
                <c:pt idx="1">
                  <c:v>nov/25</c:v>
                </c:pt>
                <c:pt idx="2">
                  <c:v>out/25</c:v>
                </c:pt>
                <c:pt idx="3">
                  <c:v>Sep-25</c:v>
                </c:pt>
                <c:pt idx="4">
                  <c:v>Aug-25</c:v>
                </c:pt>
                <c:pt idx="5">
                  <c:v>Jul-25</c:v>
                </c:pt>
                <c:pt idx="6">
                  <c:v>Jun-25</c:v>
                </c:pt>
                <c:pt idx="7">
                  <c:v>May-25</c:v>
                </c:pt>
                <c:pt idx="8">
                  <c:v>Apr-25</c:v>
                </c:pt>
                <c:pt idx="9">
                  <c:v>Mar-25</c:v>
                </c:pt>
                <c:pt idx="10">
                  <c:v>Feb-25</c:v>
                </c:pt>
                <c:pt idx="11">
                  <c:v>Jan-25</c:v>
                </c:pt>
              </c:strCache>
            </c:strRef>
          </c:cat>
          <c:val>
            <c:numRef>
              <c:f>Canais_atendimento!$B$5:$M$5</c:f>
              <c:numCache>
                <c:formatCode>General</c:formatCode>
                <c:ptCount val="12"/>
                <c:pt idx="0" formatCode="0">
                  <c:v>24</c:v>
                </c:pt>
                <c:pt idx="1">
                  <c:v>24</c:v>
                </c:pt>
                <c:pt idx="2">
                  <c:v>12</c:v>
                </c:pt>
                <c:pt idx="3">
                  <c:v>15</c:v>
                </c:pt>
                <c:pt idx="4">
                  <c:v>10</c:v>
                </c:pt>
                <c:pt idx="5" formatCode="0">
                  <c:v>10</c:v>
                </c:pt>
                <c:pt idx="6" formatCode="0">
                  <c:v>10</c:v>
                </c:pt>
                <c:pt idx="7" formatCode="0">
                  <c:v>11</c:v>
                </c:pt>
                <c:pt idx="8" formatCode="0">
                  <c:v>15</c:v>
                </c:pt>
                <c:pt idx="9" formatCode="0">
                  <c:v>9</c:v>
                </c:pt>
                <c:pt idx="10" formatCode="0">
                  <c:v>20</c:v>
                </c:pt>
                <c:pt idx="11" formatCode="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F-4A45-B3AB-2ECA5647FDA0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Dec-25</c:v>
                </c:pt>
                <c:pt idx="1">
                  <c:v>nov/25</c:v>
                </c:pt>
                <c:pt idx="2">
                  <c:v>out/25</c:v>
                </c:pt>
                <c:pt idx="3">
                  <c:v>Sep-25</c:v>
                </c:pt>
                <c:pt idx="4">
                  <c:v>Aug-25</c:v>
                </c:pt>
                <c:pt idx="5">
                  <c:v>Jul-25</c:v>
                </c:pt>
                <c:pt idx="6">
                  <c:v>Jun-25</c:v>
                </c:pt>
                <c:pt idx="7">
                  <c:v>May-25</c:v>
                </c:pt>
                <c:pt idx="8">
                  <c:v>Apr-25</c:v>
                </c:pt>
                <c:pt idx="9">
                  <c:v>Mar-25</c:v>
                </c:pt>
                <c:pt idx="10">
                  <c:v>Feb-25</c:v>
                </c:pt>
                <c:pt idx="11">
                  <c:v>Jan-25</c:v>
                </c:pt>
              </c:strCache>
            </c:strRef>
          </c:cat>
          <c:val>
            <c:numRef>
              <c:f>Canais_atendimento!$B$6:$M$6</c:f>
              <c:numCache>
                <c:formatCode>General</c:formatCode>
                <c:ptCount val="12"/>
                <c:pt idx="0" formatCode="0">
                  <c:v>1088</c:v>
                </c:pt>
                <c:pt idx="1">
                  <c:v>1078</c:v>
                </c:pt>
                <c:pt idx="2">
                  <c:v>1240</c:v>
                </c:pt>
                <c:pt idx="3">
                  <c:v>1066</c:v>
                </c:pt>
                <c:pt idx="4">
                  <c:v>1081</c:v>
                </c:pt>
                <c:pt idx="5" formatCode="0">
                  <c:v>1147</c:v>
                </c:pt>
                <c:pt idx="6" formatCode="0">
                  <c:v>951</c:v>
                </c:pt>
                <c:pt idx="7" formatCode="0">
                  <c:v>1123</c:v>
                </c:pt>
                <c:pt idx="8" formatCode="0">
                  <c:v>1124</c:v>
                </c:pt>
                <c:pt idx="9" formatCode="0">
                  <c:v>1344</c:v>
                </c:pt>
                <c:pt idx="10" formatCode="0">
                  <c:v>1555</c:v>
                </c:pt>
                <c:pt idx="11" formatCode="0">
                  <c:v>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F-4A45-B3AB-2ECA5647FDA0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Dec-25</c:v>
                </c:pt>
                <c:pt idx="1">
                  <c:v>nov/25</c:v>
                </c:pt>
                <c:pt idx="2">
                  <c:v>out/25</c:v>
                </c:pt>
                <c:pt idx="3">
                  <c:v>Sep-25</c:v>
                </c:pt>
                <c:pt idx="4">
                  <c:v>Aug-25</c:v>
                </c:pt>
                <c:pt idx="5">
                  <c:v>Jul-25</c:v>
                </c:pt>
                <c:pt idx="6">
                  <c:v>Jun-25</c:v>
                </c:pt>
                <c:pt idx="7">
                  <c:v>May-25</c:v>
                </c:pt>
                <c:pt idx="8">
                  <c:v>Apr-25</c:v>
                </c:pt>
                <c:pt idx="9">
                  <c:v>Mar-25</c:v>
                </c:pt>
                <c:pt idx="10">
                  <c:v>Feb-25</c:v>
                </c:pt>
                <c:pt idx="11">
                  <c:v>Jan-25</c:v>
                </c:pt>
              </c:strCache>
            </c:strRef>
          </c:cat>
          <c:val>
            <c:numRef>
              <c:f>Canais_atendimento!$B$7:$M$7</c:f>
              <c:numCache>
                <c:formatCode>General</c:formatCode>
                <c:ptCount val="12"/>
                <c:pt idx="0" formatCode="0">
                  <c:v>511</c:v>
                </c:pt>
                <c:pt idx="1">
                  <c:v>487</c:v>
                </c:pt>
                <c:pt idx="2">
                  <c:v>511</c:v>
                </c:pt>
                <c:pt idx="3">
                  <c:v>538</c:v>
                </c:pt>
                <c:pt idx="4">
                  <c:v>512</c:v>
                </c:pt>
                <c:pt idx="5" formatCode="0">
                  <c:v>472</c:v>
                </c:pt>
                <c:pt idx="6" formatCode="0">
                  <c:v>518</c:v>
                </c:pt>
                <c:pt idx="7" formatCode="0">
                  <c:v>671</c:v>
                </c:pt>
                <c:pt idx="8" formatCode="0">
                  <c:v>699</c:v>
                </c:pt>
                <c:pt idx="9" formatCode="0">
                  <c:v>645</c:v>
                </c:pt>
                <c:pt idx="10" formatCode="0">
                  <c:v>733</c:v>
                </c:pt>
                <c:pt idx="11" formatCode="0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CF-4A45-B3AB-2ECA5647FDA0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4-B9CF-4A45-B3AB-2ECA5647FDA0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Dec-25</c:v>
                </c:pt>
                <c:pt idx="1">
                  <c:v>nov/25</c:v>
                </c:pt>
                <c:pt idx="2">
                  <c:v>out/25</c:v>
                </c:pt>
                <c:pt idx="3">
                  <c:v>Sep-25</c:v>
                </c:pt>
                <c:pt idx="4">
                  <c:v>Aug-25</c:v>
                </c:pt>
                <c:pt idx="5">
                  <c:v>Jul-25</c:v>
                </c:pt>
                <c:pt idx="6">
                  <c:v>Jun-25</c:v>
                </c:pt>
                <c:pt idx="7">
                  <c:v>May-25</c:v>
                </c:pt>
                <c:pt idx="8">
                  <c:v>Apr-25</c:v>
                </c:pt>
                <c:pt idx="9">
                  <c:v>Mar-25</c:v>
                </c:pt>
                <c:pt idx="10">
                  <c:v>Feb-25</c:v>
                </c:pt>
                <c:pt idx="11">
                  <c:v>Jan-25</c:v>
                </c:pt>
              </c:strCache>
            </c:strRef>
          </c:cat>
          <c:val>
            <c:numRef>
              <c:f>Canais_atendimento!$B$8:$M$8</c:f>
              <c:numCache>
                <c:formatCode>General</c:formatCode>
                <c:ptCount val="12"/>
                <c:pt idx="0" formatCode="0">
                  <c:v>732</c:v>
                </c:pt>
                <c:pt idx="1">
                  <c:v>1055</c:v>
                </c:pt>
                <c:pt idx="2">
                  <c:v>1401</c:v>
                </c:pt>
                <c:pt idx="3">
                  <c:v>1367</c:v>
                </c:pt>
                <c:pt idx="4">
                  <c:v>1312</c:v>
                </c:pt>
                <c:pt idx="5" formatCode="0">
                  <c:v>1712</c:v>
                </c:pt>
                <c:pt idx="6" formatCode="0">
                  <c:v>1129</c:v>
                </c:pt>
                <c:pt idx="7" formatCode="0">
                  <c:v>1509</c:v>
                </c:pt>
                <c:pt idx="8" formatCode="0">
                  <c:v>1486</c:v>
                </c:pt>
                <c:pt idx="9" formatCode="0">
                  <c:v>1492</c:v>
                </c:pt>
                <c:pt idx="10" formatCode="0">
                  <c:v>1315</c:v>
                </c:pt>
                <c:pt idx="11" formatCode="0">
                  <c:v>1120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CF-4A45-B3AB-2ECA5647FDA0}"/>
            </c:ext>
          </c:extLst>
        </c:ser>
        <c:ser>
          <c:idx val="4"/>
          <c:order val="4"/>
          <c:tx>
            <c:strRef>
              <c:f>Canais_atendimento!$A$10</c:f>
              <c:strCache>
                <c:ptCount val="1"/>
                <c:pt idx="0">
                  <c:v>App SP156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Canais_atendimento!$B$4:$M$4</c:f>
              <c:strCache>
                <c:ptCount val="12"/>
                <c:pt idx="0">
                  <c:v>Dec-25</c:v>
                </c:pt>
                <c:pt idx="1">
                  <c:v>nov/25</c:v>
                </c:pt>
                <c:pt idx="2">
                  <c:v>out/25</c:v>
                </c:pt>
                <c:pt idx="3">
                  <c:v>Sep-25</c:v>
                </c:pt>
                <c:pt idx="4">
                  <c:v>Aug-25</c:v>
                </c:pt>
                <c:pt idx="5">
                  <c:v>Jul-25</c:v>
                </c:pt>
                <c:pt idx="6">
                  <c:v>Jun-25</c:v>
                </c:pt>
                <c:pt idx="7">
                  <c:v>May-25</c:v>
                </c:pt>
                <c:pt idx="8">
                  <c:v>Apr-25</c:v>
                </c:pt>
                <c:pt idx="9">
                  <c:v>Mar-25</c:v>
                </c:pt>
                <c:pt idx="10">
                  <c:v>Feb-25</c:v>
                </c:pt>
                <c:pt idx="11">
                  <c:v>Jan-25</c:v>
                </c:pt>
              </c:strCache>
            </c:strRef>
          </c:cat>
          <c:val>
            <c:numRef>
              <c:f>Canais_atendimento!$B$10:$M$10</c:f>
              <c:numCache>
                <c:formatCode>General</c:formatCode>
                <c:ptCount val="12"/>
                <c:pt idx="0" formatCode="0">
                  <c:v>79</c:v>
                </c:pt>
                <c:pt idx="1">
                  <c:v>80</c:v>
                </c:pt>
                <c:pt idx="2">
                  <c:v>106</c:v>
                </c:pt>
                <c:pt idx="3">
                  <c:v>84</c:v>
                </c:pt>
                <c:pt idx="4">
                  <c:v>22</c:v>
                </c:pt>
                <c:pt idx="5" formatCode="0">
                  <c:v>8</c:v>
                </c:pt>
                <c:pt idx="6" formatCode="0">
                  <c:v>15</c:v>
                </c:pt>
                <c:pt idx="7" formatCode="0">
                  <c:v>2</c:v>
                </c:pt>
                <c:pt idx="8" formatCode="0">
                  <c:v>11</c:v>
                </c:pt>
                <c:pt idx="9" formatCode="0">
                  <c:v>33</c:v>
                </c:pt>
                <c:pt idx="10" formatCode="0">
                  <c:v>125</c:v>
                </c:pt>
                <c:pt idx="11" formatCode="0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9CF-4A45-B3AB-2ECA5647FDA0}"/>
            </c:ext>
          </c:extLst>
        </c:ser>
        <c:ser>
          <c:idx val="5"/>
          <c:order val="5"/>
          <c:tx>
            <c:strRef>
              <c:f>Canais_atendimento!$A$11</c:f>
              <c:strCache>
                <c:ptCount val="1"/>
                <c:pt idx="0">
                  <c:v>Portal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/>
          </c:spPr>
          <c:marker>
            <c:spPr>
              <a:solidFill>
                <a:srgbClr val="0070C0"/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f>Canais_atendimento!$B$4:$M$4</c:f>
              <c:strCache>
                <c:ptCount val="12"/>
                <c:pt idx="0">
                  <c:v>Dec-25</c:v>
                </c:pt>
                <c:pt idx="1">
                  <c:v>nov/25</c:v>
                </c:pt>
                <c:pt idx="2">
                  <c:v>out/25</c:v>
                </c:pt>
                <c:pt idx="3">
                  <c:v>Sep-25</c:v>
                </c:pt>
                <c:pt idx="4">
                  <c:v>Aug-25</c:v>
                </c:pt>
                <c:pt idx="5">
                  <c:v>Jul-25</c:v>
                </c:pt>
                <c:pt idx="6">
                  <c:v>Jun-25</c:v>
                </c:pt>
                <c:pt idx="7">
                  <c:v>May-25</c:v>
                </c:pt>
                <c:pt idx="8">
                  <c:v>Apr-25</c:v>
                </c:pt>
                <c:pt idx="9">
                  <c:v>Mar-25</c:v>
                </c:pt>
                <c:pt idx="10">
                  <c:v>Feb-25</c:v>
                </c:pt>
                <c:pt idx="11">
                  <c:v>Jan-25</c:v>
                </c:pt>
              </c:strCache>
            </c:strRef>
          </c:cat>
          <c:val>
            <c:numRef>
              <c:f>Canais_atendimento!$B$11:$M$11</c:f>
              <c:numCache>
                <c:formatCode>General</c:formatCode>
                <c:ptCount val="12"/>
                <c:pt idx="0" formatCode="0">
                  <c:v>1960</c:v>
                </c:pt>
                <c:pt idx="1">
                  <c:v>2140</c:v>
                </c:pt>
                <c:pt idx="2">
                  <c:v>2518</c:v>
                </c:pt>
                <c:pt idx="3">
                  <c:v>2423</c:v>
                </c:pt>
                <c:pt idx="4">
                  <c:v>2221</c:v>
                </c:pt>
                <c:pt idx="5" formatCode="0">
                  <c:v>2267</c:v>
                </c:pt>
                <c:pt idx="6" formatCode="0">
                  <c:v>2167</c:v>
                </c:pt>
                <c:pt idx="7" formatCode="0">
                  <c:v>2530</c:v>
                </c:pt>
                <c:pt idx="8" formatCode="0">
                  <c:v>2755</c:v>
                </c:pt>
                <c:pt idx="9" formatCode="0">
                  <c:v>2553</c:v>
                </c:pt>
                <c:pt idx="10" formatCode="0">
                  <c:v>2713</c:v>
                </c:pt>
                <c:pt idx="11" formatCode="0">
                  <c:v>2611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9CF-4A45-B3AB-2ECA5647FDA0}"/>
            </c:ext>
          </c:extLst>
        </c:ser>
        <c:ser>
          <c:idx val="6"/>
          <c:order val="6"/>
          <c:tx>
            <c:strRef>
              <c:f>Canais_atendimento!$A$12</c:f>
              <c:strCache>
                <c:ptCount val="1"/>
                <c:pt idx="0">
                  <c:v>Presencial</c:v>
                </c:pt>
              </c:strCache>
            </c:strRef>
          </c:tx>
          <c:spPr>
            <a:ln cap="flat">
              <a:solidFill>
                <a:srgbClr val="663300"/>
              </a:solidFill>
              <a:headEnd type="none"/>
              <a:tailEnd type="none"/>
            </a:ln>
          </c:spPr>
          <c:marker>
            <c:symbol val="triangle"/>
            <c:size val="5"/>
            <c:spPr>
              <a:solidFill>
                <a:srgbClr val="663300"/>
              </a:solidFill>
              <a:ln>
                <a:solidFill>
                  <a:srgbClr val="663300"/>
                </a:solidFill>
              </a:ln>
            </c:spPr>
          </c:marker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2-88EF-43AD-A985-F4070C94F6CF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Dec-25</c:v>
                </c:pt>
                <c:pt idx="1">
                  <c:v>nov/25</c:v>
                </c:pt>
                <c:pt idx="2">
                  <c:v>out/25</c:v>
                </c:pt>
                <c:pt idx="3">
                  <c:v>Sep-25</c:v>
                </c:pt>
                <c:pt idx="4">
                  <c:v>Aug-25</c:v>
                </c:pt>
                <c:pt idx="5">
                  <c:v>Jul-25</c:v>
                </c:pt>
                <c:pt idx="6">
                  <c:v>Jun-25</c:v>
                </c:pt>
                <c:pt idx="7">
                  <c:v>May-25</c:v>
                </c:pt>
                <c:pt idx="8">
                  <c:v>Apr-25</c:v>
                </c:pt>
                <c:pt idx="9">
                  <c:v>Mar-25</c:v>
                </c:pt>
                <c:pt idx="10">
                  <c:v>Feb-25</c:v>
                </c:pt>
                <c:pt idx="11">
                  <c:v>Jan-25</c:v>
                </c:pt>
              </c:strCache>
            </c:strRef>
          </c:cat>
          <c:val>
            <c:numRef>
              <c:f>Canais_atendimento!$B$12:$M$12</c:f>
              <c:numCache>
                <c:formatCode>General</c:formatCode>
                <c:ptCount val="12"/>
                <c:pt idx="0" formatCode="0">
                  <c:v>155</c:v>
                </c:pt>
                <c:pt idx="1">
                  <c:v>152</c:v>
                </c:pt>
                <c:pt idx="2">
                  <c:v>153</c:v>
                </c:pt>
                <c:pt idx="3">
                  <c:v>181</c:v>
                </c:pt>
                <c:pt idx="4">
                  <c:v>120</c:v>
                </c:pt>
                <c:pt idx="5" formatCode="0">
                  <c:v>165</c:v>
                </c:pt>
                <c:pt idx="6" formatCode="0">
                  <c:v>146</c:v>
                </c:pt>
                <c:pt idx="7" formatCode="0">
                  <c:v>201</c:v>
                </c:pt>
                <c:pt idx="8" formatCode="0">
                  <c:v>169</c:v>
                </c:pt>
                <c:pt idx="9" formatCode="0">
                  <c:v>204</c:v>
                </c:pt>
                <c:pt idx="10" formatCode="0">
                  <c:v>188</c:v>
                </c:pt>
                <c:pt idx="11" formatCode="0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9CF-4A45-B3AB-2ECA5647F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52735"/>
        <c:axId val="1812048159"/>
      </c:lineChart>
      <c:valAx>
        <c:axId val="1812048159"/>
        <c:scaling>
          <c:orientation val="minMax"/>
          <c:max val="3000"/>
          <c:min val="0"/>
        </c:scaling>
        <c:delete val="0"/>
        <c:axPos val="r"/>
        <c:majorGridlines/>
        <c:numFmt formatCode="0" sourceLinked="1"/>
        <c:majorTickMark val="none"/>
        <c:minorTickMark val="none"/>
        <c:tickLblPos val="nextTo"/>
        <c:crossAx val="1812052735"/>
        <c:crosses val="autoZero"/>
        <c:crossBetween val="between"/>
        <c:majorUnit val="250"/>
      </c:valAx>
      <c:catAx>
        <c:axId val="1812052735"/>
        <c:scaling>
          <c:orientation val="maxMin"/>
          <c:min val="1"/>
        </c:scaling>
        <c:delete val="0"/>
        <c:axPos val="b"/>
        <c:majorGridlines/>
        <c:numFmt formatCode="mmm/yy" sourceLinked="0"/>
        <c:majorTickMark val="none"/>
        <c:minorTickMark val="none"/>
        <c:tickLblPos val="nextTo"/>
        <c:txPr>
          <a:bodyPr rot="-2100000"/>
          <a:lstStyle/>
          <a:p>
            <a:pPr>
              <a:defRPr/>
            </a:pPr>
            <a:endParaRPr lang="pt-BR"/>
          </a:p>
        </c:txPr>
        <c:crossAx val="1812048159"/>
        <c:crosses val="autoZero"/>
        <c:auto val="1"/>
        <c:lblAlgn val="ctr"/>
        <c:lblOffset val="100"/>
        <c:tickLblSkip val="1"/>
        <c:noMultiLvlLbl val="1"/>
      </c:catAx>
    </c:plotArea>
    <c:legend>
      <c:legendPos val="r"/>
      <c:layout>
        <c:manualLayout>
          <c:xMode val="edge"/>
          <c:yMode val="edge"/>
          <c:x val="0.77124183006535951"/>
          <c:y val="0.13454011913658667"/>
          <c:w val="0.19548425430778371"/>
          <c:h val="0.75444125812622465"/>
        </c:manualLayout>
      </c:layout>
      <c:overlay val="0"/>
      <c:spPr>
        <a:ln cap="flat">
          <a:noFill/>
          <a:miter lim="800000"/>
        </a:ln>
      </c:sp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pt-BR" sz="1600" b="1" i="0" baseline="0">
                <a:solidFill>
                  <a:schemeClr val="tx1"/>
                </a:solidFill>
                <a:effectLst/>
                <a:latin typeface="+mn-lt"/>
              </a:rPr>
              <a:t>Canais de entrada - DEZEMBRO/2025</a:t>
            </a:r>
            <a:endParaRPr lang="pt-BR" sz="1600" b="1">
              <a:solidFill>
                <a:schemeClr val="tx1"/>
              </a:solidFill>
              <a:effectLst/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EF-47C7-9FD2-72DC8514636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EF-47C7-9FD2-72DC8514636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EF-47C7-9FD2-72DC8514636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3EF-47C7-9FD2-72DC8514636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EF-47C7-9FD2-72DC8514636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3EF-47C7-9FD2-72DC8514636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3EF-47C7-9FD2-72DC8514636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3EF-47C7-9FD2-72DC8514636B}"/>
              </c:ext>
            </c:extLst>
          </c:dPt>
          <c:cat>
            <c:strRef>
              <c:f>Canais_atendimento!$A$5:$A$12</c:f>
              <c:strCache>
                <c:ptCount val="8"/>
                <c:pt idx="0">
                  <c:v>Carta</c:v>
                </c:pt>
                <c:pt idx="1">
                  <c:v>Central SP156</c:v>
                </c:pt>
                <c:pt idx="2">
                  <c:v>Zap Denúncia</c:v>
                </c:pt>
                <c:pt idx="3">
                  <c:v>E-mail</c:v>
                </c:pt>
                <c:pt idx="4">
                  <c:v>Encaminhamento de outros órgãos (Processo SEI, Memorando, Ofício, etc.)</c:v>
                </c:pt>
                <c:pt idx="5">
                  <c:v>App SP156</c:v>
                </c:pt>
                <c:pt idx="6">
                  <c:v>Portal</c:v>
                </c:pt>
                <c:pt idx="7">
                  <c:v>Presencial</c:v>
                </c:pt>
              </c:strCache>
            </c:strRef>
          </c:cat>
          <c:val>
            <c:numRef>
              <c:f>Canais_atendimento!$B$5:$B$12</c:f>
              <c:numCache>
                <c:formatCode>0</c:formatCode>
                <c:ptCount val="8"/>
                <c:pt idx="0">
                  <c:v>24</c:v>
                </c:pt>
                <c:pt idx="1">
                  <c:v>1088</c:v>
                </c:pt>
                <c:pt idx="2">
                  <c:v>511</c:v>
                </c:pt>
                <c:pt idx="3">
                  <c:v>732</c:v>
                </c:pt>
                <c:pt idx="4">
                  <c:v>186</c:v>
                </c:pt>
                <c:pt idx="5">
                  <c:v>79</c:v>
                </c:pt>
                <c:pt idx="6">
                  <c:v>1960</c:v>
                </c:pt>
                <c:pt idx="7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2-4E98-B45E-D67A6241C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48"/>
        <c:axId val="890547487"/>
        <c:axId val="704638943"/>
      </c:barChart>
      <c:catAx>
        <c:axId val="89054748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4638943"/>
        <c:crosses val="autoZero"/>
        <c:auto val="1"/>
        <c:lblAlgn val="ctr"/>
        <c:lblOffset val="100"/>
        <c:noMultiLvlLbl val="0"/>
      </c:catAx>
      <c:valAx>
        <c:axId val="704638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054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995578593043639"/>
          <c:y val="8.8287225290868493E-2"/>
          <c:w val="0.28546562427836458"/>
          <c:h val="0.85784322482077802"/>
        </c:manualLayout>
      </c:layout>
      <c:overlay val="0"/>
      <c:spPr>
        <a:noFill/>
        <a:ln>
          <a:noFill/>
        </a:ln>
        <a:effectLst>
          <a:softEdge rad="12700"/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pt-BR" sz="1600" b="1" i="0" baseline="0">
                <a:solidFill>
                  <a:schemeClr val="tx1"/>
                </a:solidFill>
                <a:effectLst/>
              </a:rPr>
              <a:t>Canais de entrada % -  DEZEMBRO/2025</a:t>
            </a:r>
            <a:endParaRPr lang="pt-BR" sz="16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853736184538162E-2"/>
          <c:y val="0.12529862498530966"/>
          <c:w val="0.58737463512870003"/>
          <c:h val="0.80902973322364558"/>
        </c:manualLayout>
      </c:layout>
      <c:barChart>
        <c:barDir val="col"/>
        <c:grouping val="stacked"/>
        <c:varyColors val="1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Canais_atendimento!$Q$5</c:f>
              <c:numCache>
                <c:formatCode>0.0</c:formatCode>
                <c:ptCount val="1"/>
                <c:pt idx="0">
                  <c:v>0.50686378035902846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6FD-4CDE-91FB-C37111BFBB6F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Canais_atendimento!$Q$6</c:f>
              <c:numCache>
                <c:formatCode>0.0</c:formatCode>
                <c:ptCount val="1"/>
                <c:pt idx="0">
                  <c:v>22.977824709609294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6FD-4CDE-91FB-C37111BFBB6F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Canais_atendimento!$Q$7</c:f>
              <c:numCache>
                <c:formatCode>0.0</c:formatCode>
                <c:ptCount val="1"/>
                <c:pt idx="0">
                  <c:v>10.791974656810982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6FD-4CDE-91FB-C37111BFBB6F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Canais_atendimento!$Q$8</c:f>
              <c:numCache>
                <c:formatCode>0.0</c:formatCode>
                <c:ptCount val="1"/>
                <c:pt idx="0">
                  <c:v>15.459345300950369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6FD-4CDE-91FB-C37111BFBB6F}"/>
            </c:ext>
          </c:extLst>
        </c:ser>
        <c:ser>
          <c:idx val="4"/>
          <c:order val="4"/>
          <c:tx>
            <c:strRef>
              <c:f>Canais_atendimento!$A$9</c:f>
              <c:strCache>
                <c:ptCount val="1"/>
                <c:pt idx="0">
                  <c:v>Encaminhamento de outros órgãos (Processo SEI, Memorando, Ofício, etc.)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Canais_atendimento!$Q$9</c:f>
              <c:numCache>
                <c:formatCode>0.0</c:formatCode>
                <c:ptCount val="1"/>
                <c:pt idx="0">
                  <c:v>3.9281942977824711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6FD-4CDE-91FB-C37111BFBB6F}"/>
            </c:ext>
          </c:extLst>
        </c:ser>
        <c:ser>
          <c:idx val="5"/>
          <c:order val="5"/>
          <c:tx>
            <c:strRef>
              <c:f>Canais_atendimento!$A$10</c:f>
              <c:strCache>
                <c:ptCount val="1"/>
                <c:pt idx="0">
                  <c:v>App SP156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Canais_atendimento!$Q$10</c:f>
              <c:numCache>
                <c:formatCode>0.0</c:formatCode>
                <c:ptCount val="1"/>
                <c:pt idx="0">
                  <c:v>1.6684266103484688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6FD-4CDE-91FB-C37111BFBB6F}"/>
            </c:ext>
          </c:extLst>
        </c:ser>
        <c:ser>
          <c:idx val="6"/>
          <c:order val="6"/>
          <c:tx>
            <c:strRef>
              <c:f>Canais_atendimento!$A$11</c:f>
              <c:strCache>
                <c:ptCount val="1"/>
                <c:pt idx="0">
                  <c:v>Portal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Canais_atendimento!$Q$11</c:f>
              <c:numCache>
                <c:formatCode>0.0</c:formatCode>
                <c:ptCount val="1"/>
                <c:pt idx="0">
                  <c:v>41.39387539598733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6FD-4CDE-91FB-C37111BFBB6F}"/>
            </c:ext>
          </c:extLst>
        </c:ser>
        <c:ser>
          <c:idx val="7"/>
          <c:order val="7"/>
          <c:tx>
            <c:strRef>
              <c:f>Canais_atendimento!$A$12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Canais_atendimento!$Q$12</c:f>
              <c:numCache>
                <c:formatCode>0.0</c:formatCode>
                <c:ptCount val="1"/>
                <c:pt idx="0">
                  <c:v>3.2734952481520589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6FD-4CDE-91FB-C37111BF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890547487"/>
        <c:axId val="704638943"/>
      </c:barChart>
      <c:catAx>
        <c:axId val="8905474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4638943"/>
        <c:crosses val="autoZero"/>
        <c:auto val="1"/>
        <c:lblAlgn val="ctr"/>
        <c:lblOffset val="100"/>
        <c:noMultiLvlLbl val="0"/>
      </c:catAx>
      <c:valAx>
        <c:axId val="70463894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0547487"/>
        <c:crosses val="autoZero"/>
        <c:crossBetween val="between"/>
        <c:min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06917460057246"/>
          <c:y val="0.10022752379833118"/>
          <c:w val="0.33507877388733498"/>
          <c:h val="0.869783523328240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 i="0" baseline="0">
                <a:solidFill>
                  <a:sysClr val="windowText" lastClr="000000"/>
                </a:solidFill>
                <a:effectLst/>
              </a:rPr>
              <a:t>ÓRGÃOS EXTERNOS - TOTAIS </a:t>
            </a:r>
            <a:endParaRPr lang="pt-BR" sz="110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pt-BR" sz="1100" b="1" i="0" baseline="0">
                <a:effectLst/>
              </a:rPr>
              <a:t>DEZEMBRO/2025</a:t>
            </a:r>
            <a:endParaRPr lang="pt-BR" sz="1100">
              <a:effectLst/>
            </a:endParaRPr>
          </a:p>
        </c:rich>
      </c:tx>
      <c:layout>
        <c:manualLayout>
          <c:xMode val="edge"/>
          <c:yMode val="edge"/>
          <c:x val="0.22734230734407607"/>
          <c:y val="2.401272670735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A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F9-4A99-94D5-39FE34FA275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F9-4A99-94D5-39FE34FA275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F9-4A99-94D5-39FE34FA2753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7F9-4A99-94D5-39FE34FA27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Órgãos_Externos!$A$32:$A$35</c:f>
              <c:strCache>
                <c:ptCount val="4"/>
                <c:pt idx="0">
                  <c:v>Competência Estadual</c:v>
                </c:pt>
                <c:pt idx="1">
                  <c:v>FOCCOSP </c:v>
                </c:pt>
                <c:pt idx="2">
                  <c:v>Outros Municípios</c:v>
                </c:pt>
                <c:pt idx="3">
                  <c:v>Outros Órgãos</c:v>
                </c:pt>
              </c:strCache>
            </c:strRef>
          </c:cat>
          <c:val>
            <c:numRef>
              <c:f>Órgãos_Externos!$B$32:$B$35</c:f>
              <c:numCache>
                <c:formatCode>General</c:formatCode>
                <c:ptCount val="4"/>
                <c:pt idx="0">
                  <c:v>9</c:v>
                </c:pt>
                <c:pt idx="1">
                  <c:v>0</c:v>
                </c:pt>
                <c:pt idx="2">
                  <c:v>38</c:v>
                </c:pt>
                <c:pt idx="3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F9-4A99-94D5-39FE34FA27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4528"/>
        <c:axId val="1304429120"/>
      </c:barChart>
      <c:catAx>
        <c:axId val="130443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29120"/>
        <c:crosses val="autoZero"/>
        <c:auto val="1"/>
        <c:lblAlgn val="ctr"/>
        <c:lblOffset val="100"/>
        <c:noMultiLvlLbl val="0"/>
      </c:catAx>
      <c:valAx>
        <c:axId val="13044291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rtl="0"/>
            <a:r>
              <a:rPr lang="pt-BR" sz="1400" b="1" i="0" baseline="0">
                <a:solidFill>
                  <a:srgbClr val="002060"/>
                </a:solidFill>
                <a:effectLst/>
                <a:latin typeface="+mn-lt"/>
              </a:rPr>
              <a:t>Total Mensal - 2025</a:t>
            </a:r>
            <a:endParaRPr lang="pt-BR" sz="1400">
              <a:solidFill>
                <a:srgbClr val="002060"/>
              </a:solidFill>
              <a:effectLst/>
              <a:latin typeface="+mn-lt"/>
            </a:endParaRPr>
          </a:p>
        </cx:rich>
      </cx:tx>
    </cx:title>
    <cx:plotArea>
      <cx:plotAreaRegion>
        <cx:series layoutId="treemap" uniqueId="{D908D7F6-819A-41B9-925F-0127F99CE4A6}">
          <cx:dataLabels pos="inEnd"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spPr>
    <a:ln>
      <a:solidFill>
        <a:sysClr val="windowText" lastClr="000000"/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9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4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88682" cy="14468474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9888682" cy="1446847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Ouvidoria Geral do Município</a:t>
          </a:r>
          <a:endParaRPr lang="pt-BR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8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de Dezembro de 2025</a:t>
          </a:r>
        </a:p>
        <a:p>
          <a:pPr algn="ctr"/>
          <a:endParaRPr lang="pt-BR" sz="9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Controladoria Geral do Município de São Paulo, por meio da Ouvidoria Geral do Município, em conformidade com o Decreto 58.426/2018, que institui a política de defesa do usuário dos serviços públicos, sistematiza e divulga, relatórios mensais, trimestrais e anuais. Esses relatórios consolidam dados e monitoram indicadores de satisfação, promovendo medidas para correção e prevenção de falhas na prestação dos serviços públicos.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dezembro de 2025 a Ouvidoria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registrou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4.735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protocolos 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formalizados em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atendimentos presenciais, por telefone na Central SP 156 (opção5), formulário eletrônico (Portal SP 156), e-mails e cartas.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 total registrado constata-se em 01 de janeiro de 2026, que 47,5% foram finalizados com a orientação e resposta aos cidadãos (ãs), 43,7% estão em andamento (aguardando complemento de informações do cidadão ou com processo autuado), 7,5% estão no prazo de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análise e 1,2%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foi cancelado. </a:t>
          </a: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Principais Variações nos Assuntos e Subprefeituras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presente relatório inclui a estatística das 10 maiores variações no quesito assunto e unidade.         </a:t>
          </a: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</a:t>
          </a:r>
        </a:p>
        <a:p>
          <a:pPr eaLnBrk="1" fontAlgn="auto" latinLnBrk="0" hangingPunct="1"/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maior variação de aumento em dezembro/25 entre os dez assuntos mais demandados, foi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"Ponto viciado, entulho e caçamba de entulho" </a:t>
          </a:r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 aumento 10,76%.</a:t>
          </a: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Para efeito desse relatório entende-se como </a:t>
          </a:r>
          <a:r>
            <a:rPr lang="pt-BR" sz="900" b="0">
              <a:latin typeface="Arial" panose="020B0604020202020204" pitchFamily="34" charset="0"/>
              <a:cs typeface="Arial" panose="020B0604020202020204" pitchFamily="34" charset="0"/>
            </a:rPr>
            <a:t>“Ponto viciado, entulho e caçamba de entulho”, </a:t>
          </a: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as manifestações relativas à fiscalização do descarte irregular de entulhos e resíduos pesados em áreas públicas, a solicitação de remoção de entulhos ou objetos volumosos abandonados em vias públicas, a denúncia de caçambas em situações irregulares e o cadastro obrigatório de empresas de caçambas</a:t>
          </a:r>
          <a:endParaRPr lang="pt-BR" sz="900" b="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endParaRPr lang="pt-BR" sz="900" b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maior variação de diminuição em dezembro/25 entre os dez assuntos mais demandados, foi </a:t>
          </a:r>
          <a:r>
            <a:rPr lang="pt-BR" sz="9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Multas de trânsito e guinchamentos"</a:t>
          </a:r>
          <a:r>
            <a:rPr lang="pt-BR" sz="9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 diminuição de 55,86%. Para efeito desse relatório entende-se como "Multas de trânsito e guinchamentos" as manifestações referentes aos serviços de consulta, recurso e demais procedimentos relacionados às infrações de trânsito, além de orientações sobre taxas e documentos exigidos para a retirada de veículos removidos pela CET.</a:t>
          </a:r>
        </a:p>
        <a:p>
          <a:pPr eaLnBrk="1" fontAlgn="auto" latinLnBrk="0" hangingPunct="1"/>
          <a:endParaRPr lang="pt-BR" sz="900" b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 gráficos abaixo demonstram as 10 Subprefeituras mais solicitadas de dezembro de 2025 e os 10 assuntos mais demandados entre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essas Subprefeituras. 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Denúncias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Ouvidoria Geral recebe as denúncias classificadas em seis naturezas: a) conduta inadequada de servidor público, b) desconformidade legal, c) contratação e/ou gestão de serviço público, d) assédio moral, e) assédio sexual e f) zelo com verbas, materiais e bens públicos. O (a) cidadão (ã) muitas vezes registra sua manifestação utilizando a expressão “denúncia” quando, na verdade, trata-se de um descumprimento da prestação do serviço. Assim, foram registradas, em dezembro/25, via canais de atendimento da Ouvidoria do Município de São Paulo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407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manifestações, sendo encaminhadas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110</a:t>
          </a:r>
          <a:r>
            <a:rPr lang="pt-BR" sz="9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como denúncia, as quais podem ser apuradas pela Corregedoria da Controladoria Geral do Município.</a:t>
          </a:r>
        </a:p>
        <a:p>
          <a:endParaRPr lang="pt-BR" sz="900" b="1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Pedidos de informação e-Sic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dezembro/25 entraram 612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acesso à informação. Em comparação com o mês anterior houve uma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diminuição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0,16%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considerando que em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novembro de 2025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foram registrados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613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informação.</a:t>
          </a:r>
          <a:endParaRPr lang="pt-BR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0</xdr:col>
      <xdr:colOff>0</xdr:colOff>
      <xdr:row>76</xdr:row>
      <xdr:rowOff>9526</xdr:rowOff>
    </xdr:from>
    <xdr:to>
      <xdr:col>16</xdr:col>
      <xdr:colOff>142875</xdr:colOff>
      <xdr:row>87</xdr:row>
      <xdr:rowOff>78798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F0B19B4-6FD8-3A13-018D-CF70B4C67E5E}"/>
            </a:ext>
          </a:extLst>
        </xdr:cNvPr>
        <xdr:cNvSpPr/>
      </xdr:nvSpPr>
      <xdr:spPr>
        <a:xfrm>
          <a:off x="0" y="14487526"/>
          <a:ext cx="9896475" cy="216477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0" fontAlgn="base"/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Estatísticos </a:t>
          </a:r>
          <a:b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Este relatório foi elaborado com base nas informações extraídas do Sistema SIGRC (Sistema Integrado de Gestão de Relacionamento com o Cidadão), sob a gestão da Secretaria Municipal de Inovação e Tecnologia (SMIT). Os dados incluem manifestações categorizadas como reclamação, solicitação, elogio, sugestão e denúncias, além de pedidos de informações provenientes do e-SIC (Sistema Eletrônico do Serviço de Informações ao Cidadão), extraídos de um banco de dados disponibilizado pela empresa responsável pelo sistema, a PRODAM. 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A equipe da Divisão de Relatórios e Estatística coleta, consolida e trata os dados, com foco nos serviços prestados pela Administração Municipal. A manifestação categorizada como denúncia foi incluída no total de registros (nas abas 'protocolos' e 'canais</a:t>
          </a:r>
          <a:r>
            <a:rPr lang="pt-BR" sz="9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atendimento' dos arquivos nas extensões XLS e ODS); contudo, o processamento é realizado por órgãos de apuração, como as Corregedorias ou a PGM/PROCED, razão pela qual as demais estatísticas contemplam apenas os serviços oferecidos pela municipalidade.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Desde o dia 25 de outubro de 2024, foi disponibilizado no portal SP156 o formulário</a:t>
          </a:r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"Informações, Reclamações, Denúncias, Elogios e Sugestões sobre a obra de implantação do BRT Aricanduva e do novo Centro de Operações da SPTrans (COP)",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disponível para consulta através do link: </a:t>
          </a:r>
          <a:r>
            <a:rPr lang="pt-BR" sz="900" b="0" i="0" u="sng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https://sp156.prefeitura.sp.gov.br/portal/servicos/informacao?servico=4711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Esse formulário foi classificado como uma nova categoria de manifestação, chamada "manifestações sobre o BRT Aricanduva", a partir do relatório de outubro de 2024, visando organizar e acompanhar as demandas relacionadas a essa obra. </a:t>
          </a:r>
        </a:p>
        <a:p>
          <a:pPr algn="l"/>
          <a:endParaRPr lang="pt-BR" sz="1100" kern="12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4</xdr:col>
      <xdr:colOff>476251</xdr:colOff>
      <xdr:row>10</xdr:row>
      <xdr:rowOff>23459</xdr:rowOff>
    </xdr:from>
    <xdr:to>
      <xdr:col>11</xdr:col>
      <xdr:colOff>266700</xdr:colOff>
      <xdr:row>24</xdr:row>
      <xdr:rowOff>5986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4651" y="1928459"/>
          <a:ext cx="4057649" cy="2649527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27</xdr:row>
      <xdr:rowOff>129460</xdr:rowOff>
    </xdr:from>
    <xdr:to>
      <xdr:col>7</xdr:col>
      <xdr:colOff>114300</xdr:colOff>
      <xdr:row>42</xdr:row>
      <xdr:rowOff>123215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5272960"/>
          <a:ext cx="4305300" cy="2851255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27</xdr:row>
      <xdr:rowOff>133349</xdr:rowOff>
    </xdr:from>
    <xdr:to>
      <xdr:col>15</xdr:col>
      <xdr:colOff>561174</xdr:colOff>
      <xdr:row>42</xdr:row>
      <xdr:rowOff>130958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86275" y="5276849"/>
          <a:ext cx="5218899" cy="2855109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50</xdr:row>
      <xdr:rowOff>95480</xdr:rowOff>
    </xdr:from>
    <xdr:to>
      <xdr:col>7</xdr:col>
      <xdr:colOff>161925</xdr:colOff>
      <xdr:row>65</xdr:row>
      <xdr:rowOff>44114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7175" y="9620480"/>
          <a:ext cx="4171950" cy="2806134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50</xdr:row>
      <xdr:rowOff>95250</xdr:rowOff>
    </xdr:from>
    <xdr:to>
      <xdr:col>15</xdr:col>
      <xdr:colOff>118683</xdr:colOff>
      <xdr:row>65</xdr:row>
      <xdr:rowOff>57150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72000" y="9620250"/>
          <a:ext cx="4690683" cy="281940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0.24225</cdr:x>
      <cdr:y>0.02329</cdr:y>
    </cdr:from>
    <cdr:to>
      <cdr:x>0.82953</cdr:x>
      <cdr:y>0.10517</cdr:y>
    </cdr:to>
    <cdr:sp macro="" textlink="">
      <cdr:nvSpPr>
        <cdr:cNvPr id="2" name="CaixaDeTexto 25">
          <a:extLst xmlns:a="http://schemas.openxmlformats.org/drawingml/2006/main">
            <a:ext uri="{FF2B5EF4-FFF2-40B4-BE49-F238E27FC236}">
              <a16:creationId xmlns:a16="http://schemas.microsoft.com/office/drawing/2014/main" id="{00000000-0008-0000-0900-000004000000}"/>
            </a:ext>
          </a:extLst>
        </cdr:cNvPr>
        <cdr:cNvSpPr txBox="1"/>
      </cdr:nvSpPr>
      <cdr:spPr>
        <a:xfrm xmlns:a="http://schemas.openxmlformats.org/drawingml/2006/main">
          <a:off x="1627716" y="93134"/>
          <a:ext cx="3945978" cy="327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cap="flat">
          <a:noFill/>
        </a:ln>
      </cdr:spPr>
      <cdr:txBody>
        <a:bodyPr xmlns:a="http://schemas.openxmlformats.org/drawingml/2006/main" vert="horz" wrap="none" lIns="91440" tIns="45720" rIns="91440" bIns="45720" anchor="t" anchorCtr="0" compatLnSpc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BR" sz="1400" b="1" i="0" u="none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Calibri"/>
            </a:rPr>
            <a:t>10 órgãos mais demandados - Média/2025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152403</xdr:colOff>
      <xdr:row>2</xdr:row>
      <xdr:rowOff>19046</xdr:rowOff>
    </xdr:from>
    <xdr:ext cx="5244037" cy="3499912"/>
    <xdr:grpSp>
      <xdr:nvGrpSpPr>
        <xdr:cNvPr id="2" name="Gráfico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4581528" y="400046"/>
          <a:ext cx="5244037" cy="3499912"/>
          <a:chOff x="4543428" y="400046"/>
          <a:chExt cx="5244037" cy="3499912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GraphicFramePr/>
        </xdr:nvGraphicFramePr>
        <xdr:xfrm>
          <a:off x="4552818" y="441030"/>
          <a:ext cx="5234647" cy="34589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 txBox="1"/>
        </xdr:nvSpPr>
        <xdr:spPr>
          <a:xfrm>
            <a:off x="4543428" y="400046"/>
            <a:ext cx="4822216" cy="47553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10 unidades mais demandadas do mês de Dezembro em</a:t>
            </a:r>
            <a:endParaRPr lang="pt-BR" sz="12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  comparação com o total de entrada do mês de Dezembro/25</a:t>
            </a:r>
            <a:endParaRPr lang="pt-BR" sz="12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defTabSz="914400" rtl="0" fontAlgn="auto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11</xdr:col>
      <xdr:colOff>19046</xdr:colOff>
      <xdr:row>2</xdr:row>
      <xdr:rowOff>76196</xdr:rowOff>
    </xdr:from>
    <xdr:ext cx="4824941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76196</xdr:colOff>
      <xdr:row>0</xdr:row>
      <xdr:rowOff>0</xdr:rowOff>
    </xdr:from>
    <xdr:ext cx="6791321" cy="4133846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8924921" y="0"/>
          <a:ext cx="6791321" cy="4133846"/>
          <a:chOff x="8839196" y="0"/>
          <a:chExt cx="6791321" cy="4133846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GraphicFramePr/>
        </xdr:nvGraphicFramePr>
        <xdr:xfrm>
          <a:off x="8839196" y="0"/>
          <a:ext cx="6791321" cy="413384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19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 txBox="1"/>
        </xdr:nvSpPr>
        <xdr:spPr>
          <a:xfrm>
            <a:off x="15297146" y="123828"/>
            <a:ext cx="295278" cy="32385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%</a:t>
            </a:r>
          </a:p>
        </xdr:txBody>
      </xdr:sp>
      <xdr:sp macro="" textlink="">
        <xdr:nvSpPr>
          <xdr:cNvPr id="5" name="CaixaDeTexto 20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8839196" y="266364"/>
            <a:ext cx="914400" cy="983519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6" name="CaixaDeTexto 21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8848725" y="180978"/>
            <a:ext cx="914400" cy="276221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Quantidade</a:t>
            </a:r>
          </a:p>
        </xdr:txBody>
      </xdr:sp>
    </xdr:grp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506939</xdr:colOff>
      <xdr:row>17</xdr:row>
      <xdr:rowOff>84668</xdr:rowOff>
    </xdr:from>
    <xdr:ext cx="5348819" cy="3153833"/>
    <xdr:grpSp>
      <xdr:nvGrpSpPr>
        <xdr:cNvPr id="2" name="Gráfico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6479114" y="3827993"/>
          <a:ext cx="5348819" cy="3153833"/>
          <a:chOff x="9363071" y="0"/>
          <a:chExt cx="5348819" cy="3679829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GraphicFramePr/>
        </xdr:nvGraphicFramePr>
        <xdr:xfrm>
          <a:off x="9363071" y="0"/>
          <a:ext cx="5348819" cy="36798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 txBox="1"/>
        </xdr:nvSpPr>
        <xdr:spPr>
          <a:xfrm>
            <a:off x="9784848" y="86017"/>
            <a:ext cx="4574617" cy="259737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Média das 10 subprefeituras mais demandadas em 2025</a:t>
            </a: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twoCellAnchor editAs="oneCell">
    <xdr:from>
      <xdr:col>0</xdr:col>
      <xdr:colOff>84666</xdr:colOff>
      <xdr:row>17</xdr:row>
      <xdr:rowOff>74085</xdr:rowOff>
    </xdr:from>
    <xdr:to>
      <xdr:col>10</xdr:col>
      <xdr:colOff>381000</xdr:colOff>
      <xdr:row>33</xdr:row>
      <xdr:rowOff>179917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476246</xdr:colOff>
      <xdr:row>2</xdr:row>
      <xdr:rowOff>95246</xdr:rowOff>
    </xdr:from>
    <xdr:ext cx="5105404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9528</xdr:colOff>
      <xdr:row>0</xdr:row>
      <xdr:rowOff>0</xdr:rowOff>
    </xdr:from>
    <xdr:ext cx="4563532" cy="2235195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17</xdr:col>
      <xdr:colOff>28575</xdr:colOff>
      <xdr:row>8</xdr:row>
      <xdr:rowOff>285750</xdr:rowOff>
    </xdr:from>
    <xdr:ext cx="4582579" cy="2022479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17</xdr:col>
      <xdr:colOff>28571</xdr:colOff>
      <xdr:row>19</xdr:row>
      <xdr:rowOff>9521</xdr:rowOff>
    </xdr:from>
    <xdr:ext cx="4591054" cy="2106082"/>
    <xdr:graphicFrame macro="">
      <xdr:nvGraphicFramePr>
        <xdr:cNvPr id="7" name="Gráfico 7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10</xdr:col>
      <xdr:colOff>35986</xdr:colOff>
      <xdr:row>33</xdr:row>
      <xdr:rowOff>85725</xdr:rowOff>
    </xdr:from>
    <xdr:ext cx="6801910" cy="6120344"/>
    <xdr:graphicFrame macro="">
      <xdr:nvGraphicFramePr>
        <xdr:cNvPr id="8" name="Gráfico 2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>
    <xdr:from>
      <xdr:col>7</xdr:col>
      <xdr:colOff>114300</xdr:colOff>
      <xdr:row>15</xdr:row>
      <xdr:rowOff>85725</xdr:rowOff>
    </xdr:from>
    <xdr:to>
      <xdr:col>16</xdr:col>
      <xdr:colOff>533400</xdr:colOff>
      <xdr:row>29</xdr:row>
      <xdr:rowOff>133350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0.14271</cdr:x>
      <cdr:y>0</cdr:y>
    </cdr:from>
    <cdr:to>
      <cdr:x>0.87812</cdr:x>
      <cdr:y>0.20833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52462" y="0"/>
          <a:ext cx="336232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Protocolos inicialmente registrados como denúncias</a:t>
          </a:r>
          <a:endParaRPr lang="pt-BR" sz="1200">
            <a:effectLst/>
          </a:endParaRPr>
        </a:p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% recebidas, não receibdas, canceladas e convertidas - </a:t>
          </a:r>
          <a:r>
            <a:rPr lang="pt-BR" sz="1200" b="1" i="0" baseline="0">
              <a:effectLst/>
              <a:latin typeface="+mn-lt"/>
              <a:ea typeface="+mn-ea"/>
              <a:cs typeface="+mn-cs"/>
            </a:rPr>
            <a:t>2025</a:t>
          </a:r>
          <a:endParaRPr lang="pt-BR" sz="1200">
            <a:effectLst/>
          </a:endParaRPr>
        </a:p>
        <a:p xmlns:a="http://schemas.openxmlformats.org/drawingml/2006/main">
          <a:pPr>
            <a:lnSpc>
              <a:spcPts val="1200"/>
            </a:lnSpc>
          </a:pPr>
          <a:endParaRPr lang="pt-BR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75601</xdr:colOff>
      <xdr:row>2</xdr:row>
      <xdr:rowOff>47474</xdr:rowOff>
    </xdr:from>
    <xdr:to>
      <xdr:col>11</xdr:col>
      <xdr:colOff>601742</xdr:colOff>
      <xdr:row>63</xdr:row>
      <xdr:rowOff>180824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65009</xdr:colOff>
      <xdr:row>64</xdr:row>
      <xdr:rowOff>181121</xdr:rowOff>
    </xdr:from>
    <xdr:to>
      <xdr:col>6</xdr:col>
      <xdr:colOff>3524250</xdr:colOff>
      <xdr:row>79</xdr:row>
      <xdr:rowOff>134554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3645203</xdr:colOff>
      <xdr:row>65</xdr:row>
      <xdr:rowOff>4237</xdr:rowOff>
    </xdr:from>
    <xdr:to>
      <xdr:col>11</xdr:col>
      <xdr:colOff>607787</xdr:colOff>
      <xdr:row>79</xdr:row>
      <xdr:rowOff>148170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123821</xdr:colOff>
      <xdr:row>2</xdr:row>
      <xdr:rowOff>123828</xdr:rowOff>
    </xdr:from>
    <xdr:ext cx="4457700" cy="2981328"/>
    <xdr:grpSp>
      <xdr:nvGrpSpPr>
        <xdr:cNvPr id="4" name="Gráfico 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/>
      </xdr:nvGrpSpPr>
      <xdr:grpSpPr>
        <a:xfrm>
          <a:off x="2971796" y="504828"/>
          <a:ext cx="4457700" cy="2981328"/>
          <a:chOff x="2895596" y="504828"/>
          <a:chExt cx="4457700" cy="2981328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GraphicFramePr/>
        </xdr:nvGraphicFramePr>
        <xdr:xfrm>
          <a:off x="2895596" y="504828"/>
          <a:ext cx="4457700" cy="29813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CaixaDeTexto 2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 txBox="1"/>
        </xdr:nvSpPr>
        <xdr:spPr>
          <a:xfrm>
            <a:off x="5814303" y="759973"/>
            <a:ext cx="580351" cy="222436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0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Variação</a:t>
            </a:r>
          </a:p>
        </xdr:txBody>
      </xdr:sp>
    </xdr:grpSp>
    <xdr:clientData/>
  </xdr:oneCellAnchor>
  <xdr:oneCellAnchor>
    <xdr:from>
      <xdr:col>18</xdr:col>
      <xdr:colOff>466728</xdr:colOff>
      <xdr:row>0</xdr:row>
      <xdr:rowOff>57146</xdr:rowOff>
    </xdr:from>
    <xdr:ext cx="5448296" cy="3629025"/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10</xdr:col>
      <xdr:colOff>104775</xdr:colOff>
      <xdr:row>0</xdr:row>
      <xdr:rowOff>57153</xdr:rowOff>
    </xdr:from>
    <xdr:ext cx="4829175" cy="3686175"/>
    <xdr:graphicFrame macro="">
      <xdr:nvGraphicFramePr>
        <xdr:cNvPr id="2" name="Gráfico 7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201083</xdr:colOff>
      <xdr:row>27</xdr:row>
      <xdr:rowOff>179917</xdr:rowOff>
    </xdr:from>
    <xdr:to>
      <xdr:col>6</xdr:col>
      <xdr:colOff>610658</xdr:colOff>
      <xdr:row>39</xdr:row>
      <xdr:rowOff>189442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324906</xdr:colOff>
      <xdr:row>28</xdr:row>
      <xdr:rowOff>31749</xdr:rowOff>
    </xdr:from>
    <xdr:to>
      <xdr:col>15</xdr:col>
      <xdr:colOff>234948</xdr:colOff>
      <xdr:row>40</xdr:row>
      <xdr:rowOff>41275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0</xdr:colOff>
      <xdr:row>0</xdr:row>
      <xdr:rowOff>66675</xdr:rowOff>
    </xdr:from>
    <xdr:ext cx="9958917" cy="2409826"/>
    <xdr:sp macro="" textlink="">
      <xdr:nvSpPr>
        <xdr:cNvPr id="5" name="CaixaDeText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 txBox="1"/>
      </xdr:nvSpPr>
      <xdr:spPr>
        <a:xfrm>
          <a:off x="0" y="66675"/>
          <a:ext cx="9958917" cy="24098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Ouvidoria Geral do Município</a:t>
          </a:r>
        </a:p>
        <a:p>
          <a:pPr algn="ctr" rtl="0" fontAlgn="base"/>
          <a:endParaRPr lang="pt-B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Solicitar que o acesso ao processo seja público</a:t>
          </a:r>
          <a:r>
            <a:rPr lang="pt-BR" sz="1100" b="1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Dezembro</a:t>
          </a:r>
          <a:r>
            <a:rPr lang="pt-BR" sz="1200" b="1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2025</a:t>
          </a:r>
          <a:endParaRPr lang="pt-B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É a solicitação para tornar públicos os encaminhamentos de um processo registrado na Ouvidoria Geral do Município (OGM). </a:t>
          </a: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 manifestações registradas pelo atendimento da Ouvidoria Geral do Município (OGM) são encaminhadas aos órgãos de forma restrita.  A (o) cidadã (o) pode solicitar que o processo conste no sistema em caráter público, desde que não seja uma denúncia, não tenha sido registrado de maneira anônima, e não tenha uma restrição legal como sigilo fiscal, sigilo bancário entre outros. A Ouvidoria Geral do Município (OGM) irá analisar de acordo com o fundamento da autodeterminação informativa, previsto no Art. 2º, inciso II da lei de Proteção de Dados Pessoais, garantindo ao cidadão o direito de controlar, proteger seus dados pessoais e também preservar documentos com informações pessoais e/ou sensíveis de terceiros.  </a:t>
          </a:r>
        </a:p>
        <a:p>
          <a:endParaRPr lang="pt-B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Para mais informações:</a:t>
          </a:r>
          <a:r>
            <a:rPr lang="pt-BR" sz="1200" u="sng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 https://sp156.prefeitura.sp.gov.br/portal/servicos/informacao?servico=4063</a:t>
          </a:r>
          <a:endParaRPr lang="pt-B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/>
        </a:p>
      </xdr:txBody>
    </xdr:sp>
    <xdr:clientData/>
  </xdr:oneCellAnchor>
  <xdr:twoCellAnchor>
    <xdr:from>
      <xdr:col>3</xdr:col>
      <xdr:colOff>635000</xdr:colOff>
      <xdr:row>14</xdr:row>
      <xdr:rowOff>137583</xdr:rowOff>
    </xdr:from>
    <xdr:to>
      <xdr:col>14</xdr:col>
      <xdr:colOff>137583</xdr:colOff>
      <xdr:row>25</xdr:row>
      <xdr:rowOff>179916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00000000-0008-0000-18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Este gráfico não está disponível na sua versão do Excel.
Editar esta forma ou salvar esta pasta de trabalho em um formato de arquivo diferente dividirá o gráfico permanentemente.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222251</xdr:colOff>
      <xdr:row>13</xdr:row>
      <xdr:rowOff>127000</xdr:rowOff>
    </xdr:from>
    <xdr:to>
      <xdr:col>15</xdr:col>
      <xdr:colOff>206619</xdr:colOff>
      <xdr:row>26</xdr:row>
      <xdr:rowOff>148166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0668" y="2614083"/>
          <a:ext cx="7678451" cy="2635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236991</xdr:colOff>
      <xdr:row>2</xdr:row>
      <xdr:rowOff>10584</xdr:rowOff>
    </xdr:from>
    <xdr:ext cx="3149675" cy="2822574"/>
    <xdr:grpSp>
      <xdr:nvGrpSp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6599691" y="391584"/>
          <a:ext cx="3149675" cy="2822574"/>
          <a:chOff x="7178335" y="76196"/>
          <a:chExt cx="3670639" cy="3095628"/>
        </a:xfrm>
      </xdr:grpSpPr>
      <xdr:grpSp>
        <xdr:nvGrpSpPr>
          <xdr:cNvPr id="3" name="Gráfico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7178335" y="76196"/>
            <a:ext cx="3670639" cy="3095628"/>
            <a:chOff x="7178335" y="76196"/>
            <a:chExt cx="3670639" cy="3095628"/>
          </a:xfrm>
        </xdr:grpSpPr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7178335" y="76196"/>
            <a:ext cx="3670639" cy="309562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7264517" y="355793"/>
              <a:ext cx="689603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8662626" y="1144682"/>
              <a:ext cx="685086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squar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7415384" y="255931"/>
              <a:ext cx="208309" cy="289599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r>
                <a:rPr lang="pt-BR" sz="1400" b="1" i="0" u="none" strike="noStrike" kern="0" cap="none" spc="0" baseline="0">
                  <a:solidFill>
                    <a:srgbClr val="000000"/>
                  </a:solidFill>
                  <a:uFillTx/>
                  <a:latin typeface="Calibri"/>
                </a:rPr>
                <a:t>*</a:t>
              </a:r>
            </a:p>
          </xdr:txBody>
        </xdr:sp>
      </xdr:grpSp>
      <xdr:sp macro="" textlink="">
        <xdr:nvSpPr>
          <xdr:cNvPr id="8" name="CaixaDeTexto 19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7258050" y="2924171"/>
            <a:ext cx="981078" cy="209553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8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*Escala Logaritimica</a:t>
            </a:r>
          </a:p>
        </xdr:txBody>
      </xdr:sp>
    </xdr:grpSp>
    <xdr:clientData/>
  </xdr:oneCellAnchor>
  <xdr:oneCellAnchor>
    <xdr:from>
      <xdr:col>12</xdr:col>
      <xdr:colOff>412750</xdr:colOff>
      <xdr:row>2</xdr:row>
      <xdr:rowOff>31750</xdr:rowOff>
    </xdr:from>
    <xdr:ext cx="3481917" cy="2804583"/>
    <xdr:graphicFrame macro="">
      <xdr:nvGraphicFramePr>
        <xdr:cNvPr id="9" name="Gráfico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76197</xdr:colOff>
      <xdr:row>2</xdr:row>
      <xdr:rowOff>38103</xdr:rowOff>
    </xdr:from>
    <xdr:ext cx="4072470" cy="2752728"/>
    <xdr:graphicFrame macro="">
      <xdr:nvGraphicFramePr>
        <xdr:cNvPr id="10" name="Gráfico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173569</xdr:colOff>
      <xdr:row>42</xdr:row>
      <xdr:rowOff>21164</xdr:rowOff>
    </xdr:from>
    <xdr:to>
      <xdr:col>8</xdr:col>
      <xdr:colOff>412750</xdr:colOff>
      <xdr:row>79</xdr:row>
      <xdr:rowOff>21166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73569" y="8212664"/>
          <a:ext cx="5668431" cy="704850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SAÚDE</a:t>
          </a:r>
          <a:b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Elogio</a:t>
          </a:r>
          <a:r>
            <a:rPr lang="pt-BR" sz="1100" b="1">
              <a:solidFill>
                <a:sysClr val="windowText" lastClr="000000"/>
              </a:solidFill>
            </a:rPr>
            <a:t> da munícipe: </a:t>
          </a:r>
          <a:br>
            <a:rPr lang="pt-BR" sz="1100" b="1">
              <a:solidFill>
                <a:sysClr val="windowText" lastClr="000000"/>
              </a:solidFill>
            </a:rPr>
          </a:br>
          <a:endParaRPr lang="pt-BR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1">
              <a:solidFill>
                <a:sysClr val="windowText" lastClr="000000"/>
              </a:solidFill>
            </a:rPr>
            <a:t>"Agradeço aos profissionais da UBS Pq. Imperial, na Rua Major Freire, especialmente ao Sr. José, às enfermeiras Paula e Alessandra, e a toda a equipe, pelo atendimento prestado com empatia, respeito e humanidade. Minha mãe foi diagnosticada com Alzheimer e necessita de cuidados especiais. Há um ano recebemos mensalmente fraldas geriátricas de boa qualidade, que têm nos ajudado muito, e todas as vacinas estão em dia. Registro aqui nossa gratidão e desejo a todos um Feliz Natal e um 2026 repleto de saúde, amor e paz."</a:t>
          </a:r>
        </a:p>
        <a:p>
          <a:pPr algn="l"/>
          <a:r>
            <a:rPr lang="pt-BR" sz="1100" b="0">
              <a:solidFill>
                <a:sysClr val="windowText" lastClr="000000"/>
              </a:solidFill>
            </a:rPr>
            <a:t>          </a:t>
          </a:r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Resposta do Órgão:</a:t>
          </a:r>
          <a:b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Informamos que foi realizado contato telefônico com a Sra. XXX no dia 29/12/2025 às10:00h, ocasião em que a munícipe manifestou agradecimento pelo trabalho prestado pelos colaboradores da UBS Parque Imperial, relatando ter recebido um ótimo atendimento por parte dos profissionais da unidade. Registramos nosso agradecimento pelo elogio encaminhado, o qual foi devidamente repassado à Enfermeira Paula Cristina Gomes dos Santos Fernandez e ao Auxiliar de Enfermagem José Rodrigues Pinheiro da Silva Furini, como forma de reconhecimento pelo trabalho desempenhado. Esclarecemos, ainda, que a Enfermeira Alessandra Barros Brandão não integra mais o quadro de funcionários desta unidade.  Ressaltamos que a atuação de nossos profissionais está pautada nos princípios do Sistema Único de Saúde (SUS), com foco na universalidade, equidade, integralidade e no  compromisso com um atendimento humanizado e de qualidade à população. Aproveitamos para convidar a munícipe a participar das Reuniões do Conselho Gestor da UBS Parque Imperial, espaço de diálogo e participação social, no qual são discutidas as questões relativas à saúde da região. Os encontros ocorrem na segunda sexta-feira de cada mês, das  10h30 às 12h30. Permanecemos à disposição para quaisquer esclarecimentos adicionais.</a:t>
          </a:r>
          <a:b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b="0">
            <a:solidFill>
              <a:sysClr val="windowText" lastClr="000000"/>
            </a:solidFill>
            <a:effectLst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0</xdr:col>
      <xdr:colOff>152398</xdr:colOff>
      <xdr:row>40</xdr:row>
      <xdr:rowOff>9525</xdr:rowOff>
    </xdr:from>
    <xdr:ext cx="11192935" cy="3788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52398" y="7820025"/>
          <a:ext cx="11192935" cy="378860"/>
        </a:xfrm>
        <a:prstGeom prst="rect">
          <a:avLst/>
        </a:prstGeom>
        <a:solidFill>
          <a:sysClr val="window" lastClr="FFFFFF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800" b="1">
              <a:solidFill>
                <a:sysClr val="windowText" lastClr="000000"/>
              </a:solidFill>
            </a:rPr>
            <a:t>Melhores Elogio</a:t>
          </a:r>
          <a:r>
            <a:rPr lang="pt-BR" sz="1800" b="1" baseline="0">
              <a:solidFill>
                <a:sysClr val="windowText" lastClr="000000"/>
              </a:solidFill>
            </a:rPr>
            <a:t>s Dezembro de 2025</a:t>
          </a:r>
          <a:endParaRPr lang="pt-BR" sz="18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371475</xdr:colOff>
      <xdr:row>2</xdr:row>
      <xdr:rowOff>88901</xdr:rowOff>
    </xdr:from>
    <xdr:to>
      <xdr:col>7</xdr:col>
      <xdr:colOff>529166</xdr:colOff>
      <xdr:row>18</xdr:row>
      <xdr:rowOff>84667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338667</xdr:colOff>
      <xdr:row>19</xdr:row>
      <xdr:rowOff>158749</xdr:rowOff>
    </xdr:from>
    <xdr:to>
      <xdr:col>7</xdr:col>
      <xdr:colOff>497417</xdr:colOff>
      <xdr:row>37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391583</xdr:colOff>
      <xdr:row>42</xdr:row>
      <xdr:rowOff>10579</xdr:rowOff>
    </xdr:from>
    <xdr:to>
      <xdr:col>17</xdr:col>
      <xdr:colOff>370416</xdr:colOff>
      <xdr:row>79</xdr:row>
      <xdr:rowOff>21167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820833" y="8202079"/>
          <a:ext cx="5524500" cy="705908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DA EDUCAÇÃO</a:t>
          </a:r>
        </a:p>
        <a:p>
          <a:pPr algn="ctr" eaLnBrk="1" fontAlgn="auto" latinLnBrk="0" hangingPunct="1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Elogio</a:t>
          </a:r>
          <a:r>
            <a:rPr lang="pt-BR" sz="1100" b="1">
              <a:solidFill>
                <a:sysClr val="windowText" lastClr="000000"/>
              </a:solidFill>
            </a:rPr>
            <a:t> da munícipe: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l"/>
          <a:r>
            <a:rPr lang="pt-BR" sz="1100" b="0" i="1">
              <a:solidFill>
                <a:sysClr val="windowText" lastClr="000000"/>
              </a:solidFill>
            </a:rPr>
            <a:t>"Este ano, volto aqui para agradecer ao trabalho dos gestores da Secretaria Municipal de Educação e elogiar a condução da creche CEI Pedacinho do Céu, localizada na Rua Conselheiro Furtado, 1029 – Liberdade, especialmente pelo excelente trabalho realizado no Berçário II, com as professoras Midiã e Valdenizia.</a:t>
          </a:r>
        </a:p>
        <a:p>
          <a:pPr algn="l"/>
          <a:r>
            <a:rPr lang="pt-BR" sz="1100" b="0" i="1">
              <a:solidFill>
                <a:sysClr val="windowText" lastClr="000000"/>
              </a:solidFill>
            </a:rPr>
            <a:t>As duas professoras são espetaculares e se destacam pela atenção, amorosidade e cuidado com os pequenos. Meu filho, de 22 meses, ama as duas “prôs” e aprendeu muitas coisas, como guardar os brinquedos (algo que eu não conseguia aqui em casa) e ser mais proativo.</a:t>
          </a:r>
        </a:p>
        <a:p>
          <a:pPr algn="l"/>
          <a:r>
            <a:rPr lang="pt-BR" sz="1100" b="0" i="1">
              <a:solidFill>
                <a:sysClr val="windowText" lastClr="000000"/>
              </a:solidFill>
            </a:rPr>
            <a:t>Nessa idade, sabemos que o exemplo e o comportamento dos adultos estão moldando tudo. E elas também são mestras na amorosidade quando começam as birras, sabendo ensinar e disciplinar de forma calma, acolhedora e construtiva.</a:t>
          </a:r>
        </a:p>
        <a:p>
          <a:pPr algn="l"/>
          <a:r>
            <a:rPr lang="pt-BR" sz="1100" b="0" i="1">
              <a:solidFill>
                <a:sysClr val="windowText" lastClr="000000"/>
              </a:solidFill>
            </a:rPr>
            <a:t>A equipe do CEI, de modo geral, é muito delicada, atenciosa e demonstra boa vontade, mesmo no final do dia. A cozinheira Sonia foi destaque este ano por conseguir fazer meu filho comer mais e gostar de comer de tudo.</a:t>
          </a:r>
        </a:p>
        <a:p>
          <a:pPr algn="l"/>
          <a:r>
            <a:rPr lang="pt-BR" sz="1100" b="0" i="1">
              <a:solidFill>
                <a:sysClr val="windowText" lastClr="000000"/>
              </a:solidFill>
            </a:rPr>
            <a:t>A coordenadora Juliana é muito atenta aos detalhes, e admiro sua capacidade de adaptação e readaptação das salas e atividades, de modo a facilitar a vida das crianças e das famílias.</a:t>
          </a:r>
        </a:p>
        <a:p>
          <a:pPr algn="l"/>
          <a:r>
            <a:rPr lang="pt-BR" sz="1100" b="0" i="1">
              <a:solidFill>
                <a:sysClr val="windowText" lastClr="000000"/>
              </a:solidFill>
            </a:rPr>
            <a:t>A diretora Elaine Gonzales se destaca por gerenciar a unidade com competência e por motivar a equipe.</a:t>
          </a:r>
        </a:p>
        <a:p>
          <a:pPr algn="l"/>
          <a:r>
            <a:rPr lang="pt-BR" sz="1100" b="0" i="1">
              <a:solidFill>
                <a:sysClr val="windowText" lastClr="000000"/>
              </a:solidFill>
            </a:rPr>
            <a:t>A Gabielle está sempre atenta a qualquer falta à creche, marca na criança ou manchinha na pele. Uma querida zeladora das matrículas e da saúde das crianças.</a:t>
          </a:r>
        </a:p>
        <a:p>
          <a:pPr algn="l"/>
          <a:r>
            <a:rPr lang="pt-BR" sz="1100" b="0" i="1">
              <a:solidFill>
                <a:sysClr val="windowText" lastClr="000000"/>
              </a:solidFill>
            </a:rPr>
            <a:t>A entrada e a saída na porta da escola são sempre alegres e entusiasmantes, com a atendente Lia (Elisângela), a coordenadora Juliana, a Jane, a Gabielle, a diretora Elaine e outras auxiliares.</a:t>
          </a:r>
        </a:p>
        <a:p>
          <a:pPr algn="l"/>
          <a:r>
            <a:rPr lang="pt-BR" sz="1100" b="0" i="1">
              <a:solidFill>
                <a:sysClr val="windowText" lastClr="000000"/>
              </a:solidFill>
            </a:rPr>
            <a:t>Quando um trabalho é bem feito, merece elogio! Parabéns por mais um ano de excelência, e espero que esse padrão se repita no próximo ano!"</a:t>
          </a:r>
        </a:p>
        <a:p>
          <a:endParaRPr lang="pt-BR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Agradecemos o feedback e o reconhecimento direcionados às funcionárias da unidade escolar CEI Pedacinho do Céu. O elogio recebido reforça o compromisso institucional com a qualidade dos serviços prestados e evidencia o profissionalismo, a dedicação e a responsabilidade de toda a equipe.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Informamos que a manifestação foi devidamente redirecionada à unidade escolar para conhecimento das funcionárias, contribuindo para a valorização do trabalho desenvolvido e para o fortalecimento das boas práticas institucionais na prestação de um serviço de excelência à comunidade escolar.</a:t>
          </a: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8</xdr:col>
      <xdr:colOff>63500</xdr:colOff>
      <xdr:row>2</xdr:row>
      <xdr:rowOff>66564</xdr:rowOff>
    </xdr:from>
    <xdr:to>
      <xdr:col>17</xdr:col>
      <xdr:colOff>465666</xdr:colOff>
      <xdr:row>18</xdr:row>
      <xdr:rowOff>89963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92750" y="447564"/>
          <a:ext cx="5947833" cy="3261899"/>
        </a:xfrm>
        <a:prstGeom prst="rect">
          <a:avLst/>
        </a:prstGeom>
      </xdr:spPr>
    </xdr:pic>
    <xdr:clientData/>
  </xdr:twoCellAnchor>
  <xdr:twoCellAnchor editAs="oneCell">
    <xdr:from>
      <xdr:col>8</xdr:col>
      <xdr:colOff>42335</xdr:colOff>
      <xdr:row>19</xdr:row>
      <xdr:rowOff>148167</xdr:rowOff>
    </xdr:from>
    <xdr:to>
      <xdr:col>17</xdr:col>
      <xdr:colOff>455083</xdr:colOff>
      <xdr:row>37</xdr:row>
      <xdr:rowOff>5298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71585" y="3958167"/>
          <a:ext cx="5958415" cy="32861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424923</xdr:colOff>
      <xdr:row>13</xdr:row>
      <xdr:rowOff>83378</xdr:rowOff>
    </xdr:from>
    <xdr:ext cx="5343525" cy="4267203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88636</xdr:colOff>
      <xdr:row>13</xdr:row>
      <xdr:rowOff>87312</xdr:rowOff>
    </xdr:from>
    <xdr:to>
      <xdr:col>2</xdr:col>
      <xdr:colOff>374385</xdr:colOff>
      <xdr:row>35</xdr:row>
      <xdr:rowOff>150812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428626</xdr:colOff>
      <xdr:row>13</xdr:row>
      <xdr:rowOff>83343</xdr:rowOff>
    </xdr:from>
    <xdr:to>
      <xdr:col>20</xdr:col>
      <xdr:colOff>250030</xdr:colOff>
      <xdr:row>35</xdr:row>
      <xdr:rowOff>146843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0.21868</cdr:x>
      <cdr:y>0.9375</cdr:y>
    </cdr:from>
    <cdr:to>
      <cdr:x>0.54442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1143000" y="3988593"/>
          <a:ext cx="1702594" cy="2659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000"/>
            <a:t>% Canais</a:t>
          </a:r>
          <a:r>
            <a:rPr lang="pt-BR" sz="1000" baseline="0"/>
            <a:t> de entrada Nov/25</a:t>
          </a:r>
          <a:endParaRPr lang="pt-BR" sz="10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31750</xdr:colOff>
      <xdr:row>11</xdr:row>
      <xdr:rowOff>10583</xdr:rowOff>
    </xdr:from>
    <xdr:to>
      <xdr:col>13</xdr:col>
      <xdr:colOff>433916</xdr:colOff>
      <xdr:row>25</xdr:row>
      <xdr:rowOff>31749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190500</xdr:colOff>
      <xdr:row>11</xdr:row>
      <xdr:rowOff>10585</xdr:rowOff>
    </xdr:from>
    <xdr:to>
      <xdr:col>8</xdr:col>
      <xdr:colOff>550334</xdr:colOff>
      <xdr:row>25</xdr:row>
      <xdr:rowOff>21167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550333</xdr:colOff>
      <xdr:row>10</xdr:row>
      <xdr:rowOff>201082</xdr:rowOff>
    </xdr:from>
    <xdr:to>
      <xdr:col>17</xdr:col>
      <xdr:colOff>1227666</xdr:colOff>
      <xdr:row>25</xdr:row>
      <xdr:rowOff>31749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64F48C-1A51-48D5-9912-C433C885E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0</xdr:row>
      <xdr:rowOff>0</xdr:rowOff>
    </xdr:from>
    <xdr:ext cx="12774082" cy="1862667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/>
      </xdr:nvSpPr>
      <xdr:spPr>
        <a:xfrm>
          <a:off x="0" y="0"/>
          <a:ext cx="12774082" cy="186266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pt-BR" sz="14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Ouvidoria Geral do Município</a:t>
          </a:r>
          <a:endParaRPr lang="pt-BR" sz="14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endParaRPr lang="pt-BR" sz="11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Órgãos</a:t>
          </a:r>
          <a:r>
            <a:rPr lang="pt-BR" sz="1200" b="1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Externos DEZEMBRO </a:t>
          </a:r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2025</a:t>
          </a:r>
          <a:endParaRPr lang="pt-BR" sz="12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pt-BR" sz="11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 manifestações classificadas como “Órgão Externo” são aquelas que envolvem demandas direcionadas a instituições, que não estão sob a competência da Prefeitura de São Paulo. Essas demandas são respondidas com informações e orientações do procedimento que deve ser realizado pelo cidadão (ã). </a:t>
          </a:r>
        </a:p>
        <a:p>
          <a:pPr rtl="0" fontAlgn="base"/>
          <a:endParaRPr lang="pt-BR" sz="12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 Ouvidoria recebe essas manifestações por meio de diversos canais, tais como memorandos, ofícios, e-mails, entre outros. Dentre esses canais, destaca-se o “Web Denúncia Corrupção”, um canal disponibilizado pela CGE — Controladoria Geral do Estado de São Paulo. Esse canal, acessado através do formulário do “Fórum de Combate à Corrupção e Lavagem de Dinheiro (FOCCO-SP)”, conta com a parceria de mais de 30 órgãos, incluindo a CGM — Controladoria Geral do Município de São Paulo. </a:t>
          </a:r>
        </a:p>
        <a:p>
          <a:endParaRPr lang="pt-BR" sz="1100"/>
        </a:p>
        <a:p>
          <a:endParaRPr lang="pt-BR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66673</xdr:colOff>
      <xdr:row>17</xdr:row>
      <xdr:rowOff>107947</xdr:rowOff>
    </xdr:from>
    <xdr:ext cx="5532970" cy="3663953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47626</xdr:colOff>
      <xdr:row>17</xdr:row>
      <xdr:rowOff>103189</xdr:rowOff>
    </xdr:from>
    <xdr:to>
      <xdr:col>9</xdr:col>
      <xdr:colOff>35719</xdr:colOff>
      <xdr:row>25</xdr:row>
      <xdr:rowOff>26460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106891</xdr:colOff>
      <xdr:row>2</xdr:row>
      <xdr:rowOff>47621</xdr:rowOff>
    </xdr:from>
    <xdr:ext cx="5867403" cy="4600575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4374091" y="428621"/>
          <a:ext cx="5867403" cy="4600575"/>
          <a:chOff x="3686175" y="428621"/>
          <a:chExt cx="5867403" cy="4600575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GraphicFramePr/>
        </xdr:nvGraphicFramePr>
        <xdr:xfrm>
          <a:off x="3686175" y="428621"/>
          <a:ext cx="5867403" cy="4600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3705221" y="457196"/>
            <a:ext cx="5800725" cy="495304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1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+mn-lt"/>
              </a:rPr>
              <a:t>10 Assuntos mais solicitados do mês de Dezembro em</a:t>
            </a:r>
          </a:p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+mn-lt"/>
              </a:rPr>
              <a:t>  comparação com o total de entrada de Dezembro/25</a:t>
            </a:r>
            <a:endParaRPr lang="pt-BR" sz="1400" b="1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9</xdr:col>
      <xdr:colOff>1745452</xdr:colOff>
      <xdr:row>2</xdr:row>
      <xdr:rowOff>47621</xdr:rowOff>
    </xdr:from>
    <xdr:ext cx="5962646" cy="4595816"/>
    <xdr:graphicFrame macro="">
      <xdr:nvGraphicFramePr>
        <xdr:cNvPr id="5" name="Gráfico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442381</xdr:colOff>
      <xdr:row>17</xdr:row>
      <xdr:rowOff>54771</xdr:rowOff>
    </xdr:from>
    <xdr:ext cx="5825069" cy="3183729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0</xdr:colOff>
      <xdr:row>17</xdr:row>
      <xdr:rowOff>49742</xdr:rowOff>
    </xdr:from>
    <xdr:to>
      <xdr:col>7</xdr:col>
      <xdr:colOff>304799</xdr:colOff>
      <xdr:row>22</xdr:row>
      <xdr:rowOff>722842</xdr:rowOff>
    </xdr:to>
    <xdr:graphicFrame macro="">
      <xdr:nvGraphicFramePr>
        <xdr:cNvPr id="10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1209678</xdr:colOff>
      <xdr:row>17</xdr:row>
      <xdr:rowOff>95250</xdr:rowOff>
    </xdr:from>
    <xdr:ext cx="5504075" cy="381003"/>
    <xdr:sp macro="" textlink="">
      <xdr:nvSpPr>
        <xdr:cNvPr id="6" name="CaixaDeTexto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209678" y="3819525"/>
          <a:ext cx="5504075" cy="381003"/>
        </a:xfrm>
        <a:prstGeom prst="rect">
          <a:avLst/>
        </a:prstGeom>
        <a:noFill/>
        <a:ln cap="flat">
          <a:noFill/>
        </a:ln>
      </xdr:spPr>
      <xdr:txBody>
        <a:bodyPr vert="horz" wrap="non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400" b="1" i="0" u="none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Calibri"/>
            </a:rPr>
            <a:t>UNIDADES - % em relação ao todo de DEZ/25 (excetuando-se denúncias)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Q1:R4"/>
  <sheetViews>
    <sheetView showGridLines="0" zoomScaleNormal="100" workbookViewId="0">
      <selection activeCell="Q1" sqref="Q1"/>
    </sheetView>
  </sheetViews>
  <sheetFormatPr defaultRowHeight="15"/>
  <sheetData>
    <row r="1" spans="17:18">
      <c r="Q1" t="s">
        <v>0</v>
      </c>
      <c r="R1" t="s">
        <v>1</v>
      </c>
    </row>
    <row r="4" spans="17:18">
      <c r="Q4" t="s">
        <v>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/>
  <dimension ref="A1:Y29"/>
  <sheetViews>
    <sheetView zoomScaleNormal="100" workbookViewId="0"/>
  </sheetViews>
  <sheetFormatPr defaultRowHeight="15"/>
  <cols>
    <col min="1" max="1" width="53.5703125" style="245" customWidth="1"/>
    <col min="2" max="2" width="10.42578125" style="245" customWidth="1"/>
    <col min="3" max="9" width="9.140625" style="245" customWidth="1"/>
    <col min="10" max="10" width="39.28515625" style="245" customWidth="1"/>
    <col min="11" max="12" width="9.140625" style="245" customWidth="1"/>
    <col min="13" max="13" width="8.7109375" style="245" customWidth="1"/>
    <col min="14" max="14" width="7.7109375" style="245" customWidth="1"/>
    <col min="15" max="15" width="9.7109375" style="245" customWidth="1"/>
    <col min="16" max="16" width="8.42578125" style="245" customWidth="1"/>
    <col min="17" max="17" width="9.140625" style="245" customWidth="1"/>
    <col min="18" max="18" width="9.42578125" style="245" customWidth="1"/>
    <col min="19" max="19" width="9.85546875" style="245" customWidth="1"/>
    <col min="20" max="20" width="10.28515625" style="245" customWidth="1"/>
    <col min="21" max="21" width="8" style="245" customWidth="1"/>
    <col min="22" max="23" width="9.140625" style="245" customWidth="1"/>
    <col min="24" max="16384" width="9.140625" style="245"/>
  </cols>
  <sheetData>
    <row r="1" spans="1:2">
      <c r="A1" s="408" t="s">
        <v>3</v>
      </c>
    </row>
    <row r="2" spans="1:2">
      <c r="A2" s="408" t="s">
        <v>4</v>
      </c>
    </row>
    <row r="3" spans="1:2">
      <c r="A3" s="408"/>
    </row>
    <row r="4" spans="1:2">
      <c r="A4" s="408" t="s">
        <v>321</v>
      </c>
    </row>
    <row r="5" spans="1:2" ht="15.75" thickBot="1"/>
    <row r="6" spans="1:2" ht="15.75" thickBot="1">
      <c r="A6" s="668" t="s">
        <v>53</v>
      </c>
      <c r="B6" s="1017">
        <v>45992</v>
      </c>
    </row>
    <row r="7" spans="1:2">
      <c r="A7" s="518" t="s">
        <v>263</v>
      </c>
      <c r="B7" s="497">
        <v>270</v>
      </c>
    </row>
    <row r="8" spans="1:2">
      <c r="A8" s="452" t="s">
        <v>78</v>
      </c>
      <c r="B8" s="497">
        <v>234</v>
      </c>
    </row>
    <row r="9" spans="1:2">
      <c r="A9" s="412" t="s">
        <v>229</v>
      </c>
      <c r="B9" s="497">
        <v>192</v>
      </c>
    </row>
    <row r="10" spans="1:2">
      <c r="A10" s="412" t="s">
        <v>94</v>
      </c>
      <c r="B10" s="497">
        <v>181</v>
      </c>
    </row>
    <row r="11" spans="1:2">
      <c r="A11" s="412" t="s">
        <v>252</v>
      </c>
      <c r="B11" s="497">
        <v>175</v>
      </c>
    </row>
    <row r="12" spans="1:2">
      <c r="A12" s="412" t="s">
        <v>236</v>
      </c>
      <c r="B12" s="497">
        <v>168</v>
      </c>
    </row>
    <row r="13" spans="1:2">
      <c r="A13" s="452" t="s">
        <v>240</v>
      </c>
      <c r="B13" s="497">
        <v>161</v>
      </c>
    </row>
    <row r="14" spans="1:2">
      <c r="A14" s="452" t="s">
        <v>257</v>
      </c>
      <c r="B14" s="497">
        <v>149</v>
      </c>
    </row>
    <row r="15" spans="1:2">
      <c r="A15" s="412" t="s">
        <v>251</v>
      </c>
      <c r="B15" s="497">
        <v>145</v>
      </c>
    </row>
    <row r="16" spans="1:2" ht="15.75" thickBot="1">
      <c r="A16" s="412" t="s">
        <v>306</v>
      </c>
      <c r="B16" s="497">
        <v>142</v>
      </c>
    </row>
    <row r="17" spans="1:25" s="362" customFormat="1" ht="15.75" thickBot="1">
      <c r="A17" s="1018" t="s">
        <v>8</v>
      </c>
      <c r="B17" s="1019">
        <f>SUM(B7:B16)</f>
        <v>1817</v>
      </c>
    </row>
    <row r="18" spans="1:25" s="362" customFormat="1">
      <c r="A18" s="360"/>
      <c r="B18" s="361"/>
    </row>
    <row r="19" spans="1:25">
      <c r="A19" s="363"/>
    </row>
    <row r="20" spans="1:25">
      <c r="A20" s="363"/>
    </row>
    <row r="21" spans="1:25" ht="15" customHeight="1">
      <c r="A21" s="363"/>
    </row>
    <row r="22" spans="1:25" ht="15" customHeight="1">
      <c r="A22" s="363"/>
    </row>
    <row r="23" spans="1:25" ht="76.5" customHeight="1">
      <c r="A23" s="1068" t="s">
        <v>52</v>
      </c>
      <c r="B23" s="1068"/>
    </row>
    <row r="24" spans="1:25" s="213" customFormat="1">
      <c r="B24" s="213" t="str">
        <f>A7</f>
        <v>Qualidade de atendimento</v>
      </c>
      <c r="C24" s="213" t="str">
        <f>A8</f>
        <v>Árvore</v>
      </c>
      <c r="D24" s="213" t="str">
        <f>A9</f>
        <v>Multas de trânsito e guinchamentos</v>
      </c>
      <c r="E24" s="213" t="str">
        <f>A10</f>
        <v>Buraco e Pavimentação</v>
      </c>
      <c r="F24" s="213" t="str">
        <f>A11</f>
        <v>Ponto viciado, entulho e caçamba de entulho</v>
      </c>
      <c r="G24" s="213" t="str">
        <f>A12</f>
        <v>Ônibus</v>
      </c>
      <c r="H24" s="213" t="str">
        <f>A13</f>
        <v>Órgão externo</v>
      </c>
      <c r="I24" s="213" t="str">
        <f>A14</f>
        <v>Processo Administrativo</v>
      </c>
      <c r="J24" s="213" t="str">
        <f>A15</f>
        <v>Poluição sonora - PSIU</v>
      </c>
      <c r="K24" s="213" t="str">
        <f>A16</f>
        <v>Veículos abandonados</v>
      </c>
      <c r="L24" s="213" t="s">
        <v>8</v>
      </c>
      <c r="N24" s="216"/>
      <c r="O24" s="216"/>
      <c r="P24" s="216"/>
      <c r="Q24" s="216"/>
      <c r="R24" s="216"/>
      <c r="S24" s="216"/>
      <c r="T24" s="722"/>
      <c r="U24" s="722"/>
      <c r="V24" s="216"/>
      <c r="W24" s="216"/>
      <c r="X24" s="216"/>
      <c r="Y24" s="216"/>
    </row>
    <row r="25" spans="1:25" s="213" customFormat="1">
      <c r="B25" s="213">
        <f>B7</f>
        <v>270</v>
      </c>
      <c r="C25" s="213">
        <f>B8</f>
        <v>234</v>
      </c>
      <c r="D25" s="213">
        <f>B9</f>
        <v>192</v>
      </c>
      <c r="E25" s="213">
        <f>B10</f>
        <v>181</v>
      </c>
      <c r="F25" s="213">
        <f>B11</f>
        <v>175</v>
      </c>
      <c r="G25" s="213">
        <f>B12</f>
        <v>168</v>
      </c>
      <c r="H25" s="213">
        <f>B13</f>
        <v>161</v>
      </c>
      <c r="I25" s="213">
        <f>B14</f>
        <v>149</v>
      </c>
      <c r="J25" s="213">
        <f>B15</f>
        <v>145</v>
      </c>
      <c r="K25" s="213">
        <f>B16</f>
        <v>142</v>
      </c>
      <c r="N25" s="216"/>
      <c r="O25" s="216"/>
      <c r="P25" s="216"/>
      <c r="Q25" s="216"/>
      <c r="R25" s="216"/>
      <c r="S25" s="216"/>
      <c r="T25" s="722"/>
      <c r="U25" s="722"/>
      <c r="V25" s="216"/>
      <c r="W25" s="216"/>
      <c r="X25" s="216"/>
      <c r="Y25" s="216"/>
    </row>
    <row r="26" spans="1:25" s="213" customFormat="1">
      <c r="K26" s="213">
        <f>K25</f>
        <v>142</v>
      </c>
      <c r="L26" s="717">
        <f>Assuntos!B262</f>
        <v>4328</v>
      </c>
      <c r="N26" s="216"/>
      <c r="O26" s="216"/>
      <c r="P26" s="216"/>
      <c r="Q26" s="216"/>
      <c r="R26" s="216"/>
      <c r="S26" s="216"/>
      <c r="T26" s="722"/>
      <c r="U26" s="722"/>
      <c r="V26" s="216"/>
      <c r="W26" s="216"/>
      <c r="X26" s="216"/>
      <c r="Y26" s="216"/>
    </row>
    <row r="27" spans="1:25">
      <c r="N27" s="247"/>
      <c r="O27" s="247"/>
      <c r="P27" s="247"/>
      <c r="Q27" s="247"/>
      <c r="R27" s="247"/>
      <c r="S27" s="247"/>
      <c r="T27" s="1020"/>
      <c r="U27" s="1020"/>
      <c r="V27" s="247"/>
      <c r="W27" s="247"/>
      <c r="X27" s="247"/>
      <c r="Y27" s="247"/>
    </row>
    <row r="28" spans="1:25">
      <c r="N28" s="247"/>
      <c r="O28" s="247"/>
      <c r="P28" s="247"/>
      <c r="Q28" s="247"/>
      <c r="R28" s="247"/>
      <c r="S28" s="247"/>
      <c r="T28" s="1020"/>
      <c r="U28" s="1020"/>
      <c r="V28" s="247"/>
      <c r="W28" s="247"/>
      <c r="X28" s="247"/>
      <c r="Y28" s="247"/>
    </row>
    <row r="29" spans="1:25">
      <c r="N29" s="247"/>
      <c r="O29" s="247"/>
      <c r="P29" s="247"/>
      <c r="Q29" s="247"/>
      <c r="R29" s="247"/>
      <c r="S29" s="247"/>
      <c r="T29" s="1020"/>
      <c r="U29" s="1020"/>
      <c r="V29" s="247"/>
      <c r="W29" s="247"/>
      <c r="X29" s="247"/>
      <c r="Y29" s="247"/>
    </row>
  </sheetData>
  <sortState xmlns:xlrd2="http://schemas.microsoft.com/office/spreadsheetml/2017/richdata2" ref="A8:B16">
    <sortCondition descending="1" ref="B7"/>
  </sortState>
  <mergeCells count="1">
    <mergeCell ref="A23:B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7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/>
  <dimension ref="A1:P79"/>
  <sheetViews>
    <sheetView zoomScale="90" zoomScaleNormal="90" workbookViewId="0"/>
  </sheetViews>
  <sheetFormatPr defaultColWidth="5.5703125" defaultRowHeight="14.25"/>
  <cols>
    <col min="1" max="1" width="68.85546875" style="79" customWidth="1"/>
    <col min="2" max="2" width="7.5703125" style="80" bestFit="1" customWidth="1"/>
    <col min="3" max="3" width="7.7109375" style="80" bestFit="1" customWidth="1"/>
    <col min="4" max="4" width="7.140625" style="80" bestFit="1" customWidth="1"/>
    <col min="5" max="5" width="7" style="80" bestFit="1" customWidth="1"/>
    <col min="6" max="6" width="7.5703125" style="80" bestFit="1" customWidth="1"/>
    <col min="7" max="7" width="6.7109375" style="76" bestFit="1" customWidth="1"/>
    <col min="8" max="8" width="7" style="80" bestFit="1" customWidth="1"/>
    <col min="9" max="9" width="7.85546875" style="80" customWidth="1"/>
    <col min="10" max="10" width="7.140625" style="80" bestFit="1" customWidth="1"/>
    <col min="11" max="11" width="7.5703125" style="80" bestFit="1" customWidth="1"/>
    <col min="12" max="12" width="7.140625" style="81" bestFit="1" customWidth="1"/>
    <col min="13" max="13" width="7.85546875" style="80" customWidth="1"/>
    <col min="14" max="14" width="9.7109375" style="80" customWidth="1"/>
    <col min="15" max="236" width="9.140625" style="9" customWidth="1"/>
    <col min="237" max="237" width="58.28515625" style="9" customWidth="1"/>
    <col min="238" max="238" width="3.7109375" style="9" bestFit="1" customWidth="1"/>
    <col min="239" max="239" width="5.5703125" style="9" bestFit="1" customWidth="1"/>
    <col min="240" max="240" width="5.5703125" style="9" customWidth="1"/>
    <col min="241" max="16384" width="5.5703125" style="9"/>
  </cols>
  <sheetData>
    <row r="1" spans="1:16" customFormat="1" ht="15">
      <c r="A1" s="1" t="s">
        <v>3</v>
      </c>
      <c r="B1" s="90"/>
      <c r="C1" s="90"/>
      <c r="D1" s="90"/>
      <c r="E1" s="90"/>
      <c r="F1" s="90"/>
      <c r="G1" s="73"/>
      <c r="H1" s="90"/>
      <c r="I1" s="90"/>
      <c r="J1" s="90"/>
      <c r="K1" s="90"/>
      <c r="L1" s="201"/>
      <c r="M1" s="202"/>
      <c r="N1" s="202"/>
      <c r="O1" s="197"/>
      <c r="P1" s="197"/>
    </row>
    <row r="2" spans="1:16" customFormat="1" ht="15">
      <c r="A2" s="91" t="s">
        <v>4</v>
      </c>
      <c r="B2" s="6"/>
      <c r="C2" s="6"/>
      <c r="D2" s="6"/>
      <c r="E2" s="6"/>
      <c r="F2" s="6"/>
      <c r="G2" s="64"/>
      <c r="H2" s="6"/>
      <c r="I2" s="6"/>
      <c r="J2" s="6"/>
      <c r="K2" s="6"/>
      <c r="L2" s="201"/>
      <c r="M2" s="202"/>
      <c r="N2" s="202"/>
      <c r="O2" s="197"/>
      <c r="P2" s="197"/>
    </row>
    <row r="3" spans="1:16" customFormat="1" ht="15.75" thickBot="1">
      <c r="A3" s="79"/>
      <c r="B3" s="80"/>
      <c r="C3" s="80"/>
      <c r="D3" s="80"/>
      <c r="E3" s="80"/>
      <c r="F3" s="80"/>
      <c r="G3" s="76"/>
      <c r="H3" s="80"/>
      <c r="I3" s="80"/>
      <c r="J3" s="80"/>
      <c r="K3" s="80"/>
      <c r="L3" s="201"/>
      <c r="M3" s="202"/>
      <c r="N3" s="202"/>
      <c r="O3" s="197"/>
      <c r="P3" s="197"/>
    </row>
    <row r="4" spans="1:16" customFormat="1" ht="15.75" thickBot="1">
      <c r="A4" s="669" t="s">
        <v>322</v>
      </c>
      <c r="B4" s="19">
        <v>45992</v>
      </c>
      <c r="C4" s="16">
        <v>45962</v>
      </c>
      <c r="D4" s="19">
        <v>45931</v>
      </c>
      <c r="E4" s="17">
        <v>45901</v>
      </c>
      <c r="F4" s="49">
        <v>45870</v>
      </c>
      <c r="G4" s="49">
        <v>45839</v>
      </c>
      <c r="H4" s="49">
        <v>45809</v>
      </c>
      <c r="I4" s="92">
        <v>45778</v>
      </c>
      <c r="J4" s="88">
        <v>45748</v>
      </c>
      <c r="K4" s="88">
        <v>45717</v>
      </c>
      <c r="L4" s="88">
        <v>45689</v>
      </c>
      <c r="M4" s="88">
        <v>45658</v>
      </c>
      <c r="N4" s="93" t="s">
        <v>8</v>
      </c>
      <c r="O4" s="94" t="s">
        <v>9</v>
      </c>
      <c r="P4" s="48" t="s">
        <v>54</v>
      </c>
    </row>
    <row r="5" spans="1:16" customFormat="1" ht="15">
      <c r="A5" s="546" t="s">
        <v>323</v>
      </c>
      <c r="B5" s="547">
        <v>125</v>
      </c>
      <c r="C5" s="548">
        <v>102</v>
      </c>
      <c r="D5" s="549">
        <v>131</v>
      </c>
      <c r="E5" s="549">
        <v>109</v>
      </c>
      <c r="F5" s="549">
        <v>78</v>
      </c>
      <c r="G5" s="549">
        <v>131</v>
      </c>
      <c r="H5" s="550">
        <v>114</v>
      </c>
      <c r="I5" s="549">
        <v>130</v>
      </c>
      <c r="J5" s="548">
        <v>121</v>
      </c>
      <c r="K5" s="548">
        <v>148</v>
      </c>
      <c r="L5" s="548">
        <v>170</v>
      </c>
      <c r="M5" s="548">
        <v>168</v>
      </c>
      <c r="N5" s="551">
        <f>SUM(B5:M5)</f>
        <v>1527</v>
      </c>
      <c r="O5" s="552">
        <f>AVERAGE(B5:M5)</f>
        <v>127.25</v>
      </c>
      <c r="P5" s="553">
        <f>(N5/$N$71)*100</f>
        <v>2.2603804307601214</v>
      </c>
    </row>
    <row r="6" spans="1:16" customFormat="1" ht="15">
      <c r="A6" s="554" t="s">
        <v>324</v>
      </c>
      <c r="B6" s="555">
        <v>3</v>
      </c>
      <c r="C6" s="556">
        <v>1</v>
      </c>
      <c r="D6" s="548">
        <v>1</v>
      </c>
      <c r="E6" s="548">
        <v>2</v>
      </c>
      <c r="F6" s="548">
        <v>0</v>
      </c>
      <c r="G6" s="556">
        <v>0</v>
      </c>
      <c r="H6" s="557">
        <v>0</v>
      </c>
      <c r="I6" s="556">
        <v>0</v>
      </c>
      <c r="J6" s="556">
        <v>0</v>
      </c>
      <c r="K6" s="556">
        <v>0</v>
      </c>
      <c r="L6" s="556">
        <v>0</v>
      </c>
      <c r="M6" s="556">
        <v>0</v>
      </c>
      <c r="N6" s="558">
        <f t="shared" ref="N6:N36" si="0">SUM(B6:M6)</f>
        <v>7</v>
      </c>
      <c r="O6" s="552">
        <f t="shared" ref="O6:O36" si="1">AVERAGE(B6:M6)</f>
        <v>0.58333333333333337</v>
      </c>
      <c r="P6" s="553">
        <f t="shared" ref="P6:P36" si="2">(N6/$N$71)*100</f>
        <v>1.0361927318481238E-2</v>
      </c>
    </row>
    <row r="7" spans="1:16" customFormat="1" ht="15">
      <c r="A7" s="554" t="s">
        <v>325</v>
      </c>
      <c r="B7" s="559">
        <v>348</v>
      </c>
      <c r="C7" s="556">
        <v>616</v>
      </c>
      <c r="D7" s="556">
        <v>656</v>
      </c>
      <c r="E7" s="556">
        <v>765</v>
      </c>
      <c r="F7" s="556">
        <v>577</v>
      </c>
      <c r="G7" s="556">
        <v>744</v>
      </c>
      <c r="H7" s="557">
        <v>423</v>
      </c>
      <c r="I7" s="556">
        <v>401</v>
      </c>
      <c r="J7" s="556">
        <v>366</v>
      </c>
      <c r="K7" s="556">
        <v>397</v>
      </c>
      <c r="L7" s="556">
        <v>385</v>
      </c>
      <c r="M7" s="556">
        <v>360</v>
      </c>
      <c r="N7" s="558">
        <f t="shared" si="0"/>
        <v>6038</v>
      </c>
      <c r="O7" s="552">
        <f t="shared" si="1"/>
        <v>503.16666666666669</v>
      </c>
      <c r="P7" s="553">
        <f t="shared" si="2"/>
        <v>8.9379024498556721</v>
      </c>
    </row>
    <row r="8" spans="1:16" customFormat="1" ht="15">
      <c r="A8" s="554" t="s">
        <v>326</v>
      </c>
      <c r="B8" s="559">
        <v>10</v>
      </c>
      <c r="C8" s="556">
        <v>4</v>
      </c>
      <c r="D8" s="556">
        <v>8</v>
      </c>
      <c r="E8" s="556">
        <v>17</v>
      </c>
      <c r="F8" s="556">
        <v>20</v>
      </c>
      <c r="G8" s="556">
        <v>14</v>
      </c>
      <c r="H8" s="557">
        <v>18</v>
      </c>
      <c r="I8" s="556">
        <v>15</v>
      </c>
      <c r="J8" s="556">
        <v>23</v>
      </c>
      <c r="K8" s="556">
        <v>15</v>
      </c>
      <c r="L8" s="556">
        <v>11</v>
      </c>
      <c r="M8" s="556">
        <v>19</v>
      </c>
      <c r="N8" s="558">
        <f t="shared" si="0"/>
        <v>174</v>
      </c>
      <c r="O8" s="552">
        <f t="shared" si="1"/>
        <v>14.5</v>
      </c>
      <c r="P8" s="553">
        <f t="shared" si="2"/>
        <v>0.25756790763081933</v>
      </c>
    </row>
    <row r="9" spans="1:16" customFormat="1" ht="15">
      <c r="A9" s="554" t="s">
        <v>327</v>
      </c>
      <c r="B9" s="559">
        <v>30</v>
      </c>
      <c r="C9" s="556">
        <v>41</v>
      </c>
      <c r="D9" s="556">
        <v>63</v>
      </c>
      <c r="E9" s="556">
        <v>37</v>
      </c>
      <c r="F9" s="556">
        <v>54</v>
      </c>
      <c r="G9" s="556">
        <v>54</v>
      </c>
      <c r="H9" s="557">
        <v>52</v>
      </c>
      <c r="I9" s="556">
        <v>123</v>
      </c>
      <c r="J9" s="556">
        <v>25</v>
      </c>
      <c r="K9" s="556">
        <v>74</v>
      </c>
      <c r="L9" s="556">
        <v>81</v>
      </c>
      <c r="M9" s="556">
        <v>17</v>
      </c>
      <c r="N9" s="558">
        <f t="shared" si="0"/>
        <v>651</v>
      </c>
      <c r="O9" s="552">
        <f t="shared" si="1"/>
        <v>54.25</v>
      </c>
      <c r="P9" s="553">
        <f t="shared" si="2"/>
        <v>0.96365924061875519</v>
      </c>
    </row>
    <row r="10" spans="1:16" customFormat="1" ht="15">
      <c r="A10" s="554" t="s">
        <v>231</v>
      </c>
      <c r="B10" s="559">
        <v>2</v>
      </c>
      <c r="C10" s="556">
        <v>3</v>
      </c>
      <c r="D10" s="556">
        <v>2</v>
      </c>
      <c r="E10" s="556">
        <v>0</v>
      </c>
      <c r="F10" s="556">
        <v>4</v>
      </c>
      <c r="G10" s="556">
        <v>2</v>
      </c>
      <c r="H10" s="557">
        <v>2</v>
      </c>
      <c r="I10" s="556">
        <v>0</v>
      </c>
      <c r="J10" s="556">
        <v>3</v>
      </c>
      <c r="K10" s="556">
        <v>7</v>
      </c>
      <c r="L10" s="556">
        <v>5</v>
      </c>
      <c r="M10" s="556">
        <v>5</v>
      </c>
      <c r="N10" s="558">
        <f t="shared" si="0"/>
        <v>35</v>
      </c>
      <c r="O10" s="552">
        <f t="shared" si="1"/>
        <v>2.9166666666666665</v>
      </c>
      <c r="P10" s="553">
        <f t="shared" si="2"/>
        <v>5.1809636592406186E-2</v>
      </c>
    </row>
    <row r="11" spans="1:16" customFormat="1" ht="15">
      <c r="A11" s="554" t="s">
        <v>240</v>
      </c>
      <c r="B11" s="559">
        <v>161</v>
      </c>
      <c r="C11" s="556">
        <v>172</v>
      </c>
      <c r="D11" s="556">
        <v>155</v>
      </c>
      <c r="E11" s="556">
        <v>185</v>
      </c>
      <c r="F11" s="556">
        <v>203</v>
      </c>
      <c r="G11" s="556">
        <v>241</v>
      </c>
      <c r="H11" s="557">
        <v>259</v>
      </c>
      <c r="I11" s="556">
        <v>350</v>
      </c>
      <c r="J11" s="556">
        <v>592</v>
      </c>
      <c r="K11" s="556">
        <v>320</v>
      </c>
      <c r="L11" s="556">
        <v>535</v>
      </c>
      <c r="M11" s="556">
        <v>248</v>
      </c>
      <c r="N11" s="558">
        <f t="shared" si="0"/>
        <v>3421</v>
      </c>
      <c r="O11" s="552">
        <f t="shared" si="1"/>
        <v>285.08333333333331</v>
      </c>
      <c r="P11" s="553">
        <f t="shared" si="2"/>
        <v>5.0640219080749018</v>
      </c>
    </row>
    <row r="12" spans="1:16" customFormat="1" ht="15">
      <c r="A12" s="554" t="s">
        <v>328</v>
      </c>
      <c r="B12" s="559">
        <v>54</v>
      </c>
      <c r="C12" s="556">
        <v>42</v>
      </c>
      <c r="D12" s="556">
        <v>69</v>
      </c>
      <c r="E12" s="556">
        <v>74</v>
      </c>
      <c r="F12" s="556">
        <v>79</v>
      </c>
      <c r="G12" s="556">
        <v>74</v>
      </c>
      <c r="H12" s="556">
        <v>71</v>
      </c>
      <c r="I12" s="556">
        <v>64</v>
      </c>
      <c r="J12" s="556">
        <v>64</v>
      </c>
      <c r="K12" s="556">
        <v>49</v>
      </c>
      <c r="L12" s="556">
        <v>58</v>
      </c>
      <c r="M12" s="556">
        <v>78</v>
      </c>
      <c r="N12" s="558">
        <f t="shared" si="0"/>
        <v>776</v>
      </c>
      <c r="O12" s="552">
        <f t="shared" si="1"/>
        <v>64.666666666666671</v>
      </c>
      <c r="P12" s="553">
        <f t="shared" si="2"/>
        <v>1.1486936570202058</v>
      </c>
    </row>
    <row r="13" spans="1:16" customFormat="1" ht="15">
      <c r="A13" s="554" t="s">
        <v>329</v>
      </c>
      <c r="B13" s="559">
        <v>0</v>
      </c>
      <c r="C13" s="556">
        <v>0</v>
      </c>
      <c r="D13" s="556">
        <v>0</v>
      </c>
      <c r="E13" s="556">
        <v>0</v>
      </c>
      <c r="F13" s="556">
        <v>0</v>
      </c>
      <c r="G13" s="556">
        <v>0</v>
      </c>
      <c r="H13" s="556">
        <v>0</v>
      </c>
      <c r="I13" s="556">
        <v>0</v>
      </c>
      <c r="J13" s="556">
        <v>0</v>
      </c>
      <c r="K13" s="556">
        <v>0</v>
      </c>
      <c r="L13" s="556">
        <v>0</v>
      </c>
      <c r="M13" s="556">
        <v>0</v>
      </c>
      <c r="N13" s="558">
        <f t="shared" si="0"/>
        <v>0</v>
      </c>
      <c r="O13" s="552">
        <f>AVERAGE(B13:M13)</f>
        <v>0</v>
      </c>
      <c r="P13" s="553">
        <f t="shared" si="2"/>
        <v>0</v>
      </c>
    </row>
    <row r="14" spans="1:16" customFormat="1" ht="15">
      <c r="A14" s="554" t="s">
        <v>330</v>
      </c>
      <c r="B14" s="559">
        <v>229</v>
      </c>
      <c r="C14" s="556">
        <v>292</v>
      </c>
      <c r="D14" s="556">
        <v>371</v>
      </c>
      <c r="E14" s="556">
        <v>366</v>
      </c>
      <c r="F14" s="556">
        <v>335</v>
      </c>
      <c r="G14" s="556">
        <v>302</v>
      </c>
      <c r="H14" s="556">
        <v>276</v>
      </c>
      <c r="I14" s="556">
        <v>426</v>
      </c>
      <c r="J14" s="556">
        <v>440</v>
      </c>
      <c r="K14" s="556">
        <v>454</v>
      </c>
      <c r="L14" s="556">
        <v>455</v>
      </c>
      <c r="M14" s="556">
        <v>307</v>
      </c>
      <c r="N14" s="558">
        <f t="shared" si="0"/>
        <v>4253</v>
      </c>
      <c r="O14" s="552">
        <f t="shared" si="1"/>
        <v>354.41666666666669</v>
      </c>
      <c r="P14" s="553">
        <f t="shared" si="2"/>
        <v>6.2956109836429572</v>
      </c>
    </row>
    <row r="15" spans="1:16" customFormat="1" ht="15">
      <c r="A15" s="554" t="s">
        <v>331</v>
      </c>
      <c r="B15" s="559">
        <v>0</v>
      </c>
      <c r="C15" s="556">
        <v>0</v>
      </c>
      <c r="D15" s="556">
        <v>0</v>
      </c>
      <c r="E15" s="556">
        <v>0</v>
      </c>
      <c r="F15" s="556">
        <v>0</v>
      </c>
      <c r="G15" s="556">
        <v>0</v>
      </c>
      <c r="H15" s="557">
        <v>0</v>
      </c>
      <c r="I15" s="556">
        <v>0</v>
      </c>
      <c r="J15" s="556">
        <v>0</v>
      </c>
      <c r="K15" s="556">
        <v>0</v>
      </c>
      <c r="L15" s="556">
        <v>0</v>
      </c>
      <c r="M15" s="556">
        <v>0</v>
      </c>
      <c r="N15" s="558">
        <f t="shared" si="0"/>
        <v>0</v>
      </c>
      <c r="O15" s="552">
        <f t="shared" si="1"/>
        <v>0</v>
      </c>
      <c r="P15" s="553">
        <f t="shared" si="2"/>
        <v>0</v>
      </c>
    </row>
    <row r="16" spans="1:16" customFormat="1" ht="15">
      <c r="A16" s="554" t="s">
        <v>332</v>
      </c>
      <c r="B16" s="559">
        <v>0</v>
      </c>
      <c r="C16" s="556">
        <v>0</v>
      </c>
      <c r="D16" s="556">
        <v>0</v>
      </c>
      <c r="E16" s="556">
        <v>0</v>
      </c>
      <c r="F16" s="556">
        <v>0</v>
      </c>
      <c r="G16" s="556">
        <v>0</v>
      </c>
      <c r="H16" s="556">
        <v>0</v>
      </c>
      <c r="I16" s="556">
        <v>0</v>
      </c>
      <c r="J16" s="556">
        <v>0</v>
      </c>
      <c r="K16" s="556">
        <v>0</v>
      </c>
      <c r="L16" s="556">
        <v>0</v>
      </c>
      <c r="M16" s="556">
        <v>0</v>
      </c>
      <c r="N16" s="558">
        <f t="shared" si="0"/>
        <v>0</v>
      </c>
      <c r="O16" s="552">
        <f t="shared" si="1"/>
        <v>0</v>
      </c>
      <c r="P16" s="553">
        <f t="shared" si="2"/>
        <v>0</v>
      </c>
    </row>
    <row r="17" spans="1:16" customFormat="1" ht="15" customHeight="1">
      <c r="A17" s="554" t="s">
        <v>333</v>
      </c>
      <c r="B17" s="559">
        <v>10</v>
      </c>
      <c r="C17" s="556">
        <v>4</v>
      </c>
      <c r="D17" s="556">
        <v>3</v>
      </c>
      <c r="E17" s="556">
        <v>4</v>
      </c>
      <c r="F17" s="556">
        <v>8</v>
      </c>
      <c r="G17" s="556">
        <v>13</v>
      </c>
      <c r="H17" s="556">
        <v>6</v>
      </c>
      <c r="I17" s="556">
        <v>16</v>
      </c>
      <c r="J17" s="556">
        <v>17</v>
      </c>
      <c r="K17" s="556">
        <v>7</v>
      </c>
      <c r="L17" s="556">
        <v>27</v>
      </c>
      <c r="M17" s="556">
        <v>22</v>
      </c>
      <c r="N17" s="558">
        <f t="shared" si="0"/>
        <v>137</v>
      </c>
      <c r="O17" s="552">
        <f t="shared" si="1"/>
        <v>11.416666666666666</v>
      </c>
      <c r="P17" s="553">
        <f t="shared" si="2"/>
        <v>0.20279772037598995</v>
      </c>
    </row>
    <row r="18" spans="1:16" customFormat="1" ht="15">
      <c r="A18" s="554" t="s">
        <v>334</v>
      </c>
      <c r="B18" s="559">
        <v>434</v>
      </c>
      <c r="C18" s="556">
        <v>422</v>
      </c>
      <c r="D18" s="556">
        <v>509</v>
      </c>
      <c r="E18" s="556">
        <v>366</v>
      </c>
      <c r="F18" s="556">
        <v>296</v>
      </c>
      <c r="G18" s="556">
        <v>304</v>
      </c>
      <c r="H18" s="556">
        <v>276</v>
      </c>
      <c r="I18" s="556">
        <v>448</v>
      </c>
      <c r="J18" s="556">
        <v>468</v>
      </c>
      <c r="K18" s="556">
        <v>629</v>
      </c>
      <c r="L18" s="556">
        <v>650</v>
      </c>
      <c r="M18" s="556">
        <v>531</v>
      </c>
      <c r="N18" s="558">
        <f t="shared" si="0"/>
        <v>5333</v>
      </c>
      <c r="O18" s="552">
        <f t="shared" si="1"/>
        <v>444.41666666666669</v>
      </c>
      <c r="P18" s="553">
        <f t="shared" si="2"/>
        <v>7.8943083413514916</v>
      </c>
    </row>
    <row r="19" spans="1:16" customFormat="1" ht="15">
      <c r="A19" s="554" t="s">
        <v>335</v>
      </c>
      <c r="B19" s="559">
        <v>190</v>
      </c>
      <c r="C19" s="556">
        <v>263</v>
      </c>
      <c r="D19" s="556">
        <v>294</v>
      </c>
      <c r="E19" s="556">
        <v>269</v>
      </c>
      <c r="F19" s="556">
        <v>268</v>
      </c>
      <c r="G19" s="556">
        <v>363</v>
      </c>
      <c r="H19" s="556">
        <v>283</v>
      </c>
      <c r="I19" s="556">
        <v>293</v>
      </c>
      <c r="J19" s="556">
        <v>331</v>
      </c>
      <c r="K19" s="556">
        <v>297</v>
      </c>
      <c r="L19" s="556">
        <v>359</v>
      </c>
      <c r="M19" s="556">
        <v>364</v>
      </c>
      <c r="N19" s="558">
        <f t="shared" si="0"/>
        <v>3574</v>
      </c>
      <c r="O19" s="552">
        <f t="shared" si="1"/>
        <v>297.83333333333331</v>
      </c>
      <c r="P19" s="553">
        <f t="shared" si="2"/>
        <v>5.2905040337502776</v>
      </c>
    </row>
    <row r="20" spans="1:16" customFormat="1" ht="15">
      <c r="A20" s="554" t="s">
        <v>336</v>
      </c>
      <c r="B20" s="559">
        <v>0</v>
      </c>
      <c r="C20" s="556">
        <v>5</v>
      </c>
      <c r="D20" s="556">
        <v>5</v>
      </c>
      <c r="E20" s="556">
        <v>4</v>
      </c>
      <c r="F20" s="556">
        <v>4</v>
      </c>
      <c r="G20" s="556">
        <v>6</v>
      </c>
      <c r="H20" s="556">
        <v>4</v>
      </c>
      <c r="I20" s="556">
        <v>5</v>
      </c>
      <c r="J20" s="556">
        <v>2</v>
      </c>
      <c r="K20" s="556">
        <v>0</v>
      </c>
      <c r="L20" s="556">
        <v>2</v>
      </c>
      <c r="M20" s="556">
        <v>4</v>
      </c>
      <c r="N20" s="558">
        <f t="shared" si="0"/>
        <v>41</v>
      </c>
      <c r="O20" s="552">
        <f t="shared" si="1"/>
        <v>3.4166666666666665</v>
      </c>
      <c r="P20" s="553">
        <f t="shared" si="2"/>
        <v>6.0691288579675824E-2</v>
      </c>
    </row>
    <row r="21" spans="1:16" customFormat="1" ht="15">
      <c r="A21" s="554" t="s">
        <v>337</v>
      </c>
      <c r="B21" s="559">
        <v>658</v>
      </c>
      <c r="C21" s="556">
        <v>877</v>
      </c>
      <c r="D21" s="556">
        <v>928</v>
      </c>
      <c r="E21" s="556">
        <v>712</v>
      </c>
      <c r="F21" s="556">
        <v>566</v>
      </c>
      <c r="G21" s="556">
        <v>631</v>
      </c>
      <c r="H21" s="556">
        <v>601</v>
      </c>
      <c r="I21" s="556">
        <v>710</v>
      </c>
      <c r="J21" s="556">
        <v>702</v>
      </c>
      <c r="K21" s="556">
        <v>735</v>
      </c>
      <c r="L21" s="556">
        <v>643</v>
      </c>
      <c r="M21" s="556">
        <v>611</v>
      </c>
      <c r="N21" s="558">
        <f t="shared" si="0"/>
        <v>8374</v>
      </c>
      <c r="O21" s="552">
        <f t="shared" si="1"/>
        <v>697.83333333333337</v>
      </c>
      <c r="P21" s="553">
        <f t="shared" si="2"/>
        <v>12.395825623565983</v>
      </c>
    </row>
    <row r="22" spans="1:16" customFormat="1" ht="15">
      <c r="A22" s="554" t="s">
        <v>44</v>
      </c>
      <c r="B22" s="559">
        <v>357</v>
      </c>
      <c r="C22" s="556">
        <v>319</v>
      </c>
      <c r="D22" s="556">
        <v>371</v>
      </c>
      <c r="E22" s="556">
        <v>413</v>
      </c>
      <c r="F22" s="556">
        <v>391</v>
      </c>
      <c r="G22" s="556">
        <v>428</v>
      </c>
      <c r="H22" s="556">
        <v>495</v>
      </c>
      <c r="I22" s="556">
        <v>529</v>
      </c>
      <c r="J22" s="556">
        <v>577</v>
      </c>
      <c r="K22" s="556">
        <v>599</v>
      </c>
      <c r="L22" s="556">
        <v>588</v>
      </c>
      <c r="M22" s="556">
        <v>584</v>
      </c>
      <c r="N22" s="558">
        <f t="shared" si="0"/>
        <v>5651</v>
      </c>
      <c r="O22" s="552">
        <f t="shared" si="1"/>
        <v>470.91666666666669</v>
      </c>
      <c r="P22" s="553">
        <f t="shared" si="2"/>
        <v>8.3650358966767815</v>
      </c>
    </row>
    <row r="23" spans="1:16" customFormat="1" ht="15">
      <c r="A23" s="554" t="s">
        <v>338</v>
      </c>
      <c r="B23" s="559">
        <v>224</v>
      </c>
      <c r="C23" s="556">
        <v>244</v>
      </c>
      <c r="D23" s="556">
        <v>263</v>
      </c>
      <c r="E23" s="556">
        <v>269</v>
      </c>
      <c r="F23" s="556">
        <v>387</v>
      </c>
      <c r="G23" s="556">
        <v>461</v>
      </c>
      <c r="H23" s="556">
        <v>246</v>
      </c>
      <c r="I23" s="556">
        <v>270</v>
      </c>
      <c r="J23" s="556">
        <v>309</v>
      </c>
      <c r="K23" s="556">
        <v>366</v>
      </c>
      <c r="L23" s="556">
        <v>306</v>
      </c>
      <c r="M23" s="556">
        <v>368</v>
      </c>
      <c r="N23" s="558">
        <f t="shared" si="0"/>
        <v>3713</v>
      </c>
      <c r="O23" s="552">
        <f t="shared" si="1"/>
        <v>309.41666666666669</v>
      </c>
      <c r="P23" s="553">
        <f t="shared" si="2"/>
        <v>5.49626230478869</v>
      </c>
    </row>
    <row r="24" spans="1:16" customFormat="1" ht="15">
      <c r="A24" s="670" t="s">
        <v>339</v>
      </c>
      <c r="B24" s="559">
        <v>17</v>
      </c>
      <c r="C24" s="556">
        <v>20</v>
      </c>
      <c r="D24" s="556">
        <v>15</v>
      </c>
      <c r="E24" s="556">
        <v>9</v>
      </c>
      <c r="F24" s="556">
        <v>10</v>
      </c>
      <c r="G24" s="556">
        <v>14</v>
      </c>
      <c r="H24" s="556">
        <v>13</v>
      </c>
      <c r="I24" s="556">
        <v>18</v>
      </c>
      <c r="J24" s="556">
        <v>20</v>
      </c>
      <c r="K24" s="556">
        <v>19</v>
      </c>
      <c r="L24" s="556">
        <v>29</v>
      </c>
      <c r="M24" s="556">
        <v>15</v>
      </c>
      <c r="N24" s="558">
        <f t="shared" si="0"/>
        <v>199</v>
      </c>
      <c r="O24" s="552">
        <f t="shared" si="1"/>
        <v>16.583333333333332</v>
      </c>
      <c r="P24" s="553">
        <f t="shared" si="2"/>
        <v>0.2945747909111095</v>
      </c>
    </row>
    <row r="25" spans="1:16" customFormat="1" ht="15">
      <c r="A25" s="670" t="s">
        <v>340</v>
      </c>
      <c r="B25" s="559">
        <v>7</v>
      </c>
      <c r="C25" s="556">
        <v>25</v>
      </c>
      <c r="D25" s="556">
        <v>24</v>
      </c>
      <c r="E25" s="556">
        <v>25</v>
      </c>
      <c r="F25" s="556">
        <v>14</v>
      </c>
      <c r="G25" s="556">
        <v>21</v>
      </c>
      <c r="H25" s="556">
        <v>25</v>
      </c>
      <c r="I25" s="556">
        <v>36</v>
      </c>
      <c r="J25" s="556">
        <v>19</v>
      </c>
      <c r="K25" s="556">
        <v>25</v>
      </c>
      <c r="L25" s="556">
        <v>32</v>
      </c>
      <c r="M25" s="556">
        <v>19</v>
      </c>
      <c r="N25" s="558">
        <f t="shared" si="0"/>
        <v>272</v>
      </c>
      <c r="O25" s="552">
        <f t="shared" si="1"/>
        <v>22.666666666666668</v>
      </c>
      <c r="P25" s="553">
        <f t="shared" si="2"/>
        <v>0.40263489008955666</v>
      </c>
    </row>
    <row r="26" spans="1:16" customFormat="1" ht="15">
      <c r="A26" s="670" t="s">
        <v>341</v>
      </c>
      <c r="B26" s="559">
        <v>34</v>
      </c>
      <c r="C26" s="556">
        <v>26</v>
      </c>
      <c r="D26" s="556">
        <v>59</v>
      </c>
      <c r="E26" s="556">
        <v>52</v>
      </c>
      <c r="F26" s="556">
        <v>58</v>
      </c>
      <c r="G26" s="556">
        <v>55</v>
      </c>
      <c r="H26" s="557">
        <v>66</v>
      </c>
      <c r="I26" s="556">
        <v>40</v>
      </c>
      <c r="J26" s="556">
        <v>59</v>
      </c>
      <c r="K26" s="556">
        <v>41</v>
      </c>
      <c r="L26" s="556">
        <v>38</v>
      </c>
      <c r="M26" s="556">
        <v>50</v>
      </c>
      <c r="N26" s="558">
        <f t="shared" si="0"/>
        <v>578</v>
      </c>
      <c r="O26" s="552">
        <f t="shared" si="1"/>
        <v>48.166666666666664</v>
      </c>
      <c r="P26" s="553">
        <f t="shared" si="2"/>
        <v>0.8555991414403078</v>
      </c>
    </row>
    <row r="27" spans="1:16" customFormat="1" ht="15">
      <c r="A27" s="670" t="s">
        <v>342</v>
      </c>
      <c r="B27" s="559">
        <v>136</v>
      </c>
      <c r="C27" s="556">
        <v>139</v>
      </c>
      <c r="D27" s="556">
        <v>213</v>
      </c>
      <c r="E27" s="556">
        <v>278</v>
      </c>
      <c r="F27" s="556">
        <v>256</v>
      </c>
      <c r="G27" s="556">
        <v>255</v>
      </c>
      <c r="H27" s="556">
        <v>252</v>
      </c>
      <c r="I27" s="556">
        <v>338</v>
      </c>
      <c r="J27" s="556">
        <v>377</v>
      </c>
      <c r="K27" s="556">
        <v>384</v>
      </c>
      <c r="L27" s="556">
        <v>689</v>
      </c>
      <c r="M27" s="556">
        <v>452</v>
      </c>
      <c r="N27" s="558">
        <f t="shared" si="0"/>
        <v>3769</v>
      </c>
      <c r="O27" s="552">
        <f t="shared" si="1"/>
        <v>314.08333333333331</v>
      </c>
      <c r="P27" s="553">
        <f t="shared" si="2"/>
        <v>5.5791577233365404</v>
      </c>
    </row>
    <row r="28" spans="1:16" customFormat="1" ht="15">
      <c r="A28" s="670" t="s">
        <v>343</v>
      </c>
      <c r="B28" s="559">
        <v>38</v>
      </c>
      <c r="C28" s="556">
        <v>25</v>
      </c>
      <c r="D28" s="556">
        <v>30</v>
      </c>
      <c r="E28" s="556">
        <v>23</v>
      </c>
      <c r="F28" s="556">
        <v>20</v>
      </c>
      <c r="G28" s="556">
        <v>16</v>
      </c>
      <c r="H28" s="556">
        <v>20</v>
      </c>
      <c r="I28" s="556">
        <v>37</v>
      </c>
      <c r="J28" s="556">
        <v>25</v>
      </c>
      <c r="K28" s="556">
        <v>46</v>
      </c>
      <c r="L28" s="556">
        <v>54</v>
      </c>
      <c r="M28" s="556">
        <v>41</v>
      </c>
      <c r="N28" s="558">
        <f t="shared" si="0"/>
        <v>375</v>
      </c>
      <c r="O28" s="552">
        <f t="shared" si="1"/>
        <v>31.25</v>
      </c>
      <c r="P28" s="553">
        <f t="shared" si="2"/>
        <v>0.55510324920435206</v>
      </c>
    </row>
    <row r="29" spans="1:16" customFormat="1" ht="15">
      <c r="A29" s="670" t="s">
        <v>344</v>
      </c>
      <c r="B29" s="559">
        <v>15</v>
      </c>
      <c r="C29" s="556">
        <v>11</v>
      </c>
      <c r="D29" s="556">
        <v>14</v>
      </c>
      <c r="E29" s="556">
        <v>23</v>
      </c>
      <c r="F29" s="556">
        <v>33</v>
      </c>
      <c r="G29" s="556">
        <v>34</v>
      </c>
      <c r="H29" s="556">
        <v>39</v>
      </c>
      <c r="I29" s="556">
        <v>36</v>
      </c>
      <c r="J29" s="556">
        <v>37</v>
      </c>
      <c r="K29" s="556">
        <v>29</v>
      </c>
      <c r="L29" s="556">
        <v>19</v>
      </c>
      <c r="M29" s="556">
        <v>19</v>
      </c>
      <c r="N29" s="558">
        <f t="shared" si="0"/>
        <v>309</v>
      </c>
      <c r="O29" s="552">
        <f t="shared" si="1"/>
        <v>25.75</v>
      </c>
      <c r="P29" s="553">
        <f t="shared" si="2"/>
        <v>0.45740507734438607</v>
      </c>
    </row>
    <row r="30" spans="1:16" customFormat="1" ht="15">
      <c r="A30" s="670" t="s">
        <v>345</v>
      </c>
      <c r="B30" s="559">
        <v>13</v>
      </c>
      <c r="C30" s="556">
        <v>13</v>
      </c>
      <c r="D30" s="556">
        <v>14</v>
      </c>
      <c r="E30" s="556">
        <v>16</v>
      </c>
      <c r="F30" s="556">
        <v>13</v>
      </c>
      <c r="G30" s="556">
        <v>21</v>
      </c>
      <c r="H30" s="556">
        <v>8</v>
      </c>
      <c r="I30" s="556">
        <v>19</v>
      </c>
      <c r="J30" s="556">
        <v>9</v>
      </c>
      <c r="K30" s="556">
        <v>11</v>
      </c>
      <c r="L30" s="556">
        <v>15</v>
      </c>
      <c r="M30" s="556">
        <v>13</v>
      </c>
      <c r="N30" s="558">
        <f t="shared" si="0"/>
        <v>165</v>
      </c>
      <c r="O30" s="552">
        <f t="shared" si="1"/>
        <v>13.75</v>
      </c>
      <c r="P30" s="553">
        <f t="shared" si="2"/>
        <v>0.24424542964991489</v>
      </c>
    </row>
    <row r="31" spans="1:16" customFormat="1" ht="15">
      <c r="A31" s="670" t="s">
        <v>46</v>
      </c>
      <c r="B31" s="559">
        <v>18</v>
      </c>
      <c r="C31" s="556">
        <v>16</v>
      </c>
      <c r="D31" s="556">
        <v>26</v>
      </c>
      <c r="E31" s="556">
        <v>34</v>
      </c>
      <c r="F31" s="556">
        <v>28</v>
      </c>
      <c r="G31" s="556">
        <v>13</v>
      </c>
      <c r="H31" s="557">
        <v>17</v>
      </c>
      <c r="I31" s="556">
        <v>21</v>
      </c>
      <c r="J31" s="556">
        <v>26</v>
      </c>
      <c r="K31" s="556">
        <v>28</v>
      </c>
      <c r="L31" s="556">
        <v>39</v>
      </c>
      <c r="M31" s="556">
        <v>27</v>
      </c>
      <c r="N31" s="558">
        <f t="shared" si="0"/>
        <v>293</v>
      </c>
      <c r="O31" s="552">
        <f t="shared" si="1"/>
        <v>24.416666666666668</v>
      </c>
      <c r="P31" s="553">
        <f t="shared" si="2"/>
        <v>0.43372067204500042</v>
      </c>
    </row>
    <row r="32" spans="1:16" customFormat="1" ht="15">
      <c r="A32" s="670" t="s">
        <v>346</v>
      </c>
      <c r="B32" s="559">
        <v>23</v>
      </c>
      <c r="C32" s="556">
        <v>22</v>
      </c>
      <c r="D32" s="556">
        <v>46</v>
      </c>
      <c r="E32" s="556">
        <v>34</v>
      </c>
      <c r="F32" s="556">
        <v>28</v>
      </c>
      <c r="G32" s="556">
        <v>45</v>
      </c>
      <c r="H32" s="556">
        <v>22</v>
      </c>
      <c r="I32" s="556">
        <v>43</v>
      </c>
      <c r="J32" s="556">
        <v>40</v>
      </c>
      <c r="K32" s="556">
        <v>42</v>
      </c>
      <c r="L32" s="556">
        <v>33</v>
      </c>
      <c r="M32" s="556">
        <v>49</v>
      </c>
      <c r="N32" s="558">
        <f t="shared" si="0"/>
        <v>427</v>
      </c>
      <c r="O32" s="552">
        <f t="shared" si="1"/>
        <v>35.583333333333336</v>
      </c>
      <c r="P32" s="553">
        <f t="shared" si="2"/>
        <v>0.63207756642735557</v>
      </c>
    </row>
    <row r="33" spans="1:16" customFormat="1" ht="15" customHeight="1">
      <c r="A33" s="670" t="s">
        <v>347</v>
      </c>
      <c r="B33" s="559">
        <v>1</v>
      </c>
      <c r="C33" s="556">
        <v>0</v>
      </c>
      <c r="D33" s="556">
        <v>1</v>
      </c>
      <c r="E33" s="556">
        <v>0</v>
      </c>
      <c r="F33" s="556">
        <v>0</v>
      </c>
      <c r="G33" s="556">
        <v>3</v>
      </c>
      <c r="H33" s="556">
        <v>2</v>
      </c>
      <c r="I33" s="556">
        <v>0</v>
      </c>
      <c r="J33" s="556">
        <v>0</v>
      </c>
      <c r="K33" s="556">
        <v>0</v>
      </c>
      <c r="L33" s="556">
        <v>0</v>
      </c>
      <c r="M33" s="556">
        <v>0</v>
      </c>
      <c r="N33" s="558">
        <f t="shared" si="0"/>
        <v>7</v>
      </c>
      <c r="O33" s="552">
        <f t="shared" si="1"/>
        <v>0.58333333333333337</v>
      </c>
      <c r="P33" s="553">
        <f t="shared" si="2"/>
        <v>1.0361927318481238E-2</v>
      </c>
    </row>
    <row r="34" spans="1:16" customFormat="1" ht="15" customHeight="1">
      <c r="A34" s="670" t="s">
        <v>348</v>
      </c>
      <c r="B34" s="559">
        <v>52</v>
      </c>
      <c r="C34" s="556">
        <v>44</v>
      </c>
      <c r="D34" s="556">
        <v>62</v>
      </c>
      <c r="E34" s="556">
        <v>55</v>
      </c>
      <c r="F34" s="556">
        <v>50</v>
      </c>
      <c r="G34" s="556">
        <v>75</v>
      </c>
      <c r="H34" s="556">
        <v>39</v>
      </c>
      <c r="I34" s="556">
        <v>46</v>
      </c>
      <c r="J34" s="556">
        <v>45</v>
      </c>
      <c r="K34" s="556">
        <v>39</v>
      </c>
      <c r="L34" s="556">
        <v>57</v>
      </c>
      <c r="M34" s="556">
        <v>47</v>
      </c>
      <c r="N34" s="558">
        <f t="shared" si="0"/>
        <v>611</v>
      </c>
      <c r="O34" s="552">
        <f t="shared" si="1"/>
        <v>50.916666666666664</v>
      </c>
      <c r="P34" s="553">
        <f t="shared" si="2"/>
        <v>0.90444822737029085</v>
      </c>
    </row>
    <row r="35" spans="1:16" customFormat="1" ht="15" customHeight="1">
      <c r="A35" s="554" t="s">
        <v>349</v>
      </c>
      <c r="B35" s="559">
        <v>50</v>
      </c>
      <c r="C35" s="556">
        <v>34</v>
      </c>
      <c r="D35" s="556">
        <v>36</v>
      </c>
      <c r="E35" s="556">
        <v>34</v>
      </c>
      <c r="F35" s="556">
        <v>53</v>
      </c>
      <c r="G35" s="556">
        <v>53</v>
      </c>
      <c r="H35" s="556">
        <v>28</v>
      </c>
      <c r="I35" s="556">
        <v>31</v>
      </c>
      <c r="J35" s="556">
        <v>38</v>
      </c>
      <c r="K35" s="556">
        <v>66</v>
      </c>
      <c r="L35" s="556">
        <v>54</v>
      </c>
      <c r="M35" s="556">
        <v>45</v>
      </c>
      <c r="N35" s="558">
        <f t="shared" si="0"/>
        <v>522</v>
      </c>
      <c r="O35" s="552">
        <f t="shared" si="1"/>
        <v>43.5</v>
      </c>
      <c r="P35" s="553">
        <f t="shared" si="2"/>
        <v>0.77270372289245803</v>
      </c>
    </row>
    <row r="36" spans="1:16" customFormat="1" ht="15" customHeight="1">
      <c r="A36" s="554" t="s">
        <v>350</v>
      </c>
      <c r="B36" s="559">
        <v>0</v>
      </c>
      <c r="C36" s="556">
        <v>1</v>
      </c>
      <c r="D36" s="556">
        <v>2</v>
      </c>
      <c r="E36" s="556">
        <v>1</v>
      </c>
      <c r="F36" s="556">
        <v>2</v>
      </c>
      <c r="G36" s="556">
        <v>4</v>
      </c>
      <c r="H36" s="556">
        <v>1</v>
      </c>
      <c r="I36" s="556">
        <v>6</v>
      </c>
      <c r="J36" s="556">
        <v>0</v>
      </c>
      <c r="K36" s="556">
        <v>6</v>
      </c>
      <c r="L36" s="556">
        <v>6</v>
      </c>
      <c r="M36" s="556">
        <v>2</v>
      </c>
      <c r="N36" s="558">
        <f t="shared" si="0"/>
        <v>31</v>
      </c>
      <c r="O36" s="552">
        <f t="shared" si="1"/>
        <v>2.5833333333333335</v>
      </c>
      <c r="P36" s="553">
        <f t="shared" si="2"/>
        <v>4.5888535267559767E-2</v>
      </c>
    </row>
    <row r="37" spans="1:16" customFormat="1" ht="15" customHeight="1">
      <c r="A37" s="554" t="s">
        <v>351</v>
      </c>
      <c r="B37" s="559">
        <v>49</v>
      </c>
      <c r="C37" s="556">
        <v>56</v>
      </c>
      <c r="D37" s="556">
        <v>121</v>
      </c>
      <c r="E37" s="556">
        <v>76</v>
      </c>
      <c r="F37" s="556">
        <v>161</v>
      </c>
      <c r="G37" s="556">
        <v>96</v>
      </c>
      <c r="H37" s="556">
        <v>56</v>
      </c>
      <c r="I37" s="556">
        <v>85</v>
      </c>
      <c r="J37" s="556">
        <v>107</v>
      </c>
      <c r="K37" s="556">
        <v>123</v>
      </c>
      <c r="L37" s="556">
        <v>86</v>
      </c>
      <c r="M37" s="556">
        <v>72</v>
      </c>
      <c r="N37" s="558">
        <f t="shared" ref="N37:N67" si="3">SUM(B37:M37)</f>
        <v>1088</v>
      </c>
      <c r="O37" s="552">
        <f t="shared" ref="O37:O71" si="4">AVERAGE(B37:M37)</f>
        <v>90.666666666666671</v>
      </c>
      <c r="P37" s="553">
        <f t="shared" ref="P37:P70" si="5">(N37/$N$71)*100</f>
        <v>1.6105395603582267</v>
      </c>
    </row>
    <row r="38" spans="1:16" customFormat="1" ht="15" customHeight="1">
      <c r="A38" s="554" t="s">
        <v>352</v>
      </c>
      <c r="B38" s="559">
        <v>64</v>
      </c>
      <c r="C38" s="556">
        <v>35</v>
      </c>
      <c r="D38" s="556">
        <v>69</v>
      </c>
      <c r="E38" s="556">
        <v>72</v>
      </c>
      <c r="F38" s="556">
        <v>85</v>
      </c>
      <c r="G38" s="556">
        <v>114</v>
      </c>
      <c r="H38" s="556">
        <v>88</v>
      </c>
      <c r="I38" s="556">
        <v>56</v>
      </c>
      <c r="J38" s="556">
        <v>72</v>
      </c>
      <c r="K38" s="556">
        <v>116</v>
      </c>
      <c r="L38" s="556">
        <v>134</v>
      </c>
      <c r="M38" s="556">
        <v>149</v>
      </c>
      <c r="N38" s="558">
        <f t="shared" si="3"/>
        <v>1054</v>
      </c>
      <c r="O38" s="552">
        <f t="shared" si="4"/>
        <v>87.833333333333329</v>
      </c>
      <c r="P38" s="553">
        <f t="shared" si="5"/>
        <v>1.5602101990970321</v>
      </c>
    </row>
    <row r="39" spans="1:16" customFormat="1" ht="15" customHeight="1">
      <c r="A39" s="554" t="s">
        <v>353</v>
      </c>
      <c r="B39" s="559">
        <v>19</v>
      </c>
      <c r="C39" s="556">
        <v>22</v>
      </c>
      <c r="D39" s="556">
        <v>27</v>
      </c>
      <c r="E39" s="556">
        <v>20</v>
      </c>
      <c r="F39" s="556">
        <v>16</v>
      </c>
      <c r="G39" s="556">
        <v>31</v>
      </c>
      <c r="H39" s="556">
        <v>23</v>
      </c>
      <c r="I39" s="556">
        <v>29</v>
      </c>
      <c r="J39" s="556">
        <v>36</v>
      </c>
      <c r="K39" s="556">
        <v>33</v>
      </c>
      <c r="L39" s="556">
        <v>34</v>
      </c>
      <c r="M39" s="556">
        <v>18</v>
      </c>
      <c r="N39" s="558">
        <f t="shared" si="3"/>
        <v>308</v>
      </c>
      <c r="O39" s="552">
        <f t="shared" si="4"/>
        <v>25.666666666666668</v>
      </c>
      <c r="P39" s="553">
        <f t="shared" si="5"/>
        <v>0.45592480201317442</v>
      </c>
    </row>
    <row r="40" spans="1:16" customFormat="1" ht="15" customHeight="1">
      <c r="A40" s="554" t="s">
        <v>354</v>
      </c>
      <c r="B40" s="559">
        <v>83</v>
      </c>
      <c r="C40" s="556">
        <v>47</v>
      </c>
      <c r="D40" s="556">
        <v>82</v>
      </c>
      <c r="E40" s="556">
        <v>43</v>
      </c>
      <c r="F40" s="556">
        <v>68</v>
      </c>
      <c r="G40" s="556">
        <v>57</v>
      </c>
      <c r="H40" s="556">
        <v>52</v>
      </c>
      <c r="I40" s="556">
        <v>68</v>
      </c>
      <c r="J40" s="556">
        <v>162</v>
      </c>
      <c r="K40" s="556">
        <v>98</v>
      </c>
      <c r="L40" s="556">
        <v>74</v>
      </c>
      <c r="M40" s="556">
        <v>58</v>
      </c>
      <c r="N40" s="558">
        <f t="shared" si="3"/>
        <v>892</v>
      </c>
      <c r="O40" s="552">
        <f t="shared" si="4"/>
        <v>74.333333333333329</v>
      </c>
      <c r="P40" s="553">
        <f t="shared" si="5"/>
        <v>1.3204055954407519</v>
      </c>
    </row>
    <row r="41" spans="1:16" customFormat="1" ht="15" customHeight="1">
      <c r="A41" s="554" t="s">
        <v>355</v>
      </c>
      <c r="B41" s="559">
        <v>26</v>
      </c>
      <c r="C41" s="556">
        <v>39</v>
      </c>
      <c r="D41" s="556">
        <v>48</v>
      </c>
      <c r="E41" s="556">
        <v>47</v>
      </c>
      <c r="F41" s="556">
        <v>45</v>
      </c>
      <c r="G41" s="556">
        <v>47</v>
      </c>
      <c r="H41" s="556">
        <v>62</v>
      </c>
      <c r="I41" s="556">
        <v>53</v>
      </c>
      <c r="J41" s="556">
        <v>42</v>
      </c>
      <c r="K41" s="556">
        <v>48</v>
      </c>
      <c r="L41" s="556">
        <v>54</v>
      </c>
      <c r="M41" s="556">
        <v>54</v>
      </c>
      <c r="N41" s="558">
        <f t="shared" si="3"/>
        <v>565</v>
      </c>
      <c r="O41" s="552">
        <f t="shared" si="4"/>
        <v>47.083333333333336</v>
      </c>
      <c r="P41" s="553">
        <f t="shared" si="5"/>
        <v>0.83635556213455708</v>
      </c>
    </row>
    <row r="42" spans="1:16" customFormat="1" ht="15" customHeight="1">
      <c r="A42" s="554" t="s">
        <v>356</v>
      </c>
      <c r="B42" s="559">
        <v>38</v>
      </c>
      <c r="C42" s="556">
        <v>50</v>
      </c>
      <c r="D42" s="556">
        <v>33</v>
      </c>
      <c r="E42" s="556">
        <v>40</v>
      </c>
      <c r="F42" s="556">
        <v>37</v>
      </c>
      <c r="G42" s="556">
        <v>38</v>
      </c>
      <c r="H42" s="556">
        <v>32</v>
      </c>
      <c r="I42" s="556">
        <v>38</v>
      </c>
      <c r="J42" s="556">
        <v>38</v>
      </c>
      <c r="K42" s="556">
        <v>43</v>
      </c>
      <c r="L42" s="556">
        <v>46</v>
      </c>
      <c r="M42" s="556">
        <v>39</v>
      </c>
      <c r="N42" s="558">
        <f t="shared" si="3"/>
        <v>472</v>
      </c>
      <c r="O42" s="552">
        <f t="shared" si="4"/>
        <v>39.333333333333336</v>
      </c>
      <c r="P42" s="553">
        <f t="shared" si="5"/>
        <v>0.69868995633187769</v>
      </c>
    </row>
    <row r="43" spans="1:16" customFormat="1" ht="15" customHeight="1">
      <c r="A43" s="554" t="s">
        <v>357</v>
      </c>
      <c r="B43" s="559">
        <v>26</v>
      </c>
      <c r="C43" s="556">
        <v>33</v>
      </c>
      <c r="D43" s="556">
        <v>26</v>
      </c>
      <c r="E43" s="556">
        <v>32</v>
      </c>
      <c r="F43" s="556">
        <v>34</v>
      </c>
      <c r="G43" s="556">
        <v>24</v>
      </c>
      <c r="H43" s="556">
        <v>25</v>
      </c>
      <c r="I43" s="556">
        <v>37</v>
      </c>
      <c r="J43" s="556">
        <v>34</v>
      </c>
      <c r="K43" s="556">
        <v>41</v>
      </c>
      <c r="L43" s="556">
        <v>34</v>
      </c>
      <c r="M43" s="556">
        <v>40</v>
      </c>
      <c r="N43" s="558">
        <f t="shared" si="3"/>
        <v>386</v>
      </c>
      <c r="O43" s="552">
        <f t="shared" si="4"/>
        <v>32.166666666666664</v>
      </c>
      <c r="P43" s="553">
        <f t="shared" si="5"/>
        <v>0.5713862778476797</v>
      </c>
    </row>
    <row r="44" spans="1:16" customFormat="1" ht="15" customHeight="1">
      <c r="A44" s="554" t="s">
        <v>358</v>
      </c>
      <c r="B44" s="559">
        <v>30</v>
      </c>
      <c r="C44" s="556">
        <v>38</v>
      </c>
      <c r="D44" s="556">
        <v>22</v>
      </c>
      <c r="E44" s="556">
        <v>28</v>
      </c>
      <c r="F44" s="556">
        <v>35</v>
      </c>
      <c r="G44" s="556">
        <v>29</v>
      </c>
      <c r="H44" s="556">
        <v>23</v>
      </c>
      <c r="I44" s="556">
        <v>42</v>
      </c>
      <c r="J44" s="556">
        <v>28</v>
      </c>
      <c r="K44" s="556">
        <v>41</v>
      </c>
      <c r="L44" s="556">
        <v>35</v>
      </c>
      <c r="M44" s="556">
        <v>22</v>
      </c>
      <c r="N44" s="558">
        <f t="shared" si="3"/>
        <v>373</v>
      </c>
      <c r="O44" s="552">
        <f t="shared" si="4"/>
        <v>31.083333333333332</v>
      </c>
      <c r="P44" s="553">
        <f t="shared" si="5"/>
        <v>0.55214269854192877</v>
      </c>
    </row>
    <row r="45" spans="1:16" customFormat="1" ht="15" customHeight="1">
      <c r="A45" s="554" t="s">
        <v>359</v>
      </c>
      <c r="B45" s="559">
        <v>5</v>
      </c>
      <c r="C45" s="556">
        <v>5</v>
      </c>
      <c r="D45" s="556">
        <v>6</v>
      </c>
      <c r="E45" s="556">
        <v>1</v>
      </c>
      <c r="F45" s="556">
        <v>5</v>
      </c>
      <c r="G45" s="556">
        <v>4</v>
      </c>
      <c r="H45" s="556">
        <v>8</v>
      </c>
      <c r="I45" s="556">
        <v>6</v>
      </c>
      <c r="J45" s="556">
        <v>6</v>
      </c>
      <c r="K45" s="556">
        <v>5</v>
      </c>
      <c r="L45" s="556">
        <v>9</v>
      </c>
      <c r="M45" s="556">
        <v>8</v>
      </c>
      <c r="N45" s="558">
        <f t="shared" si="3"/>
        <v>68</v>
      </c>
      <c r="O45" s="552">
        <f t="shared" si="4"/>
        <v>5.666666666666667</v>
      </c>
      <c r="P45" s="553">
        <f t="shared" si="5"/>
        <v>0.10065872252238917</v>
      </c>
    </row>
    <row r="46" spans="1:16" customFormat="1" ht="15" customHeight="1">
      <c r="A46" s="554" t="s">
        <v>360</v>
      </c>
      <c r="B46" s="559">
        <v>7</v>
      </c>
      <c r="C46" s="556">
        <v>2</v>
      </c>
      <c r="D46" s="556">
        <v>15</v>
      </c>
      <c r="E46" s="556">
        <v>11</v>
      </c>
      <c r="F46" s="556">
        <v>4</v>
      </c>
      <c r="G46" s="556">
        <v>7</v>
      </c>
      <c r="H46" s="556">
        <v>8</v>
      </c>
      <c r="I46" s="556">
        <v>10</v>
      </c>
      <c r="J46" s="556">
        <v>12</v>
      </c>
      <c r="K46" s="556">
        <v>10</v>
      </c>
      <c r="L46" s="556">
        <v>13</v>
      </c>
      <c r="M46" s="556">
        <v>10</v>
      </c>
      <c r="N46" s="558">
        <f t="shared" si="3"/>
        <v>109</v>
      </c>
      <c r="O46" s="552">
        <f t="shared" si="4"/>
        <v>9.0833333333333339</v>
      </c>
      <c r="P46" s="553">
        <f t="shared" si="5"/>
        <v>0.16135001110206498</v>
      </c>
    </row>
    <row r="47" spans="1:16" customFormat="1" ht="15" customHeight="1">
      <c r="A47" s="554" t="s">
        <v>361</v>
      </c>
      <c r="B47" s="559">
        <v>23</v>
      </c>
      <c r="C47" s="556">
        <v>15</v>
      </c>
      <c r="D47" s="556">
        <v>21</v>
      </c>
      <c r="E47" s="556">
        <v>21</v>
      </c>
      <c r="F47" s="556">
        <v>22</v>
      </c>
      <c r="G47" s="556">
        <v>26</v>
      </c>
      <c r="H47" s="556">
        <v>13</v>
      </c>
      <c r="I47" s="556">
        <v>17</v>
      </c>
      <c r="J47" s="556">
        <v>17</v>
      </c>
      <c r="K47" s="556">
        <v>20</v>
      </c>
      <c r="L47" s="556">
        <v>29</v>
      </c>
      <c r="M47" s="556">
        <v>19</v>
      </c>
      <c r="N47" s="558">
        <f t="shared" si="3"/>
        <v>243</v>
      </c>
      <c r="O47" s="552">
        <f t="shared" si="4"/>
        <v>20.25</v>
      </c>
      <c r="P47" s="553">
        <f t="shared" si="5"/>
        <v>0.35970690548442008</v>
      </c>
    </row>
    <row r="48" spans="1:16" customFormat="1" ht="15" customHeight="1">
      <c r="A48" s="554" t="s">
        <v>362</v>
      </c>
      <c r="B48" s="559">
        <v>13</v>
      </c>
      <c r="C48" s="556">
        <v>7</v>
      </c>
      <c r="D48" s="556">
        <v>12</v>
      </c>
      <c r="E48" s="556">
        <v>19</v>
      </c>
      <c r="F48" s="556">
        <v>10</v>
      </c>
      <c r="G48" s="556">
        <v>25</v>
      </c>
      <c r="H48" s="556">
        <v>13</v>
      </c>
      <c r="I48" s="556">
        <v>12</v>
      </c>
      <c r="J48" s="556">
        <v>12</v>
      </c>
      <c r="K48" s="556">
        <v>22</v>
      </c>
      <c r="L48" s="556">
        <v>14</v>
      </c>
      <c r="M48" s="556">
        <v>15</v>
      </c>
      <c r="N48" s="558">
        <f t="shared" si="3"/>
        <v>174</v>
      </c>
      <c r="O48" s="552">
        <f t="shared" si="4"/>
        <v>14.5</v>
      </c>
      <c r="P48" s="553">
        <f t="shared" si="5"/>
        <v>0.25756790763081933</v>
      </c>
    </row>
    <row r="49" spans="1:16" customFormat="1" ht="15" customHeight="1">
      <c r="A49" s="554" t="s">
        <v>363</v>
      </c>
      <c r="B49" s="559">
        <v>96</v>
      </c>
      <c r="C49" s="556">
        <v>52</v>
      </c>
      <c r="D49" s="556">
        <v>85</v>
      </c>
      <c r="E49" s="556">
        <v>76</v>
      </c>
      <c r="F49" s="556">
        <v>59</v>
      </c>
      <c r="G49" s="556">
        <v>59</v>
      </c>
      <c r="H49" s="556">
        <v>58</v>
      </c>
      <c r="I49" s="556">
        <v>71</v>
      </c>
      <c r="J49" s="556">
        <v>95</v>
      </c>
      <c r="K49" s="556">
        <v>53</v>
      </c>
      <c r="L49" s="556">
        <v>66</v>
      </c>
      <c r="M49" s="556">
        <v>74</v>
      </c>
      <c r="N49" s="558">
        <f t="shared" si="3"/>
        <v>844</v>
      </c>
      <c r="O49" s="552">
        <f t="shared" si="4"/>
        <v>70.333333333333329</v>
      </c>
      <c r="P49" s="553">
        <f t="shared" si="5"/>
        <v>1.2493523795425949</v>
      </c>
    </row>
    <row r="50" spans="1:16" customFormat="1" ht="15" customHeight="1">
      <c r="A50" s="554" t="s">
        <v>364</v>
      </c>
      <c r="B50" s="559">
        <v>18</v>
      </c>
      <c r="C50" s="556">
        <v>15</v>
      </c>
      <c r="D50" s="556">
        <v>18</v>
      </c>
      <c r="E50" s="556">
        <v>25</v>
      </c>
      <c r="F50" s="556">
        <v>25</v>
      </c>
      <c r="G50" s="556">
        <v>23</v>
      </c>
      <c r="H50" s="556">
        <v>25</v>
      </c>
      <c r="I50" s="556">
        <v>40</v>
      </c>
      <c r="J50" s="556">
        <v>24</v>
      </c>
      <c r="K50" s="556">
        <v>22</v>
      </c>
      <c r="L50" s="556">
        <v>21</v>
      </c>
      <c r="M50" s="556">
        <v>28</v>
      </c>
      <c r="N50" s="558">
        <f t="shared" si="3"/>
        <v>284</v>
      </c>
      <c r="O50" s="552">
        <f t="shared" si="4"/>
        <v>23.666666666666668</v>
      </c>
      <c r="P50" s="553">
        <f t="shared" si="5"/>
        <v>0.4203981940640959</v>
      </c>
    </row>
    <row r="51" spans="1:16" customFormat="1" ht="15" customHeight="1">
      <c r="A51" s="554" t="s">
        <v>365</v>
      </c>
      <c r="B51" s="559">
        <v>34</v>
      </c>
      <c r="C51" s="556">
        <v>41</v>
      </c>
      <c r="D51" s="556">
        <v>44</v>
      </c>
      <c r="E51" s="556">
        <v>44</v>
      </c>
      <c r="F51" s="556">
        <v>46</v>
      </c>
      <c r="G51" s="556">
        <v>55</v>
      </c>
      <c r="H51" s="556">
        <v>35</v>
      </c>
      <c r="I51" s="556">
        <v>58</v>
      </c>
      <c r="J51" s="556">
        <v>51</v>
      </c>
      <c r="K51" s="556">
        <v>53</v>
      </c>
      <c r="L51" s="556">
        <v>58</v>
      </c>
      <c r="M51" s="556">
        <v>68</v>
      </c>
      <c r="N51" s="558">
        <f t="shared" si="3"/>
        <v>587</v>
      </c>
      <c r="O51" s="552">
        <f t="shared" si="4"/>
        <v>48.916666666666664</v>
      </c>
      <c r="P51" s="553">
        <f t="shared" si="5"/>
        <v>0.86892161942121238</v>
      </c>
    </row>
    <row r="52" spans="1:16" customFormat="1" ht="15" customHeight="1">
      <c r="A52" s="554" t="s">
        <v>366</v>
      </c>
      <c r="B52" s="559">
        <v>13</v>
      </c>
      <c r="C52" s="556">
        <v>18</v>
      </c>
      <c r="D52" s="556">
        <v>22</v>
      </c>
      <c r="E52" s="556">
        <v>12</v>
      </c>
      <c r="F52" s="556">
        <v>15</v>
      </c>
      <c r="G52" s="556">
        <v>10</v>
      </c>
      <c r="H52" s="556">
        <v>8</v>
      </c>
      <c r="I52" s="556">
        <v>15</v>
      </c>
      <c r="J52" s="556">
        <v>22</v>
      </c>
      <c r="K52" s="556">
        <v>18</v>
      </c>
      <c r="L52" s="556">
        <v>32</v>
      </c>
      <c r="M52" s="556">
        <v>26</v>
      </c>
      <c r="N52" s="558">
        <f t="shared" si="3"/>
        <v>211</v>
      </c>
      <c r="O52" s="552">
        <f t="shared" si="4"/>
        <v>17.583333333333332</v>
      </c>
      <c r="P52" s="553">
        <f t="shared" si="5"/>
        <v>0.31233809488564873</v>
      </c>
    </row>
    <row r="53" spans="1:16" customFormat="1" ht="15" customHeight="1">
      <c r="A53" s="554" t="s">
        <v>367</v>
      </c>
      <c r="B53" s="559">
        <v>21</v>
      </c>
      <c r="C53" s="556">
        <v>16</v>
      </c>
      <c r="D53" s="556">
        <v>26</v>
      </c>
      <c r="E53" s="556">
        <v>25</v>
      </c>
      <c r="F53" s="556">
        <v>28</v>
      </c>
      <c r="G53" s="556">
        <v>39</v>
      </c>
      <c r="H53" s="556">
        <v>31</v>
      </c>
      <c r="I53" s="556">
        <v>42</v>
      </c>
      <c r="J53" s="556">
        <v>30</v>
      </c>
      <c r="K53" s="556">
        <v>37</v>
      </c>
      <c r="L53" s="556">
        <v>41</v>
      </c>
      <c r="M53" s="556">
        <v>40</v>
      </c>
      <c r="N53" s="558">
        <f t="shared" si="3"/>
        <v>376</v>
      </c>
      <c r="O53" s="552">
        <f t="shared" si="4"/>
        <v>31.333333333333332</v>
      </c>
      <c r="P53" s="553">
        <f t="shared" si="5"/>
        <v>0.55658352453556359</v>
      </c>
    </row>
    <row r="54" spans="1:16" customFormat="1" ht="15" customHeight="1">
      <c r="A54" s="554" t="s">
        <v>368</v>
      </c>
      <c r="B54" s="559">
        <v>64</v>
      </c>
      <c r="C54" s="556">
        <v>67</v>
      </c>
      <c r="D54" s="556">
        <v>86</v>
      </c>
      <c r="E54" s="556">
        <v>149</v>
      </c>
      <c r="F54" s="556">
        <v>90</v>
      </c>
      <c r="G54" s="556">
        <v>73</v>
      </c>
      <c r="H54" s="556">
        <v>45</v>
      </c>
      <c r="I54" s="556">
        <v>65</v>
      </c>
      <c r="J54" s="556">
        <v>82</v>
      </c>
      <c r="K54" s="556">
        <v>74</v>
      </c>
      <c r="L54" s="556">
        <v>73</v>
      </c>
      <c r="M54" s="556">
        <v>66</v>
      </c>
      <c r="N54" s="558">
        <f t="shared" si="3"/>
        <v>934</v>
      </c>
      <c r="O54" s="552">
        <f t="shared" si="4"/>
        <v>77.833333333333329</v>
      </c>
      <c r="P54" s="553">
        <f t="shared" si="5"/>
        <v>1.3825771593516394</v>
      </c>
    </row>
    <row r="55" spans="1:16" customFormat="1" ht="15" customHeight="1">
      <c r="A55" s="554" t="s">
        <v>369</v>
      </c>
      <c r="B55" s="559">
        <v>23</v>
      </c>
      <c r="C55" s="556">
        <v>15</v>
      </c>
      <c r="D55" s="556">
        <v>26</v>
      </c>
      <c r="E55" s="556">
        <v>34</v>
      </c>
      <c r="F55" s="556">
        <v>18</v>
      </c>
      <c r="G55" s="556">
        <v>19</v>
      </c>
      <c r="H55" s="556">
        <v>21</v>
      </c>
      <c r="I55" s="556">
        <v>34</v>
      </c>
      <c r="J55" s="556">
        <v>31</v>
      </c>
      <c r="K55" s="556">
        <v>30</v>
      </c>
      <c r="L55" s="556">
        <v>30</v>
      </c>
      <c r="M55" s="556">
        <v>21</v>
      </c>
      <c r="N55" s="558">
        <f t="shared" si="3"/>
        <v>302</v>
      </c>
      <c r="O55" s="552">
        <f t="shared" si="4"/>
        <v>25.166666666666668</v>
      </c>
      <c r="P55" s="553">
        <f t="shared" si="5"/>
        <v>0.44704315002590483</v>
      </c>
    </row>
    <row r="56" spans="1:16" customFormat="1" ht="15" customHeight="1">
      <c r="A56" s="554" t="s">
        <v>370</v>
      </c>
      <c r="B56" s="559">
        <v>35</v>
      </c>
      <c r="C56" s="556">
        <v>35</v>
      </c>
      <c r="D56" s="556">
        <v>53</v>
      </c>
      <c r="E56" s="556">
        <v>48</v>
      </c>
      <c r="F56" s="556">
        <v>59</v>
      </c>
      <c r="G56" s="556">
        <v>54</v>
      </c>
      <c r="H56" s="556">
        <v>51</v>
      </c>
      <c r="I56" s="556">
        <v>66</v>
      </c>
      <c r="J56" s="556">
        <v>60</v>
      </c>
      <c r="K56" s="556">
        <v>51</v>
      </c>
      <c r="L56" s="556">
        <v>52</v>
      </c>
      <c r="M56" s="556">
        <v>65</v>
      </c>
      <c r="N56" s="558">
        <f t="shared" si="3"/>
        <v>629</v>
      </c>
      <c r="O56" s="552">
        <f t="shared" si="4"/>
        <v>52.416666666666664</v>
      </c>
      <c r="P56" s="553">
        <f t="shared" si="5"/>
        <v>0.93109318333209967</v>
      </c>
    </row>
    <row r="57" spans="1:16" customFormat="1" ht="15" customHeight="1">
      <c r="A57" s="554" t="s">
        <v>371</v>
      </c>
      <c r="B57" s="559">
        <v>11</v>
      </c>
      <c r="C57" s="556">
        <v>5</v>
      </c>
      <c r="D57" s="556">
        <v>13</v>
      </c>
      <c r="E57" s="556">
        <v>7</v>
      </c>
      <c r="F57" s="556">
        <v>17</v>
      </c>
      <c r="G57" s="556">
        <v>9</v>
      </c>
      <c r="H57" s="556">
        <v>6</v>
      </c>
      <c r="I57" s="556">
        <v>11</v>
      </c>
      <c r="J57" s="556">
        <v>46</v>
      </c>
      <c r="K57" s="556">
        <v>14</v>
      </c>
      <c r="L57" s="556">
        <v>25</v>
      </c>
      <c r="M57" s="556">
        <v>12</v>
      </c>
      <c r="N57" s="558">
        <f t="shared" si="3"/>
        <v>176</v>
      </c>
      <c r="O57" s="552">
        <f t="shared" si="4"/>
        <v>14.666666666666666</v>
      </c>
      <c r="P57" s="553">
        <f t="shared" si="5"/>
        <v>0.2605284582932425</v>
      </c>
    </row>
    <row r="58" spans="1:16" customFormat="1" ht="15" customHeight="1">
      <c r="A58" s="554" t="s">
        <v>372</v>
      </c>
      <c r="B58" s="559">
        <v>50</v>
      </c>
      <c r="C58" s="556">
        <v>80</v>
      </c>
      <c r="D58" s="556">
        <v>35</v>
      </c>
      <c r="E58" s="556">
        <v>55</v>
      </c>
      <c r="F58" s="556">
        <v>44</v>
      </c>
      <c r="G58" s="556">
        <v>69</v>
      </c>
      <c r="H58" s="556">
        <v>49</v>
      </c>
      <c r="I58" s="556">
        <v>58</v>
      </c>
      <c r="J58" s="556">
        <v>58</v>
      </c>
      <c r="K58" s="556">
        <v>57</v>
      </c>
      <c r="L58" s="556">
        <v>65</v>
      </c>
      <c r="M58" s="556">
        <v>70</v>
      </c>
      <c r="N58" s="558">
        <f t="shared" si="3"/>
        <v>690</v>
      </c>
      <c r="O58" s="552">
        <f t="shared" si="4"/>
        <v>57.5</v>
      </c>
      <c r="P58" s="553">
        <f t="shared" si="5"/>
        <v>1.0213899785360077</v>
      </c>
    </row>
    <row r="59" spans="1:16" customFormat="1" ht="15" customHeight="1">
      <c r="A59" s="554" t="s">
        <v>373</v>
      </c>
      <c r="B59" s="559">
        <v>4</v>
      </c>
      <c r="C59" s="556">
        <v>2</v>
      </c>
      <c r="D59" s="556">
        <v>7</v>
      </c>
      <c r="E59" s="556">
        <v>5</v>
      </c>
      <c r="F59" s="556">
        <v>9</v>
      </c>
      <c r="G59" s="556">
        <v>5</v>
      </c>
      <c r="H59" s="556">
        <v>6</v>
      </c>
      <c r="I59" s="556">
        <v>6</v>
      </c>
      <c r="J59" s="556">
        <v>7</v>
      </c>
      <c r="K59" s="556">
        <v>5</v>
      </c>
      <c r="L59" s="556">
        <v>7</v>
      </c>
      <c r="M59" s="556">
        <v>8</v>
      </c>
      <c r="N59" s="558">
        <f t="shared" si="3"/>
        <v>71</v>
      </c>
      <c r="O59" s="552">
        <f t="shared" si="4"/>
        <v>5.916666666666667</v>
      </c>
      <c r="P59" s="553">
        <f t="shared" si="5"/>
        <v>0.10509954851602397</v>
      </c>
    </row>
    <row r="60" spans="1:16" customFormat="1" ht="15" customHeight="1">
      <c r="A60" s="554" t="s">
        <v>374</v>
      </c>
      <c r="B60" s="559">
        <v>35</v>
      </c>
      <c r="C60" s="556">
        <v>33</v>
      </c>
      <c r="D60" s="556">
        <v>51</v>
      </c>
      <c r="E60" s="556">
        <v>42</v>
      </c>
      <c r="F60" s="556">
        <v>49</v>
      </c>
      <c r="G60" s="556">
        <v>46</v>
      </c>
      <c r="H60" s="556">
        <v>54</v>
      </c>
      <c r="I60" s="556">
        <v>67</v>
      </c>
      <c r="J60" s="556">
        <v>64</v>
      </c>
      <c r="K60" s="556">
        <v>37</v>
      </c>
      <c r="L60" s="556">
        <v>50</v>
      </c>
      <c r="M60" s="556">
        <v>55</v>
      </c>
      <c r="N60" s="558">
        <f t="shared" si="3"/>
        <v>583</v>
      </c>
      <c r="O60" s="552">
        <f t="shared" si="4"/>
        <v>48.583333333333336</v>
      </c>
      <c r="P60" s="553">
        <f t="shared" si="5"/>
        <v>0.86300051809636591</v>
      </c>
    </row>
    <row r="61" spans="1:16" customFormat="1" ht="15" customHeight="1">
      <c r="A61" s="554" t="s">
        <v>375</v>
      </c>
      <c r="B61" s="559">
        <v>29</v>
      </c>
      <c r="C61" s="556">
        <v>37</v>
      </c>
      <c r="D61" s="556">
        <v>35</v>
      </c>
      <c r="E61" s="556">
        <v>58</v>
      </c>
      <c r="F61" s="556">
        <v>70</v>
      </c>
      <c r="G61" s="556">
        <v>52</v>
      </c>
      <c r="H61" s="556">
        <v>62</v>
      </c>
      <c r="I61" s="556">
        <v>51</v>
      </c>
      <c r="J61" s="556">
        <v>74</v>
      </c>
      <c r="K61" s="556">
        <v>82</v>
      </c>
      <c r="L61" s="556">
        <v>75</v>
      </c>
      <c r="M61" s="556">
        <v>65</v>
      </c>
      <c r="N61" s="558">
        <f t="shared" si="3"/>
        <v>690</v>
      </c>
      <c r="O61" s="552">
        <f t="shared" si="4"/>
        <v>57.5</v>
      </c>
      <c r="P61" s="553">
        <f t="shared" si="5"/>
        <v>1.0213899785360077</v>
      </c>
    </row>
    <row r="62" spans="1:16" customFormat="1" ht="15" customHeight="1">
      <c r="A62" s="554" t="s">
        <v>376</v>
      </c>
      <c r="B62" s="559">
        <v>36</v>
      </c>
      <c r="C62" s="556">
        <v>27</v>
      </c>
      <c r="D62" s="556">
        <v>46</v>
      </c>
      <c r="E62" s="556">
        <v>39</v>
      </c>
      <c r="F62" s="556">
        <v>42</v>
      </c>
      <c r="G62" s="556">
        <v>44</v>
      </c>
      <c r="H62" s="556">
        <v>44</v>
      </c>
      <c r="I62" s="556">
        <v>64</v>
      </c>
      <c r="J62" s="556">
        <v>48</v>
      </c>
      <c r="K62" s="556">
        <v>60</v>
      </c>
      <c r="L62" s="556">
        <v>47</v>
      </c>
      <c r="M62" s="556">
        <v>58</v>
      </c>
      <c r="N62" s="558">
        <f t="shared" si="3"/>
        <v>555</v>
      </c>
      <c r="O62" s="552">
        <f t="shared" si="4"/>
        <v>46.25</v>
      </c>
      <c r="P62" s="553">
        <f t="shared" si="5"/>
        <v>0.82155280882244097</v>
      </c>
    </row>
    <row r="63" spans="1:16" customFormat="1" ht="15" customHeight="1">
      <c r="A63" s="554" t="s">
        <v>377</v>
      </c>
      <c r="B63" s="559">
        <v>43</v>
      </c>
      <c r="C63" s="556">
        <v>33</v>
      </c>
      <c r="D63" s="556">
        <v>67</v>
      </c>
      <c r="E63" s="556">
        <v>49</v>
      </c>
      <c r="F63" s="556">
        <v>47</v>
      </c>
      <c r="G63" s="556">
        <v>50</v>
      </c>
      <c r="H63" s="556">
        <v>44</v>
      </c>
      <c r="I63" s="556">
        <v>36</v>
      </c>
      <c r="J63" s="556">
        <v>47</v>
      </c>
      <c r="K63" s="556">
        <v>54</v>
      </c>
      <c r="L63" s="556">
        <v>44</v>
      </c>
      <c r="M63" s="556">
        <v>51</v>
      </c>
      <c r="N63" s="558">
        <f t="shared" si="3"/>
        <v>565</v>
      </c>
      <c r="O63" s="552">
        <f t="shared" si="4"/>
        <v>47.083333333333336</v>
      </c>
      <c r="P63" s="553">
        <f t="shared" si="5"/>
        <v>0.83635556213455708</v>
      </c>
    </row>
    <row r="64" spans="1:16" customFormat="1" ht="15" customHeight="1">
      <c r="A64" s="554" t="s">
        <v>378</v>
      </c>
      <c r="B64" s="559">
        <v>15</v>
      </c>
      <c r="C64" s="556">
        <v>14</v>
      </c>
      <c r="D64" s="556">
        <v>17</v>
      </c>
      <c r="E64" s="556">
        <v>26</v>
      </c>
      <c r="F64" s="556">
        <v>16</v>
      </c>
      <c r="G64" s="556">
        <v>19</v>
      </c>
      <c r="H64" s="556">
        <v>23</v>
      </c>
      <c r="I64" s="556">
        <v>34</v>
      </c>
      <c r="J64" s="556">
        <v>28</v>
      </c>
      <c r="K64" s="556">
        <v>27</v>
      </c>
      <c r="L64" s="556">
        <v>39</v>
      </c>
      <c r="M64" s="556">
        <v>38</v>
      </c>
      <c r="N64" s="558">
        <f t="shared" si="3"/>
        <v>296</v>
      </c>
      <c r="O64" s="552">
        <f t="shared" si="4"/>
        <v>24.666666666666668</v>
      </c>
      <c r="P64" s="553">
        <f t="shared" si="5"/>
        <v>0.43816149803863519</v>
      </c>
    </row>
    <row r="65" spans="1:16" customFormat="1" ht="15.75" customHeight="1">
      <c r="A65" s="554" t="s">
        <v>379</v>
      </c>
      <c r="B65" s="559">
        <v>15</v>
      </c>
      <c r="C65" s="556">
        <v>16</v>
      </c>
      <c r="D65" s="556">
        <v>8</v>
      </c>
      <c r="E65" s="556">
        <v>15</v>
      </c>
      <c r="F65" s="556">
        <v>23</v>
      </c>
      <c r="G65" s="556">
        <v>17</v>
      </c>
      <c r="H65" s="556">
        <v>14</v>
      </c>
      <c r="I65" s="556">
        <v>26</v>
      </c>
      <c r="J65" s="556">
        <v>15</v>
      </c>
      <c r="K65" s="556">
        <v>18</v>
      </c>
      <c r="L65" s="556">
        <v>13</v>
      </c>
      <c r="M65" s="556">
        <v>26</v>
      </c>
      <c r="N65" s="558">
        <f t="shared" si="3"/>
        <v>206</v>
      </c>
      <c r="O65" s="552">
        <f t="shared" si="4"/>
        <v>17.166666666666668</v>
      </c>
      <c r="P65" s="553">
        <f t="shared" si="5"/>
        <v>0.30493671822959068</v>
      </c>
    </row>
    <row r="66" spans="1:16" customFormat="1" ht="15.75" customHeight="1">
      <c r="A66" s="554" t="s">
        <v>380</v>
      </c>
      <c r="B66" s="559">
        <v>9</v>
      </c>
      <c r="C66" s="556">
        <v>9</v>
      </c>
      <c r="D66" s="556">
        <v>19</v>
      </c>
      <c r="E66" s="556">
        <v>9</v>
      </c>
      <c r="F66" s="556">
        <v>10</v>
      </c>
      <c r="G66" s="556">
        <v>17</v>
      </c>
      <c r="H66" s="556">
        <v>27</v>
      </c>
      <c r="I66" s="556">
        <v>5</v>
      </c>
      <c r="J66" s="556">
        <v>13</v>
      </c>
      <c r="K66" s="556">
        <v>10</v>
      </c>
      <c r="L66" s="556">
        <v>12</v>
      </c>
      <c r="M66" s="556">
        <v>24</v>
      </c>
      <c r="N66" s="558">
        <f t="shared" si="3"/>
        <v>164</v>
      </c>
      <c r="O66" s="552">
        <f t="shared" si="4"/>
        <v>13.666666666666666</v>
      </c>
      <c r="P66" s="553">
        <f t="shared" si="5"/>
        <v>0.2427651543187033</v>
      </c>
    </row>
    <row r="67" spans="1:16" customFormat="1" ht="15" customHeight="1">
      <c r="A67" s="554" t="s">
        <v>381</v>
      </c>
      <c r="B67" s="559">
        <v>61</v>
      </c>
      <c r="C67" s="556">
        <v>60</v>
      </c>
      <c r="D67" s="556">
        <v>121</v>
      </c>
      <c r="E67" s="556">
        <v>115</v>
      </c>
      <c r="F67" s="556">
        <v>82</v>
      </c>
      <c r="G67" s="556">
        <v>88</v>
      </c>
      <c r="H67" s="557">
        <v>107</v>
      </c>
      <c r="I67" s="556">
        <v>139</v>
      </c>
      <c r="J67" s="556">
        <v>139</v>
      </c>
      <c r="K67" s="556">
        <v>109</v>
      </c>
      <c r="L67" s="556">
        <v>101</v>
      </c>
      <c r="M67" s="556">
        <v>78</v>
      </c>
      <c r="N67" s="558">
        <f t="shared" si="3"/>
        <v>1200</v>
      </c>
      <c r="O67" s="552">
        <f t="shared" si="4"/>
        <v>100</v>
      </c>
      <c r="P67" s="553">
        <f t="shared" si="5"/>
        <v>1.7763303974539264</v>
      </c>
    </row>
    <row r="68" spans="1:16" customFormat="1" ht="15">
      <c r="A68" s="554" t="s">
        <v>382</v>
      </c>
      <c r="B68" s="559">
        <v>22</v>
      </c>
      <c r="C68" s="556">
        <v>35</v>
      </c>
      <c r="D68" s="556">
        <v>33</v>
      </c>
      <c r="E68" s="556">
        <v>36</v>
      </c>
      <c r="F68" s="556">
        <v>27</v>
      </c>
      <c r="G68" s="556">
        <v>33</v>
      </c>
      <c r="H68" s="557">
        <v>32</v>
      </c>
      <c r="I68" s="556">
        <v>37</v>
      </c>
      <c r="J68" s="556">
        <v>43</v>
      </c>
      <c r="K68" s="556">
        <v>42</v>
      </c>
      <c r="L68" s="556">
        <v>36</v>
      </c>
      <c r="M68" s="556">
        <v>38</v>
      </c>
      <c r="N68" s="558">
        <f>SUM(B68:M68)</f>
        <v>414</v>
      </c>
      <c r="O68" s="552">
        <f t="shared" si="4"/>
        <v>34.5</v>
      </c>
      <c r="P68" s="553">
        <f t="shared" si="5"/>
        <v>0.61283398712160464</v>
      </c>
    </row>
    <row r="69" spans="1:16" customFormat="1" ht="15">
      <c r="A69" s="554" t="s">
        <v>383</v>
      </c>
      <c r="B69" s="559">
        <v>48</v>
      </c>
      <c r="C69" s="556">
        <v>32</v>
      </c>
      <c r="D69" s="556">
        <v>44</v>
      </c>
      <c r="E69" s="556">
        <v>37</v>
      </c>
      <c r="F69" s="556">
        <v>33</v>
      </c>
      <c r="G69" s="556">
        <v>46</v>
      </c>
      <c r="H69" s="557">
        <v>30</v>
      </c>
      <c r="I69" s="556">
        <v>41</v>
      </c>
      <c r="J69" s="556">
        <v>57</v>
      </c>
      <c r="K69" s="556">
        <v>56</v>
      </c>
      <c r="L69" s="556">
        <v>50</v>
      </c>
      <c r="M69" s="556">
        <v>42</v>
      </c>
      <c r="N69" s="558">
        <f>SUM(B69:M69)</f>
        <v>516</v>
      </c>
      <c r="O69" s="552">
        <f t="shared" si="4"/>
        <v>43</v>
      </c>
      <c r="P69" s="553">
        <f t="shared" si="5"/>
        <v>0.76382207090518839</v>
      </c>
    </row>
    <row r="70" spans="1:16" customFormat="1" ht="15.75" thickBot="1">
      <c r="A70" s="560" t="s">
        <v>384</v>
      </c>
      <c r="B70" s="561">
        <v>24</v>
      </c>
      <c r="C70" s="562">
        <v>22</v>
      </c>
      <c r="D70" s="563">
        <v>10</v>
      </c>
      <c r="E70" s="563">
        <v>21</v>
      </c>
      <c r="F70" s="563">
        <v>15</v>
      </c>
      <c r="G70" s="563">
        <v>38</v>
      </c>
      <c r="H70" s="564">
        <v>11</v>
      </c>
      <c r="I70" s="563">
        <v>29</v>
      </c>
      <c r="J70" s="562">
        <v>21</v>
      </c>
      <c r="K70" s="556">
        <v>27</v>
      </c>
      <c r="L70" s="562">
        <v>25</v>
      </c>
      <c r="M70" s="562">
        <v>24</v>
      </c>
      <c r="N70" s="565">
        <f>SUM(B70:M70)</f>
        <v>267</v>
      </c>
      <c r="O70" s="566">
        <f t="shared" si="4"/>
        <v>22.25</v>
      </c>
      <c r="P70" s="567">
        <f t="shared" si="5"/>
        <v>0.39523351343349861</v>
      </c>
    </row>
    <row r="71" spans="1:16" customFormat="1" ht="15.75" thickBot="1">
      <c r="A71" s="568" t="s">
        <v>8</v>
      </c>
      <c r="B71" s="569">
        <f>SUM(B5:B70)</f>
        <v>4328</v>
      </c>
      <c r="C71" s="569">
        <f>SUM(C5:C70)</f>
        <v>4796</v>
      </c>
      <c r="D71" s="569">
        <f>SUM(D5:D70)</f>
        <v>5719</v>
      </c>
      <c r="E71" s="569">
        <f t="shared" ref="E71:J71" si="6">SUM(E5:E70)</f>
        <v>5513</v>
      </c>
      <c r="F71" s="569">
        <f t="shared" si="6"/>
        <v>5181</v>
      </c>
      <c r="G71" s="569">
        <f t="shared" si="6"/>
        <v>5740</v>
      </c>
      <c r="H71" s="569">
        <f t="shared" si="6"/>
        <v>4844</v>
      </c>
      <c r="I71" s="569">
        <f t="shared" si="6"/>
        <v>5899</v>
      </c>
      <c r="J71" s="569">
        <f t="shared" si="6"/>
        <v>6356</v>
      </c>
      <c r="K71" s="570">
        <f>SUM(K5:K70)</f>
        <v>6369</v>
      </c>
      <c r="L71" s="570">
        <f>SUM(L5:L70)</f>
        <v>6864</v>
      </c>
      <c r="M71" s="570">
        <f>SUM(M5:M70)</f>
        <v>5946</v>
      </c>
      <c r="N71" s="571">
        <f>SUM(N5:N70)</f>
        <v>67555</v>
      </c>
      <c r="O71" s="570">
        <f t="shared" si="4"/>
        <v>5629.583333333333</v>
      </c>
      <c r="P71" s="572">
        <f>SUM(P5:P70)</f>
        <v>99.999999999999972</v>
      </c>
    </row>
    <row r="72" spans="1:16" customFormat="1" ht="15">
      <c r="A72" s="79"/>
      <c r="B72" s="80"/>
      <c r="C72" s="80"/>
      <c r="D72" s="80"/>
      <c r="E72" s="80"/>
      <c r="F72" s="80"/>
      <c r="G72" s="76"/>
      <c r="H72" s="80"/>
      <c r="I72" s="80"/>
      <c r="J72" s="80"/>
      <c r="K72" s="80"/>
      <c r="L72" s="80"/>
      <c r="M72" s="81"/>
      <c r="N72" s="81"/>
      <c r="O72" s="9"/>
      <c r="P72" s="9"/>
    </row>
    <row r="73" spans="1:16">
      <c r="A73" s="95"/>
    </row>
    <row r="74" spans="1:16" ht="36" customHeight="1">
      <c r="A74" s="672" t="s">
        <v>385</v>
      </c>
      <c r="B74" s="672"/>
    </row>
    <row r="75" spans="1:16" ht="51" customHeight="1">
      <c r="A75" s="675" t="s">
        <v>386</v>
      </c>
      <c r="B75" s="675"/>
      <c r="C75" s="675"/>
      <c r="D75" s="675"/>
      <c r="E75" s="675"/>
    </row>
    <row r="76" spans="1:16" ht="14.25" customHeight="1">
      <c r="A76" s="675"/>
      <c r="B76" s="675"/>
      <c r="C76" s="675"/>
      <c r="D76" s="675"/>
      <c r="E76" s="675"/>
    </row>
    <row r="77" spans="1:16" ht="14.25" customHeight="1">
      <c r="A77" s="675"/>
      <c r="B77" s="675"/>
      <c r="C77" s="675"/>
      <c r="D77" s="675"/>
      <c r="E77" s="675"/>
    </row>
    <row r="78" spans="1:16" ht="14.25" customHeight="1">
      <c r="A78" s="675"/>
      <c r="B78" s="675"/>
      <c r="C78" s="675"/>
      <c r="D78" s="675"/>
      <c r="E78" s="675"/>
    </row>
    <row r="79" spans="1:16" ht="14.25" customHeight="1">
      <c r="A79" s="675"/>
      <c r="B79" s="675"/>
      <c r="C79" s="675"/>
      <c r="D79" s="675"/>
      <c r="E79" s="675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N71:O71" formula="1"/>
    <ignoredError sqref="M71" formula="1" formulaRange="1"/>
    <ignoredError sqref="B71:L7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1"/>
  <dimension ref="A1:AP46"/>
  <sheetViews>
    <sheetView zoomScale="90" zoomScaleNormal="90" workbookViewId="0">
      <selection activeCell="T2" sqref="T2"/>
    </sheetView>
  </sheetViews>
  <sheetFormatPr defaultColWidth="5.5703125" defaultRowHeight="14.25"/>
  <cols>
    <col min="1" max="1" width="52.140625" style="9" customWidth="1"/>
    <col min="2" max="2" width="7.5703125" style="9" bestFit="1" customWidth="1"/>
    <col min="3" max="3" width="7.7109375" style="76" bestFit="1" customWidth="1"/>
    <col min="4" max="4" width="7.140625" style="9" bestFit="1" customWidth="1"/>
    <col min="5" max="5" width="7" style="74" bestFit="1" customWidth="1"/>
    <col min="6" max="6" width="7.5703125" style="9" bestFit="1" customWidth="1"/>
    <col min="7" max="7" width="6.28515625" style="74" bestFit="1" customWidth="1"/>
    <col min="8" max="8" width="7" style="9" bestFit="1" customWidth="1"/>
    <col min="9" max="9" width="7.5703125" style="9" customWidth="1"/>
    <col min="10" max="10" width="7.140625" style="9" bestFit="1" customWidth="1"/>
    <col min="11" max="11" width="7.5703125" style="9" bestFit="1" customWidth="1"/>
    <col min="12" max="12" width="7.140625" style="9" bestFit="1" customWidth="1"/>
    <col min="13" max="13" width="6.85546875" style="9" customWidth="1"/>
    <col min="14" max="14" width="12.140625" style="204" hidden="1" customWidth="1"/>
    <col min="15" max="15" width="6.7109375" style="9" bestFit="1" customWidth="1"/>
    <col min="16" max="16" width="7.140625" style="9" bestFit="1" customWidth="1"/>
    <col min="17" max="17" width="15.85546875" style="9" bestFit="1" customWidth="1"/>
    <col min="18" max="216" width="9.140625" style="9" customWidth="1"/>
    <col min="217" max="217" width="58.28515625" style="9" customWidth="1"/>
    <col min="218" max="218" width="3.7109375" style="9" bestFit="1" customWidth="1"/>
    <col min="219" max="219" width="5.5703125" style="9" bestFit="1" customWidth="1"/>
    <col min="220" max="220" width="5.5703125" style="9" customWidth="1"/>
    <col min="221" max="16384" width="5.5703125" style="9"/>
  </cols>
  <sheetData>
    <row r="1" spans="1:21" ht="15">
      <c r="A1" s="72" t="s">
        <v>3</v>
      </c>
      <c r="B1" s="72"/>
      <c r="C1" s="73"/>
      <c r="D1" s="72"/>
      <c r="G1" s="199"/>
      <c r="H1" s="197"/>
      <c r="I1" s="197"/>
      <c r="J1" s="197"/>
      <c r="K1" s="197"/>
      <c r="L1" s="197"/>
      <c r="M1" s="197"/>
      <c r="O1" s="197"/>
      <c r="P1" s="197"/>
      <c r="Q1" s="197"/>
      <c r="R1" s="197"/>
      <c r="S1" s="197"/>
      <c r="T1" s="197"/>
    </row>
    <row r="2" spans="1:21" ht="15">
      <c r="A2" s="1" t="s">
        <v>4</v>
      </c>
      <c r="B2" s="1"/>
      <c r="C2" s="64"/>
      <c r="D2" s="1"/>
      <c r="G2" s="199"/>
      <c r="H2" s="197"/>
      <c r="I2" s="197"/>
      <c r="J2" s="197"/>
      <c r="K2" s="197"/>
      <c r="L2" s="197"/>
      <c r="M2" s="197"/>
      <c r="O2" s="197"/>
      <c r="P2" s="197"/>
      <c r="Q2" s="197"/>
      <c r="R2" s="197"/>
      <c r="S2" s="197"/>
      <c r="T2" s="197"/>
    </row>
    <row r="3" spans="1:21" ht="15">
      <c r="A3" s="1"/>
      <c r="B3" s="1"/>
      <c r="C3" s="64"/>
      <c r="D3" s="1"/>
      <c r="G3" s="199"/>
      <c r="H3" s="197"/>
      <c r="I3" s="197"/>
      <c r="J3" s="197"/>
      <c r="K3" s="197"/>
      <c r="L3" s="197"/>
      <c r="M3" s="197"/>
      <c r="O3" s="197"/>
      <c r="P3" s="197"/>
      <c r="Q3" s="197"/>
      <c r="R3" s="197"/>
      <c r="S3" s="197"/>
      <c r="T3" s="197"/>
    </row>
    <row r="4" spans="1:21" ht="15">
      <c r="A4" s="1" t="s">
        <v>387</v>
      </c>
      <c r="B4" s="1"/>
      <c r="C4" s="64"/>
      <c r="D4" s="1"/>
      <c r="G4" s="199"/>
      <c r="H4" s="197"/>
      <c r="I4" s="197"/>
      <c r="J4" s="197"/>
      <c r="K4" s="197"/>
      <c r="L4" s="197"/>
      <c r="M4" s="197"/>
      <c r="O4" s="197"/>
      <c r="P4" s="197"/>
      <c r="Q4" s="218">
        <f>UNIDADES!B71</f>
        <v>4328</v>
      </c>
      <c r="R4" s="197"/>
      <c r="S4" s="197"/>
      <c r="T4" s="96"/>
    </row>
    <row r="5" spans="1:21" ht="15" thickBot="1">
      <c r="E5" s="9"/>
      <c r="F5" s="74"/>
      <c r="G5" s="197"/>
      <c r="H5" s="199"/>
      <c r="I5" s="197"/>
      <c r="J5" s="197"/>
      <c r="K5" s="197"/>
      <c r="L5" s="197"/>
      <c r="M5" s="197"/>
      <c r="O5" s="197"/>
      <c r="P5" s="197"/>
      <c r="Q5" s="197"/>
      <c r="R5" s="197"/>
      <c r="S5" s="197"/>
      <c r="T5" s="96"/>
    </row>
    <row r="6" spans="1:21" ht="48.75" thickBot="1">
      <c r="A6" s="671" t="s">
        <v>322</v>
      </c>
      <c r="B6" s="19">
        <v>45992</v>
      </c>
      <c r="C6" s="16">
        <v>45962</v>
      </c>
      <c r="D6" s="19">
        <v>45931</v>
      </c>
      <c r="E6" s="17">
        <v>45901</v>
      </c>
      <c r="F6" s="49">
        <v>45870</v>
      </c>
      <c r="G6" s="49">
        <v>45839</v>
      </c>
      <c r="H6" s="49">
        <v>45809</v>
      </c>
      <c r="I6" s="19">
        <v>45778</v>
      </c>
      <c r="J6" s="16">
        <v>45748</v>
      </c>
      <c r="K6" s="16">
        <v>45717</v>
      </c>
      <c r="L6" s="544">
        <v>45689</v>
      </c>
      <c r="M6" s="271">
        <v>45658</v>
      </c>
      <c r="N6" s="537"/>
      <c r="O6" s="271" t="s">
        <v>8</v>
      </c>
      <c r="P6" s="257" t="s">
        <v>9</v>
      </c>
      <c r="Q6" s="258" t="s">
        <v>388</v>
      </c>
    </row>
    <row r="7" spans="1:21" ht="14.25" customHeight="1" thickBot="1">
      <c r="A7" s="546" t="s">
        <v>337</v>
      </c>
      <c r="B7" s="547">
        <v>658</v>
      </c>
      <c r="C7" s="548">
        <v>877</v>
      </c>
      <c r="D7" s="549">
        <v>928</v>
      </c>
      <c r="E7" s="549">
        <v>712</v>
      </c>
      <c r="F7" s="549">
        <v>566</v>
      </c>
      <c r="G7" s="549">
        <v>631</v>
      </c>
      <c r="H7" s="549">
        <v>601</v>
      </c>
      <c r="I7" s="549">
        <v>710</v>
      </c>
      <c r="J7" s="548">
        <v>702</v>
      </c>
      <c r="K7" s="548">
        <v>735</v>
      </c>
      <c r="L7" s="548">
        <v>643</v>
      </c>
      <c r="M7" s="573">
        <v>611</v>
      </c>
      <c r="N7" s="404">
        <v>459</v>
      </c>
      <c r="O7" s="574">
        <f>SUM(B7:M7)</f>
        <v>8374</v>
      </c>
      <c r="P7" s="575">
        <f>AVERAGE(B7:M7)</f>
        <v>697.83333333333337</v>
      </c>
      <c r="Q7" s="576">
        <f>(B7*100)/$Q$4</f>
        <v>15.203327171903881</v>
      </c>
      <c r="T7" s="74"/>
      <c r="U7" s="74"/>
    </row>
    <row r="8" spans="1:21" ht="15" customHeight="1" thickBot="1">
      <c r="A8" s="554" t="s">
        <v>325</v>
      </c>
      <c r="B8" s="555">
        <v>348</v>
      </c>
      <c r="C8" s="556">
        <v>616</v>
      </c>
      <c r="D8" s="548">
        <v>656</v>
      </c>
      <c r="E8" s="548">
        <v>765</v>
      </c>
      <c r="F8" s="548">
        <v>577</v>
      </c>
      <c r="G8" s="556">
        <v>744</v>
      </c>
      <c r="H8" s="556">
        <v>423</v>
      </c>
      <c r="I8" s="556">
        <v>401</v>
      </c>
      <c r="J8" s="556">
        <v>366</v>
      </c>
      <c r="K8" s="556">
        <v>397</v>
      </c>
      <c r="L8" s="556">
        <v>385</v>
      </c>
      <c r="M8" s="577">
        <v>360</v>
      </c>
      <c r="N8" s="404">
        <v>477</v>
      </c>
      <c r="O8" s="578">
        <f t="shared" ref="O8:O16" si="0">SUM(B8:M8)</f>
        <v>6038</v>
      </c>
      <c r="P8" s="579">
        <f t="shared" ref="P8:P16" si="1">AVERAGE(B8:M8)</f>
        <v>503.16666666666669</v>
      </c>
      <c r="Q8" s="576">
        <f t="shared" ref="Q8:Q17" si="2">(B8*100)/$Q$4</f>
        <v>8.0406654343807755</v>
      </c>
      <c r="T8" s="74"/>
      <c r="U8" s="74"/>
    </row>
    <row r="9" spans="1:21" ht="15.75" thickBot="1">
      <c r="A9" s="554" t="s">
        <v>44</v>
      </c>
      <c r="B9" s="559">
        <v>357</v>
      </c>
      <c r="C9" s="556">
        <v>319</v>
      </c>
      <c r="D9" s="556">
        <v>371</v>
      </c>
      <c r="E9" s="556">
        <v>413</v>
      </c>
      <c r="F9" s="556">
        <v>391</v>
      </c>
      <c r="G9" s="556">
        <v>428</v>
      </c>
      <c r="H9" s="556">
        <v>495</v>
      </c>
      <c r="I9" s="556">
        <v>529</v>
      </c>
      <c r="J9" s="556">
        <v>577</v>
      </c>
      <c r="K9" s="556">
        <v>599</v>
      </c>
      <c r="L9" s="556">
        <v>588</v>
      </c>
      <c r="M9" s="577">
        <v>584</v>
      </c>
      <c r="N9" s="404">
        <v>330</v>
      </c>
      <c r="O9" s="578">
        <f t="shared" si="0"/>
        <v>5651</v>
      </c>
      <c r="P9" s="579">
        <f t="shared" si="1"/>
        <v>470.91666666666669</v>
      </c>
      <c r="Q9" s="576">
        <f t="shared" si="2"/>
        <v>8.248613678373383</v>
      </c>
      <c r="T9" s="74"/>
      <c r="U9" s="74"/>
    </row>
    <row r="10" spans="1:21" ht="15.75" thickBot="1">
      <c r="A10" s="554" t="s">
        <v>334</v>
      </c>
      <c r="B10" s="559">
        <v>434</v>
      </c>
      <c r="C10" s="556">
        <v>422</v>
      </c>
      <c r="D10" s="556">
        <v>509</v>
      </c>
      <c r="E10" s="556">
        <v>366</v>
      </c>
      <c r="F10" s="556">
        <v>296</v>
      </c>
      <c r="G10" s="556">
        <v>304</v>
      </c>
      <c r="H10" s="557">
        <v>276</v>
      </c>
      <c r="I10" s="556">
        <v>448</v>
      </c>
      <c r="J10" s="556">
        <v>468</v>
      </c>
      <c r="K10" s="556">
        <v>629</v>
      </c>
      <c r="L10" s="556">
        <v>650</v>
      </c>
      <c r="M10" s="577">
        <v>531</v>
      </c>
      <c r="N10" s="404">
        <v>232</v>
      </c>
      <c r="O10" s="578">
        <f t="shared" si="0"/>
        <v>5333</v>
      </c>
      <c r="P10" s="579">
        <f t="shared" si="1"/>
        <v>444.41666666666669</v>
      </c>
      <c r="Q10" s="576">
        <f t="shared" si="2"/>
        <v>10.027726432532347</v>
      </c>
      <c r="T10" s="74"/>
      <c r="U10" s="74"/>
    </row>
    <row r="11" spans="1:21" ht="15.75" thickBot="1">
      <c r="A11" s="554" t="s">
        <v>330</v>
      </c>
      <c r="B11" s="559">
        <v>229</v>
      </c>
      <c r="C11" s="556">
        <v>292</v>
      </c>
      <c r="D11" s="556">
        <v>371</v>
      </c>
      <c r="E11" s="556">
        <v>366</v>
      </c>
      <c r="F11" s="556">
        <v>335</v>
      </c>
      <c r="G11" s="556">
        <v>302</v>
      </c>
      <c r="H11" s="556">
        <v>276</v>
      </c>
      <c r="I11" s="556">
        <v>426</v>
      </c>
      <c r="J11" s="556">
        <v>440</v>
      </c>
      <c r="K11" s="556">
        <v>454</v>
      </c>
      <c r="L11" s="556">
        <v>455</v>
      </c>
      <c r="M11" s="577">
        <v>307</v>
      </c>
      <c r="N11" s="404">
        <v>186</v>
      </c>
      <c r="O11" s="578">
        <f t="shared" si="0"/>
        <v>4253</v>
      </c>
      <c r="P11" s="579">
        <f t="shared" si="1"/>
        <v>354.41666666666669</v>
      </c>
      <c r="Q11" s="576">
        <f t="shared" si="2"/>
        <v>5.291127541589649</v>
      </c>
      <c r="T11" s="74"/>
      <c r="U11" s="74"/>
    </row>
    <row r="12" spans="1:21" ht="15" customHeight="1" thickBot="1">
      <c r="A12" s="554" t="s">
        <v>342</v>
      </c>
      <c r="B12" s="559">
        <v>136</v>
      </c>
      <c r="C12" s="556">
        <v>139</v>
      </c>
      <c r="D12" s="556">
        <v>213</v>
      </c>
      <c r="E12" s="556">
        <v>278</v>
      </c>
      <c r="F12" s="556">
        <v>256</v>
      </c>
      <c r="G12" s="556">
        <v>255</v>
      </c>
      <c r="H12" s="557">
        <v>252</v>
      </c>
      <c r="I12" s="556">
        <v>338</v>
      </c>
      <c r="J12" s="556">
        <v>377</v>
      </c>
      <c r="K12" s="556">
        <v>384</v>
      </c>
      <c r="L12" s="556">
        <v>689</v>
      </c>
      <c r="M12" s="577">
        <v>452</v>
      </c>
      <c r="N12" s="404">
        <v>278</v>
      </c>
      <c r="O12" s="578">
        <f t="shared" si="0"/>
        <v>3769</v>
      </c>
      <c r="P12" s="579">
        <f t="shared" si="1"/>
        <v>314.08333333333331</v>
      </c>
      <c r="Q12" s="576">
        <f t="shared" si="2"/>
        <v>3.142329020332717</v>
      </c>
      <c r="T12" s="74"/>
      <c r="U12" s="74"/>
    </row>
    <row r="13" spans="1:21" ht="15.75" thickBot="1">
      <c r="A13" s="554" t="s">
        <v>338</v>
      </c>
      <c r="B13" s="559">
        <v>224</v>
      </c>
      <c r="C13" s="556">
        <v>244</v>
      </c>
      <c r="D13" s="556">
        <v>263</v>
      </c>
      <c r="E13" s="556">
        <v>269</v>
      </c>
      <c r="F13" s="556">
        <v>387</v>
      </c>
      <c r="G13" s="556">
        <v>461</v>
      </c>
      <c r="H13" s="556">
        <v>246</v>
      </c>
      <c r="I13" s="556">
        <v>270</v>
      </c>
      <c r="J13" s="556">
        <v>309</v>
      </c>
      <c r="K13" s="556">
        <v>366</v>
      </c>
      <c r="L13" s="556">
        <v>306</v>
      </c>
      <c r="M13" s="577">
        <v>368</v>
      </c>
      <c r="N13" s="404">
        <v>329</v>
      </c>
      <c r="O13" s="578">
        <f t="shared" si="0"/>
        <v>3713</v>
      </c>
      <c r="P13" s="579">
        <f t="shared" si="1"/>
        <v>309.41666666666669</v>
      </c>
      <c r="Q13" s="576">
        <f t="shared" si="2"/>
        <v>5.175600739371534</v>
      </c>
      <c r="T13" s="74"/>
      <c r="U13" s="74"/>
    </row>
    <row r="14" spans="1:21" ht="15.75" thickBot="1">
      <c r="A14" s="554" t="s">
        <v>335</v>
      </c>
      <c r="B14" s="559">
        <v>190</v>
      </c>
      <c r="C14" s="556">
        <v>263</v>
      </c>
      <c r="D14" s="556">
        <v>294</v>
      </c>
      <c r="E14" s="556">
        <v>269</v>
      </c>
      <c r="F14" s="556">
        <v>268</v>
      </c>
      <c r="G14" s="556">
        <v>363</v>
      </c>
      <c r="H14" s="556">
        <v>283</v>
      </c>
      <c r="I14" s="556">
        <v>293</v>
      </c>
      <c r="J14" s="556">
        <v>331</v>
      </c>
      <c r="K14" s="556">
        <v>297</v>
      </c>
      <c r="L14" s="556">
        <v>359</v>
      </c>
      <c r="M14" s="577">
        <v>364</v>
      </c>
      <c r="N14" s="404">
        <v>316</v>
      </c>
      <c r="O14" s="578">
        <f t="shared" si="0"/>
        <v>3574</v>
      </c>
      <c r="P14" s="579">
        <f t="shared" si="1"/>
        <v>297.83333333333331</v>
      </c>
      <c r="Q14" s="576">
        <f t="shared" si="2"/>
        <v>4.3900184842883547</v>
      </c>
      <c r="T14" s="74"/>
      <c r="U14" s="74"/>
    </row>
    <row r="15" spans="1:21" ht="15.75" thickBot="1">
      <c r="A15" s="554" t="s">
        <v>240</v>
      </c>
      <c r="B15" s="559">
        <v>161</v>
      </c>
      <c r="C15" s="556">
        <v>172</v>
      </c>
      <c r="D15" s="556">
        <v>155</v>
      </c>
      <c r="E15" s="556">
        <v>185</v>
      </c>
      <c r="F15" s="556">
        <v>203</v>
      </c>
      <c r="G15" s="556">
        <v>241</v>
      </c>
      <c r="H15" s="556">
        <v>259</v>
      </c>
      <c r="I15" s="556">
        <v>350</v>
      </c>
      <c r="J15" s="556">
        <v>592</v>
      </c>
      <c r="K15" s="556">
        <v>320</v>
      </c>
      <c r="L15" s="556">
        <v>535</v>
      </c>
      <c r="M15" s="577">
        <v>248</v>
      </c>
      <c r="N15" s="404">
        <v>284</v>
      </c>
      <c r="O15" s="578">
        <f t="shared" si="0"/>
        <v>3421</v>
      </c>
      <c r="P15" s="579">
        <f t="shared" si="1"/>
        <v>285.08333333333331</v>
      </c>
      <c r="Q15" s="576">
        <f t="shared" si="2"/>
        <v>3.7199630314232901</v>
      </c>
      <c r="T15" s="74"/>
      <c r="U15" s="74"/>
    </row>
    <row r="16" spans="1:21" ht="15.75" thickBot="1">
      <c r="A16" s="554" t="s">
        <v>323</v>
      </c>
      <c r="B16" s="559">
        <v>125</v>
      </c>
      <c r="C16" s="556">
        <v>102</v>
      </c>
      <c r="D16" s="556">
        <v>131</v>
      </c>
      <c r="E16" s="556">
        <v>109</v>
      </c>
      <c r="F16" s="556">
        <v>78</v>
      </c>
      <c r="G16" s="556">
        <v>131</v>
      </c>
      <c r="H16" s="557">
        <v>114</v>
      </c>
      <c r="I16" s="556">
        <v>130</v>
      </c>
      <c r="J16" s="556">
        <v>121</v>
      </c>
      <c r="K16" s="556">
        <v>148</v>
      </c>
      <c r="L16" s="556">
        <v>170</v>
      </c>
      <c r="M16" s="580">
        <v>168</v>
      </c>
      <c r="N16" s="404">
        <v>115</v>
      </c>
      <c r="O16" s="581">
        <f t="shared" si="0"/>
        <v>1527</v>
      </c>
      <c r="P16" s="582">
        <f t="shared" si="1"/>
        <v>127.25</v>
      </c>
      <c r="Q16" s="576">
        <f t="shared" si="2"/>
        <v>2.8881700554528651</v>
      </c>
      <c r="T16" s="74"/>
      <c r="U16" s="74"/>
    </row>
    <row r="17" spans="1:42" ht="15.75" customHeight="1" thickBot="1">
      <c r="A17" s="583" t="s">
        <v>8</v>
      </c>
      <c r="B17" s="584">
        <f>SUM(B7:B16)</f>
        <v>2862</v>
      </c>
      <c r="C17" s="584">
        <f>SUM(C7:C16)</f>
        <v>3446</v>
      </c>
      <c r="D17" s="584">
        <f>SUM(D7:D16)</f>
        <v>3891</v>
      </c>
      <c r="E17" s="584">
        <f t="shared" ref="E17:J17" si="3">SUM(E7:E16)</f>
        <v>3732</v>
      </c>
      <c r="F17" s="584">
        <f t="shared" si="3"/>
        <v>3357</v>
      </c>
      <c r="G17" s="584">
        <f t="shared" si="3"/>
        <v>3860</v>
      </c>
      <c r="H17" s="584">
        <f t="shared" si="3"/>
        <v>3225</v>
      </c>
      <c r="I17" s="584">
        <f t="shared" si="3"/>
        <v>3895</v>
      </c>
      <c r="J17" s="584">
        <f t="shared" si="3"/>
        <v>4283</v>
      </c>
      <c r="K17" s="585">
        <f>SUM(K7:K16)</f>
        <v>4329</v>
      </c>
      <c r="L17" s="585">
        <f>SUM(L7:L16)</f>
        <v>4780</v>
      </c>
      <c r="M17" s="585">
        <f>SUM(M7:M16)</f>
        <v>3993</v>
      </c>
      <c r="N17" s="730"/>
      <c r="O17" s="586">
        <f>SUM(O7:O16)</f>
        <v>45653</v>
      </c>
      <c r="P17" s="587">
        <f>AVERAGE(B17:M17)</f>
        <v>3804.4166666666665</v>
      </c>
      <c r="Q17" s="576">
        <f t="shared" si="2"/>
        <v>66.1275415896488</v>
      </c>
      <c r="T17" s="74"/>
      <c r="U17" s="74"/>
    </row>
    <row r="18" spans="1:42" s="204" customFormat="1" ht="23.25" customHeight="1">
      <c r="A18" s="204" t="s">
        <v>314</v>
      </c>
      <c r="C18" s="205"/>
      <c r="P18" s="204" t="s">
        <v>315</v>
      </c>
      <c r="Q18" s="206">
        <f>100-Q17</f>
        <v>33.8724584103512</v>
      </c>
    </row>
    <row r="19" spans="1:42" ht="54.75" customHeight="1">
      <c r="A19" s="207"/>
      <c r="B19" s="207"/>
      <c r="C19" s="217"/>
      <c r="D19" s="204"/>
      <c r="E19" s="218"/>
      <c r="F19" s="204"/>
      <c r="G19" s="204"/>
      <c r="H19" s="204"/>
      <c r="I19" s="204"/>
      <c r="J19" s="204"/>
      <c r="K19" s="204"/>
      <c r="L19" s="204"/>
      <c r="M19" s="204"/>
      <c r="O19" s="1101"/>
      <c r="P19" s="1101"/>
      <c r="Q19" s="1101"/>
      <c r="R19" s="204"/>
      <c r="S19" s="204"/>
      <c r="T19" s="204"/>
      <c r="U19" s="204"/>
      <c r="V19" s="204"/>
      <c r="W19" s="204"/>
      <c r="X19" s="218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</row>
    <row r="20" spans="1:42">
      <c r="A20" s="212"/>
      <c r="B20" s="212"/>
      <c r="C20" s="219"/>
      <c r="D20" s="204"/>
      <c r="E20" s="218"/>
      <c r="F20" s="204"/>
      <c r="G20" s="204"/>
      <c r="H20" s="204"/>
      <c r="I20" s="204"/>
      <c r="J20" s="204"/>
      <c r="K20" s="204"/>
      <c r="L20" s="204"/>
      <c r="M20" s="204"/>
      <c r="O20" s="204"/>
      <c r="P20" s="218"/>
      <c r="Q20" s="204"/>
      <c r="R20" s="204"/>
      <c r="S20" s="204"/>
      <c r="T20" s="204"/>
      <c r="U20" s="204"/>
      <c r="V20" s="204"/>
      <c r="W20" s="204"/>
      <c r="X20" s="218"/>
      <c r="Y20" s="204"/>
      <c r="Z20" s="204"/>
      <c r="AA20" s="204"/>
      <c r="AB20" s="204"/>
      <c r="AC20" s="204"/>
      <c r="AD20" s="209"/>
      <c r="AE20" s="210"/>
      <c r="AF20" s="210"/>
      <c r="AG20" s="210"/>
      <c r="AH20" s="210"/>
      <c r="AI20" s="80"/>
      <c r="AJ20" s="80"/>
      <c r="AK20" s="76"/>
      <c r="AL20" s="80"/>
      <c r="AM20" s="80"/>
      <c r="AN20" s="80"/>
      <c r="AO20" s="80"/>
      <c r="AP20" s="81"/>
    </row>
    <row r="21" spans="1:42" ht="92.25" customHeight="1">
      <c r="A21" s="207"/>
      <c r="B21" s="207"/>
      <c r="C21" s="217"/>
      <c r="D21" s="204"/>
      <c r="E21" s="218"/>
      <c r="F21" s="204"/>
      <c r="G21" s="204"/>
      <c r="H21" s="204"/>
      <c r="I21" s="204"/>
      <c r="J21" s="204"/>
      <c r="K21" s="204"/>
      <c r="L21" s="220"/>
      <c r="M21" s="204"/>
      <c r="O21" s="1101"/>
      <c r="P21" s="1101"/>
      <c r="Q21" s="1101"/>
      <c r="R21" s="204"/>
      <c r="S21" s="204"/>
      <c r="T21" s="204"/>
      <c r="U21" s="204"/>
      <c r="V21" s="204"/>
      <c r="W21" s="204"/>
      <c r="X21" s="218"/>
      <c r="Y21" s="204"/>
      <c r="Z21" s="204"/>
      <c r="AA21" s="204"/>
      <c r="AB21" s="204"/>
      <c r="AC21" s="204"/>
      <c r="AD21" s="209"/>
      <c r="AE21" s="210"/>
      <c r="AF21" s="210"/>
      <c r="AG21" s="210"/>
      <c r="AH21" s="210"/>
      <c r="AI21" s="80"/>
      <c r="AJ21" s="80"/>
      <c r="AK21" s="76"/>
      <c r="AL21" s="80"/>
      <c r="AM21" s="80"/>
      <c r="AN21" s="80"/>
      <c r="AO21" s="80"/>
      <c r="AP21" s="81"/>
    </row>
    <row r="22" spans="1:42">
      <c r="A22" s="207"/>
      <c r="B22" s="207"/>
      <c r="C22" s="217"/>
      <c r="D22" s="204"/>
      <c r="E22" s="218"/>
      <c r="F22" s="204"/>
      <c r="G22" s="204"/>
      <c r="H22" s="204"/>
      <c r="I22" s="204"/>
      <c r="J22" s="204"/>
      <c r="K22" s="204"/>
      <c r="L22" s="204"/>
      <c r="M22" s="204"/>
      <c r="O22" s="204"/>
      <c r="P22" s="218"/>
      <c r="Q22" s="204"/>
      <c r="R22" s="204"/>
      <c r="S22" s="204"/>
      <c r="T22" s="204"/>
      <c r="U22" s="204"/>
      <c r="V22" s="204"/>
      <c r="W22" s="204"/>
      <c r="X22" s="221"/>
      <c r="Y22" s="204"/>
      <c r="Z22" s="204"/>
      <c r="AA22" s="204"/>
      <c r="AB22" s="204"/>
      <c r="AC22" s="204"/>
      <c r="AD22" s="209"/>
      <c r="AE22" s="210"/>
      <c r="AF22" s="210"/>
      <c r="AG22" s="210"/>
      <c r="AH22" s="210"/>
      <c r="AI22" s="80"/>
      <c r="AJ22" s="80"/>
      <c r="AK22" s="76"/>
      <c r="AL22" s="80"/>
      <c r="AM22" s="80"/>
      <c r="AN22" s="80"/>
      <c r="AO22" s="80"/>
      <c r="AP22" s="81"/>
    </row>
    <row r="23" spans="1:42" ht="66.75" customHeight="1">
      <c r="A23" s="207"/>
      <c r="B23" s="207"/>
      <c r="C23" s="217"/>
      <c r="D23" s="204"/>
      <c r="E23" s="218"/>
      <c r="F23" s="204"/>
      <c r="G23" s="204"/>
      <c r="H23" s="204"/>
      <c r="I23" s="204"/>
      <c r="J23" s="204"/>
      <c r="K23" s="204"/>
      <c r="L23" s="204"/>
      <c r="M23" s="204"/>
      <c r="O23" s="1101"/>
      <c r="P23" s="1101"/>
      <c r="Q23" s="1101"/>
      <c r="R23" s="204"/>
      <c r="S23" s="204"/>
      <c r="T23" s="204"/>
      <c r="U23" s="204"/>
      <c r="V23" s="204"/>
      <c r="W23" s="204"/>
      <c r="X23" s="218"/>
      <c r="Y23" s="204"/>
      <c r="Z23" s="204"/>
      <c r="AA23" s="204"/>
      <c r="AB23" s="204"/>
      <c r="AC23" s="204"/>
      <c r="AD23" s="209"/>
      <c r="AE23" s="210"/>
      <c r="AF23" s="210"/>
      <c r="AG23" s="210"/>
      <c r="AH23" s="210"/>
      <c r="AI23" s="80"/>
      <c r="AJ23" s="80"/>
      <c r="AK23" s="76"/>
      <c r="AL23" s="80"/>
      <c r="AM23" s="80"/>
      <c r="AN23" s="80"/>
      <c r="AO23" s="80"/>
      <c r="AP23" s="81"/>
    </row>
    <row r="24" spans="1:42" ht="45">
      <c r="A24" s="672" t="s">
        <v>385</v>
      </c>
      <c r="B24" s="212"/>
      <c r="C24" s="219"/>
      <c r="D24" s="204"/>
      <c r="E24" s="218"/>
      <c r="F24" s="204"/>
      <c r="G24" s="204"/>
      <c r="H24" s="204"/>
      <c r="I24" s="204"/>
      <c r="J24" s="204"/>
      <c r="K24" s="204"/>
      <c r="L24" s="204"/>
      <c r="M24" s="204"/>
      <c r="O24" s="204"/>
      <c r="P24" s="204"/>
      <c r="Q24" s="204"/>
      <c r="R24" s="204"/>
      <c r="S24" s="204"/>
      <c r="T24" s="204"/>
      <c r="U24" s="204"/>
      <c r="V24" s="204"/>
      <c r="W24" s="204"/>
      <c r="X24" s="218"/>
      <c r="Y24" s="204"/>
      <c r="Z24" s="204"/>
      <c r="AA24" s="204"/>
      <c r="AB24" s="204"/>
      <c r="AC24" s="204"/>
      <c r="AD24" s="209"/>
      <c r="AE24" s="210"/>
      <c r="AF24" s="210"/>
      <c r="AG24" s="210"/>
      <c r="AH24" s="210"/>
      <c r="AI24" s="80"/>
      <c r="AJ24" s="80"/>
      <c r="AK24" s="76"/>
      <c r="AL24" s="80"/>
      <c r="AM24" s="80"/>
      <c r="AN24" s="80"/>
      <c r="AO24" s="80"/>
      <c r="AP24" s="81"/>
    </row>
    <row r="25" spans="1:42">
      <c r="A25" s="207"/>
      <c r="B25" s="207"/>
      <c r="C25" s="217"/>
      <c r="D25" s="204"/>
      <c r="E25" s="218"/>
      <c r="F25" s="204"/>
      <c r="G25" s="204"/>
      <c r="H25" s="204"/>
      <c r="I25" s="204"/>
      <c r="J25" s="204"/>
      <c r="K25" s="204"/>
      <c r="L25" s="204"/>
      <c r="M25" s="204"/>
      <c r="O25" s="204"/>
      <c r="P25" s="204"/>
      <c r="Q25" s="204"/>
      <c r="R25" s="204"/>
      <c r="S25" s="204"/>
      <c r="T25" s="204"/>
      <c r="U25" s="204"/>
      <c r="V25" s="204"/>
      <c r="W25" s="204"/>
      <c r="X25" s="218"/>
      <c r="Y25" s="204"/>
      <c r="Z25" s="204"/>
      <c r="AA25" s="204"/>
      <c r="AB25" s="204"/>
      <c r="AC25" s="204"/>
      <c r="AD25" s="209"/>
      <c r="AE25" s="210"/>
      <c r="AF25" s="210"/>
      <c r="AG25" s="210"/>
      <c r="AH25" s="210"/>
      <c r="AI25" s="80"/>
      <c r="AJ25" s="80"/>
      <c r="AK25" s="76"/>
      <c r="AL25" s="80"/>
      <c r="AM25" s="80"/>
      <c r="AN25" s="80"/>
      <c r="AO25" s="80"/>
      <c r="AP25" s="81"/>
    </row>
    <row r="26" spans="1:42">
      <c r="A26" s="204"/>
      <c r="B26" s="204"/>
      <c r="C26" s="205"/>
      <c r="D26" s="204"/>
      <c r="E26" s="218"/>
      <c r="F26" s="204"/>
      <c r="G26" s="218"/>
      <c r="H26" s="204"/>
      <c r="I26" s="204"/>
      <c r="J26" s="204"/>
      <c r="K26" s="204"/>
      <c r="L26" s="204"/>
      <c r="M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9"/>
      <c r="AE26" s="210"/>
      <c r="AF26" s="210"/>
      <c r="AG26" s="210"/>
      <c r="AH26" s="210"/>
      <c r="AI26" s="80"/>
      <c r="AJ26" s="80"/>
      <c r="AK26" s="76"/>
      <c r="AL26" s="80"/>
      <c r="AM26" s="80"/>
      <c r="AN26" s="80"/>
      <c r="AO26" s="80"/>
      <c r="AP26" s="81"/>
    </row>
    <row r="27" spans="1:42">
      <c r="A27" s="204"/>
      <c r="B27" s="204"/>
      <c r="C27" s="205"/>
      <c r="D27" s="204"/>
      <c r="E27" s="218"/>
      <c r="F27" s="204"/>
      <c r="G27" s="218"/>
      <c r="H27" s="204"/>
      <c r="I27" s="204"/>
      <c r="J27" s="204"/>
      <c r="K27" s="204"/>
      <c r="L27" s="204"/>
      <c r="M27" s="204"/>
      <c r="O27" s="204"/>
      <c r="P27" s="204"/>
      <c r="Q27" s="204"/>
      <c r="R27" s="204"/>
      <c r="S27" s="209"/>
      <c r="T27" s="210"/>
      <c r="U27" s="211"/>
      <c r="V27" s="211"/>
      <c r="W27" s="211"/>
      <c r="X27" s="222"/>
      <c r="Y27" s="204"/>
      <c r="Z27" s="204"/>
      <c r="AA27" s="204"/>
      <c r="AB27" s="204"/>
      <c r="AC27" s="204"/>
      <c r="AD27" s="209"/>
      <c r="AE27" s="210"/>
      <c r="AF27" s="210"/>
      <c r="AG27" s="210"/>
      <c r="AH27" s="210"/>
      <c r="AI27" s="80"/>
      <c r="AJ27" s="80"/>
      <c r="AK27" s="76"/>
      <c r="AL27" s="80"/>
      <c r="AM27" s="80"/>
      <c r="AN27" s="80"/>
      <c r="AO27" s="80"/>
      <c r="AP27" s="81"/>
    </row>
    <row r="28" spans="1:42">
      <c r="A28" s="204"/>
      <c r="B28" s="204"/>
      <c r="C28" s="205"/>
      <c r="D28" s="204"/>
      <c r="E28" s="218"/>
      <c r="F28" s="204"/>
      <c r="G28" s="218"/>
      <c r="H28" s="204"/>
      <c r="I28" s="204"/>
      <c r="J28" s="204"/>
      <c r="K28" s="204"/>
      <c r="L28" s="204"/>
      <c r="M28" s="204"/>
      <c r="O28" s="204"/>
      <c r="P28" s="204"/>
      <c r="Q28" s="204"/>
      <c r="R28" s="204"/>
      <c r="S28" s="209"/>
      <c r="T28" s="210"/>
      <c r="U28" s="211"/>
      <c r="V28" s="211"/>
      <c r="W28" s="211"/>
      <c r="X28" s="222"/>
      <c r="Y28" s="204"/>
      <c r="Z28" s="204"/>
      <c r="AA28" s="204"/>
      <c r="AB28" s="204"/>
      <c r="AC28" s="204"/>
      <c r="AD28" s="209"/>
      <c r="AE28" s="210"/>
      <c r="AF28" s="210"/>
      <c r="AG28" s="210"/>
      <c r="AH28" s="210"/>
      <c r="AI28" s="80"/>
      <c r="AJ28" s="80"/>
      <c r="AK28" s="76"/>
      <c r="AL28" s="80"/>
      <c r="AM28" s="80"/>
      <c r="AN28" s="80"/>
      <c r="AO28" s="80"/>
      <c r="AP28" s="81"/>
    </row>
    <row r="29" spans="1:42">
      <c r="A29" s="204"/>
      <c r="B29" s="204"/>
      <c r="C29" s="205"/>
      <c r="D29" s="204"/>
      <c r="E29" s="218"/>
      <c r="F29" s="204"/>
      <c r="G29" s="218"/>
      <c r="H29" s="204"/>
      <c r="I29" s="204"/>
      <c r="J29" s="204"/>
      <c r="K29" s="204"/>
      <c r="L29" s="204"/>
      <c r="M29" s="204"/>
      <c r="O29" s="204"/>
      <c r="P29" s="204"/>
      <c r="Q29" s="204"/>
      <c r="R29" s="204"/>
      <c r="S29" s="209"/>
      <c r="T29" s="210"/>
      <c r="U29" s="211"/>
      <c r="V29" s="211"/>
      <c r="W29" s="211"/>
      <c r="X29" s="222"/>
      <c r="Y29" s="204"/>
      <c r="Z29" s="204"/>
      <c r="AA29" s="204"/>
      <c r="AB29" s="204"/>
      <c r="AC29" s="204"/>
      <c r="AD29" s="209"/>
      <c r="AE29" s="210"/>
      <c r="AF29" s="210"/>
      <c r="AG29" s="210"/>
      <c r="AH29" s="210"/>
      <c r="AI29" s="80"/>
      <c r="AJ29" s="80"/>
      <c r="AK29" s="76"/>
      <c r="AL29" s="80"/>
      <c r="AM29" s="80"/>
      <c r="AN29" s="80"/>
      <c r="AO29" s="80"/>
      <c r="AP29" s="81"/>
    </row>
    <row r="30" spans="1:42">
      <c r="A30" s="204"/>
      <c r="B30" s="204"/>
      <c r="C30" s="205"/>
      <c r="D30" s="204"/>
      <c r="E30" s="218"/>
      <c r="F30" s="204"/>
      <c r="G30" s="218"/>
      <c r="H30" s="204"/>
      <c r="I30" s="204"/>
      <c r="J30" s="204"/>
      <c r="K30" s="204"/>
      <c r="L30" s="204"/>
      <c r="M30" s="204"/>
      <c r="O30" s="204"/>
      <c r="P30" s="204"/>
      <c r="Q30" s="204"/>
      <c r="R30" s="204"/>
      <c r="S30" s="209"/>
      <c r="T30" s="210"/>
      <c r="U30" s="211"/>
      <c r="V30" s="211"/>
      <c r="W30" s="211"/>
      <c r="X30" s="222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P30" s="74"/>
    </row>
    <row r="31" spans="1:42">
      <c r="A31" s="204"/>
      <c r="B31" s="204"/>
      <c r="C31" s="205"/>
      <c r="D31" s="204"/>
      <c r="E31" s="218"/>
      <c r="F31" s="204"/>
      <c r="G31" s="218"/>
      <c r="H31" s="204"/>
      <c r="I31" s="204"/>
      <c r="J31" s="204"/>
      <c r="K31" s="204"/>
      <c r="L31" s="204"/>
      <c r="M31" s="204"/>
      <c r="O31" s="204"/>
      <c r="P31" s="204"/>
      <c r="Q31" s="204"/>
      <c r="R31" s="204"/>
      <c r="S31" s="209"/>
      <c r="T31" s="210"/>
      <c r="U31" s="211"/>
      <c r="V31" s="211"/>
      <c r="W31" s="211"/>
      <c r="X31" s="222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</row>
    <row r="32" spans="1:42">
      <c r="A32" s="204"/>
      <c r="B32" s="204"/>
      <c r="C32" s="205"/>
      <c r="D32" s="204"/>
      <c r="E32" s="218"/>
      <c r="F32" s="204"/>
      <c r="G32" s="218"/>
      <c r="H32" s="204"/>
      <c r="I32" s="204"/>
      <c r="J32" s="204"/>
      <c r="K32" s="204"/>
      <c r="L32" s="204"/>
      <c r="M32" s="204"/>
      <c r="O32" s="204"/>
      <c r="P32" s="204"/>
      <c r="Q32" s="204"/>
      <c r="R32" s="204"/>
      <c r="S32" s="209"/>
      <c r="T32" s="210"/>
      <c r="U32" s="211"/>
      <c r="V32" s="211"/>
      <c r="W32" s="211"/>
      <c r="X32" s="222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</row>
    <row r="33" spans="1:34">
      <c r="A33" s="197"/>
      <c r="B33" s="204"/>
      <c r="C33" s="205"/>
      <c r="D33" s="204"/>
      <c r="E33" s="218"/>
      <c r="F33" s="204"/>
      <c r="G33" s="218"/>
      <c r="H33" s="204"/>
      <c r="I33" s="204"/>
      <c r="J33" s="204"/>
      <c r="K33" s="204"/>
      <c r="L33" s="204"/>
      <c r="M33" s="204"/>
      <c r="O33" s="204"/>
      <c r="P33" s="204"/>
      <c r="Q33" s="204"/>
      <c r="R33" s="204"/>
      <c r="S33" s="209"/>
      <c r="T33" s="210"/>
      <c r="U33" s="211"/>
      <c r="V33" s="211"/>
      <c r="W33" s="211"/>
      <c r="X33" s="222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</row>
    <row r="34" spans="1:34">
      <c r="A34" s="197"/>
      <c r="B34" s="204"/>
      <c r="C34" s="205"/>
      <c r="D34" s="204"/>
      <c r="E34" s="218"/>
      <c r="F34" s="204"/>
      <c r="G34" s="218"/>
      <c r="H34" s="204"/>
      <c r="I34" s="204"/>
      <c r="J34" s="204"/>
      <c r="K34" s="204"/>
      <c r="L34" s="204"/>
      <c r="M34" s="204"/>
      <c r="O34" s="204"/>
      <c r="P34" s="204"/>
      <c r="Q34" s="204"/>
      <c r="R34" s="204"/>
      <c r="S34" s="209"/>
      <c r="T34" s="210"/>
      <c r="U34" s="211"/>
      <c r="V34" s="211"/>
      <c r="W34" s="211"/>
      <c r="X34" s="222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</row>
    <row r="35" spans="1:34">
      <c r="A35" s="79"/>
      <c r="B35" s="204"/>
      <c r="C35" s="205"/>
      <c r="D35" s="204"/>
      <c r="E35" s="218"/>
      <c r="F35" s="204"/>
      <c r="G35" s="218"/>
      <c r="H35" s="204"/>
      <c r="I35" s="204"/>
      <c r="J35" s="204"/>
      <c r="K35" s="204"/>
      <c r="L35" s="204"/>
      <c r="M35" s="204"/>
      <c r="O35" s="204"/>
      <c r="P35" s="204"/>
      <c r="Q35" s="204"/>
      <c r="R35" s="204"/>
      <c r="S35" s="209"/>
      <c r="T35" s="210"/>
      <c r="U35" s="211"/>
      <c r="V35" s="211"/>
      <c r="W35" s="211"/>
      <c r="X35" s="222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</row>
    <row r="36" spans="1:34">
      <c r="A36" s="197"/>
      <c r="B36" s="204"/>
      <c r="C36" s="205"/>
      <c r="D36" s="204"/>
      <c r="E36" s="218"/>
      <c r="F36" s="204"/>
      <c r="G36" s="218"/>
      <c r="H36" s="204"/>
      <c r="I36" s="204"/>
      <c r="J36" s="204"/>
      <c r="K36" s="204"/>
      <c r="L36" s="204"/>
      <c r="M36" s="204"/>
      <c r="O36" s="204"/>
      <c r="P36" s="204"/>
      <c r="Q36" s="204"/>
      <c r="R36" s="204"/>
      <c r="S36" s="209"/>
      <c r="T36" s="210"/>
      <c r="U36" s="211"/>
      <c r="V36" s="211"/>
      <c r="W36" s="211"/>
      <c r="X36" s="222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</row>
    <row r="37" spans="1:34">
      <c r="A37" s="197"/>
      <c r="B37" s="204"/>
      <c r="C37" s="205"/>
      <c r="D37" s="204"/>
      <c r="E37" s="218"/>
      <c r="F37" s="204"/>
      <c r="G37" s="218"/>
      <c r="H37" s="204"/>
      <c r="I37" s="204"/>
      <c r="J37" s="204"/>
      <c r="K37" s="204"/>
      <c r="L37" s="204"/>
      <c r="M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</row>
    <row r="38" spans="1:34">
      <c r="A38" s="197"/>
      <c r="B38" s="204"/>
      <c r="C38" s="205"/>
      <c r="D38" s="204"/>
      <c r="E38" s="218"/>
      <c r="F38" s="204"/>
      <c r="G38" s="218"/>
      <c r="H38" s="204"/>
      <c r="I38" s="204"/>
      <c r="J38" s="204"/>
      <c r="K38" s="204"/>
      <c r="L38" s="204"/>
      <c r="M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</row>
    <row r="39" spans="1:34">
      <c r="A39" s="204"/>
      <c r="B39" s="204"/>
      <c r="C39" s="205"/>
      <c r="D39" s="204"/>
      <c r="E39" s="218"/>
      <c r="F39" s="204"/>
      <c r="G39" s="218"/>
      <c r="H39" s="204"/>
      <c r="I39" s="204"/>
      <c r="J39" s="204"/>
      <c r="K39" s="204"/>
      <c r="L39" s="204"/>
      <c r="M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</row>
    <row r="40" spans="1:34">
      <c r="A40" s="204"/>
      <c r="B40" s="204"/>
      <c r="C40" s="205"/>
      <c r="D40" s="204"/>
      <c r="E40" s="218"/>
      <c r="F40" s="204"/>
      <c r="G40" s="218"/>
      <c r="H40" s="204"/>
      <c r="I40" s="204"/>
      <c r="J40" s="204"/>
      <c r="K40" s="204"/>
      <c r="L40" s="204"/>
      <c r="M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</row>
    <row r="41" spans="1:34">
      <c r="A41" s="204"/>
      <c r="B41" s="204"/>
      <c r="C41" s="205"/>
      <c r="D41" s="204"/>
      <c r="E41" s="218"/>
      <c r="F41" s="204"/>
      <c r="G41" s="218"/>
      <c r="H41" s="204"/>
      <c r="I41" s="204"/>
      <c r="J41" s="204"/>
      <c r="K41" s="204"/>
      <c r="L41" s="204"/>
      <c r="M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</row>
    <row r="42" spans="1:34" ht="14.25" customHeight="1">
      <c r="A42" s="204"/>
      <c r="B42" s="204"/>
      <c r="C42" s="205"/>
      <c r="D42" s="204"/>
      <c r="E42" s="218"/>
      <c r="F42" s="204"/>
      <c r="G42" s="218"/>
      <c r="H42" s="204"/>
      <c r="I42" s="204"/>
      <c r="J42" s="204"/>
      <c r="K42" s="204"/>
      <c r="L42" s="204"/>
      <c r="M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</row>
    <row r="43" spans="1:34">
      <c r="A43" s="212"/>
      <c r="B43" s="212"/>
      <c r="C43" s="219"/>
      <c r="D43" s="212"/>
      <c r="E43" s="218"/>
      <c r="F43" s="204"/>
      <c r="G43" s="218"/>
      <c r="H43" s="204"/>
      <c r="I43" s="204"/>
      <c r="J43" s="204"/>
      <c r="K43" s="204"/>
      <c r="L43" s="204"/>
      <c r="M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</row>
    <row r="44" spans="1:34" ht="14.25" customHeight="1">
      <c r="A44" s="204"/>
      <c r="B44" s="204"/>
      <c r="C44" s="205"/>
      <c r="D44" s="204"/>
      <c r="E44" s="218"/>
      <c r="F44" s="204"/>
      <c r="G44" s="218"/>
      <c r="H44" s="204"/>
      <c r="I44" s="204"/>
      <c r="J44" s="204"/>
      <c r="K44" s="204"/>
      <c r="L44" s="204"/>
      <c r="M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</row>
    <row r="45" spans="1:34">
      <c r="A45" s="77"/>
      <c r="B45" s="77"/>
      <c r="C45" s="78"/>
      <c r="D45" s="77"/>
    </row>
    <row r="46" spans="1:34" ht="14.25" customHeight="1"/>
  </sheetData>
  <mergeCells count="3">
    <mergeCell ref="O19:Q19"/>
    <mergeCell ref="O21:Q21"/>
    <mergeCell ref="O23:Q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7:M17 O8:O16 P8:P16 O7:P7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2"/>
  <dimension ref="A1:O60"/>
  <sheetViews>
    <sheetView zoomScale="90" zoomScaleNormal="90" workbookViewId="0">
      <selection activeCell="Q5" sqref="Q5"/>
    </sheetView>
  </sheetViews>
  <sheetFormatPr defaultRowHeight="14.25"/>
  <cols>
    <col min="1" max="1" width="10.42578125" style="9" customWidth="1"/>
    <col min="2" max="2" width="13.42578125" style="74" customWidth="1"/>
    <col min="3" max="3" width="11.7109375" style="74" bestFit="1" customWidth="1"/>
    <col min="4" max="4" width="6.28515625" style="9" bestFit="1" customWidth="1"/>
    <col min="5" max="5" width="12" style="9" bestFit="1" customWidth="1"/>
    <col min="6" max="6" width="13.42578125" style="9" bestFit="1" customWidth="1"/>
    <col min="7" max="7" width="11.28515625" style="9" bestFit="1" customWidth="1"/>
    <col min="8" max="8" width="7.5703125" style="9" bestFit="1" customWidth="1"/>
    <col min="9" max="9" width="8.5703125" style="9" bestFit="1" customWidth="1"/>
    <col min="10" max="10" width="13.42578125" style="9" bestFit="1" customWidth="1"/>
    <col min="11" max="11" width="11.28515625" style="9" bestFit="1" customWidth="1"/>
    <col min="12" max="12" width="7.140625" style="9" customWidth="1"/>
    <col min="13" max="13" width="8.5703125" style="9" bestFit="1" customWidth="1"/>
    <col min="14" max="14" width="13.42578125" style="9" bestFit="1" customWidth="1"/>
    <col min="15" max="15" width="12" style="9" customWidth="1"/>
    <col min="16" max="16" width="9.7109375" style="9" customWidth="1"/>
    <col min="17" max="17" width="9.140625" style="9" customWidth="1"/>
    <col min="18" max="16384" width="9.140625" style="9"/>
  </cols>
  <sheetData>
    <row r="1" spans="1:15" ht="15">
      <c r="A1" s="1" t="s">
        <v>3</v>
      </c>
    </row>
    <row r="2" spans="1:15" ht="15">
      <c r="A2" s="1" t="s">
        <v>4</v>
      </c>
    </row>
    <row r="3" spans="1:15" ht="15">
      <c r="A3" s="1"/>
    </row>
    <row r="4" spans="1:15" ht="15">
      <c r="A4" s="1" t="s">
        <v>389</v>
      </c>
    </row>
    <row r="5" spans="1:15" ht="15">
      <c r="A5" s="1"/>
    </row>
    <row r="6" spans="1:15">
      <c r="A6" s="9" t="s">
        <v>317</v>
      </c>
    </row>
    <row r="7" spans="1:15">
      <c r="A7" s="9" t="s">
        <v>318</v>
      </c>
    </row>
    <row r="8" spans="1:15" s="204" customFormat="1" ht="15" thickBot="1">
      <c r="B8" s="543">
        <f>'10+_UNIDADES_2025'!N7</f>
        <v>459</v>
      </c>
      <c r="F8" s="204">
        <f>'10+_UNIDADES_2025'!N8</f>
        <v>477</v>
      </c>
      <c r="J8" s="543">
        <f>'10+_UNIDADES_2025'!N9</f>
        <v>330</v>
      </c>
      <c r="N8" s="543">
        <f>'10+_UNIDADES_2025'!N10</f>
        <v>232</v>
      </c>
    </row>
    <row r="9" spans="1:15" s="82" customFormat="1" ht="41.25" customHeight="1" thickBot="1">
      <c r="A9" s="1075" t="str">
        <f>'10+_UNIDADES_2025'!A7</f>
        <v>Secretaria Municipal da Saúde</v>
      </c>
      <c r="B9" s="1076"/>
      <c r="C9" s="1077"/>
      <c r="E9" s="1075" t="str">
        <f>'10+_UNIDADES_2025'!A8</f>
        <v>Companhia de Engenharia de Tráfego</v>
      </c>
      <c r="F9" s="1076"/>
      <c r="G9" s="1077"/>
      <c r="I9" s="1075" t="str">
        <f>'10+_UNIDADES_2025'!A9</f>
        <v>Secretaria Municipal das Subprefeituras</v>
      </c>
      <c r="J9" s="1076"/>
      <c r="K9" s="1077"/>
      <c r="M9" s="1075" t="str">
        <f>'10+_UNIDADES_2025'!A10</f>
        <v>Secretaria Executiva de Limpeza Urbana</v>
      </c>
      <c r="N9" s="1076"/>
      <c r="O9" s="1077"/>
    </row>
    <row r="10" spans="1:15" ht="15.75" thickBot="1">
      <c r="A10" s="532" t="s">
        <v>5</v>
      </c>
      <c r="B10" s="86" t="s">
        <v>319</v>
      </c>
      <c r="C10" s="279" t="s">
        <v>320</v>
      </c>
      <c r="E10" s="533" t="s">
        <v>5</v>
      </c>
      <c r="F10" s="86" t="s">
        <v>319</v>
      </c>
      <c r="G10" s="279" t="s">
        <v>320</v>
      </c>
      <c r="I10" s="532" t="s">
        <v>5</v>
      </c>
      <c r="J10" s="86" t="s">
        <v>319</v>
      </c>
      <c r="K10" s="279" t="s">
        <v>320</v>
      </c>
      <c r="M10" s="533" t="s">
        <v>5</v>
      </c>
      <c r="N10" s="83" t="s">
        <v>319</v>
      </c>
      <c r="O10" s="280" t="s">
        <v>320</v>
      </c>
    </row>
    <row r="11" spans="1:15" s="197" customFormat="1" ht="15">
      <c r="A11" s="726">
        <v>45658</v>
      </c>
      <c r="B11" s="731">
        <f>'10+_UNIDADES_2025'!M7</f>
        <v>611</v>
      </c>
      <c r="C11" s="732">
        <f>((B11-B8)/B8)*100</f>
        <v>33.115468409586057</v>
      </c>
      <c r="E11" s="726">
        <v>45658</v>
      </c>
      <c r="F11" s="733">
        <f>'10+_UNIDADES_2025'!M8</f>
        <v>360</v>
      </c>
      <c r="G11" s="732">
        <f>((F11-F8)/F8)*100</f>
        <v>-24.528301886792452</v>
      </c>
      <c r="I11" s="726">
        <v>45658</v>
      </c>
      <c r="J11" s="733">
        <f>'10+_UNIDADES_2025'!M9</f>
        <v>584</v>
      </c>
      <c r="K11" s="732">
        <f>((J11-J8)/J8)*100</f>
        <v>76.969696969696969</v>
      </c>
      <c r="M11" s="726">
        <v>45658</v>
      </c>
      <c r="N11" s="534">
        <f>'10+_UNIDADES_2025'!M10</f>
        <v>531</v>
      </c>
      <c r="O11" s="725">
        <f>((N11-N8)/N8)*100</f>
        <v>128.87931034482759</v>
      </c>
    </row>
    <row r="12" spans="1:15" s="197" customFormat="1" ht="15">
      <c r="A12" s="334">
        <v>45689</v>
      </c>
      <c r="B12" s="687">
        <f>'10+_UNIDADES_2025'!L7</f>
        <v>643</v>
      </c>
      <c r="C12" s="688">
        <f t="shared" ref="C12:C18" si="0">((B12-B11)/B11)*100</f>
        <v>5.2373158756137483</v>
      </c>
      <c r="E12" s="334">
        <v>45689</v>
      </c>
      <c r="F12" s="689">
        <f>'10+_UNIDADES_2025'!L8</f>
        <v>385</v>
      </c>
      <c r="G12" s="688">
        <f t="shared" ref="G12:G17" si="1">((F12-F11)/F11)*100</f>
        <v>6.9444444444444446</v>
      </c>
      <c r="I12" s="334">
        <v>45689</v>
      </c>
      <c r="J12" s="689">
        <f>'10+_UNIDADES_2025'!L9</f>
        <v>588</v>
      </c>
      <c r="K12" s="688">
        <f t="shared" ref="K12:K17" si="2">((J12-J11)/J11)*100</f>
        <v>0.68493150684931503</v>
      </c>
      <c r="M12" s="334">
        <v>45689</v>
      </c>
      <c r="N12" s="330">
        <f>'10+_UNIDADES_2025'!L10</f>
        <v>650</v>
      </c>
      <c r="O12" s="331">
        <f t="shared" ref="O12:O17" si="3">((N12-N11)/N11)*100</f>
        <v>22.410546139359699</v>
      </c>
    </row>
    <row r="13" spans="1:15" s="197" customFormat="1" ht="15">
      <c r="A13" s="334">
        <v>45717</v>
      </c>
      <c r="B13" s="687">
        <f>'10+_UNIDADES_2025'!K7</f>
        <v>735</v>
      </c>
      <c r="C13" s="688">
        <f t="shared" si="0"/>
        <v>14.307931570762053</v>
      </c>
      <c r="E13" s="334">
        <v>45717</v>
      </c>
      <c r="F13" s="689">
        <f>'10+_UNIDADES_2025'!K8</f>
        <v>397</v>
      </c>
      <c r="G13" s="688">
        <f t="shared" si="1"/>
        <v>3.116883116883117</v>
      </c>
      <c r="I13" s="334">
        <v>45717</v>
      </c>
      <c r="J13" s="689">
        <f>'10+_UNIDADES_2025'!K9</f>
        <v>599</v>
      </c>
      <c r="K13" s="688">
        <f t="shared" si="2"/>
        <v>1.870748299319728</v>
      </c>
      <c r="M13" s="334">
        <v>45717</v>
      </c>
      <c r="N13" s="330">
        <f>'10+_UNIDADES_2025'!K10</f>
        <v>629</v>
      </c>
      <c r="O13" s="331">
        <f t="shared" si="3"/>
        <v>-3.2307692307692308</v>
      </c>
    </row>
    <row r="14" spans="1:15" s="197" customFormat="1" ht="15">
      <c r="A14" s="334">
        <v>45748</v>
      </c>
      <c r="B14" s="687">
        <f>'10+_UNIDADES_2025'!J$7</f>
        <v>702</v>
      </c>
      <c r="C14" s="688">
        <f t="shared" si="0"/>
        <v>-4.4897959183673466</v>
      </c>
      <c r="E14" s="334">
        <v>45748</v>
      </c>
      <c r="F14" s="689">
        <f>'10+_UNIDADES_2025'!J$8</f>
        <v>366</v>
      </c>
      <c r="G14" s="688">
        <f t="shared" si="1"/>
        <v>-7.8085642317380355</v>
      </c>
      <c r="I14" s="334">
        <v>45748</v>
      </c>
      <c r="J14" s="689">
        <f>'10+_UNIDADES_2025'!J$9</f>
        <v>577</v>
      </c>
      <c r="K14" s="688">
        <f t="shared" si="2"/>
        <v>-3.672787979966611</v>
      </c>
      <c r="M14" s="334">
        <v>45748</v>
      </c>
      <c r="N14" s="330">
        <f>'10+_UNIDADES_2025'!J$10</f>
        <v>468</v>
      </c>
      <c r="O14" s="331">
        <f t="shared" si="3"/>
        <v>-25.596184419713829</v>
      </c>
    </row>
    <row r="15" spans="1:15" s="197" customFormat="1" ht="15">
      <c r="A15" s="334">
        <v>45778</v>
      </c>
      <c r="B15" s="687">
        <f>'10+_UNIDADES_2025'!I$7</f>
        <v>710</v>
      </c>
      <c r="C15" s="688">
        <f t="shared" si="0"/>
        <v>1.1396011396011396</v>
      </c>
      <c r="E15" s="334">
        <v>45778</v>
      </c>
      <c r="F15" s="689">
        <f>'10+_UNIDADES_2025'!I$8</f>
        <v>401</v>
      </c>
      <c r="G15" s="688">
        <f t="shared" si="1"/>
        <v>9.5628415300546443</v>
      </c>
      <c r="I15" s="334">
        <v>45778</v>
      </c>
      <c r="J15" s="689">
        <f>'10+_UNIDADES_2025'!I$9</f>
        <v>529</v>
      </c>
      <c r="K15" s="688">
        <f t="shared" si="2"/>
        <v>-8.3188908145580598</v>
      </c>
      <c r="M15" s="334">
        <v>45778</v>
      </c>
      <c r="N15" s="330">
        <f>'10+_UNIDADES_2025'!I$10</f>
        <v>448</v>
      </c>
      <c r="O15" s="331">
        <f t="shared" si="3"/>
        <v>-4.2735042735042734</v>
      </c>
    </row>
    <row r="16" spans="1:15" s="197" customFormat="1" ht="15">
      <c r="A16" s="334">
        <v>45809</v>
      </c>
      <c r="B16" s="687">
        <f>'10+_UNIDADES_2025'!H$7</f>
        <v>601</v>
      </c>
      <c r="C16" s="688">
        <f t="shared" si="0"/>
        <v>-15.352112676056336</v>
      </c>
      <c r="E16" s="334">
        <v>45809</v>
      </c>
      <c r="F16" s="689">
        <f>'10+_UNIDADES_2025'!H$8</f>
        <v>423</v>
      </c>
      <c r="G16" s="688">
        <f t="shared" si="1"/>
        <v>5.4862842892768073</v>
      </c>
      <c r="I16" s="334">
        <v>45809</v>
      </c>
      <c r="J16" s="689">
        <f>'10+_UNIDADES_2025'!H$9</f>
        <v>495</v>
      </c>
      <c r="K16" s="688">
        <f t="shared" si="2"/>
        <v>-6.4272211720226844</v>
      </c>
      <c r="M16" s="334">
        <v>45809</v>
      </c>
      <c r="N16" s="330">
        <f>'10+_UNIDADES_2025'!H$10</f>
        <v>276</v>
      </c>
      <c r="O16" s="331">
        <f t="shared" si="3"/>
        <v>-38.392857142857146</v>
      </c>
    </row>
    <row r="17" spans="1:15" s="197" customFormat="1" ht="15">
      <c r="A17" s="334">
        <v>45839</v>
      </c>
      <c r="B17" s="687">
        <f>'10+_UNIDADES_2025'!G$7</f>
        <v>631</v>
      </c>
      <c r="C17" s="688">
        <f t="shared" si="0"/>
        <v>4.9916805324459235</v>
      </c>
      <c r="E17" s="334">
        <v>45839</v>
      </c>
      <c r="F17" s="689">
        <f>'10+_UNIDADES_2025'!G$8</f>
        <v>744</v>
      </c>
      <c r="G17" s="688">
        <f t="shared" si="1"/>
        <v>75.886524822695037</v>
      </c>
      <c r="I17" s="334">
        <v>45839</v>
      </c>
      <c r="J17" s="689">
        <f>'10+_UNIDADES_2025'!G$9</f>
        <v>428</v>
      </c>
      <c r="K17" s="688">
        <f t="shared" si="2"/>
        <v>-13.535353535353536</v>
      </c>
      <c r="M17" s="334">
        <v>45839</v>
      </c>
      <c r="N17" s="330">
        <f>'10+_UNIDADES_2025'!G$10</f>
        <v>304</v>
      </c>
      <c r="O17" s="331">
        <f t="shared" si="3"/>
        <v>10.144927536231885</v>
      </c>
    </row>
    <row r="18" spans="1:15" s="197" customFormat="1" ht="15">
      <c r="A18" s="334">
        <v>45870</v>
      </c>
      <c r="B18" s="687">
        <f>'10+_UNIDADES_2025'!F$7</f>
        <v>566</v>
      </c>
      <c r="C18" s="688">
        <f t="shared" si="0"/>
        <v>-10.301109350237718</v>
      </c>
      <c r="E18" s="334">
        <v>45870</v>
      </c>
      <c r="F18" s="689">
        <f>'10+_UNIDADES_2025'!F$8</f>
        <v>577</v>
      </c>
      <c r="G18" s="688">
        <f>((F18-F17)/F17)*100</f>
        <v>-22.446236559139784</v>
      </c>
      <c r="I18" s="334">
        <v>45870</v>
      </c>
      <c r="J18" s="689">
        <f>'10+_UNIDADES_2025'!F$9</f>
        <v>391</v>
      </c>
      <c r="K18" s="688">
        <f>((J18-J17)/J17)*100</f>
        <v>-8.6448598130841123</v>
      </c>
      <c r="M18" s="334">
        <v>45870</v>
      </c>
      <c r="N18" s="330">
        <f>'10+_UNIDADES_2025'!F$10</f>
        <v>296</v>
      </c>
      <c r="O18" s="331">
        <f>((N18-N17)/N17)*100</f>
        <v>-2.6315789473684208</v>
      </c>
    </row>
    <row r="19" spans="1:15" s="197" customFormat="1" ht="15">
      <c r="A19" s="334">
        <v>45901</v>
      </c>
      <c r="B19" s="687">
        <f>'10+_UNIDADES_2025'!E$7</f>
        <v>712</v>
      </c>
      <c r="C19" s="688">
        <f>((B19-B18)/B18)*100</f>
        <v>25.795053003533567</v>
      </c>
      <c r="E19" s="334">
        <v>45901</v>
      </c>
      <c r="F19" s="689">
        <f>'10+_UNIDADES_2025'!E$8</f>
        <v>765</v>
      </c>
      <c r="G19" s="688">
        <f>((F19-F18)/F18)*100</f>
        <v>32.582322357019066</v>
      </c>
      <c r="I19" s="334">
        <v>45901</v>
      </c>
      <c r="J19" s="689">
        <f>'10+_UNIDADES_2025'!E$9</f>
        <v>413</v>
      </c>
      <c r="K19" s="688">
        <f>((J19-J18)/J18)*100</f>
        <v>5.6265984654731458</v>
      </c>
      <c r="M19" s="334">
        <v>45901</v>
      </c>
      <c r="N19" s="330">
        <f>'10+_UNIDADES_2025'!E$10</f>
        <v>366</v>
      </c>
      <c r="O19" s="331">
        <f>((N19-N18)/N18)*100</f>
        <v>23.648648648648649</v>
      </c>
    </row>
    <row r="20" spans="1:15" s="197" customFormat="1" ht="15">
      <c r="A20" s="334">
        <v>45931</v>
      </c>
      <c r="B20" s="687">
        <f>'10+_UNIDADES_2025'!D$7</f>
        <v>928</v>
      </c>
      <c r="C20" s="688">
        <f>((B20-B19)/B19)*100</f>
        <v>30.337078651685395</v>
      </c>
      <c r="E20" s="334">
        <v>45931</v>
      </c>
      <c r="F20" s="689">
        <f>'10+_UNIDADES_2025'!D$8</f>
        <v>656</v>
      </c>
      <c r="G20" s="688">
        <f>((F20-F19)/F19)*100</f>
        <v>-14.248366013071895</v>
      </c>
      <c r="I20" s="334">
        <v>45931</v>
      </c>
      <c r="J20" s="689">
        <f>'10+_UNIDADES_2025'!D$9</f>
        <v>371</v>
      </c>
      <c r="K20" s="688">
        <f>((J20-J19)/J19)*100</f>
        <v>-10.16949152542373</v>
      </c>
      <c r="M20" s="334">
        <v>45931</v>
      </c>
      <c r="N20" s="330">
        <f>'10+_UNIDADES_2025'!D$10</f>
        <v>509</v>
      </c>
      <c r="O20" s="331">
        <f>((N20-N19)/N19)*100</f>
        <v>39.071038251366119</v>
      </c>
    </row>
    <row r="21" spans="1:15" s="197" customFormat="1" ht="15">
      <c r="A21" s="334">
        <v>45962</v>
      </c>
      <c r="B21" s="687">
        <f>'10+_UNIDADES_2025'!C$7</f>
        <v>877</v>
      </c>
      <c r="C21" s="688">
        <f>((B21-B20)/B20)*100</f>
        <v>-5.4956896551724137</v>
      </c>
      <c r="E21" s="334">
        <v>45962</v>
      </c>
      <c r="F21" s="689">
        <f>'10+_UNIDADES_2025'!C$8</f>
        <v>616</v>
      </c>
      <c r="G21" s="688">
        <f>((F21-F20)/F20)*100</f>
        <v>-6.0975609756097562</v>
      </c>
      <c r="I21" s="334">
        <v>45962</v>
      </c>
      <c r="J21" s="689">
        <f>'10+_UNIDADES_2025'!C$9</f>
        <v>319</v>
      </c>
      <c r="K21" s="688">
        <f>((J21-J20)/J20)*100</f>
        <v>-14.016172506738545</v>
      </c>
      <c r="M21" s="334">
        <v>45962</v>
      </c>
      <c r="N21" s="330">
        <f>'10+_UNIDADES_2025'!C$10</f>
        <v>422</v>
      </c>
      <c r="O21" s="331">
        <f>((N21-N20)/N20)*100</f>
        <v>-17.092337917485263</v>
      </c>
    </row>
    <row r="22" spans="1:15" s="197" customFormat="1" ht="15.75" thickBot="1">
      <c r="A22" s="519">
        <v>45992</v>
      </c>
      <c r="B22" s="1021">
        <f>'10+_UNIDADES_2025'!B$7</f>
        <v>658</v>
      </c>
      <c r="C22" s="1022">
        <f>((B22-B21)/B21)*100</f>
        <v>-24.971493728620299</v>
      </c>
      <c r="E22" s="519">
        <v>45992</v>
      </c>
      <c r="F22" s="1023">
        <f>'10+_UNIDADES_2025'!B$8</f>
        <v>348</v>
      </c>
      <c r="G22" s="1022">
        <f>((F22-F21)/F21)*100</f>
        <v>-43.506493506493506</v>
      </c>
      <c r="I22" s="519">
        <v>45992</v>
      </c>
      <c r="J22" s="1023">
        <f>'10+_UNIDADES_2025'!B$9</f>
        <v>357</v>
      </c>
      <c r="K22" s="1022">
        <f>((J22-J21)/J21)*100</f>
        <v>11.912225705329153</v>
      </c>
      <c r="M22" s="519">
        <v>45992</v>
      </c>
      <c r="N22" s="1012">
        <f>'10+_UNIDADES_2025'!B$10</f>
        <v>434</v>
      </c>
      <c r="O22" s="1013">
        <f>((N22-N21)/N21)*100</f>
        <v>2.8436018957345972</v>
      </c>
    </row>
    <row r="23" spans="1:15">
      <c r="B23" s="9"/>
      <c r="C23" s="9"/>
    </row>
    <row r="24" spans="1:15" s="204" customFormat="1" ht="15" thickBot="1">
      <c r="B24" s="543">
        <f>'10+_UNIDADES_2025'!N11</f>
        <v>186</v>
      </c>
      <c r="F24" s="543">
        <f>'10+_UNIDADES_2025'!N12</f>
        <v>278</v>
      </c>
      <c r="J24" s="543">
        <f>'10+_UNIDADES_2025'!N13</f>
        <v>329</v>
      </c>
      <c r="N24" s="543">
        <f>'10+_UNIDADES_2025'!N14</f>
        <v>316</v>
      </c>
    </row>
    <row r="25" spans="1:15" ht="30.75" customHeight="1" thickBot="1">
      <c r="A25" s="1075" t="str">
        <f>'10+_UNIDADES_2025'!A11</f>
        <v>São Paulo Transportes</v>
      </c>
      <c r="B25" s="1076"/>
      <c r="C25" s="1077"/>
      <c r="E25" s="1075" t="str">
        <f>'10+_UNIDADES_2025'!A12</f>
        <v>Secretaria Municipal de Educação</v>
      </c>
      <c r="F25" s="1076"/>
      <c r="G25" s="1077"/>
      <c r="I25" s="1075" t="str">
        <f>'10+_UNIDADES_2025'!A13</f>
        <v>Secretaria Municipal de Assistência e Desenvolvimento Social</v>
      </c>
      <c r="J25" s="1076"/>
      <c r="K25" s="1077"/>
      <c r="M25" s="1075" t="str">
        <f>'10+_UNIDADES_2025'!A14</f>
        <v>Secretaria Municipal da Fazenda</v>
      </c>
      <c r="N25" s="1076"/>
      <c r="O25" s="1077"/>
    </row>
    <row r="26" spans="1:15" ht="15.75" thickBot="1">
      <c r="A26" s="532" t="s">
        <v>5</v>
      </c>
      <c r="B26" s="83" t="s">
        <v>319</v>
      </c>
      <c r="C26" s="280" t="s">
        <v>320</v>
      </c>
      <c r="E26" s="533" t="s">
        <v>5</v>
      </c>
      <c r="F26" s="83" t="s">
        <v>319</v>
      </c>
      <c r="G26" s="280" t="s">
        <v>320</v>
      </c>
      <c r="I26" s="532" t="s">
        <v>5</v>
      </c>
      <c r="J26" s="83" t="s">
        <v>319</v>
      </c>
      <c r="K26" s="280" t="s">
        <v>320</v>
      </c>
      <c r="M26" s="282" t="s">
        <v>5</v>
      </c>
      <c r="N26" s="83" t="s">
        <v>319</v>
      </c>
      <c r="O26" s="280" t="s">
        <v>320</v>
      </c>
    </row>
    <row r="27" spans="1:15" s="197" customFormat="1" ht="15">
      <c r="A27" s="726">
        <v>45658</v>
      </c>
      <c r="B27" s="534">
        <f>'10+_UNIDADES_2025'!M11</f>
        <v>307</v>
      </c>
      <c r="C27" s="725">
        <f>((B27-B24)/B24)*100</f>
        <v>65.053763440860209</v>
      </c>
      <c r="E27" s="726">
        <v>45658</v>
      </c>
      <c r="F27" s="534">
        <f>'10+_UNIDADES_2025'!M12</f>
        <v>452</v>
      </c>
      <c r="G27" s="725">
        <f>((F27-F24)/F24)*100</f>
        <v>62.589928057553955</v>
      </c>
      <c r="I27" s="726">
        <v>45658</v>
      </c>
      <c r="J27" s="534">
        <f>'10+_UNIDADES_2025'!M13</f>
        <v>368</v>
      </c>
      <c r="K27" s="725">
        <f>((J27-J24)/J24)*100</f>
        <v>11.854103343465045</v>
      </c>
      <c r="M27" s="726">
        <v>45658</v>
      </c>
      <c r="N27" s="534">
        <f>'10+_UNIDADES_2025'!M14</f>
        <v>364</v>
      </c>
      <c r="O27" s="725">
        <f>((N27-N24)/N24)*100</f>
        <v>15.18987341772152</v>
      </c>
    </row>
    <row r="28" spans="1:15" s="197" customFormat="1" ht="15">
      <c r="A28" s="334">
        <v>45689</v>
      </c>
      <c r="B28" s="330">
        <f>'10+_UNIDADES_2025'!L11</f>
        <v>455</v>
      </c>
      <c r="C28" s="331">
        <f t="shared" ref="C28:C33" si="4">((B28-B27)/B27)*100</f>
        <v>48.208469055374593</v>
      </c>
      <c r="E28" s="334">
        <v>45689</v>
      </c>
      <c r="F28" s="330">
        <f>'10+_UNIDADES_2025'!L12</f>
        <v>689</v>
      </c>
      <c r="G28" s="331">
        <f t="shared" ref="G28:G33" si="5">((F28-F27)/F27)*100</f>
        <v>52.43362831858407</v>
      </c>
      <c r="I28" s="334">
        <v>45689</v>
      </c>
      <c r="J28" s="330">
        <f>'10+_UNIDADES_2025'!L13</f>
        <v>306</v>
      </c>
      <c r="K28" s="331">
        <f t="shared" ref="K28:K33" si="6">((J28-J27)/J27)*100</f>
        <v>-16.847826086956523</v>
      </c>
      <c r="M28" s="334">
        <v>45689</v>
      </c>
      <c r="N28" s="330">
        <f>'10+_UNIDADES_2025'!L14</f>
        <v>359</v>
      </c>
      <c r="O28" s="331">
        <f t="shared" ref="O28:O33" si="7">((N28-N27)/N27)*100</f>
        <v>-1.3736263736263736</v>
      </c>
    </row>
    <row r="29" spans="1:15" s="197" customFormat="1" ht="15">
      <c r="A29" s="334">
        <v>45717</v>
      </c>
      <c r="B29" s="330">
        <f>'10+_UNIDADES_2025'!K11</f>
        <v>454</v>
      </c>
      <c r="C29" s="331">
        <f t="shared" si="4"/>
        <v>-0.21978021978021978</v>
      </c>
      <c r="E29" s="334">
        <v>45717</v>
      </c>
      <c r="F29" s="330">
        <f>'10+_UNIDADES_2025'!K12</f>
        <v>384</v>
      </c>
      <c r="G29" s="331">
        <f t="shared" si="5"/>
        <v>-44.267053701015961</v>
      </c>
      <c r="I29" s="334">
        <v>45717</v>
      </c>
      <c r="J29" s="330">
        <f>'10+_UNIDADES_2025'!K13</f>
        <v>366</v>
      </c>
      <c r="K29" s="331">
        <f t="shared" si="6"/>
        <v>19.607843137254903</v>
      </c>
      <c r="M29" s="334">
        <v>45717</v>
      </c>
      <c r="N29" s="330">
        <f>'10+_UNIDADES_2025'!K14</f>
        <v>297</v>
      </c>
      <c r="O29" s="331">
        <f t="shared" si="7"/>
        <v>-17.270194986072422</v>
      </c>
    </row>
    <row r="30" spans="1:15" s="197" customFormat="1" ht="15">
      <c r="A30" s="334">
        <v>45748</v>
      </c>
      <c r="B30" s="330">
        <f>'10+_UNIDADES_2025'!J$11</f>
        <v>440</v>
      </c>
      <c r="C30" s="331">
        <f t="shared" si="4"/>
        <v>-3.0837004405286343</v>
      </c>
      <c r="E30" s="334">
        <v>45748</v>
      </c>
      <c r="F30" s="330">
        <f>'10+_UNIDADES_2025'!J$12</f>
        <v>377</v>
      </c>
      <c r="G30" s="331">
        <f t="shared" si="5"/>
        <v>-1.8229166666666667</v>
      </c>
      <c r="I30" s="334">
        <v>45748</v>
      </c>
      <c r="J30" s="330">
        <f>'10+_UNIDADES_2025'!J$13</f>
        <v>309</v>
      </c>
      <c r="K30" s="331">
        <f t="shared" si="6"/>
        <v>-15.573770491803279</v>
      </c>
      <c r="M30" s="334">
        <v>45748</v>
      </c>
      <c r="N30" s="330">
        <f>'10+_UNIDADES_2025'!J$14</f>
        <v>331</v>
      </c>
      <c r="O30" s="331">
        <f t="shared" si="7"/>
        <v>11.447811447811448</v>
      </c>
    </row>
    <row r="31" spans="1:15" s="197" customFormat="1" ht="15">
      <c r="A31" s="334">
        <v>45778</v>
      </c>
      <c r="B31" s="330">
        <f>'10+_UNIDADES_2025'!I$11</f>
        <v>426</v>
      </c>
      <c r="C31" s="331">
        <f t="shared" si="4"/>
        <v>-3.1818181818181817</v>
      </c>
      <c r="E31" s="334">
        <v>45778</v>
      </c>
      <c r="F31" s="330">
        <f>'10+_UNIDADES_2025'!I$12</f>
        <v>338</v>
      </c>
      <c r="G31" s="331">
        <f t="shared" si="5"/>
        <v>-10.344827586206897</v>
      </c>
      <c r="I31" s="334">
        <v>45778</v>
      </c>
      <c r="J31" s="330">
        <f>'10+_UNIDADES_2025'!I$13</f>
        <v>270</v>
      </c>
      <c r="K31" s="331">
        <f t="shared" si="6"/>
        <v>-12.621359223300971</v>
      </c>
      <c r="M31" s="334">
        <v>45778</v>
      </c>
      <c r="N31" s="330">
        <f>'10+_UNIDADES_2025'!I$14</f>
        <v>293</v>
      </c>
      <c r="O31" s="331">
        <f t="shared" si="7"/>
        <v>-11.48036253776435</v>
      </c>
    </row>
    <row r="32" spans="1:15" s="197" customFormat="1" ht="15">
      <c r="A32" s="334">
        <v>45809</v>
      </c>
      <c r="B32" s="330">
        <f>'10+_UNIDADES_2025'!H$11</f>
        <v>276</v>
      </c>
      <c r="C32" s="331">
        <f t="shared" si="4"/>
        <v>-35.2112676056338</v>
      </c>
      <c r="E32" s="334">
        <v>45809</v>
      </c>
      <c r="F32" s="330">
        <f>'10+_UNIDADES_2025'!H$12</f>
        <v>252</v>
      </c>
      <c r="G32" s="331">
        <f t="shared" si="5"/>
        <v>-25.443786982248522</v>
      </c>
      <c r="I32" s="334">
        <v>45809</v>
      </c>
      <c r="J32" s="330">
        <f>'10+_UNIDADES_2025'!H$13</f>
        <v>246</v>
      </c>
      <c r="K32" s="331">
        <f t="shared" si="6"/>
        <v>-8.8888888888888893</v>
      </c>
      <c r="M32" s="334">
        <v>45809</v>
      </c>
      <c r="N32" s="330">
        <f>'10+_UNIDADES_2025'!H$14</f>
        <v>283</v>
      </c>
      <c r="O32" s="331">
        <f t="shared" si="7"/>
        <v>-3.4129692832764507</v>
      </c>
    </row>
    <row r="33" spans="1:15" s="197" customFormat="1" ht="15">
      <c r="A33" s="334">
        <v>45839</v>
      </c>
      <c r="B33" s="330">
        <f>'10+_UNIDADES_2025'!G$11</f>
        <v>302</v>
      </c>
      <c r="C33" s="331">
        <f t="shared" si="4"/>
        <v>9.4202898550724647</v>
      </c>
      <c r="E33" s="334">
        <v>45839</v>
      </c>
      <c r="F33" s="330">
        <f>'10+_UNIDADES_2025'!G$12</f>
        <v>255</v>
      </c>
      <c r="G33" s="331">
        <f t="shared" si="5"/>
        <v>1.1904761904761905</v>
      </c>
      <c r="I33" s="334">
        <v>45839</v>
      </c>
      <c r="J33" s="330">
        <f>'10+_UNIDADES_2025'!G$13</f>
        <v>461</v>
      </c>
      <c r="K33" s="331">
        <f t="shared" si="6"/>
        <v>87.398373983739845</v>
      </c>
      <c r="M33" s="334">
        <v>45839</v>
      </c>
      <c r="N33" s="330">
        <f>'10+_UNIDADES_2025'!G$14</f>
        <v>363</v>
      </c>
      <c r="O33" s="331">
        <f t="shared" si="7"/>
        <v>28.268551236749119</v>
      </c>
    </row>
    <row r="34" spans="1:15" s="197" customFormat="1" ht="15">
      <c r="A34" s="334">
        <v>45870</v>
      </c>
      <c r="B34" s="330">
        <f>'10+_UNIDADES_2025'!F$11</f>
        <v>335</v>
      </c>
      <c r="C34" s="331">
        <f>((B34-B33)/B33)*100</f>
        <v>10.927152317880795</v>
      </c>
      <c r="E34" s="334">
        <v>45870</v>
      </c>
      <c r="F34" s="330">
        <f>'10+_UNIDADES_2025'!F$12</f>
        <v>256</v>
      </c>
      <c r="G34" s="331">
        <f>((F34-F33)/F33)*100</f>
        <v>0.39215686274509803</v>
      </c>
      <c r="I34" s="334">
        <v>45870</v>
      </c>
      <c r="J34" s="330">
        <f>'10+_UNIDADES_2025'!F$13</f>
        <v>387</v>
      </c>
      <c r="K34" s="331">
        <f>((J34-J33)/J33)*100</f>
        <v>-16.052060737527114</v>
      </c>
      <c r="M34" s="334">
        <v>45870</v>
      </c>
      <c r="N34" s="330">
        <f>'10+_UNIDADES_2025'!F$14</f>
        <v>268</v>
      </c>
      <c r="O34" s="331">
        <f>((N34-N33)/N33)*100</f>
        <v>-26.170798898071624</v>
      </c>
    </row>
    <row r="35" spans="1:15" s="197" customFormat="1" ht="15">
      <c r="A35" s="334">
        <v>45901</v>
      </c>
      <c r="B35" s="330">
        <f>'10+_UNIDADES_2025'!E$11</f>
        <v>366</v>
      </c>
      <c r="C35" s="331">
        <f>((B35-B34)/B34)*100</f>
        <v>9.2537313432835813</v>
      </c>
      <c r="E35" s="334">
        <v>45901</v>
      </c>
      <c r="F35" s="330">
        <f>'10+_UNIDADES_2025'!E$12</f>
        <v>278</v>
      </c>
      <c r="G35" s="331">
        <f>((F35-F34)/F34)*100</f>
        <v>8.59375</v>
      </c>
      <c r="I35" s="334">
        <v>45901</v>
      </c>
      <c r="J35" s="330">
        <f>'10+_UNIDADES_2025'!E$13</f>
        <v>269</v>
      </c>
      <c r="K35" s="331">
        <f>((J35-J34)/J34)*100</f>
        <v>-30.490956072351423</v>
      </c>
      <c r="M35" s="334">
        <v>45901</v>
      </c>
      <c r="N35" s="330">
        <f>'10+_UNIDADES_2025'!E$14</f>
        <v>269</v>
      </c>
      <c r="O35" s="331">
        <f>((N35-N34)/N34)*100</f>
        <v>0.37313432835820892</v>
      </c>
    </row>
    <row r="36" spans="1:15" s="197" customFormat="1" ht="15">
      <c r="A36" s="334">
        <v>45931</v>
      </c>
      <c r="B36" s="330">
        <f>'10+_UNIDADES_2025'!D$11</f>
        <v>371</v>
      </c>
      <c r="C36" s="331">
        <f>((B36-B35)/B35)*100</f>
        <v>1.3661202185792349</v>
      </c>
      <c r="E36" s="334">
        <v>45931</v>
      </c>
      <c r="F36" s="330">
        <f>'10+_UNIDADES_2025'!D$12</f>
        <v>213</v>
      </c>
      <c r="G36" s="331">
        <f>((F36-F35)/F35)*100</f>
        <v>-23.381294964028775</v>
      </c>
      <c r="I36" s="334">
        <v>45931</v>
      </c>
      <c r="J36" s="330">
        <f>'10+_UNIDADES_2025'!D$13</f>
        <v>263</v>
      </c>
      <c r="K36" s="331">
        <f>((J36-J35)/J35)*100</f>
        <v>-2.2304832713754648</v>
      </c>
      <c r="M36" s="334">
        <v>45931</v>
      </c>
      <c r="N36" s="330">
        <f>'10+_UNIDADES_2025'!D$14</f>
        <v>294</v>
      </c>
      <c r="O36" s="331">
        <f>((N36-N35)/N35)*100</f>
        <v>9.2936802973977688</v>
      </c>
    </row>
    <row r="37" spans="1:15" s="197" customFormat="1" ht="15">
      <c r="A37" s="334">
        <v>45962</v>
      </c>
      <c r="B37" s="330">
        <f>'10+_UNIDADES_2025'!C$11</f>
        <v>292</v>
      </c>
      <c r="C37" s="331">
        <f>((B37-B36)/B36)*100</f>
        <v>-21.293800539083556</v>
      </c>
      <c r="E37" s="334">
        <v>45962</v>
      </c>
      <c r="F37" s="330">
        <f>'10+_UNIDADES_2025'!C$12</f>
        <v>139</v>
      </c>
      <c r="G37" s="331">
        <f>((F37-F36)/F36)*100</f>
        <v>-34.741784037558688</v>
      </c>
      <c r="I37" s="334">
        <v>45962</v>
      </c>
      <c r="J37" s="330">
        <f>'10+_UNIDADES_2025'!C$13</f>
        <v>244</v>
      </c>
      <c r="K37" s="331">
        <f>((J37-J36)/J36)*100</f>
        <v>-7.2243346007604554</v>
      </c>
      <c r="M37" s="334">
        <v>45962</v>
      </c>
      <c r="N37" s="330">
        <f>'10+_UNIDADES_2025'!C$14</f>
        <v>263</v>
      </c>
      <c r="O37" s="331">
        <f>((N37-N36)/N36)*100</f>
        <v>-10.544217687074831</v>
      </c>
    </row>
    <row r="38" spans="1:15" s="197" customFormat="1" ht="15.75" thickBot="1">
      <c r="A38" s="519">
        <v>45992</v>
      </c>
      <c r="B38" s="1012">
        <f>'10+_UNIDADES_2025'!B$11</f>
        <v>229</v>
      </c>
      <c r="C38" s="1013">
        <f>((B38-B37)/B37)*100</f>
        <v>-21.575342465753426</v>
      </c>
      <c r="E38" s="519">
        <v>45992</v>
      </c>
      <c r="F38" s="1012">
        <f>'10+_UNIDADES_2025'!B$12</f>
        <v>136</v>
      </c>
      <c r="G38" s="1013">
        <f>((F38-F37)/F37)*100</f>
        <v>-2.1582733812949639</v>
      </c>
      <c r="I38" s="519">
        <v>45992</v>
      </c>
      <c r="J38" s="1012">
        <f>'10+_UNIDADES_2025'!B$13</f>
        <v>224</v>
      </c>
      <c r="K38" s="1013">
        <f>((J38-J37)/J37)*100</f>
        <v>-8.1967213114754092</v>
      </c>
      <c r="M38" s="519">
        <v>45992</v>
      </c>
      <c r="N38" s="1012">
        <f>'10+_UNIDADES_2025'!B$14</f>
        <v>190</v>
      </c>
      <c r="O38" s="1013">
        <f>((N38-N37)/N37)*100</f>
        <v>-27.756653992395435</v>
      </c>
    </row>
    <row r="39" spans="1:15">
      <c r="B39" s="9"/>
      <c r="C39" s="9"/>
    </row>
    <row r="40" spans="1:15" s="204" customFormat="1" ht="15" thickBot="1">
      <c r="B40" s="543">
        <f>'10+_UNIDADES_2025'!N15</f>
        <v>284</v>
      </c>
      <c r="F40" s="543">
        <f>'10+_UNIDADES_2025'!N16</f>
        <v>115</v>
      </c>
    </row>
    <row r="41" spans="1:15" ht="30.75" customHeight="1" thickBot="1">
      <c r="A41" s="1075" t="str">
        <f>'10+_UNIDADES_2025'!A15</f>
        <v>Órgão externo</v>
      </c>
      <c r="B41" s="1076"/>
      <c r="C41" s="1077"/>
      <c r="E41" s="1075" t="str">
        <f>'10+_UNIDADES_2025'!A16</f>
        <v>Agência Reguladora de Serviços Públicos do Município</v>
      </c>
      <c r="F41" s="1076"/>
      <c r="G41" s="1077"/>
    </row>
    <row r="42" spans="1:15" ht="15.75" thickBot="1">
      <c r="A42" s="282" t="s">
        <v>5</v>
      </c>
      <c r="B42" s="83" t="s">
        <v>319</v>
      </c>
      <c r="C42" s="280" t="s">
        <v>320</v>
      </c>
      <c r="E42" s="532" t="s">
        <v>5</v>
      </c>
      <c r="F42" s="83" t="s">
        <v>319</v>
      </c>
      <c r="G42" s="280" t="s">
        <v>320</v>
      </c>
    </row>
    <row r="43" spans="1:15" s="197" customFormat="1" ht="15">
      <c r="A43" s="726">
        <v>45658</v>
      </c>
      <c r="B43" s="534">
        <f>'10+_UNIDADES_2025'!M15</f>
        <v>248</v>
      </c>
      <c r="C43" s="725">
        <f>((B43-B40)/B40)*100</f>
        <v>-12.676056338028168</v>
      </c>
      <c r="E43" s="726">
        <v>45658</v>
      </c>
      <c r="F43" s="534">
        <f>'10+_UNIDADES_2025'!M16</f>
        <v>168</v>
      </c>
      <c r="G43" s="725">
        <f>((F43-F40)/F40)*100</f>
        <v>46.086956521739133</v>
      </c>
    </row>
    <row r="44" spans="1:15" s="197" customFormat="1" ht="15">
      <c r="A44" s="334">
        <v>45689</v>
      </c>
      <c r="B44" s="330">
        <f>'10+_UNIDADES_2025'!L15</f>
        <v>535</v>
      </c>
      <c r="C44" s="331">
        <f t="shared" ref="C44:C49" si="8">((B44-B43)/B43)*100</f>
        <v>115.7258064516129</v>
      </c>
      <c r="E44" s="334">
        <v>45689</v>
      </c>
      <c r="F44" s="330">
        <f>'10+_UNIDADES_2025'!L16</f>
        <v>170</v>
      </c>
      <c r="G44" s="331">
        <f t="shared" ref="G44:G49" si="9">((F44-F43)/F43)*100</f>
        <v>1.1904761904761905</v>
      </c>
    </row>
    <row r="45" spans="1:15" s="197" customFormat="1" ht="15">
      <c r="A45" s="334">
        <v>45717</v>
      </c>
      <c r="B45" s="330">
        <f>'10+_UNIDADES_2025'!K15</f>
        <v>320</v>
      </c>
      <c r="C45" s="331">
        <f t="shared" si="8"/>
        <v>-40.186915887850468</v>
      </c>
      <c r="E45" s="334">
        <v>45717</v>
      </c>
      <c r="F45" s="330">
        <f>'10+_UNIDADES_2025'!K16</f>
        <v>148</v>
      </c>
      <c r="G45" s="331">
        <f t="shared" si="9"/>
        <v>-12.941176470588237</v>
      </c>
    </row>
    <row r="46" spans="1:15" s="197" customFormat="1" ht="15">
      <c r="A46" s="334">
        <v>45748</v>
      </c>
      <c r="B46" s="330">
        <f>'10+_UNIDADES_2025'!J$15</f>
        <v>592</v>
      </c>
      <c r="C46" s="331">
        <f t="shared" si="8"/>
        <v>85</v>
      </c>
      <c r="E46" s="334">
        <v>45748</v>
      </c>
      <c r="F46" s="330">
        <f>'10+_UNIDADES_2025'!J$16</f>
        <v>121</v>
      </c>
      <c r="G46" s="331">
        <f t="shared" si="9"/>
        <v>-18.243243243243242</v>
      </c>
    </row>
    <row r="47" spans="1:15" s="197" customFormat="1" ht="15">
      <c r="A47" s="334">
        <v>45778</v>
      </c>
      <c r="B47" s="330">
        <f>'10+_UNIDADES_2025'!I$15</f>
        <v>350</v>
      </c>
      <c r="C47" s="331">
        <f t="shared" si="8"/>
        <v>-40.878378378378379</v>
      </c>
      <c r="E47" s="334">
        <v>45778</v>
      </c>
      <c r="F47" s="330">
        <f>'10+_UNIDADES_2025'!I$16</f>
        <v>130</v>
      </c>
      <c r="G47" s="331">
        <f t="shared" si="9"/>
        <v>7.4380165289256199</v>
      </c>
    </row>
    <row r="48" spans="1:15" s="197" customFormat="1" ht="15">
      <c r="A48" s="334">
        <v>45809</v>
      </c>
      <c r="B48" s="330">
        <f>'10+_UNIDADES_2025'!H$15</f>
        <v>259</v>
      </c>
      <c r="C48" s="331">
        <f t="shared" si="8"/>
        <v>-26</v>
      </c>
      <c r="E48" s="334">
        <v>45809</v>
      </c>
      <c r="F48" s="330">
        <f>'10+_UNIDADES_2025'!H$16</f>
        <v>114</v>
      </c>
      <c r="G48" s="331">
        <f t="shared" si="9"/>
        <v>-12.307692307692308</v>
      </c>
    </row>
    <row r="49" spans="1:7" s="197" customFormat="1" ht="15">
      <c r="A49" s="334">
        <v>45839</v>
      </c>
      <c r="B49" s="330">
        <f>'10+_UNIDADES_2025'!G$15</f>
        <v>241</v>
      </c>
      <c r="C49" s="331">
        <f t="shared" si="8"/>
        <v>-6.9498069498069501</v>
      </c>
      <c r="E49" s="334">
        <v>45839</v>
      </c>
      <c r="F49" s="330">
        <f>'10+_UNIDADES_2025'!G$16</f>
        <v>131</v>
      </c>
      <c r="G49" s="331">
        <f t="shared" si="9"/>
        <v>14.912280701754385</v>
      </c>
    </row>
    <row r="50" spans="1:7" s="197" customFormat="1" ht="15">
      <c r="A50" s="334">
        <v>45870</v>
      </c>
      <c r="B50" s="330">
        <f>'10+_UNIDADES_2025'!F$15</f>
        <v>203</v>
      </c>
      <c r="C50" s="331">
        <f>((B50-B49)/B49)*100</f>
        <v>-15.767634854771783</v>
      </c>
      <c r="E50" s="334">
        <v>45870</v>
      </c>
      <c r="F50" s="330">
        <f>'10+_UNIDADES_2025'!F$16</f>
        <v>78</v>
      </c>
      <c r="G50" s="331">
        <f>((F50-F49)/F49)*100</f>
        <v>-40.458015267175576</v>
      </c>
    </row>
    <row r="51" spans="1:7" s="197" customFormat="1" ht="15">
      <c r="A51" s="334">
        <v>45901</v>
      </c>
      <c r="B51" s="330">
        <f>'10+_UNIDADES_2025'!E$15</f>
        <v>185</v>
      </c>
      <c r="C51" s="331">
        <f>((B51-B50)/B50)*100</f>
        <v>-8.8669950738916263</v>
      </c>
      <c r="E51" s="334">
        <v>45901</v>
      </c>
      <c r="F51" s="330">
        <f>'10+_UNIDADES_2025'!E$16</f>
        <v>109</v>
      </c>
      <c r="G51" s="331">
        <f>((F51-F50)/F50)*100</f>
        <v>39.743589743589745</v>
      </c>
    </row>
    <row r="52" spans="1:7" s="197" customFormat="1" ht="15">
      <c r="A52" s="334">
        <v>45931</v>
      </c>
      <c r="B52" s="330">
        <f>'10+_UNIDADES_2025'!D$15</f>
        <v>155</v>
      </c>
      <c r="C52" s="331">
        <f>((B52-B51)/B51)*100</f>
        <v>-16.216216216216218</v>
      </c>
      <c r="E52" s="334">
        <v>45931</v>
      </c>
      <c r="F52" s="330">
        <f>'10+_UNIDADES_2025'!D$16</f>
        <v>131</v>
      </c>
      <c r="G52" s="331">
        <f>((F52-F51)/F51)*100</f>
        <v>20.183486238532112</v>
      </c>
    </row>
    <row r="53" spans="1:7" s="197" customFormat="1" ht="15">
      <c r="A53" s="334">
        <v>45962</v>
      </c>
      <c r="B53" s="330">
        <f>'10+_UNIDADES_2025'!C$15</f>
        <v>172</v>
      </c>
      <c r="C53" s="331">
        <f>((B53-B52)/B52)*100</f>
        <v>10.967741935483872</v>
      </c>
      <c r="E53" s="334">
        <v>45962</v>
      </c>
      <c r="F53" s="330">
        <f>'10+_UNIDADES_2025'!C$16</f>
        <v>102</v>
      </c>
      <c r="G53" s="331">
        <f>((F53-F52)/F52)*100</f>
        <v>-22.137404580152673</v>
      </c>
    </row>
    <row r="54" spans="1:7" s="197" customFormat="1" ht="15.75" thickBot="1">
      <c r="A54" s="519">
        <v>45992</v>
      </c>
      <c r="B54" s="1012">
        <f>'10+_UNIDADES_2025'!B$15</f>
        <v>161</v>
      </c>
      <c r="C54" s="1013">
        <f>((B54-B53)/B53)*100</f>
        <v>-6.395348837209303</v>
      </c>
      <c r="E54" s="519">
        <v>45992</v>
      </c>
      <c r="F54" s="1012">
        <f>'10+_UNIDADES_2025'!B$16</f>
        <v>125</v>
      </c>
      <c r="G54" s="1013">
        <f>((F54-F53)/F53)*100</f>
        <v>22.549019607843139</v>
      </c>
    </row>
    <row r="55" spans="1:7">
      <c r="B55" s="9"/>
      <c r="C55" s="9"/>
    </row>
    <row r="56" spans="1:7">
      <c r="B56" s="9"/>
      <c r="C56" s="9"/>
    </row>
    <row r="57" spans="1:7">
      <c r="B57" s="9"/>
      <c r="C57" s="9"/>
    </row>
    <row r="58" spans="1:7">
      <c r="B58" s="9"/>
      <c r="C58" s="9"/>
    </row>
    <row r="59" spans="1:7">
      <c r="B59" s="9"/>
      <c r="C59" s="9"/>
    </row>
    <row r="60" spans="1:7" ht="15">
      <c r="A60" s="1"/>
    </row>
  </sheetData>
  <mergeCells count="10">
    <mergeCell ref="A41:C41"/>
    <mergeCell ref="E41:G41"/>
    <mergeCell ref="A9:C9"/>
    <mergeCell ref="E9:G9"/>
    <mergeCell ref="I9:K9"/>
    <mergeCell ref="M9:O9"/>
    <mergeCell ref="A25:C25"/>
    <mergeCell ref="E25:G25"/>
    <mergeCell ref="I25:K25"/>
    <mergeCell ref="M25:O25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13:C21 B22:C22 G13:G22 K13:K22 O13:O22 C29:C38 G29:G38 K29:K38 O29:O38 C45:C54 G45:G54 C11 G11 K11 O11 C27 G27 K27 O27 C43 G43" evalErro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A1:AE41"/>
  <sheetViews>
    <sheetView zoomScaleNormal="100" workbookViewId="0">
      <selection activeCell="A6" sqref="A6"/>
    </sheetView>
  </sheetViews>
  <sheetFormatPr defaultColWidth="5.5703125" defaultRowHeight="14.25"/>
  <cols>
    <col min="1" max="1" width="58.28515625" style="9" customWidth="1"/>
    <col min="2" max="2" width="8.140625" style="80" customWidth="1"/>
    <col min="3" max="16" width="9.140625" style="9" customWidth="1"/>
    <col min="17" max="21" width="9.140625" style="75" customWidth="1"/>
    <col min="22" max="22" width="12" style="75" customWidth="1"/>
    <col min="23" max="23" width="9.140625" style="75" customWidth="1"/>
    <col min="24" max="24" width="12.85546875" style="75" customWidth="1"/>
    <col min="25" max="25" width="20.28515625" style="75" bestFit="1" customWidth="1"/>
    <col min="26" max="26" width="24.28515625" style="75" hidden="1" customWidth="1"/>
    <col min="27" max="27" width="9.140625" style="75" customWidth="1"/>
    <col min="28" max="235" width="9.140625" style="9" customWidth="1"/>
    <col min="236" max="236" width="58.28515625" style="9" customWidth="1"/>
    <col min="237" max="237" width="3.7109375" style="9" bestFit="1" customWidth="1"/>
    <col min="238" max="238" width="5.5703125" style="9" bestFit="1" customWidth="1"/>
    <col min="239" max="239" width="5.5703125" style="9" customWidth="1"/>
    <col min="240" max="16384" width="5.5703125" style="9"/>
  </cols>
  <sheetData>
    <row r="1" spans="1:15" ht="15">
      <c r="A1" s="72" t="s">
        <v>3</v>
      </c>
    </row>
    <row r="2" spans="1:15" ht="15">
      <c r="A2" s="1" t="s">
        <v>4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5" ht="15">
      <c r="A3" s="1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ht="15">
      <c r="A4" s="1" t="s">
        <v>390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5" ht="15" thickBot="1"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5" ht="15.75" thickBot="1">
      <c r="A6" s="673" t="s">
        <v>322</v>
      </c>
      <c r="B6" s="590">
        <v>45992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1:15" ht="15">
      <c r="A7" s="588" t="s">
        <v>337</v>
      </c>
      <c r="B7" s="591">
        <v>658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</row>
    <row r="8" spans="1:15" ht="15">
      <c r="A8" s="589" t="s">
        <v>334</v>
      </c>
      <c r="B8" s="592">
        <v>434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15" ht="15" customHeight="1">
      <c r="A9" s="589" t="s">
        <v>44</v>
      </c>
      <c r="B9" s="592">
        <v>357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</row>
    <row r="10" spans="1:15" ht="15">
      <c r="A10" s="589" t="s">
        <v>325</v>
      </c>
      <c r="B10" s="592">
        <v>348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pans="1:15" ht="15">
      <c r="A11" s="589" t="s">
        <v>330</v>
      </c>
      <c r="B11" s="592">
        <v>229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</row>
    <row r="12" spans="1:15" ht="15">
      <c r="A12" s="589" t="s">
        <v>338</v>
      </c>
      <c r="B12" s="592">
        <v>224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</row>
    <row r="13" spans="1:15" ht="15" customHeight="1">
      <c r="A13" s="589" t="s">
        <v>335</v>
      </c>
      <c r="B13" s="592">
        <v>190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</row>
    <row r="14" spans="1:15" ht="15">
      <c r="A14" s="589" t="s">
        <v>240</v>
      </c>
      <c r="B14" s="592">
        <v>161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</row>
    <row r="15" spans="1:15" ht="15">
      <c r="A15" s="589" t="s">
        <v>342</v>
      </c>
      <c r="B15" s="592">
        <v>136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</row>
    <row r="16" spans="1:15" ht="15.75" thickBot="1">
      <c r="A16" s="589" t="s">
        <v>323</v>
      </c>
      <c r="B16" s="592">
        <v>125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</row>
    <row r="17" spans="1:31" ht="15.75" thickBot="1">
      <c r="A17" s="409" t="s">
        <v>8</v>
      </c>
      <c r="B17" s="372">
        <f>SUM(B7:B16)</f>
        <v>2862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</row>
    <row r="18" spans="1:31" s="197" customFormat="1" ht="15">
      <c r="A18" s="740"/>
      <c r="B18" s="1009"/>
    </row>
    <row r="19" spans="1:31" s="197" customFormat="1" ht="45">
      <c r="A19" s="672" t="s">
        <v>385</v>
      </c>
      <c r="B19" s="715"/>
    </row>
    <row r="20" spans="1:31" s="197" customFormat="1" ht="15.75" customHeight="1">
      <c r="A20" s="1024"/>
      <c r="B20" s="1025"/>
      <c r="I20" s="204"/>
      <c r="J20" s="204"/>
      <c r="K20" s="204"/>
    </row>
    <row r="21" spans="1:31" s="197" customFormat="1">
      <c r="A21" s="1026"/>
      <c r="B21" s="715"/>
      <c r="I21" s="204"/>
      <c r="J21" s="204"/>
      <c r="K21" s="204"/>
    </row>
    <row r="22" spans="1:31" s="204" customFormat="1" ht="15" customHeight="1">
      <c r="A22" s="716"/>
      <c r="B22" s="204" t="str">
        <f>A7</f>
        <v>Secretaria Municipal da Saúde</v>
      </c>
      <c r="C22" s="204" t="str">
        <f>A8</f>
        <v>Secretaria Executiva de Limpeza Urbana</v>
      </c>
      <c r="D22" s="204" t="str">
        <f>A9</f>
        <v>Secretaria Municipal das Subprefeituras</v>
      </c>
      <c r="E22" s="204" t="str">
        <f>A10</f>
        <v>Companhia de Engenharia de Tráfego</v>
      </c>
      <c r="F22" s="204" t="str">
        <f>A11</f>
        <v>São Paulo Transportes</v>
      </c>
      <c r="G22" s="204" t="str">
        <f>A12</f>
        <v>Secretaria Municipal de Assistência e Desenvolvimento Social</v>
      </c>
      <c r="H22" s="204" t="str">
        <f>A13</f>
        <v>Secretaria Municipal da Fazenda</v>
      </c>
      <c r="I22" s="204" t="str">
        <f>A14</f>
        <v>Órgão externo</v>
      </c>
      <c r="J22" s="204" t="str">
        <f>A15</f>
        <v>Secretaria Municipal de Educação</v>
      </c>
      <c r="K22" s="204" t="str">
        <f>A16</f>
        <v>Agência Reguladora de Serviços Públicos do Município</v>
      </c>
      <c r="L22" s="204" t="s">
        <v>8</v>
      </c>
    </row>
    <row r="23" spans="1:31" s="204" customFormat="1">
      <c r="A23" s="207"/>
      <c r="B23" s="204">
        <f>B7</f>
        <v>658</v>
      </c>
      <c r="C23" s="204">
        <f>B8</f>
        <v>434</v>
      </c>
      <c r="D23" s="204">
        <f>B9</f>
        <v>357</v>
      </c>
      <c r="E23" s="204">
        <f>B10</f>
        <v>348</v>
      </c>
      <c r="F23" s="204">
        <f>B11</f>
        <v>229</v>
      </c>
      <c r="G23" s="204">
        <f>B12</f>
        <v>224</v>
      </c>
      <c r="H23" s="204">
        <f>B13</f>
        <v>190</v>
      </c>
      <c r="I23" s="204">
        <f>B14</f>
        <v>161</v>
      </c>
      <c r="J23" s="204">
        <f>B15</f>
        <v>136</v>
      </c>
      <c r="K23" s="204">
        <f>B16</f>
        <v>125</v>
      </c>
      <c r="L23" s="208"/>
      <c r="S23" s="209"/>
      <c r="T23" s="210"/>
      <c r="U23" s="210"/>
      <c r="V23" s="210"/>
      <c r="W23" s="210"/>
      <c r="X23" s="210"/>
      <c r="Y23" s="210"/>
      <c r="Z23" s="205"/>
      <c r="AA23" s="210"/>
      <c r="AB23" s="210"/>
      <c r="AC23" s="210"/>
      <c r="AD23" s="210"/>
      <c r="AE23" s="211"/>
    </row>
    <row r="24" spans="1:31" s="204" customFormat="1" ht="16.5" customHeight="1">
      <c r="A24" s="212"/>
      <c r="L24" s="208"/>
      <c r="S24" s="209"/>
      <c r="T24" s="210"/>
      <c r="U24" s="210"/>
      <c r="V24" s="210"/>
      <c r="W24" s="210"/>
      <c r="X24" s="210"/>
      <c r="Y24" s="210"/>
      <c r="Z24" s="205"/>
      <c r="AA24" s="210"/>
      <c r="AB24" s="210"/>
      <c r="AC24" s="210"/>
      <c r="AD24" s="210"/>
      <c r="AE24" s="211"/>
    </row>
    <row r="25" spans="1:31" s="204" customFormat="1" ht="15">
      <c r="A25" s="207"/>
      <c r="K25" s="204">
        <v>150</v>
      </c>
      <c r="L25" s="436">
        <f>UNIDADES!B71</f>
        <v>4328</v>
      </c>
      <c r="S25" s="209"/>
      <c r="T25" s="210"/>
      <c r="U25" s="210"/>
      <c r="V25" s="210"/>
      <c r="W25" s="210"/>
      <c r="X25" s="210"/>
      <c r="Y25" s="210"/>
      <c r="Z25" s="205"/>
      <c r="AA25" s="210"/>
      <c r="AB25" s="210"/>
      <c r="AC25" s="210"/>
      <c r="AD25" s="210"/>
      <c r="AE25" s="211"/>
    </row>
    <row r="26" spans="1:31" s="197" customFormat="1" ht="15">
      <c r="B26" s="201"/>
      <c r="H26" s="245"/>
      <c r="S26" s="200"/>
      <c r="T26" s="201"/>
      <c r="U26" s="201"/>
      <c r="V26" s="201"/>
      <c r="W26" s="201"/>
      <c r="X26" s="201"/>
      <c r="Y26" s="201"/>
      <c r="Z26" s="198"/>
      <c r="AA26" s="201"/>
      <c r="AB26" s="201"/>
      <c r="AC26" s="201"/>
      <c r="AD26" s="201"/>
      <c r="AE26" s="202"/>
    </row>
    <row r="27" spans="1:31" s="197" customFormat="1">
      <c r="B27" s="201"/>
      <c r="S27" s="200"/>
      <c r="T27" s="201"/>
      <c r="U27" s="201"/>
      <c r="V27" s="201"/>
      <c r="W27" s="201"/>
      <c r="X27" s="201"/>
      <c r="Y27" s="201"/>
      <c r="Z27" s="198"/>
      <c r="AA27" s="201"/>
      <c r="AB27" s="201"/>
      <c r="AC27" s="201"/>
      <c r="AD27" s="201"/>
      <c r="AE27" s="202"/>
    </row>
    <row r="28" spans="1:31" s="197" customFormat="1">
      <c r="B28" s="201"/>
      <c r="S28" s="200"/>
      <c r="T28" s="201"/>
      <c r="U28" s="201"/>
      <c r="V28" s="201"/>
      <c r="W28" s="201"/>
      <c r="X28" s="201"/>
      <c r="Y28" s="201"/>
      <c r="Z28" s="198"/>
      <c r="AA28" s="201"/>
      <c r="AB28" s="201"/>
      <c r="AC28" s="201"/>
      <c r="AD28" s="201"/>
      <c r="AE28" s="202"/>
    </row>
    <row r="29" spans="1:31" s="197" customFormat="1">
      <c r="B29" s="201"/>
      <c r="S29" s="200"/>
      <c r="T29" s="201"/>
      <c r="U29" s="201"/>
      <c r="V29" s="201"/>
      <c r="W29" s="201"/>
      <c r="X29" s="201"/>
      <c r="Y29" s="201"/>
      <c r="Z29" s="198"/>
      <c r="AA29" s="201"/>
      <c r="AB29" s="201"/>
      <c r="AC29" s="201"/>
      <c r="AD29" s="201"/>
      <c r="AE29" s="202"/>
    </row>
    <row r="30" spans="1:31" s="197" customFormat="1">
      <c r="B30" s="201"/>
      <c r="S30" s="200"/>
      <c r="T30" s="201"/>
      <c r="U30" s="201"/>
      <c r="V30" s="201"/>
      <c r="W30" s="201"/>
      <c r="X30" s="201"/>
      <c r="Y30" s="201"/>
      <c r="Z30" s="198"/>
      <c r="AA30" s="201"/>
      <c r="AB30" s="201"/>
      <c r="AC30" s="201"/>
      <c r="AD30" s="201"/>
      <c r="AE30" s="202"/>
    </row>
    <row r="31" spans="1:31" s="197" customFormat="1">
      <c r="B31" s="201"/>
      <c r="S31" s="200"/>
      <c r="T31" s="201"/>
      <c r="U31" s="201"/>
      <c r="V31" s="201"/>
      <c r="W31" s="201"/>
      <c r="X31" s="201"/>
      <c r="Y31" s="201"/>
      <c r="Z31" s="198"/>
      <c r="AA31" s="201"/>
      <c r="AB31" s="201"/>
      <c r="AC31" s="201"/>
      <c r="AD31" s="201"/>
      <c r="AE31" s="202"/>
    </row>
    <row r="32" spans="1:31" s="197" customFormat="1">
      <c r="B32" s="201"/>
      <c r="S32" s="200"/>
      <c r="T32" s="201"/>
      <c r="U32" s="201"/>
      <c r="V32" s="201"/>
      <c r="W32" s="201"/>
      <c r="X32" s="201"/>
      <c r="Y32" s="201"/>
      <c r="Z32" s="198"/>
      <c r="AA32" s="201"/>
      <c r="AB32" s="201"/>
      <c r="AC32" s="201"/>
      <c r="AD32" s="201"/>
      <c r="AE32" s="202"/>
    </row>
    <row r="33" spans="1:28" s="197" customFormat="1">
      <c r="B33" s="201"/>
    </row>
    <row r="34" spans="1:28" s="197" customFormat="1">
      <c r="B34" s="201"/>
    </row>
    <row r="35" spans="1:28">
      <c r="A35" s="75"/>
      <c r="B35" s="10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U35" s="9"/>
      <c r="V35" s="9"/>
      <c r="W35" s="9"/>
      <c r="X35" s="9"/>
      <c r="Y35" s="9"/>
      <c r="Z35" s="9"/>
      <c r="AA35" s="9"/>
      <c r="AB35" s="75"/>
    </row>
    <row r="36" spans="1:28">
      <c r="A36" s="75"/>
      <c r="B36" s="10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U36" s="9"/>
      <c r="V36" s="9"/>
      <c r="W36" s="9"/>
      <c r="X36" s="9"/>
      <c r="Y36" s="9"/>
      <c r="Z36" s="9"/>
      <c r="AA36" s="9"/>
      <c r="AB36" s="75"/>
    </row>
    <row r="37" spans="1:28">
      <c r="A37" s="75"/>
      <c r="B37" s="10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U37" s="9"/>
      <c r="V37" s="9"/>
      <c r="W37" s="9"/>
      <c r="X37" s="9"/>
      <c r="Y37" s="9"/>
      <c r="Z37" s="9"/>
      <c r="AA37" s="9"/>
      <c r="AB37" s="75"/>
    </row>
    <row r="38" spans="1:28">
      <c r="A38" s="75"/>
      <c r="B38" s="10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U38" s="9"/>
      <c r="V38" s="9"/>
      <c r="W38" s="9"/>
      <c r="X38" s="9"/>
      <c r="Y38" s="9"/>
      <c r="Z38" s="9"/>
      <c r="AA38" s="9"/>
      <c r="AB38" s="75"/>
    </row>
    <row r="39" spans="1:28">
      <c r="A39" s="75"/>
      <c r="B39" s="10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U39" s="9"/>
      <c r="V39" s="9"/>
      <c r="W39" s="9"/>
      <c r="X39" s="9"/>
      <c r="Y39" s="9"/>
      <c r="Z39" s="9"/>
      <c r="AA39" s="9"/>
      <c r="AB39" s="75"/>
    </row>
    <row r="40" spans="1:28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8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/>
  <dimension ref="A1:T50"/>
  <sheetViews>
    <sheetView zoomScale="90" zoomScaleNormal="90" workbookViewId="0"/>
  </sheetViews>
  <sheetFormatPr defaultRowHeight="15"/>
  <cols>
    <col min="1" max="1" width="24.85546875" style="107" customWidth="1"/>
    <col min="2" max="3" width="6.85546875" bestFit="1" customWidth="1"/>
    <col min="4" max="4" width="6.42578125" bestFit="1" customWidth="1"/>
    <col min="5" max="5" width="6.5703125" style="65" customWidth="1"/>
    <col min="6" max="6" width="7" style="71" bestFit="1" customWidth="1"/>
    <col min="7" max="7" width="5.85546875" style="71" bestFit="1" customWidth="1"/>
    <col min="8" max="8" width="6.42578125" style="71" bestFit="1" customWidth="1"/>
    <col min="9" max="9" width="7" style="71" bestFit="1" customWidth="1"/>
    <col min="10" max="10" width="6.5703125" style="87" bestFit="1" customWidth="1"/>
    <col min="11" max="11" width="7.140625" style="71" bestFit="1" customWidth="1"/>
    <col min="12" max="12" width="6.28515625" style="71" bestFit="1" customWidth="1"/>
    <col min="13" max="13" width="6.42578125" bestFit="1" customWidth="1"/>
    <col min="14" max="14" width="6.7109375" bestFit="1" customWidth="1"/>
    <col min="15" max="15" width="7.140625" style="3" customWidth="1"/>
    <col min="16" max="16" width="14.5703125" customWidth="1"/>
    <col min="17" max="17" width="9.140625" customWidth="1"/>
  </cols>
  <sheetData>
    <row r="1" spans="1:16">
      <c r="A1" s="106" t="s">
        <v>3</v>
      </c>
      <c r="B1" s="72"/>
      <c r="C1" s="72"/>
      <c r="D1" s="72"/>
      <c r="E1" s="73"/>
      <c r="F1" s="90"/>
      <c r="G1" s="90"/>
    </row>
    <row r="2" spans="1:16">
      <c r="A2" s="91" t="s">
        <v>4</v>
      </c>
      <c r="B2" s="1"/>
      <c r="C2" s="1"/>
      <c r="D2" s="1"/>
      <c r="E2" s="64"/>
      <c r="F2" s="6"/>
      <c r="G2" s="6"/>
    </row>
    <row r="3" spans="1:16" ht="15.75" thickBot="1"/>
    <row r="4" spans="1:16" ht="39.75" thickBot="1">
      <c r="A4" s="593" t="s">
        <v>391</v>
      </c>
      <c r="B4" s="108">
        <v>45992</v>
      </c>
      <c r="C4" s="109">
        <v>45962</v>
      </c>
      <c r="D4" s="110">
        <v>45931</v>
      </c>
      <c r="E4" s="108">
        <v>45901</v>
      </c>
      <c r="F4" s="109">
        <v>45870</v>
      </c>
      <c r="G4" s="110">
        <v>45839</v>
      </c>
      <c r="H4" s="108">
        <v>45809</v>
      </c>
      <c r="I4" s="108">
        <v>45778</v>
      </c>
      <c r="J4" s="108">
        <v>45748</v>
      </c>
      <c r="K4" s="108">
        <v>45717</v>
      </c>
      <c r="L4" s="108">
        <v>45689</v>
      </c>
      <c r="M4" s="109">
        <v>45658</v>
      </c>
      <c r="N4" s="67" t="s">
        <v>8</v>
      </c>
      <c r="O4" s="67" t="s">
        <v>9</v>
      </c>
      <c r="P4" s="111" t="s">
        <v>392</v>
      </c>
    </row>
    <row r="5" spans="1:16">
      <c r="A5" s="594" t="s">
        <v>393</v>
      </c>
      <c r="B5" s="555">
        <v>19</v>
      </c>
      <c r="C5" s="548">
        <v>22</v>
      </c>
      <c r="D5" s="548">
        <v>27</v>
      </c>
      <c r="E5" s="548">
        <v>20</v>
      </c>
      <c r="F5" s="548">
        <v>16</v>
      </c>
      <c r="G5" s="548">
        <v>31</v>
      </c>
      <c r="H5" s="548">
        <v>23</v>
      </c>
      <c r="I5" s="548">
        <v>29</v>
      </c>
      <c r="J5" s="548">
        <v>36</v>
      </c>
      <c r="K5" s="556">
        <v>33</v>
      </c>
      <c r="L5" s="548">
        <v>34</v>
      </c>
      <c r="M5" s="597">
        <v>18</v>
      </c>
      <c r="N5" s="598">
        <f>SUM(B5:M5)</f>
        <v>308</v>
      </c>
      <c r="O5" s="599">
        <f>AVERAGE(B5:M5)</f>
        <v>25.666666666666668</v>
      </c>
      <c r="P5" s="600">
        <f>N5/$N$37*100</f>
        <v>2.1766784452296819</v>
      </c>
    </row>
    <row r="6" spans="1:16">
      <c r="A6" s="595" t="s">
        <v>394</v>
      </c>
      <c r="B6" s="559">
        <v>83</v>
      </c>
      <c r="C6" s="556">
        <v>47</v>
      </c>
      <c r="D6" s="556">
        <v>82</v>
      </c>
      <c r="E6" s="556">
        <v>43</v>
      </c>
      <c r="F6" s="556">
        <v>68</v>
      </c>
      <c r="G6" s="556">
        <v>57</v>
      </c>
      <c r="H6" s="556">
        <v>52</v>
      </c>
      <c r="I6" s="556">
        <v>68</v>
      </c>
      <c r="J6" s="556">
        <v>162</v>
      </c>
      <c r="K6" s="556">
        <v>98</v>
      </c>
      <c r="L6" s="556">
        <v>74</v>
      </c>
      <c r="M6" s="601">
        <v>58</v>
      </c>
      <c r="N6" s="602">
        <f t="shared" ref="N6:N36" si="0">SUM(B6:M6)</f>
        <v>892</v>
      </c>
      <c r="O6" s="603">
        <f t="shared" ref="O6:O37" si="1">AVERAGE(B6:M6)</f>
        <v>74.333333333333329</v>
      </c>
      <c r="P6" s="604">
        <f t="shared" ref="P6:P36" si="2">N6/$N$37*100</f>
        <v>6.3038869257950534</v>
      </c>
    </row>
    <row r="7" spans="1:16">
      <c r="A7" s="595" t="s">
        <v>395</v>
      </c>
      <c r="B7" s="559">
        <v>26</v>
      </c>
      <c r="C7" s="556">
        <v>39</v>
      </c>
      <c r="D7" s="556">
        <v>48</v>
      </c>
      <c r="E7" s="556">
        <v>47</v>
      </c>
      <c r="F7" s="556">
        <v>45</v>
      </c>
      <c r="G7" s="556">
        <v>47</v>
      </c>
      <c r="H7" s="556">
        <v>62</v>
      </c>
      <c r="I7" s="556">
        <v>53</v>
      </c>
      <c r="J7" s="556">
        <v>42</v>
      </c>
      <c r="K7" s="556">
        <v>48</v>
      </c>
      <c r="L7" s="556">
        <v>54</v>
      </c>
      <c r="M7" s="601">
        <v>54</v>
      </c>
      <c r="N7" s="602">
        <f t="shared" si="0"/>
        <v>565</v>
      </c>
      <c r="O7" s="603">
        <f t="shared" si="1"/>
        <v>47.083333333333336</v>
      </c>
      <c r="P7" s="604">
        <f t="shared" si="2"/>
        <v>3.9929328621908131</v>
      </c>
    </row>
    <row r="8" spans="1:16">
      <c r="A8" s="595" t="s">
        <v>396</v>
      </c>
      <c r="B8" s="559">
        <v>38</v>
      </c>
      <c r="C8" s="556">
        <v>50</v>
      </c>
      <c r="D8" s="556">
        <v>33</v>
      </c>
      <c r="E8" s="556">
        <v>40</v>
      </c>
      <c r="F8" s="556">
        <v>37</v>
      </c>
      <c r="G8" s="556">
        <v>38</v>
      </c>
      <c r="H8" s="556">
        <v>32</v>
      </c>
      <c r="I8" s="556">
        <v>38</v>
      </c>
      <c r="J8" s="556">
        <v>38</v>
      </c>
      <c r="K8" s="556">
        <v>43</v>
      </c>
      <c r="L8" s="556">
        <v>46</v>
      </c>
      <c r="M8" s="601">
        <v>39</v>
      </c>
      <c r="N8" s="602">
        <f t="shared" si="0"/>
        <v>472</v>
      </c>
      <c r="O8" s="603">
        <f t="shared" si="1"/>
        <v>39.333333333333336</v>
      </c>
      <c r="P8" s="604">
        <f t="shared" si="2"/>
        <v>3.3356890459363955</v>
      </c>
    </row>
    <row r="9" spans="1:16">
      <c r="A9" s="595" t="s">
        <v>397</v>
      </c>
      <c r="B9" s="559">
        <v>26</v>
      </c>
      <c r="C9" s="556">
        <v>33</v>
      </c>
      <c r="D9" s="556">
        <v>26</v>
      </c>
      <c r="E9" s="556">
        <v>32</v>
      </c>
      <c r="F9" s="556">
        <v>34</v>
      </c>
      <c r="G9" s="556">
        <v>24</v>
      </c>
      <c r="H9" s="556">
        <v>25</v>
      </c>
      <c r="I9" s="556">
        <v>37</v>
      </c>
      <c r="J9" s="556">
        <v>34</v>
      </c>
      <c r="K9" s="556">
        <v>41</v>
      </c>
      <c r="L9" s="556">
        <v>34</v>
      </c>
      <c r="M9" s="601">
        <v>40</v>
      </c>
      <c r="N9" s="602">
        <f t="shared" si="0"/>
        <v>386</v>
      </c>
      <c r="O9" s="603">
        <f t="shared" si="1"/>
        <v>32.166666666666664</v>
      </c>
      <c r="P9" s="604">
        <f t="shared" si="2"/>
        <v>2.7279151943462896</v>
      </c>
    </row>
    <row r="10" spans="1:16">
      <c r="A10" s="595" t="s">
        <v>398</v>
      </c>
      <c r="B10" s="559">
        <v>30</v>
      </c>
      <c r="C10" s="556">
        <v>38</v>
      </c>
      <c r="D10" s="556">
        <v>22</v>
      </c>
      <c r="E10" s="556">
        <v>28</v>
      </c>
      <c r="F10" s="556">
        <v>35</v>
      </c>
      <c r="G10" s="556">
        <v>29</v>
      </c>
      <c r="H10" s="556">
        <v>23</v>
      </c>
      <c r="I10" s="556">
        <v>42</v>
      </c>
      <c r="J10" s="556">
        <v>28</v>
      </c>
      <c r="K10" s="556">
        <v>41</v>
      </c>
      <c r="L10" s="556">
        <v>35</v>
      </c>
      <c r="M10" s="601">
        <v>22</v>
      </c>
      <c r="N10" s="602">
        <f t="shared" si="0"/>
        <v>373</v>
      </c>
      <c r="O10" s="603">
        <f t="shared" si="1"/>
        <v>31.083333333333332</v>
      </c>
      <c r="P10" s="604">
        <f t="shared" si="2"/>
        <v>2.6360424028268552</v>
      </c>
    </row>
    <row r="11" spans="1:16">
      <c r="A11" s="595" t="s">
        <v>399</v>
      </c>
      <c r="B11" s="559">
        <v>5</v>
      </c>
      <c r="C11" s="556">
        <v>5</v>
      </c>
      <c r="D11" s="556">
        <v>6</v>
      </c>
      <c r="E11" s="556">
        <v>1</v>
      </c>
      <c r="F11" s="556">
        <v>5</v>
      </c>
      <c r="G11" s="556">
        <v>4</v>
      </c>
      <c r="H11" s="556">
        <v>8</v>
      </c>
      <c r="I11" s="556">
        <v>6</v>
      </c>
      <c r="J11" s="556">
        <v>6</v>
      </c>
      <c r="K11" s="556">
        <v>5</v>
      </c>
      <c r="L11" s="556">
        <v>9</v>
      </c>
      <c r="M11" s="601">
        <v>8</v>
      </c>
      <c r="N11" s="602">
        <f t="shared" si="0"/>
        <v>68</v>
      </c>
      <c r="O11" s="603">
        <f t="shared" si="1"/>
        <v>5.666666666666667</v>
      </c>
      <c r="P11" s="604">
        <f t="shared" si="2"/>
        <v>0.48056537102473496</v>
      </c>
    </row>
    <row r="12" spans="1:16">
      <c r="A12" s="595" t="s">
        <v>400</v>
      </c>
      <c r="B12" s="559">
        <v>7</v>
      </c>
      <c r="C12" s="556">
        <v>2</v>
      </c>
      <c r="D12" s="556">
        <v>15</v>
      </c>
      <c r="E12" s="556">
        <v>11</v>
      </c>
      <c r="F12" s="556">
        <v>4</v>
      </c>
      <c r="G12" s="556">
        <v>7</v>
      </c>
      <c r="H12" s="556">
        <v>8</v>
      </c>
      <c r="I12" s="556">
        <v>10</v>
      </c>
      <c r="J12" s="556">
        <v>12</v>
      </c>
      <c r="K12" s="556">
        <v>10</v>
      </c>
      <c r="L12" s="556">
        <v>13</v>
      </c>
      <c r="M12" s="601">
        <v>10</v>
      </c>
      <c r="N12" s="602">
        <f t="shared" si="0"/>
        <v>109</v>
      </c>
      <c r="O12" s="603">
        <f t="shared" si="1"/>
        <v>9.0833333333333339</v>
      </c>
      <c r="P12" s="604">
        <f t="shared" si="2"/>
        <v>0.77031802120141346</v>
      </c>
    </row>
    <row r="13" spans="1:16">
      <c r="A13" s="595" t="s">
        <v>401</v>
      </c>
      <c r="B13" s="559">
        <v>23</v>
      </c>
      <c r="C13" s="556">
        <v>15</v>
      </c>
      <c r="D13" s="556">
        <v>21</v>
      </c>
      <c r="E13" s="556">
        <v>21</v>
      </c>
      <c r="F13" s="556">
        <v>22</v>
      </c>
      <c r="G13" s="556">
        <v>26</v>
      </c>
      <c r="H13" s="556">
        <v>13</v>
      </c>
      <c r="I13" s="556">
        <v>17</v>
      </c>
      <c r="J13" s="556">
        <v>17</v>
      </c>
      <c r="K13" s="556">
        <v>20</v>
      </c>
      <c r="L13" s="556">
        <v>29</v>
      </c>
      <c r="M13" s="601">
        <v>19</v>
      </c>
      <c r="N13" s="602">
        <f t="shared" si="0"/>
        <v>243</v>
      </c>
      <c r="O13" s="603">
        <f t="shared" si="1"/>
        <v>20.25</v>
      </c>
      <c r="P13" s="604">
        <f t="shared" si="2"/>
        <v>1.7173144876325086</v>
      </c>
    </row>
    <row r="14" spans="1:16">
      <c r="A14" s="595" t="s">
        <v>402</v>
      </c>
      <c r="B14" s="559">
        <v>13</v>
      </c>
      <c r="C14" s="556">
        <v>7</v>
      </c>
      <c r="D14" s="556">
        <v>12</v>
      </c>
      <c r="E14" s="556">
        <v>19</v>
      </c>
      <c r="F14" s="556">
        <v>10</v>
      </c>
      <c r="G14" s="556">
        <v>25</v>
      </c>
      <c r="H14" s="556">
        <v>13</v>
      </c>
      <c r="I14" s="556">
        <v>12</v>
      </c>
      <c r="J14" s="556">
        <v>12</v>
      </c>
      <c r="K14" s="556">
        <v>22</v>
      </c>
      <c r="L14" s="556">
        <v>14</v>
      </c>
      <c r="M14" s="601">
        <v>15</v>
      </c>
      <c r="N14" s="602">
        <f t="shared" si="0"/>
        <v>174</v>
      </c>
      <c r="O14" s="603">
        <f t="shared" si="1"/>
        <v>14.5</v>
      </c>
      <c r="P14" s="604">
        <f t="shared" si="2"/>
        <v>1.2296819787985867</v>
      </c>
    </row>
    <row r="15" spans="1:16">
      <c r="A15" s="595" t="s">
        <v>403</v>
      </c>
      <c r="B15" s="559">
        <v>96</v>
      </c>
      <c r="C15" s="556">
        <v>52</v>
      </c>
      <c r="D15" s="556">
        <v>85</v>
      </c>
      <c r="E15" s="556">
        <v>76</v>
      </c>
      <c r="F15" s="556">
        <v>59</v>
      </c>
      <c r="G15" s="556">
        <v>59</v>
      </c>
      <c r="H15" s="556">
        <v>58</v>
      </c>
      <c r="I15" s="556">
        <v>71</v>
      </c>
      <c r="J15" s="556">
        <v>95</v>
      </c>
      <c r="K15" s="556">
        <v>53</v>
      </c>
      <c r="L15" s="556">
        <v>66</v>
      </c>
      <c r="M15" s="601">
        <v>74</v>
      </c>
      <c r="N15" s="602">
        <f t="shared" si="0"/>
        <v>844</v>
      </c>
      <c r="O15" s="603">
        <f t="shared" si="1"/>
        <v>70.333333333333329</v>
      </c>
      <c r="P15" s="604">
        <f t="shared" si="2"/>
        <v>5.9646643109540634</v>
      </c>
    </row>
    <row r="16" spans="1:16">
      <c r="A16" s="595" t="s">
        <v>404</v>
      </c>
      <c r="B16" s="559">
        <v>18</v>
      </c>
      <c r="C16" s="556">
        <v>15</v>
      </c>
      <c r="D16" s="556">
        <v>18</v>
      </c>
      <c r="E16" s="556">
        <v>25</v>
      </c>
      <c r="F16" s="556">
        <v>25</v>
      </c>
      <c r="G16" s="556">
        <v>23</v>
      </c>
      <c r="H16" s="556">
        <v>25</v>
      </c>
      <c r="I16" s="556">
        <v>40</v>
      </c>
      <c r="J16" s="556">
        <v>24</v>
      </c>
      <c r="K16" s="556">
        <v>22</v>
      </c>
      <c r="L16" s="556">
        <v>21</v>
      </c>
      <c r="M16" s="601">
        <v>28</v>
      </c>
      <c r="N16" s="602">
        <f t="shared" si="0"/>
        <v>284</v>
      </c>
      <c r="O16" s="603">
        <f t="shared" si="1"/>
        <v>23.666666666666668</v>
      </c>
      <c r="P16" s="604">
        <f t="shared" si="2"/>
        <v>2.0070671378091873</v>
      </c>
    </row>
    <row r="17" spans="1:20">
      <c r="A17" s="595" t="s">
        <v>405</v>
      </c>
      <c r="B17" s="559">
        <v>34</v>
      </c>
      <c r="C17" s="556">
        <v>41</v>
      </c>
      <c r="D17" s="556">
        <v>44</v>
      </c>
      <c r="E17" s="556">
        <v>44</v>
      </c>
      <c r="F17" s="556">
        <v>46</v>
      </c>
      <c r="G17" s="556">
        <v>55</v>
      </c>
      <c r="H17" s="556">
        <v>35</v>
      </c>
      <c r="I17" s="556">
        <v>58</v>
      </c>
      <c r="J17" s="556">
        <v>51</v>
      </c>
      <c r="K17" s="556">
        <v>53</v>
      </c>
      <c r="L17" s="556">
        <v>58</v>
      </c>
      <c r="M17" s="601">
        <v>68</v>
      </c>
      <c r="N17" s="602">
        <f t="shared" si="0"/>
        <v>587</v>
      </c>
      <c r="O17" s="603">
        <f t="shared" si="1"/>
        <v>48.916666666666664</v>
      </c>
      <c r="P17" s="604">
        <f t="shared" si="2"/>
        <v>4.1484098939929321</v>
      </c>
    </row>
    <row r="18" spans="1:20">
      <c r="A18" s="595" t="s">
        <v>406</v>
      </c>
      <c r="B18" s="559">
        <v>13</v>
      </c>
      <c r="C18" s="556">
        <v>18</v>
      </c>
      <c r="D18" s="556">
        <v>22</v>
      </c>
      <c r="E18" s="556">
        <v>12</v>
      </c>
      <c r="F18" s="556">
        <v>15</v>
      </c>
      <c r="G18" s="556">
        <v>10</v>
      </c>
      <c r="H18" s="556">
        <v>8</v>
      </c>
      <c r="I18" s="556">
        <v>15</v>
      </c>
      <c r="J18" s="556">
        <v>22</v>
      </c>
      <c r="K18" s="556">
        <v>18</v>
      </c>
      <c r="L18" s="556">
        <v>32</v>
      </c>
      <c r="M18" s="601">
        <v>26</v>
      </c>
      <c r="N18" s="602">
        <f t="shared" si="0"/>
        <v>211</v>
      </c>
      <c r="O18" s="603">
        <f t="shared" si="1"/>
        <v>17.583333333333332</v>
      </c>
      <c r="P18" s="604">
        <f t="shared" si="2"/>
        <v>1.4911660777385158</v>
      </c>
    </row>
    <row r="19" spans="1:20">
      <c r="A19" s="595" t="s">
        <v>407</v>
      </c>
      <c r="B19" s="559">
        <v>21</v>
      </c>
      <c r="C19" s="556">
        <v>16</v>
      </c>
      <c r="D19" s="556">
        <v>26</v>
      </c>
      <c r="E19" s="556">
        <v>25</v>
      </c>
      <c r="F19" s="556">
        <v>28</v>
      </c>
      <c r="G19" s="556">
        <v>39</v>
      </c>
      <c r="H19" s="556">
        <v>31</v>
      </c>
      <c r="I19" s="556">
        <v>42</v>
      </c>
      <c r="J19" s="556">
        <v>30</v>
      </c>
      <c r="K19" s="556">
        <v>37</v>
      </c>
      <c r="L19" s="556">
        <v>41</v>
      </c>
      <c r="M19" s="601">
        <v>40</v>
      </c>
      <c r="N19" s="602">
        <f t="shared" si="0"/>
        <v>376</v>
      </c>
      <c r="O19" s="603">
        <f t="shared" si="1"/>
        <v>31.333333333333332</v>
      </c>
      <c r="P19" s="604">
        <f t="shared" si="2"/>
        <v>2.6572438162544167</v>
      </c>
      <c r="Q19" s="79"/>
      <c r="T19" s="76"/>
    </row>
    <row r="20" spans="1:20">
      <c r="A20" s="595" t="s">
        <v>408</v>
      </c>
      <c r="B20" s="559">
        <v>64</v>
      </c>
      <c r="C20" s="556">
        <v>67</v>
      </c>
      <c r="D20" s="556">
        <v>86</v>
      </c>
      <c r="E20" s="556">
        <v>149</v>
      </c>
      <c r="F20" s="556">
        <v>90</v>
      </c>
      <c r="G20" s="556">
        <v>73</v>
      </c>
      <c r="H20" s="556">
        <v>45</v>
      </c>
      <c r="I20" s="556">
        <v>65</v>
      </c>
      <c r="J20" s="556">
        <v>82</v>
      </c>
      <c r="K20" s="556">
        <v>74</v>
      </c>
      <c r="L20" s="556">
        <v>73</v>
      </c>
      <c r="M20" s="601">
        <v>66</v>
      </c>
      <c r="N20" s="602">
        <f t="shared" si="0"/>
        <v>934</v>
      </c>
      <c r="O20" s="603">
        <f t="shared" si="1"/>
        <v>77.833333333333329</v>
      </c>
      <c r="P20" s="604">
        <f t="shared" si="2"/>
        <v>6.6007067137809186</v>
      </c>
      <c r="Q20" s="79"/>
      <c r="T20" s="76"/>
    </row>
    <row r="21" spans="1:20">
      <c r="A21" s="595" t="s">
        <v>409</v>
      </c>
      <c r="B21" s="559">
        <v>23</v>
      </c>
      <c r="C21" s="556">
        <v>15</v>
      </c>
      <c r="D21" s="556">
        <v>26</v>
      </c>
      <c r="E21" s="556">
        <v>34</v>
      </c>
      <c r="F21" s="556">
        <v>18</v>
      </c>
      <c r="G21" s="556">
        <v>19</v>
      </c>
      <c r="H21" s="556">
        <v>21</v>
      </c>
      <c r="I21" s="556">
        <v>34</v>
      </c>
      <c r="J21" s="556">
        <v>31</v>
      </c>
      <c r="K21" s="556">
        <v>30</v>
      </c>
      <c r="L21" s="556">
        <v>30</v>
      </c>
      <c r="M21" s="601">
        <v>21</v>
      </c>
      <c r="N21" s="602">
        <f t="shared" si="0"/>
        <v>302</v>
      </c>
      <c r="O21" s="603">
        <f t="shared" si="1"/>
        <v>25.166666666666668</v>
      </c>
      <c r="P21" s="604">
        <f t="shared" si="2"/>
        <v>2.1342756183745584</v>
      </c>
      <c r="Q21" s="79"/>
      <c r="T21" s="76"/>
    </row>
    <row r="22" spans="1:20">
      <c r="A22" s="595" t="s">
        <v>410</v>
      </c>
      <c r="B22" s="559">
        <v>35</v>
      </c>
      <c r="C22" s="556">
        <v>35</v>
      </c>
      <c r="D22" s="556">
        <v>53</v>
      </c>
      <c r="E22" s="556">
        <v>48</v>
      </c>
      <c r="F22" s="556">
        <v>59</v>
      </c>
      <c r="G22" s="556">
        <v>54</v>
      </c>
      <c r="H22" s="556">
        <v>51</v>
      </c>
      <c r="I22" s="556">
        <v>66</v>
      </c>
      <c r="J22" s="556">
        <v>60</v>
      </c>
      <c r="K22" s="556">
        <v>51</v>
      </c>
      <c r="L22" s="556">
        <v>52</v>
      </c>
      <c r="M22" s="601">
        <v>65</v>
      </c>
      <c r="N22" s="602">
        <f t="shared" si="0"/>
        <v>629</v>
      </c>
      <c r="O22" s="603">
        <f t="shared" si="1"/>
        <v>52.416666666666664</v>
      </c>
      <c r="P22" s="604">
        <f t="shared" si="2"/>
        <v>4.4452296819787982</v>
      </c>
      <c r="Q22" s="79"/>
      <c r="T22" s="76"/>
    </row>
    <row r="23" spans="1:20">
      <c r="A23" s="595" t="s">
        <v>411</v>
      </c>
      <c r="B23" s="559">
        <v>11</v>
      </c>
      <c r="C23" s="556">
        <v>5</v>
      </c>
      <c r="D23" s="556">
        <v>13</v>
      </c>
      <c r="E23" s="556">
        <v>7</v>
      </c>
      <c r="F23" s="556">
        <v>17</v>
      </c>
      <c r="G23" s="556">
        <v>9</v>
      </c>
      <c r="H23" s="556">
        <v>6</v>
      </c>
      <c r="I23" s="556">
        <v>11</v>
      </c>
      <c r="J23" s="556">
        <v>46</v>
      </c>
      <c r="K23" s="556">
        <v>14</v>
      </c>
      <c r="L23" s="556">
        <v>25</v>
      </c>
      <c r="M23" s="601">
        <v>12</v>
      </c>
      <c r="N23" s="602">
        <f t="shared" si="0"/>
        <v>176</v>
      </c>
      <c r="O23" s="603">
        <f t="shared" si="1"/>
        <v>14.666666666666666</v>
      </c>
      <c r="P23" s="604">
        <f t="shared" si="2"/>
        <v>1.2438162544169611</v>
      </c>
      <c r="Q23" s="79"/>
      <c r="T23" s="76"/>
    </row>
    <row r="24" spans="1:20">
      <c r="A24" s="595" t="s">
        <v>412</v>
      </c>
      <c r="B24" s="559">
        <v>50</v>
      </c>
      <c r="C24" s="556">
        <v>80</v>
      </c>
      <c r="D24" s="556">
        <v>35</v>
      </c>
      <c r="E24" s="556">
        <v>55</v>
      </c>
      <c r="F24" s="556">
        <v>44</v>
      </c>
      <c r="G24" s="556">
        <v>69</v>
      </c>
      <c r="H24" s="556">
        <v>49</v>
      </c>
      <c r="I24" s="556">
        <v>58</v>
      </c>
      <c r="J24" s="556">
        <v>58</v>
      </c>
      <c r="K24" s="556">
        <v>57</v>
      </c>
      <c r="L24" s="556">
        <v>65</v>
      </c>
      <c r="M24" s="601">
        <v>70</v>
      </c>
      <c r="N24" s="602">
        <f t="shared" si="0"/>
        <v>690</v>
      </c>
      <c r="O24" s="603">
        <f t="shared" si="1"/>
        <v>57.5</v>
      </c>
      <c r="P24" s="604">
        <f t="shared" si="2"/>
        <v>4.8763250883392226</v>
      </c>
      <c r="Q24" s="79"/>
      <c r="T24" s="76"/>
    </row>
    <row r="25" spans="1:20">
      <c r="A25" s="595" t="s">
        <v>413</v>
      </c>
      <c r="B25" s="559">
        <v>4</v>
      </c>
      <c r="C25" s="556">
        <v>2</v>
      </c>
      <c r="D25" s="556">
        <v>7</v>
      </c>
      <c r="E25" s="556">
        <v>5</v>
      </c>
      <c r="F25" s="556">
        <v>9</v>
      </c>
      <c r="G25" s="556">
        <v>5</v>
      </c>
      <c r="H25" s="556">
        <v>6</v>
      </c>
      <c r="I25" s="556">
        <v>6</v>
      </c>
      <c r="J25" s="556">
        <v>7</v>
      </c>
      <c r="K25" s="556">
        <v>5</v>
      </c>
      <c r="L25" s="556">
        <v>7</v>
      </c>
      <c r="M25" s="601">
        <v>8</v>
      </c>
      <c r="N25" s="602">
        <f t="shared" si="0"/>
        <v>71</v>
      </c>
      <c r="O25" s="603">
        <f t="shared" si="1"/>
        <v>5.916666666666667</v>
      </c>
      <c r="P25" s="604">
        <f t="shared" si="2"/>
        <v>0.50176678445229683</v>
      </c>
      <c r="Q25" s="79"/>
      <c r="T25" s="76"/>
    </row>
    <row r="26" spans="1:20">
      <c r="A26" s="595" t="s">
        <v>414</v>
      </c>
      <c r="B26" s="559">
        <v>35</v>
      </c>
      <c r="C26" s="556">
        <v>33</v>
      </c>
      <c r="D26" s="556">
        <v>51</v>
      </c>
      <c r="E26" s="556">
        <v>42</v>
      </c>
      <c r="F26" s="556">
        <v>49</v>
      </c>
      <c r="G26" s="556">
        <v>46</v>
      </c>
      <c r="H26" s="556">
        <v>54</v>
      </c>
      <c r="I26" s="556">
        <v>67</v>
      </c>
      <c r="J26" s="556">
        <v>64</v>
      </c>
      <c r="K26" s="556">
        <v>37</v>
      </c>
      <c r="L26" s="556">
        <v>50</v>
      </c>
      <c r="M26" s="601">
        <v>55</v>
      </c>
      <c r="N26" s="602">
        <f t="shared" si="0"/>
        <v>583</v>
      </c>
      <c r="O26" s="603">
        <f t="shared" si="1"/>
        <v>48.583333333333336</v>
      </c>
      <c r="P26" s="604">
        <f t="shared" si="2"/>
        <v>4.1201413427561837</v>
      </c>
      <c r="Q26" s="79"/>
      <c r="T26" s="76"/>
    </row>
    <row r="27" spans="1:20">
      <c r="A27" s="595" t="s">
        <v>415</v>
      </c>
      <c r="B27" s="559">
        <v>29</v>
      </c>
      <c r="C27" s="556">
        <v>37</v>
      </c>
      <c r="D27" s="556">
        <v>35</v>
      </c>
      <c r="E27" s="556">
        <v>58</v>
      </c>
      <c r="F27" s="556">
        <v>70</v>
      </c>
      <c r="G27" s="556">
        <v>52</v>
      </c>
      <c r="H27" s="556">
        <v>62</v>
      </c>
      <c r="I27" s="556">
        <v>51</v>
      </c>
      <c r="J27" s="556">
        <v>74</v>
      </c>
      <c r="K27" s="556">
        <v>82</v>
      </c>
      <c r="L27" s="556">
        <v>75</v>
      </c>
      <c r="M27" s="601">
        <v>65</v>
      </c>
      <c r="N27" s="602">
        <f t="shared" si="0"/>
        <v>690</v>
      </c>
      <c r="O27" s="603">
        <f t="shared" si="1"/>
        <v>57.5</v>
      </c>
      <c r="P27" s="604">
        <f t="shared" si="2"/>
        <v>4.8763250883392226</v>
      </c>
      <c r="Q27" s="79"/>
      <c r="T27" s="76"/>
    </row>
    <row r="28" spans="1:20">
      <c r="A28" s="595" t="s">
        <v>416</v>
      </c>
      <c r="B28" s="559">
        <v>36</v>
      </c>
      <c r="C28" s="556">
        <v>27</v>
      </c>
      <c r="D28" s="556">
        <v>46</v>
      </c>
      <c r="E28" s="556">
        <v>39</v>
      </c>
      <c r="F28" s="556">
        <v>42</v>
      </c>
      <c r="G28" s="556">
        <v>44</v>
      </c>
      <c r="H28" s="556">
        <v>44</v>
      </c>
      <c r="I28" s="556">
        <v>64</v>
      </c>
      <c r="J28" s="556">
        <v>48</v>
      </c>
      <c r="K28" s="556">
        <v>60</v>
      </c>
      <c r="L28" s="556">
        <v>47</v>
      </c>
      <c r="M28" s="601">
        <v>58</v>
      </c>
      <c r="N28" s="602">
        <f t="shared" si="0"/>
        <v>555</v>
      </c>
      <c r="O28" s="603">
        <f t="shared" si="1"/>
        <v>46.25</v>
      </c>
      <c r="P28" s="604">
        <f t="shared" si="2"/>
        <v>3.9222614840989398</v>
      </c>
      <c r="Q28" s="79"/>
      <c r="T28" s="76"/>
    </row>
    <row r="29" spans="1:20">
      <c r="A29" s="595" t="s">
        <v>417</v>
      </c>
      <c r="B29" s="559">
        <v>43</v>
      </c>
      <c r="C29" s="556">
        <v>33</v>
      </c>
      <c r="D29" s="556">
        <v>67</v>
      </c>
      <c r="E29" s="556">
        <v>49</v>
      </c>
      <c r="F29" s="556">
        <v>47</v>
      </c>
      <c r="G29" s="556">
        <v>50</v>
      </c>
      <c r="H29" s="556">
        <v>44</v>
      </c>
      <c r="I29" s="556">
        <v>36</v>
      </c>
      <c r="J29" s="556">
        <v>47</v>
      </c>
      <c r="K29" s="556">
        <v>54</v>
      </c>
      <c r="L29" s="556">
        <v>44</v>
      </c>
      <c r="M29" s="601">
        <v>51</v>
      </c>
      <c r="N29" s="602">
        <f t="shared" si="0"/>
        <v>565</v>
      </c>
      <c r="O29" s="603">
        <f t="shared" si="1"/>
        <v>47.083333333333336</v>
      </c>
      <c r="P29" s="604">
        <f t="shared" si="2"/>
        <v>3.9929328621908131</v>
      </c>
      <c r="Q29" s="79"/>
      <c r="T29" s="76"/>
    </row>
    <row r="30" spans="1:20">
      <c r="A30" s="595" t="s">
        <v>418</v>
      </c>
      <c r="B30" s="559">
        <v>15</v>
      </c>
      <c r="C30" s="556">
        <v>14</v>
      </c>
      <c r="D30" s="556">
        <v>17</v>
      </c>
      <c r="E30" s="556">
        <v>26</v>
      </c>
      <c r="F30" s="556">
        <v>16</v>
      </c>
      <c r="G30" s="556">
        <v>19</v>
      </c>
      <c r="H30" s="556">
        <v>23</v>
      </c>
      <c r="I30" s="556">
        <v>34</v>
      </c>
      <c r="J30" s="556">
        <v>28</v>
      </c>
      <c r="K30" s="556">
        <v>27</v>
      </c>
      <c r="L30" s="556">
        <v>39</v>
      </c>
      <c r="M30" s="601">
        <v>38</v>
      </c>
      <c r="N30" s="602">
        <f t="shared" si="0"/>
        <v>296</v>
      </c>
      <c r="O30" s="603">
        <f t="shared" si="1"/>
        <v>24.666666666666668</v>
      </c>
      <c r="P30" s="604">
        <f t="shared" si="2"/>
        <v>2.0918727915194344</v>
      </c>
      <c r="Q30" s="79"/>
      <c r="T30" s="76"/>
    </row>
    <row r="31" spans="1:20">
      <c r="A31" s="595" t="s">
        <v>419</v>
      </c>
      <c r="B31" s="559">
        <v>15</v>
      </c>
      <c r="C31" s="556">
        <v>16</v>
      </c>
      <c r="D31" s="556">
        <v>8</v>
      </c>
      <c r="E31" s="556">
        <v>15</v>
      </c>
      <c r="F31" s="556">
        <v>23</v>
      </c>
      <c r="G31" s="556">
        <v>17</v>
      </c>
      <c r="H31" s="556">
        <v>14</v>
      </c>
      <c r="I31" s="556">
        <v>26</v>
      </c>
      <c r="J31" s="556">
        <v>15</v>
      </c>
      <c r="K31" s="556">
        <v>18</v>
      </c>
      <c r="L31" s="556">
        <v>13</v>
      </c>
      <c r="M31" s="601">
        <v>26</v>
      </c>
      <c r="N31" s="602">
        <f t="shared" si="0"/>
        <v>206</v>
      </c>
      <c r="O31" s="603">
        <f t="shared" si="1"/>
        <v>17.166666666666668</v>
      </c>
      <c r="P31" s="604">
        <f t="shared" si="2"/>
        <v>1.4558303886925794</v>
      </c>
      <c r="Q31" s="79"/>
      <c r="T31" s="76"/>
    </row>
    <row r="32" spans="1:20">
      <c r="A32" s="595" t="s">
        <v>420</v>
      </c>
      <c r="B32" s="559">
        <v>9</v>
      </c>
      <c r="C32" s="556">
        <v>9</v>
      </c>
      <c r="D32" s="556">
        <v>19</v>
      </c>
      <c r="E32" s="556">
        <v>9</v>
      </c>
      <c r="F32" s="556">
        <v>10</v>
      </c>
      <c r="G32" s="556">
        <v>17</v>
      </c>
      <c r="H32" s="556">
        <v>27</v>
      </c>
      <c r="I32" s="556">
        <v>5</v>
      </c>
      <c r="J32" s="556">
        <v>13</v>
      </c>
      <c r="K32" s="556">
        <v>10</v>
      </c>
      <c r="L32" s="556">
        <v>12</v>
      </c>
      <c r="M32" s="601">
        <v>24</v>
      </c>
      <c r="N32" s="602">
        <f t="shared" si="0"/>
        <v>164</v>
      </c>
      <c r="O32" s="603">
        <f t="shared" si="1"/>
        <v>13.666666666666666</v>
      </c>
      <c r="P32" s="604">
        <f t="shared" si="2"/>
        <v>1.1590106007067138</v>
      </c>
      <c r="Q32" s="79"/>
      <c r="T32" s="76"/>
    </row>
    <row r="33" spans="1:20">
      <c r="A33" s="595" t="s">
        <v>421</v>
      </c>
      <c r="B33" s="559">
        <v>61</v>
      </c>
      <c r="C33" s="556">
        <v>60</v>
      </c>
      <c r="D33" s="556">
        <v>121</v>
      </c>
      <c r="E33" s="556">
        <v>115</v>
      </c>
      <c r="F33" s="556">
        <v>82</v>
      </c>
      <c r="G33" s="556">
        <v>88</v>
      </c>
      <c r="H33" s="556">
        <v>107</v>
      </c>
      <c r="I33" s="556">
        <v>139</v>
      </c>
      <c r="J33" s="556">
        <v>139</v>
      </c>
      <c r="K33" s="556">
        <v>109</v>
      </c>
      <c r="L33" s="556">
        <v>101</v>
      </c>
      <c r="M33" s="601">
        <v>78</v>
      </c>
      <c r="N33" s="602">
        <f t="shared" si="0"/>
        <v>1200</v>
      </c>
      <c r="O33" s="603">
        <f t="shared" si="1"/>
        <v>100</v>
      </c>
      <c r="P33" s="604">
        <f t="shared" si="2"/>
        <v>8.4805653710247348</v>
      </c>
      <c r="Q33" s="79"/>
      <c r="T33" s="76"/>
    </row>
    <row r="34" spans="1:20">
      <c r="A34" s="595" t="s">
        <v>422</v>
      </c>
      <c r="B34" s="559">
        <v>22</v>
      </c>
      <c r="C34" s="556">
        <v>35</v>
      </c>
      <c r="D34" s="556">
        <v>33</v>
      </c>
      <c r="E34" s="556">
        <v>36</v>
      </c>
      <c r="F34" s="556">
        <v>27</v>
      </c>
      <c r="G34" s="556">
        <v>33</v>
      </c>
      <c r="H34" s="556">
        <v>32</v>
      </c>
      <c r="I34" s="556">
        <v>37</v>
      </c>
      <c r="J34" s="556">
        <v>43</v>
      </c>
      <c r="K34" s="556">
        <v>42</v>
      </c>
      <c r="L34" s="556">
        <v>36</v>
      </c>
      <c r="M34" s="601">
        <v>38</v>
      </c>
      <c r="N34" s="602">
        <f t="shared" si="0"/>
        <v>414</v>
      </c>
      <c r="O34" s="603">
        <f t="shared" si="1"/>
        <v>34.5</v>
      </c>
      <c r="P34" s="604">
        <f t="shared" si="2"/>
        <v>2.9257950530035335</v>
      </c>
      <c r="Q34" s="79"/>
      <c r="T34" s="76"/>
    </row>
    <row r="35" spans="1:20">
      <c r="A35" s="595" t="s">
        <v>423</v>
      </c>
      <c r="B35" s="559">
        <v>48</v>
      </c>
      <c r="C35" s="556">
        <v>32</v>
      </c>
      <c r="D35" s="556">
        <v>44</v>
      </c>
      <c r="E35" s="556">
        <v>37</v>
      </c>
      <c r="F35" s="556">
        <v>33</v>
      </c>
      <c r="G35" s="556">
        <v>46</v>
      </c>
      <c r="H35" s="556">
        <v>30</v>
      </c>
      <c r="I35" s="556">
        <v>41</v>
      </c>
      <c r="J35" s="556">
        <v>57</v>
      </c>
      <c r="K35" s="556">
        <v>56</v>
      </c>
      <c r="L35" s="556">
        <v>50</v>
      </c>
      <c r="M35" s="601">
        <v>42</v>
      </c>
      <c r="N35" s="602">
        <f t="shared" si="0"/>
        <v>516</v>
      </c>
      <c r="O35" s="603">
        <f t="shared" si="1"/>
        <v>43</v>
      </c>
      <c r="P35" s="604">
        <f t="shared" si="2"/>
        <v>3.6466431095406358</v>
      </c>
      <c r="Q35" s="79"/>
      <c r="T35" s="76"/>
    </row>
    <row r="36" spans="1:20" ht="15.75" thickBot="1">
      <c r="A36" s="596" t="s">
        <v>424</v>
      </c>
      <c r="B36" s="605">
        <v>24</v>
      </c>
      <c r="C36" s="562">
        <v>22</v>
      </c>
      <c r="D36" s="562">
        <v>10</v>
      </c>
      <c r="E36" s="562">
        <v>21</v>
      </c>
      <c r="F36" s="562">
        <v>15</v>
      </c>
      <c r="G36" s="562">
        <v>38</v>
      </c>
      <c r="H36" s="562">
        <v>11</v>
      </c>
      <c r="I36" s="562">
        <v>29</v>
      </c>
      <c r="J36" s="562">
        <v>21</v>
      </c>
      <c r="K36" s="556">
        <v>27</v>
      </c>
      <c r="L36" s="562">
        <v>25</v>
      </c>
      <c r="M36" s="606">
        <v>24</v>
      </c>
      <c r="N36" s="607">
        <f t="shared" si="0"/>
        <v>267</v>
      </c>
      <c r="O36" s="608">
        <f t="shared" si="1"/>
        <v>22.25</v>
      </c>
      <c r="P36" s="604">
        <f t="shared" si="2"/>
        <v>1.8869257950530036</v>
      </c>
      <c r="Q36" s="79"/>
      <c r="T36" s="76"/>
    </row>
    <row r="37" spans="1:20" ht="15.75" thickBot="1">
      <c r="A37" s="609" t="s">
        <v>8</v>
      </c>
      <c r="B37" s="610">
        <f>SUM(B5:B36)</f>
        <v>976</v>
      </c>
      <c r="C37" s="610">
        <f>SUM(C5:C36)</f>
        <v>922</v>
      </c>
      <c r="D37" s="610">
        <f>SUM(D5:D36)</f>
        <v>1158</v>
      </c>
      <c r="E37" s="610">
        <f t="shared" ref="E37:J37" si="3">SUM(E5:E36)</f>
        <v>1189</v>
      </c>
      <c r="F37" s="610">
        <f t="shared" si="3"/>
        <v>1100</v>
      </c>
      <c r="G37" s="610">
        <f t="shared" si="3"/>
        <v>1153</v>
      </c>
      <c r="H37" s="610">
        <f t="shared" si="3"/>
        <v>1042</v>
      </c>
      <c r="I37" s="610">
        <f t="shared" si="3"/>
        <v>1307</v>
      </c>
      <c r="J37" s="610">
        <f t="shared" si="3"/>
        <v>1442</v>
      </c>
      <c r="K37" s="611">
        <f>SUM(K5:K36)</f>
        <v>1297</v>
      </c>
      <c r="L37" s="611">
        <f>SUM(L5:L36)</f>
        <v>1304</v>
      </c>
      <c r="M37" s="611">
        <f>SUM(M5:M36)</f>
        <v>1260</v>
      </c>
      <c r="N37" s="612">
        <f>SUM(N5:N36)</f>
        <v>14150</v>
      </c>
      <c r="O37" s="613">
        <f t="shared" si="1"/>
        <v>1179.1666666666667</v>
      </c>
      <c r="P37" s="614">
        <f>SUM(P5:P36)</f>
        <v>100</v>
      </c>
      <c r="Q37" s="79"/>
      <c r="T37" s="76"/>
    </row>
    <row r="38" spans="1:20">
      <c r="Q38" s="79"/>
      <c r="T38" s="76"/>
    </row>
    <row r="39" spans="1:20" ht="51" customHeight="1">
      <c r="A39" s="1068" t="s">
        <v>385</v>
      </c>
      <c r="B39" s="1068"/>
      <c r="C39" s="1068"/>
      <c r="D39" s="1068"/>
      <c r="E39" s="1068"/>
      <c r="K39" s="690" t="s">
        <v>425</v>
      </c>
      <c r="Q39" s="79"/>
      <c r="T39" s="76"/>
    </row>
    <row r="40" spans="1:20">
      <c r="Q40" s="79"/>
      <c r="T40" s="76"/>
    </row>
    <row r="41" spans="1:20">
      <c r="Q41" s="79"/>
      <c r="T41" s="76"/>
    </row>
    <row r="42" spans="1:20">
      <c r="Q42" s="79"/>
      <c r="T42" s="76"/>
    </row>
    <row r="43" spans="1:20">
      <c r="Q43" s="79"/>
      <c r="T43" s="76"/>
    </row>
    <row r="44" spans="1:20">
      <c r="Q44" s="79"/>
      <c r="T44" s="76"/>
    </row>
    <row r="45" spans="1:20">
      <c r="Q45" s="79"/>
      <c r="T45" s="76"/>
    </row>
    <row r="46" spans="1:20">
      <c r="Q46" s="79"/>
      <c r="T46" s="76"/>
    </row>
    <row r="47" spans="1:20">
      <c r="Q47" s="79"/>
      <c r="T47" s="76"/>
    </row>
    <row r="48" spans="1:20">
      <c r="Q48" s="79"/>
      <c r="T48" s="76"/>
    </row>
    <row r="49" spans="17:20">
      <c r="Q49" s="79"/>
      <c r="T49" s="76"/>
    </row>
    <row r="50" spans="17:20">
      <c r="Q50" s="79"/>
      <c r="T50" s="76"/>
    </row>
  </sheetData>
  <mergeCells count="1">
    <mergeCell ref="A39:E39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B37:M37" formulaRange="1"/>
    <ignoredError sqref="O37" 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/>
  <dimension ref="A1:AH41"/>
  <sheetViews>
    <sheetView zoomScale="90" zoomScaleNormal="90" workbookViewId="0"/>
  </sheetViews>
  <sheetFormatPr defaultRowHeight="15"/>
  <cols>
    <col min="1" max="1" width="24.5703125" customWidth="1"/>
    <col min="2" max="2" width="7.5703125" bestFit="1" customWidth="1"/>
    <col min="3" max="3" width="7.7109375" bestFit="1" customWidth="1"/>
    <col min="4" max="4" width="7.140625" bestFit="1" customWidth="1"/>
    <col min="5" max="5" width="7" bestFit="1" customWidth="1"/>
    <col min="6" max="6" width="7.5703125" bestFit="1" customWidth="1"/>
    <col min="7" max="7" width="6.28515625" bestFit="1" customWidth="1"/>
    <col min="8" max="8" width="7" bestFit="1" customWidth="1"/>
    <col min="9" max="9" width="7.5703125" customWidth="1"/>
    <col min="10" max="10" width="7.140625" bestFit="1" customWidth="1"/>
    <col min="11" max="11" width="7.5703125" style="245" bestFit="1" customWidth="1"/>
    <col min="12" max="12" width="7.140625" style="245" bestFit="1" customWidth="1"/>
    <col min="13" max="13" width="7.5703125" style="245" customWidth="1"/>
    <col min="14" max="14" width="9.7109375" style="245" hidden="1" customWidth="1"/>
    <col min="15" max="15" width="6.140625" style="245" bestFit="1" customWidth="1"/>
    <col min="16" max="16" width="7.85546875" style="245" bestFit="1" customWidth="1"/>
    <col min="17" max="17" width="17.85546875" style="245" customWidth="1"/>
    <col min="18" max="18" width="9.140625" customWidth="1"/>
  </cols>
  <sheetData>
    <row r="1" spans="1:19">
      <c r="A1" s="1" t="s">
        <v>3</v>
      </c>
      <c r="J1" s="213"/>
      <c r="K1" s="213"/>
      <c r="Q1" s="1040">
        <f>Subprefeituras_2025!B37</f>
        <v>976</v>
      </c>
      <c r="R1" s="245"/>
      <c r="S1" s="245"/>
    </row>
    <row r="2" spans="1:19">
      <c r="A2" s="1" t="s">
        <v>4</v>
      </c>
      <c r="J2" s="425" t="s">
        <v>425</v>
      </c>
      <c r="K2" s="213"/>
      <c r="R2" s="245"/>
      <c r="S2" s="245"/>
    </row>
    <row r="3" spans="1:19">
      <c r="A3" s="1"/>
      <c r="J3" s="213"/>
      <c r="K3" s="213"/>
      <c r="R3" s="245"/>
      <c r="S3" s="245"/>
    </row>
    <row r="4" spans="1:19">
      <c r="A4" s="1" t="s">
        <v>426</v>
      </c>
      <c r="J4" s="213"/>
      <c r="K4" s="213"/>
      <c r="R4" s="245"/>
      <c r="S4" s="245"/>
    </row>
    <row r="5" spans="1:19" ht="15.75" thickBot="1">
      <c r="J5" s="213"/>
      <c r="K5" s="213"/>
      <c r="R5" s="245"/>
      <c r="S5" s="245"/>
    </row>
    <row r="6" spans="1:19" ht="45.75" customHeight="1" thickBot="1">
      <c r="A6" s="674" t="s">
        <v>391</v>
      </c>
      <c r="B6" s="508">
        <v>45992</v>
      </c>
      <c r="C6" s="509">
        <v>45962</v>
      </c>
      <c r="D6" s="510">
        <v>45931</v>
      </c>
      <c r="E6" s="508">
        <v>45901</v>
      </c>
      <c r="F6" s="509">
        <v>45870</v>
      </c>
      <c r="G6" s="510">
        <v>45839</v>
      </c>
      <c r="H6" s="508">
        <v>45809</v>
      </c>
      <c r="I6" s="508">
        <v>45778</v>
      </c>
      <c r="J6" s="508">
        <v>45748</v>
      </c>
      <c r="K6" s="508">
        <v>45717</v>
      </c>
      <c r="L6" s="617">
        <v>45689</v>
      </c>
      <c r="M6" s="619">
        <v>45658</v>
      </c>
      <c r="N6" s="723"/>
      <c r="O6" s="284" t="s">
        <v>8</v>
      </c>
      <c r="P6" s="284" t="s">
        <v>9</v>
      </c>
      <c r="Q6" s="283" t="s">
        <v>427</v>
      </c>
    </row>
    <row r="7" spans="1:19" ht="15.75" thickBot="1">
      <c r="A7" s="594" t="s">
        <v>421</v>
      </c>
      <c r="B7" s="548">
        <v>61</v>
      </c>
      <c r="C7" s="548">
        <v>60</v>
      </c>
      <c r="D7" s="548">
        <v>121</v>
      </c>
      <c r="E7" s="548">
        <v>115</v>
      </c>
      <c r="F7" s="548">
        <v>82</v>
      </c>
      <c r="G7" s="548">
        <v>88</v>
      </c>
      <c r="H7" s="548">
        <v>107</v>
      </c>
      <c r="I7" s="548">
        <v>139</v>
      </c>
      <c r="J7" s="548">
        <v>139</v>
      </c>
      <c r="K7" s="556">
        <v>109</v>
      </c>
      <c r="L7" s="573">
        <v>101</v>
      </c>
      <c r="M7" s="618">
        <v>78</v>
      </c>
      <c r="N7" s="721">
        <v>77</v>
      </c>
      <c r="O7" s="691">
        <f>SUM(B7:M7)</f>
        <v>1200</v>
      </c>
      <c r="P7" s="620">
        <f>AVERAGE(B7:M7)</f>
        <v>100</v>
      </c>
      <c r="Q7" s="621">
        <f>(B7*100)/$Q$1</f>
        <v>6.25</v>
      </c>
    </row>
    <row r="8" spans="1:19" ht="15.75" thickBot="1">
      <c r="A8" s="595" t="s">
        <v>408</v>
      </c>
      <c r="B8" s="556">
        <v>64</v>
      </c>
      <c r="C8" s="556">
        <v>67</v>
      </c>
      <c r="D8" s="556">
        <v>86</v>
      </c>
      <c r="E8" s="556">
        <v>149</v>
      </c>
      <c r="F8" s="556">
        <v>90</v>
      </c>
      <c r="G8" s="556">
        <v>73</v>
      </c>
      <c r="H8" s="556">
        <v>45</v>
      </c>
      <c r="I8" s="556">
        <v>65</v>
      </c>
      <c r="J8" s="556">
        <v>82</v>
      </c>
      <c r="K8" s="556">
        <v>74</v>
      </c>
      <c r="L8" s="577">
        <v>73</v>
      </c>
      <c r="M8" s="615">
        <v>66</v>
      </c>
      <c r="N8" s="721">
        <v>48</v>
      </c>
      <c r="O8" s="692">
        <f t="shared" ref="O8:O17" si="0">SUM(B8:M8)</f>
        <v>934</v>
      </c>
      <c r="P8" s="622">
        <f t="shared" ref="P8:P16" si="1">AVERAGE(B8:M8)</f>
        <v>77.833333333333329</v>
      </c>
      <c r="Q8" s="621">
        <f t="shared" ref="Q8:Q17" si="2">(B8*100)/$Q$1</f>
        <v>6.557377049180328</v>
      </c>
    </row>
    <row r="9" spans="1:19" ht="15.75" thickBot="1">
      <c r="A9" s="595" t="s">
        <v>394</v>
      </c>
      <c r="B9" s="556">
        <v>83</v>
      </c>
      <c r="C9" s="556">
        <v>47</v>
      </c>
      <c r="D9" s="556">
        <v>82</v>
      </c>
      <c r="E9" s="556">
        <v>43</v>
      </c>
      <c r="F9" s="556">
        <v>68</v>
      </c>
      <c r="G9" s="556">
        <v>57</v>
      </c>
      <c r="H9" s="556">
        <v>52</v>
      </c>
      <c r="I9" s="556">
        <v>68</v>
      </c>
      <c r="J9" s="556">
        <v>162</v>
      </c>
      <c r="K9" s="556">
        <v>98</v>
      </c>
      <c r="L9" s="577">
        <v>74</v>
      </c>
      <c r="M9" s="615">
        <v>58</v>
      </c>
      <c r="N9" s="721">
        <v>45</v>
      </c>
      <c r="O9" s="692">
        <f t="shared" si="0"/>
        <v>892</v>
      </c>
      <c r="P9" s="622">
        <f t="shared" si="1"/>
        <v>74.333333333333329</v>
      </c>
      <c r="Q9" s="621">
        <f t="shared" si="2"/>
        <v>8.5040983606557372</v>
      </c>
    </row>
    <row r="10" spans="1:19" ht="15.75" thickBot="1">
      <c r="A10" s="595" t="s">
        <v>403</v>
      </c>
      <c r="B10" s="556">
        <v>96</v>
      </c>
      <c r="C10" s="556">
        <v>52</v>
      </c>
      <c r="D10" s="556">
        <v>85</v>
      </c>
      <c r="E10" s="556">
        <v>76</v>
      </c>
      <c r="F10" s="556">
        <v>59</v>
      </c>
      <c r="G10" s="556">
        <v>59</v>
      </c>
      <c r="H10" s="556">
        <v>58</v>
      </c>
      <c r="I10" s="556">
        <v>71</v>
      </c>
      <c r="J10" s="556">
        <v>95</v>
      </c>
      <c r="K10" s="556">
        <v>53</v>
      </c>
      <c r="L10" s="577">
        <v>66</v>
      </c>
      <c r="M10" s="615">
        <v>74</v>
      </c>
      <c r="N10" s="721">
        <v>45</v>
      </c>
      <c r="O10" s="692">
        <f t="shared" si="0"/>
        <v>844</v>
      </c>
      <c r="P10" s="622">
        <f t="shared" si="1"/>
        <v>70.333333333333329</v>
      </c>
      <c r="Q10" s="621">
        <f t="shared" si="2"/>
        <v>9.8360655737704921</v>
      </c>
    </row>
    <row r="11" spans="1:19" ht="15.75" thickBot="1">
      <c r="A11" s="595" t="s">
        <v>412</v>
      </c>
      <c r="B11" s="556">
        <v>50</v>
      </c>
      <c r="C11" s="556">
        <v>80</v>
      </c>
      <c r="D11" s="556">
        <v>35</v>
      </c>
      <c r="E11" s="556">
        <v>55</v>
      </c>
      <c r="F11" s="556">
        <v>44</v>
      </c>
      <c r="G11" s="556">
        <v>69</v>
      </c>
      <c r="H11" s="556">
        <v>49</v>
      </c>
      <c r="I11" s="556">
        <v>58</v>
      </c>
      <c r="J11" s="556">
        <v>58</v>
      </c>
      <c r="K11" s="556">
        <v>57</v>
      </c>
      <c r="L11" s="577">
        <v>65</v>
      </c>
      <c r="M11" s="615">
        <v>70</v>
      </c>
      <c r="N11" s="721">
        <v>43</v>
      </c>
      <c r="O11" s="692">
        <f t="shared" si="0"/>
        <v>690</v>
      </c>
      <c r="P11" s="622">
        <f t="shared" si="1"/>
        <v>57.5</v>
      </c>
      <c r="Q11" s="621">
        <f t="shared" si="2"/>
        <v>5.1229508196721314</v>
      </c>
    </row>
    <row r="12" spans="1:19" ht="15.75" thickBot="1">
      <c r="A12" s="595" t="s">
        <v>415</v>
      </c>
      <c r="B12" s="556">
        <v>29</v>
      </c>
      <c r="C12" s="556">
        <v>37</v>
      </c>
      <c r="D12" s="556">
        <v>35</v>
      </c>
      <c r="E12" s="556">
        <v>58</v>
      </c>
      <c r="F12" s="556">
        <v>70</v>
      </c>
      <c r="G12" s="556">
        <v>52</v>
      </c>
      <c r="H12" s="556">
        <v>62</v>
      </c>
      <c r="I12" s="556">
        <v>51</v>
      </c>
      <c r="J12" s="556">
        <v>74</v>
      </c>
      <c r="K12" s="556">
        <v>82</v>
      </c>
      <c r="L12" s="577">
        <v>75</v>
      </c>
      <c r="M12" s="615">
        <v>65</v>
      </c>
      <c r="N12" s="721">
        <v>66</v>
      </c>
      <c r="O12" s="692">
        <f t="shared" si="0"/>
        <v>690</v>
      </c>
      <c r="P12" s="622">
        <f t="shared" si="1"/>
        <v>57.5</v>
      </c>
      <c r="Q12" s="621">
        <f t="shared" si="2"/>
        <v>2.971311475409836</v>
      </c>
    </row>
    <row r="13" spans="1:19" ht="15.75" thickBot="1">
      <c r="A13" s="595" t="s">
        <v>410</v>
      </c>
      <c r="B13" s="556">
        <v>35</v>
      </c>
      <c r="C13" s="556">
        <v>35</v>
      </c>
      <c r="D13" s="556">
        <v>53</v>
      </c>
      <c r="E13" s="556">
        <v>48</v>
      </c>
      <c r="F13" s="556">
        <v>59</v>
      </c>
      <c r="G13" s="556">
        <v>54</v>
      </c>
      <c r="H13" s="556">
        <v>51</v>
      </c>
      <c r="I13" s="556">
        <v>66</v>
      </c>
      <c r="J13" s="556">
        <v>60</v>
      </c>
      <c r="K13" s="556">
        <v>51</v>
      </c>
      <c r="L13" s="577">
        <v>52</v>
      </c>
      <c r="M13" s="615">
        <v>65</v>
      </c>
      <c r="N13" s="721">
        <v>43</v>
      </c>
      <c r="O13" s="692">
        <f t="shared" si="0"/>
        <v>629</v>
      </c>
      <c r="P13" s="622">
        <f t="shared" si="1"/>
        <v>52.416666666666664</v>
      </c>
      <c r="Q13" s="621">
        <f t="shared" si="2"/>
        <v>3.5860655737704916</v>
      </c>
    </row>
    <row r="14" spans="1:19" ht="15.75" thickBot="1">
      <c r="A14" s="595" t="s">
        <v>405</v>
      </c>
      <c r="B14" s="556">
        <v>34</v>
      </c>
      <c r="C14" s="556">
        <v>41</v>
      </c>
      <c r="D14" s="556">
        <v>44</v>
      </c>
      <c r="E14" s="556">
        <v>44</v>
      </c>
      <c r="F14" s="556">
        <v>46</v>
      </c>
      <c r="G14" s="556">
        <v>55</v>
      </c>
      <c r="H14" s="556">
        <v>35</v>
      </c>
      <c r="I14" s="556">
        <v>58</v>
      </c>
      <c r="J14" s="556">
        <v>51</v>
      </c>
      <c r="K14" s="556">
        <v>53</v>
      </c>
      <c r="L14" s="577">
        <v>58</v>
      </c>
      <c r="M14" s="615">
        <v>68</v>
      </c>
      <c r="N14" s="721">
        <v>72</v>
      </c>
      <c r="O14" s="692">
        <f t="shared" si="0"/>
        <v>587</v>
      </c>
      <c r="P14" s="622">
        <f t="shared" si="1"/>
        <v>48.916666666666664</v>
      </c>
      <c r="Q14" s="621">
        <f t="shared" si="2"/>
        <v>3.4836065573770494</v>
      </c>
    </row>
    <row r="15" spans="1:19" ht="15.75" thickBot="1">
      <c r="A15" s="595" t="s">
        <v>414</v>
      </c>
      <c r="B15" s="556">
        <v>35</v>
      </c>
      <c r="C15" s="556">
        <v>33</v>
      </c>
      <c r="D15" s="556">
        <v>51</v>
      </c>
      <c r="E15" s="556">
        <v>42</v>
      </c>
      <c r="F15" s="556">
        <v>49</v>
      </c>
      <c r="G15" s="556">
        <v>46</v>
      </c>
      <c r="H15" s="556">
        <v>54</v>
      </c>
      <c r="I15" s="556">
        <v>67</v>
      </c>
      <c r="J15" s="556">
        <v>64</v>
      </c>
      <c r="K15" s="556">
        <v>37</v>
      </c>
      <c r="L15" s="577">
        <v>50</v>
      </c>
      <c r="M15" s="615">
        <v>55</v>
      </c>
      <c r="N15" s="721">
        <v>33</v>
      </c>
      <c r="O15" s="692">
        <f t="shared" si="0"/>
        <v>583</v>
      </c>
      <c r="P15" s="622">
        <f t="shared" si="1"/>
        <v>48.583333333333336</v>
      </c>
      <c r="Q15" s="621">
        <f t="shared" si="2"/>
        <v>3.5860655737704916</v>
      </c>
    </row>
    <row r="16" spans="1:19" ht="15.75" thickBot="1">
      <c r="A16" s="595" t="s">
        <v>395</v>
      </c>
      <c r="B16" s="556">
        <v>26</v>
      </c>
      <c r="C16" s="556">
        <v>39</v>
      </c>
      <c r="D16" s="556">
        <v>48</v>
      </c>
      <c r="E16" s="556">
        <v>47</v>
      </c>
      <c r="F16" s="556">
        <v>45</v>
      </c>
      <c r="G16" s="556">
        <v>47</v>
      </c>
      <c r="H16" s="556">
        <v>62</v>
      </c>
      <c r="I16" s="556">
        <v>53</v>
      </c>
      <c r="J16" s="556">
        <v>42</v>
      </c>
      <c r="K16" s="556">
        <v>48</v>
      </c>
      <c r="L16" s="577">
        <v>54</v>
      </c>
      <c r="M16" s="616">
        <v>54</v>
      </c>
      <c r="N16" s="721">
        <v>39</v>
      </c>
      <c r="O16" s="693">
        <f t="shared" si="0"/>
        <v>565</v>
      </c>
      <c r="P16" s="623">
        <f t="shared" si="1"/>
        <v>47.083333333333336</v>
      </c>
      <c r="Q16" s="621">
        <f t="shared" si="2"/>
        <v>2.6639344262295084</v>
      </c>
    </row>
    <row r="17" spans="1:34" ht="15.75" thickBot="1">
      <c r="A17" s="624" t="s">
        <v>8</v>
      </c>
      <c r="B17" s="625">
        <f>SUM(B7:B16)</f>
        <v>513</v>
      </c>
      <c r="C17" s="626">
        <f>SUM(C7:C16)</f>
        <v>491</v>
      </c>
      <c r="D17" s="626">
        <f>SUM(D7:D16)</f>
        <v>640</v>
      </c>
      <c r="E17" s="626">
        <f t="shared" ref="E17:J17" si="3">SUM(E7:E16)</f>
        <v>677</v>
      </c>
      <c r="F17" s="626">
        <f t="shared" si="3"/>
        <v>612</v>
      </c>
      <c r="G17" s="626">
        <f t="shared" si="3"/>
        <v>600</v>
      </c>
      <c r="H17" s="626">
        <f t="shared" si="3"/>
        <v>575</v>
      </c>
      <c r="I17" s="626">
        <f t="shared" si="3"/>
        <v>696</v>
      </c>
      <c r="J17" s="626">
        <f t="shared" si="3"/>
        <v>827</v>
      </c>
      <c r="K17" s="627">
        <f>SUM(K7:K16)</f>
        <v>662</v>
      </c>
      <c r="L17" s="627">
        <f>SUM(L7:L16)</f>
        <v>668</v>
      </c>
      <c r="M17" s="627">
        <f>SUM(M7:M16)</f>
        <v>653</v>
      </c>
      <c r="N17" s="724"/>
      <c r="O17" s="628">
        <f t="shared" si="0"/>
        <v>7614</v>
      </c>
      <c r="P17" s="629">
        <f>AVERAGE(B17:M17)</f>
        <v>634.5</v>
      </c>
      <c r="Q17" s="621">
        <f t="shared" si="2"/>
        <v>52.561475409836063</v>
      </c>
    </row>
    <row r="18" spans="1:34" s="213" customFormat="1">
      <c r="A18" s="209" t="s">
        <v>314</v>
      </c>
      <c r="N18" s="245"/>
      <c r="O18" s="214"/>
      <c r="Q18" s="215">
        <f>100-Q17</f>
        <v>47.438524590163937</v>
      </c>
    </row>
    <row r="19" spans="1:34">
      <c r="A19" s="89"/>
      <c r="B19" s="113"/>
      <c r="C19" s="113"/>
      <c r="D19" s="113"/>
      <c r="E19" s="89"/>
      <c r="F19" s="89"/>
      <c r="G19" s="89"/>
      <c r="H19" s="89"/>
      <c r="I19" s="89"/>
      <c r="J19" s="89"/>
      <c r="O19" s="260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</row>
    <row r="20" spans="1:34">
      <c r="A20" s="89"/>
      <c r="B20" s="113"/>
      <c r="C20" s="113"/>
      <c r="D20" s="113"/>
      <c r="E20" s="89"/>
      <c r="F20" s="89"/>
      <c r="G20" s="89"/>
      <c r="H20" s="89"/>
      <c r="I20" s="89"/>
      <c r="J20" s="89"/>
      <c r="R20" s="101"/>
      <c r="S20" s="102"/>
      <c r="T20" s="104"/>
      <c r="U20" s="102"/>
      <c r="V20" s="102"/>
      <c r="W20" s="102"/>
      <c r="X20" s="102"/>
      <c r="Y20" s="102"/>
      <c r="Z20" s="102"/>
      <c r="AA20" s="102"/>
      <c r="AB20" s="102"/>
      <c r="AC20" s="102"/>
      <c r="AD20" s="104"/>
      <c r="AE20" s="102"/>
      <c r="AF20" s="102"/>
      <c r="AG20" s="80"/>
      <c r="AH20" s="81"/>
    </row>
    <row r="21" spans="1:34">
      <c r="A21" s="89"/>
      <c r="B21" s="113"/>
      <c r="C21" s="113"/>
      <c r="D21" s="113"/>
      <c r="E21" s="89"/>
      <c r="F21" s="89"/>
      <c r="G21" s="89"/>
      <c r="H21" s="89"/>
      <c r="I21" s="89"/>
      <c r="J21" s="89"/>
      <c r="R21" s="101"/>
      <c r="S21" s="102"/>
      <c r="T21" s="104"/>
      <c r="U21" s="102"/>
      <c r="V21" s="102"/>
      <c r="W21" s="102"/>
      <c r="X21" s="102"/>
      <c r="Y21" s="102"/>
      <c r="Z21" s="102"/>
      <c r="AA21" s="102"/>
      <c r="AB21" s="102"/>
      <c r="AC21" s="102"/>
      <c r="AD21" s="104"/>
      <c r="AE21" s="102"/>
      <c r="AF21" s="102"/>
      <c r="AG21" s="80"/>
      <c r="AH21" s="81"/>
    </row>
    <row r="22" spans="1:34">
      <c r="A22" s="89"/>
      <c r="B22" s="113"/>
      <c r="C22" s="113"/>
      <c r="D22" s="113"/>
      <c r="E22" s="89"/>
      <c r="F22" s="89"/>
      <c r="G22" s="89"/>
      <c r="H22" s="89"/>
      <c r="I22" s="89"/>
      <c r="J22" s="89"/>
      <c r="R22" s="89"/>
      <c r="S22" s="89"/>
      <c r="T22" s="89"/>
      <c r="U22" s="89"/>
      <c r="V22" s="101"/>
      <c r="W22" s="102"/>
      <c r="X22" s="102"/>
      <c r="Y22" s="102"/>
      <c r="Z22" s="102"/>
      <c r="AA22" s="102"/>
      <c r="AB22" s="102"/>
      <c r="AC22" s="103"/>
      <c r="AD22" s="102"/>
      <c r="AE22" s="102"/>
      <c r="AF22" s="102"/>
      <c r="AG22" s="80"/>
      <c r="AH22" s="81"/>
    </row>
    <row r="23" spans="1:34">
      <c r="A23" s="89"/>
      <c r="B23" s="89"/>
      <c r="C23" s="89"/>
      <c r="D23" s="89"/>
      <c r="E23" s="89"/>
      <c r="F23" s="89"/>
      <c r="G23" s="89"/>
      <c r="H23" s="89"/>
      <c r="I23" s="89"/>
      <c r="J23" s="89"/>
      <c r="R23" s="89"/>
      <c r="S23" s="89"/>
      <c r="T23" s="89"/>
      <c r="U23" s="89"/>
      <c r="V23" s="101"/>
      <c r="W23" s="102"/>
      <c r="X23" s="102"/>
      <c r="Y23" s="102"/>
      <c r="Z23" s="102"/>
      <c r="AA23" s="102"/>
      <c r="AB23" s="102"/>
      <c r="AC23" s="103"/>
      <c r="AD23" s="102"/>
      <c r="AE23" s="102"/>
      <c r="AF23" s="102"/>
      <c r="AG23" s="80"/>
      <c r="AH23" s="81"/>
    </row>
    <row r="24" spans="1:34">
      <c r="A24" s="89"/>
      <c r="B24" s="89"/>
      <c r="C24" s="89"/>
      <c r="D24" s="89"/>
      <c r="E24" s="89"/>
      <c r="F24" s="89"/>
      <c r="G24" s="89"/>
      <c r="H24" s="89"/>
      <c r="I24" s="89"/>
      <c r="J24" s="89"/>
      <c r="R24" s="89"/>
      <c r="S24" s="89"/>
      <c r="T24" s="89"/>
      <c r="U24" s="89"/>
      <c r="V24" s="101"/>
      <c r="W24" s="102"/>
      <c r="X24" s="102"/>
      <c r="Y24" s="102"/>
      <c r="Z24" s="102"/>
      <c r="AA24" s="102"/>
      <c r="AB24" s="102"/>
      <c r="AC24" s="103"/>
      <c r="AD24" s="102"/>
      <c r="AE24" s="102"/>
      <c r="AF24" s="102"/>
      <c r="AG24" s="80"/>
      <c r="AH24" s="81"/>
    </row>
    <row r="25" spans="1:34">
      <c r="A25" s="89"/>
      <c r="B25" s="89"/>
      <c r="C25" s="89"/>
      <c r="D25" s="89"/>
      <c r="E25" s="89"/>
      <c r="F25" s="89"/>
      <c r="G25" s="89"/>
      <c r="H25" s="89"/>
      <c r="I25" s="89"/>
      <c r="J25" s="89"/>
      <c r="R25" s="89"/>
      <c r="S25" s="89"/>
      <c r="T25" s="89"/>
      <c r="U25" s="89"/>
      <c r="V25" s="101"/>
      <c r="W25" s="102"/>
      <c r="X25" s="102"/>
      <c r="Y25" s="102"/>
      <c r="Z25" s="102"/>
      <c r="AA25" s="102"/>
      <c r="AB25" s="102"/>
      <c r="AC25" s="103"/>
      <c r="AD25" s="102"/>
      <c r="AE25" s="102"/>
      <c r="AF25" s="102"/>
      <c r="AG25" s="80"/>
      <c r="AH25" s="81"/>
    </row>
    <row r="26" spans="1:34">
      <c r="A26" s="89"/>
      <c r="B26" s="89"/>
      <c r="C26" s="89"/>
      <c r="D26" s="89"/>
      <c r="E26" s="89"/>
      <c r="F26" s="89"/>
      <c r="G26" s="89"/>
      <c r="H26" s="89"/>
      <c r="I26" s="89"/>
      <c r="J26" s="89"/>
      <c r="R26" s="89"/>
      <c r="S26" s="89"/>
      <c r="T26" s="89"/>
      <c r="U26" s="89"/>
      <c r="V26" s="101"/>
      <c r="W26" s="102"/>
      <c r="X26" s="102"/>
      <c r="Y26" s="102"/>
      <c r="Z26" s="102"/>
      <c r="AA26" s="102"/>
      <c r="AB26" s="102"/>
      <c r="AC26" s="103"/>
      <c r="AD26" s="102"/>
      <c r="AE26" s="102"/>
      <c r="AF26" s="102"/>
      <c r="AG26" s="80"/>
      <c r="AH26" s="81"/>
    </row>
    <row r="27" spans="1:34">
      <c r="A27" s="89"/>
      <c r="B27" s="89"/>
      <c r="C27" s="89"/>
      <c r="D27" s="89"/>
      <c r="E27" s="89"/>
      <c r="F27" s="89"/>
      <c r="G27" s="89"/>
      <c r="H27" s="89"/>
      <c r="I27" s="89"/>
      <c r="J27" s="89"/>
      <c r="R27" s="89"/>
      <c r="S27" s="89"/>
      <c r="T27" s="89"/>
      <c r="U27" s="89"/>
      <c r="V27" s="101"/>
      <c r="W27" s="102"/>
      <c r="X27" s="102"/>
      <c r="Y27" s="102"/>
      <c r="Z27" s="102"/>
      <c r="AA27" s="102"/>
      <c r="AB27" s="102"/>
      <c r="AC27" s="103"/>
      <c r="AD27" s="102"/>
      <c r="AE27" s="102"/>
      <c r="AF27" s="102"/>
      <c r="AG27" s="80"/>
      <c r="AH27" s="81"/>
    </row>
    <row r="28" spans="1:34">
      <c r="A28" s="89"/>
      <c r="B28" s="89"/>
      <c r="C28" s="89"/>
      <c r="D28" s="89"/>
      <c r="E28" s="89"/>
      <c r="F28" s="89"/>
      <c r="G28" s="89"/>
      <c r="H28" s="89"/>
      <c r="I28" s="89"/>
      <c r="J28" s="89"/>
      <c r="R28" s="89"/>
      <c r="S28" s="89"/>
      <c r="T28" s="89"/>
      <c r="U28" s="89"/>
      <c r="V28" s="101"/>
      <c r="W28" s="102"/>
      <c r="X28" s="102"/>
      <c r="Y28" s="102"/>
      <c r="Z28" s="102"/>
      <c r="AA28" s="102"/>
      <c r="AB28" s="102"/>
      <c r="AC28" s="103"/>
      <c r="AD28" s="102"/>
      <c r="AE28" s="102"/>
      <c r="AF28" s="102"/>
      <c r="AG28" s="80"/>
      <c r="AH28" s="81"/>
    </row>
    <row r="29" spans="1:34">
      <c r="A29" s="89"/>
      <c r="B29" s="89"/>
      <c r="C29" s="89"/>
      <c r="D29" s="89"/>
      <c r="E29" s="89"/>
      <c r="F29" s="89"/>
      <c r="G29" s="89"/>
      <c r="H29" s="89"/>
      <c r="I29" s="89"/>
      <c r="J29" s="89"/>
      <c r="R29" s="89"/>
      <c r="S29" s="89"/>
      <c r="T29" s="89"/>
      <c r="U29" s="89"/>
      <c r="V29" s="101"/>
      <c r="W29" s="102"/>
      <c r="X29" s="102"/>
      <c r="Y29" s="102"/>
      <c r="Z29" s="102"/>
      <c r="AA29" s="102"/>
      <c r="AB29" s="102"/>
      <c r="AC29" s="103"/>
      <c r="AD29" s="102"/>
      <c r="AE29" s="102"/>
      <c r="AF29" s="102"/>
      <c r="AG29" s="80"/>
      <c r="AH29" s="81"/>
    </row>
    <row r="30" spans="1:34">
      <c r="A30" s="89"/>
      <c r="B30" s="89"/>
      <c r="C30" s="89"/>
      <c r="D30" s="89"/>
      <c r="E30" s="89"/>
      <c r="F30" s="89"/>
      <c r="G30" s="89"/>
      <c r="H30" s="89"/>
      <c r="I30" s="89"/>
      <c r="J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</row>
    <row r="31" spans="1:34">
      <c r="A31" s="89"/>
      <c r="B31" s="89"/>
      <c r="C31" s="89"/>
      <c r="D31" s="89"/>
      <c r="E31" s="89"/>
      <c r="F31" s="89"/>
      <c r="G31" s="89"/>
      <c r="H31" s="89"/>
      <c r="I31" s="89"/>
      <c r="J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</row>
    <row r="32" spans="1:34">
      <c r="A32" s="89"/>
      <c r="B32" s="89"/>
      <c r="C32" s="89"/>
      <c r="D32" s="89"/>
      <c r="E32" s="89"/>
      <c r="F32" s="89"/>
      <c r="G32" s="89"/>
      <c r="H32" s="89"/>
      <c r="I32" s="89"/>
      <c r="J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</row>
    <row r="33" spans="1:32">
      <c r="A33" s="89"/>
      <c r="B33" s="89"/>
      <c r="C33" s="89"/>
      <c r="D33" s="89"/>
      <c r="E33" s="89"/>
      <c r="F33" s="89"/>
      <c r="G33" s="89"/>
      <c r="H33" s="89"/>
      <c r="I33" s="89"/>
      <c r="J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</row>
    <row r="34" spans="1:32">
      <c r="A34" s="89"/>
      <c r="B34" s="89"/>
      <c r="C34" s="89"/>
      <c r="D34" s="89"/>
      <c r="E34" s="89"/>
      <c r="F34" s="89"/>
      <c r="G34" s="89"/>
      <c r="H34" s="89"/>
      <c r="I34" s="89"/>
      <c r="J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</row>
    <row r="35" spans="1:32">
      <c r="A35" s="89"/>
      <c r="B35" s="89"/>
      <c r="C35" s="89"/>
      <c r="D35" s="89"/>
      <c r="E35" s="89"/>
      <c r="F35" s="89"/>
      <c r="G35" s="89"/>
      <c r="H35" s="89"/>
      <c r="I35" s="89"/>
      <c r="J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</row>
    <row r="36" spans="1:32" ht="61.5" customHeight="1">
      <c r="A36" s="1068" t="s">
        <v>385</v>
      </c>
      <c r="B36" s="1068"/>
      <c r="C36" s="1068"/>
      <c r="D36" s="1068"/>
      <c r="E36" s="1068"/>
      <c r="F36" s="89"/>
      <c r="G36" s="89"/>
      <c r="H36" s="89"/>
      <c r="I36" s="89"/>
      <c r="J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</row>
    <row r="37" spans="1:32">
      <c r="A37" s="89"/>
      <c r="B37" s="89"/>
      <c r="C37" s="89"/>
      <c r="D37" s="89"/>
      <c r="E37" s="89"/>
      <c r="F37" s="89"/>
      <c r="G37" s="89"/>
      <c r="H37" s="89"/>
      <c r="I37" s="89"/>
      <c r="J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</row>
    <row r="38" spans="1:32">
      <c r="A38" s="89"/>
      <c r="B38" s="89"/>
      <c r="C38" s="89"/>
      <c r="D38" s="89"/>
      <c r="E38" s="89"/>
      <c r="F38" s="89"/>
      <c r="G38" s="89"/>
      <c r="H38" s="89"/>
      <c r="I38" s="89"/>
      <c r="J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</row>
    <row r="39" spans="1:32">
      <c r="A39" s="89"/>
      <c r="B39" s="89"/>
      <c r="C39" s="89"/>
      <c r="D39" s="89"/>
      <c r="E39" s="89"/>
      <c r="F39" s="89"/>
      <c r="G39" s="89"/>
      <c r="H39" s="89"/>
      <c r="I39" s="89"/>
      <c r="J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</row>
    <row r="40" spans="1:32">
      <c r="A40" s="89"/>
      <c r="B40" s="89"/>
      <c r="C40" s="89"/>
      <c r="D40" s="89"/>
      <c r="E40" s="89"/>
      <c r="F40" s="89"/>
      <c r="G40" s="89"/>
      <c r="H40" s="89"/>
      <c r="I40" s="89"/>
      <c r="J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</row>
    <row r="41" spans="1:32">
      <c r="A41" s="89"/>
      <c r="B41" s="89"/>
      <c r="C41" s="89"/>
      <c r="D41" s="89"/>
      <c r="E41" s="89"/>
      <c r="F41" s="89"/>
      <c r="G41" s="89"/>
      <c r="H41" s="89"/>
      <c r="I41" s="89"/>
      <c r="J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</row>
  </sheetData>
  <mergeCells count="1">
    <mergeCell ref="A36:E36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7:M17 O7:P16" formulaRange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1:O108"/>
  <sheetViews>
    <sheetView zoomScale="90" zoomScaleNormal="90" workbookViewId="0">
      <selection activeCell="J43" sqref="J43"/>
    </sheetView>
  </sheetViews>
  <sheetFormatPr defaultRowHeight="14.25"/>
  <cols>
    <col min="1" max="1" width="11.42578125" style="9" customWidth="1"/>
    <col min="2" max="2" width="12.85546875" style="74" bestFit="1" customWidth="1"/>
    <col min="3" max="3" width="11.42578125" style="74" bestFit="1" customWidth="1"/>
    <col min="4" max="4" width="6.28515625" style="9" bestFit="1" customWidth="1"/>
    <col min="5" max="5" width="9.42578125" style="9" customWidth="1"/>
    <col min="6" max="6" width="12.85546875" style="9" bestFit="1" customWidth="1"/>
    <col min="7" max="7" width="11.42578125" style="9" bestFit="1" customWidth="1"/>
    <col min="8" max="8" width="7.140625" style="9" customWidth="1"/>
    <col min="9" max="9" width="9.5703125" style="9" customWidth="1"/>
    <col min="10" max="10" width="12.85546875" style="9" bestFit="1" customWidth="1"/>
    <col min="11" max="11" width="11.42578125" style="9" bestFit="1" customWidth="1"/>
    <col min="12" max="12" width="7.140625" style="9" customWidth="1"/>
    <col min="13" max="13" width="9.42578125" style="9" customWidth="1"/>
    <col min="14" max="14" width="12.85546875" style="9" bestFit="1" customWidth="1"/>
    <col min="15" max="15" width="11.42578125" style="9" bestFit="1" customWidth="1"/>
    <col min="16" max="16" width="9.140625" style="9" customWidth="1"/>
    <col min="17" max="16384" width="9.140625" style="9"/>
  </cols>
  <sheetData>
    <row r="1" spans="1:15" ht="15">
      <c r="A1" s="1" t="s">
        <v>3</v>
      </c>
    </row>
    <row r="2" spans="1:15" ht="15">
      <c r="A2" s="1" t="s">
        <v>4</v>
      </c>
    </row>
    <row r="3" spans="1:15" ht="15">
      <c r="A3" s="1"/>
    </row>
    <row r="4" spans="1:15" ht="15">
      <c r="A4" s="1" t="s">
        <v>428</v>
      </c>
    </row>
    <row r="5" spans="1:15" ht="15">
      <c r="A5" s="1"/>
    </row>
    <row r="6" spans="1:15">
      <c r="A6" s="9" t="s">
        <v>317</v>
      </c>
    </row>
    <row r="7" spans="1:15">
      <c r="A7" s="9" t="s">
        <v>318</v>
      </c>
    </row>
    <row r="8" spans="1:15" s="204" customFormat="1" ht="15" thickBot="1">
      <c r="B8" s="543">
        <f>'10+_SUB''s_2025'!$N7</f>
        <v>77</v>
      </c>
      <c r="F8" s="543">
        <f>'10+_SUB''s_2025'!$N8</f>
        <v>48</v>
      </c>
      <c r="J8" s="543">
        <f>'10+_SUB''s_2025'!$N9</f>
        <v>45</v>
      </c>
      <c r="N8" s="543">
        <f>'10+_SUB''s_2025'!$N10</f>
        <v>45</v>
      </c>
    </row>
    <row r="9" spans="1:15" ht="15.75" thickBot="1">
      <c r="A9" s="1078" t="str">
        <f>'10+_SUB''s_2025'!A7</f>
        <v>Sé</v>
      </c>
      <c r="B9" s="1079"/>
      <c r="C9" s="1080"/>
      <c r="E9" s="1078" t="str">
        <f>'10+_SUB''s_2025'!A8</f>
        <v>Lapa</v>
      </c>
      <c r="F9" s="1079"/>
      <c r="G9" s="1080"/>
      <c r="I9" s="1078" t="str">
        <f>'10+_SUB''s_2025'!A9</f>
        <v>Butantã</v>
      </c>
      <c r="J9" s="1079"/>
      <c r="K9" s="1080"/>
      <c r="M9" s="1078" t="str">
        <f>'10+_SUB''s_2025'!A10</f>
        <v>Ipiranga</v>
      </c>
      <c r="N9" s="1079"/>
      <c r="O9" s="1080"/>
    </row>
    <row r="10" spans="1:15" ht="15.75" thickBot="1">
      <c r="A10" s="630" t="s">
        <v>5</v>
      </c>
      <c r="B10" s="631" t="s">
        <v>319</v>
      </c>
      <c r="C10" s="279" t="s">
        <v>320</v>
      </c>
      <c r="E10" s="532" t="s">
        <v>5</v>
      </c>
      <c r="F10" s="83" t="s">
        <v>319</v>
      </c>
      <c r="G10" s="280" t="s">
        <v>320</v>
      </c>
      <c r="I10" s="532" t="s">
        <v>5</v>
      </c>
      <c r="J10" s="83" t="s">
        <v>319</v>
      </c>
      <c r="K10" s="280" t="s">
        <v>320</v>
      </c>
      <c r="M10" s="532" t="s">
        <v>5</v>
      </c>
      <c r="N10" s="83" t="s">
        <v>319</v>
      </c>
      <c r="O10" s="279" t="s">
        <v>320</v>
      </c>
    </row>
    <row r="11" spans="1:15" s="197" customFormat="1" ht="15">
      <c r="A11" s="726">
        <v>45292</v>
      </c>
      <c r="B11" s="734">
        <f>'10+_SUB''s_2025'!M7</f>
        <v>78</v>
      </c>
      <c r="C11" s="725">
        <f>((B11-B8)/B8)*100</f>
        <v>1.2987012987012987</v>
      </c>
      <c r="E11" s="735">
        <v>45292</v>
      </c>
      <c r="F11" s="534">
        <f>'10+_SUB''s_2025'!M8</f>
        <v>66</v>
      </c>
      <c r="G11" s="331">
        <f>((F11-F8)/F8)*100</f>
        <v>37.5</v>
      </c>
      <c r="I11" s="735">
        <v>45292</v>
      </c>
      <c r="J11" s="534">
        <f>'10+_SUB''s_2025'!M9</f>
        <v>58</v>
      </c>
      <c r="K11" s="331">
        <f>((J11-J8)/J8)*100</f>
        <v>28.888888888888886</v>
      </c>
      <c r="M11" s="735">
        <v>45292</v>
      </c>
      <c r="N11" s="736">
        <f>'10+_SUB''s_2025'!M10</f>
        <v>74</v>
      </c>
      <c r="O11" s="725">
        <f>((N11-N8)/N8)*100</f>
        <v>64.444444444444443</v>
      </c>
    </row>
    <row r="12" spans="1:15" s="299" customFormat="1" ht="15">
      <c r="A12" s="357">
        <v>45323</v>
      </c>
      <c r="B12" s="694">
        <f>'10+_SUB''s_2025'!L7</f>
        <v>101</v>
      </c>
      <c r="C12" s="695">
        <f>((B12-51)/51)*100</f>
        <v>98.039215686274503</v>
      </c>
      <c r="E12" s="358">
        <v>45323</v>
      </c>
      <c r="F12" s="696">
        <f>'10+_SUB''s_2025'!L8</f>
        <v>73</v>
      </c>
      <c r="G12" s="695">
        <f t="shared" ref="G12:G17" si="0">((F12-F11)/F11)*100</f>
        <v>10.606060606060606</v>
      </c>
      <c r="I12" s="358">
        <v>45323</v>
      </c>
      <c r="J12" s="696">
        <f>'10+_SUB''s_2025'!L9</f>
        <v>74</v>
      </c>
      <c r="K12" s="695">
        <f t="shared" ref="K12:K17" si="1">((J12-J11)/J11)*100</f>
        <v>27.586206896551722</v>
      </c>
      <c r="M12" s="358">
        <v>45323</v>
      </c>
      <c r="N12" s="697">
        <f>'10+_SUB''s_2025'!L10</f>
        <v>66</v>
      </c>
      <c r="O12" s="695">
        <f t="shared" ref="O12:O17" si="2">((N12-N11)/N11)*100</f>
        <v>-10.810810810810811</v>
      </c>
    </row>
    <row r="13" spans="1:15" s="197" customFormat="1" ht="15">
      <c r="A13" s="334">
        <v>45352</v>
      </c>
      <c r="B13" s="335">
        <f>'10+_SUB''s_2025'!K7</f>
        <v>109</v>
      </c>
      <c r="C13" s="331">
        <f t="shared" ref="C13:C18" si="3">((B13-B12)/B12)*100</f>
        <v>7.9207920792079207</v>
      </c>
      <c r="E13" s="328">
        <v>45352</v>
      </c>
      <c r="F13" s="330">
        <f>'10+_SUB''s_2025'!$K$8</f>
        <v>74</v>
      </c>
      <c r="G13" s="331">
        <f t="shared" si="0"/>
        <v>1.3698630136986301</v>
      </c>
      <c r="I13" s="328">
        <v>45352</v>
      </c>
      <c r="J13" s="330">
        <f>'10+_SUB''s_2025'!$K$9</f>
        <v>98</v>
      </c>
      <c r="K13" s="331">
        <f t="shared" si="1"/>
        <v>32.432432432432435</v>
      </c>
      <c r="M13" s="328">
        <v>45352</v>
      </c>
      <c r="N13" s="710">
        <f>'10+_SUB''s_2025'!$K$10</f>
        <v>53</v>
      </c>
      <c r="O13" s="331">
        <f t="shared" si="2"/>
        <v>-19.696969696969695</v>
      </c>
    </row>
    <row r="14" spans="1:15" s="197" customFormat="1" ht="15">
      <c r="A14" s="334">
        <v>45383</v>
      </c>
      <c r="B14" s="335">
        <f>'10+_SUB''s_2025'!J$7</f>
        <v>139</v>
      </c>
      <c r="C14" s="331">
        <f t="shared" si="3"/>
        <v>27.522935779816514</v>
      </c>
      <c r="E14" s="328">
        <v>45383</v>
      </c>
      <c r="F14" s="710">
        <f>'10+_SUB''s_2025'!J$8</f>
        <v>82</v>
      </c>
      <c r="G14" s="331">
        <f t="shared" si="0"/>
        <v>10.810810810810811</v>
      </c>
      <c r="I14" s="328">
        <v>45383</v>
      </c>
      <c r="J14" s="710">
        <f>'10+_SUB''s_2025'!J$9</f>
        <v>162</v>
      </c>
      <c r="K14" s="331">
        <f t="shared" si="1"/>
        <v>65.306122448979593</v>
      </c>
      <c r="M14" s="328">
        <v>45383</v>
      </c>
      <c r="N14" s="710">
        <f>'10+_SUB''s_2025'!J$10</f>
        <v>95</v>
      </c>
      <c r="O14" s="331">
        <f t="shared" si="2"/>
        <v>79.245283018867923</v>
      </c>
    </row>
    <row r="15" spans="1:15" s="197" customFormat="1" ht="15">
      <c r="A15" s="334">
        <v>45413</v>
      </c>
      <c r="B15" s="335">
        <f>'10+_SUB''s_2025'!I$7</f>
        <v>139</v>
      </c>
      <c r="C15" s="331">
        <f t="shared" si="3"/>
        <v>0</v>
      </c>
      <c r="E15" s="328">
        <v>45413</v>
      </c>
      <c r="F15" s="710">
        <f>'10+_SUB''s_2025'!I$8</f>
        <v>65</v>
      </c>
      <c r="G15" s="331">
        <f t="shared" si="0"/>
        <v>-20.73170731707317</v>
      </c>
      <c r="I15" s="328">
        <v>45413</v>
      </c>
      <c r="J15" s="710">
        <f>'10+_SUB''s_2025'!I$9</f>
        <v>68</v>
      </c>
      <c r="K15" s="331">
        <f t="shared" si="1"/>
        <v>-58.024691358024697</v>
      </c>
      <c r="M15" s="328">
        <v>45413</v>
      </c>
      <c r="N15" s="710">
        <f>'10+_SUB''s_2025'!I$10</f>
        <v>71</v>
      </c>
      <c r="O15" s="331">
        <f t="shared" si="2"/>
        <v>-25.263157894736842</v>
      </c>
    </row>
    <row r="16" spans="1:15" s="197" customFormat="1" ht="15">
      <c r="A16" s="334">
        <v>45444</v>
      </c>
      <c r="B16" s="335">
        <f>'10+_SUB''s_2025'!H$7</f>
        <v>107</v>
      </c>
      <c r="C16" s="331">
        <f t="shared" si="3"/>
        <v>-23.021582733812952</v>
      </c>
      <c r="E16" s="328">
        <v>45444</v>
      </c>
      <c r="F16" s="710">
        <f>'10+_SUB''s_2025'!H$8</f>
        <v>45</v>
      </c>
      <c r="G16" s="331">
        <f t="shared" si="0"/>
        <v>-30.76923076923077</v>
      </c>
      <c r="I16" s="328">
        <v>45444</v>
      </c>
      <c r="J16" s="710">
        <f>'10+_SUB''s_2025'!H$9</f>
        <v>52</v>
      </c>
      <c r="K16" s="331">
        <f t="shared" si="1"/>
        <v>-23.52941176470588</v>
      </c>
      <c r="M16" s="328">
        <v>45444</v>
      </c>
      <c r="N16" s="710">
        <f>'10+_SUB''s_2025'!H$10</f>
        <v>58</v>
      </c>
      <c r="O16" s="331">
        <f t="shared" si="2"/>
        <v>-18.30985915492958</v>
      </c>
    </row>
    <row r="17" spans="1:15" s="197" customFormat="1" ht="15">
      <c r="A17" s="334">
        <v>45474</v>
      </c>
      <c r="B17" s="335">
        <f>'10+_SUB''s_2025'!G$7</f>
        <v>88</v>
      </c>
      <c r="C17" s="331">
        <f t="shared" si="3"/>
        <v>-17.75700934579439</v>
      </c>
      <c r="E17" s="328">
        <v>45474</v>
      </c>
      <c r="F17" s="710">
        <f>'10+_SUB''s_2025'!G$8</f>
        <v>73</v>
      </c>
      <c r="G17" s="331">
        <f t="shared" si="0"/>
        <v>62.222222222222221</v>
      </c>
      <c r="I17" s="328">
        <v>45474</v>
      </c>
      <c r="J17" s="710">
        <f>'10+_SUB''s_2025'!G$9</f>
        <v>57</v>
      </c>
      <c r="K17" s="331">
        <f t="shared" si="1"/>
        <v>9.6153846153846168</v>
      </c>
      <c r="M17" s="328">
        <v>45474</v>
      </c>
      <c r="N17" s="710">
        <f>'10+_SUB''s_2025'!G$10</f>
        <v>59</v>
      </c>
      <c r="O17" s="331">
        <f t="shared" si="2"/>
        <v>1.7241379310344827</v>
      </c>
    </row>
    <row r="18" spans="1:15" s="197" customFormat="1" ht="15">
      <c r="A18" s="334">
        <v>45505</v>
      </c>
      <c r="B18" s="335">
        <f>'10+_SUB''s_2025'!F$7</f>
        <v>82</v>
      </c>
      <c r="C18" s="331">
        <f t="shared" si="3"/>
        <v>-6.8181818181818175</v>
      </c>
      <c r="E18" s="328">
        <v>45505</v>
      </c>
      <c r="F18" s="710">
        <f>'10+_SUB''s_2025'!F$8</f>
        <v>90</v>
      </c>
      <c r="G18" s="331">
        <f>((F18-F17)/F17)*100</f>
        <v>23.287671232876711</v>
      </c>
      <c r="I18" s="328">
        <v>45505</v>
      </c>
      <c r="J18" s="710">
        <f>'10+_SUB''s_2025'!F$9</f>
        <v>68</v>
      </c>
      <c r="K18" s="331">
        <f>((J18-J17)/J17)*100</f>
        <v>19.298245614035086</v>
      </c>
      <c r="M18" s="328">
        <v>45505</v>
      </c>
      <c r="N18" s="710">
        <f>'10+_SUB''s_2025'!F$10</f>
        <v>59</v>
      </c>
      <c r="O18" s="331">
        <f>((N18-N17)/N17)*100</f>
        <v>0</v>
      </c>
    </row>
    <row r="19" spans="1:15" s="197" customFormat="1" ht="15">
      <c r="A19" s="334">
        <v>45536</v>
      </c>
      <c r="B19" s="335">
        <f>'10+_SUB''s_2025'!E$7</f>
        <v>115</v>
      </c>
      <c r="C19" s="331">
        <f>((B19-B18)/B18)*100</f>
        <v>40.243902439024396</v>
      </c>
      <c r="E19" s="328">
        <v>45536</v>
      </c>
      <c r="F19" s="710">
        <f>'10+_SUB''s_2025'!E$8</f>
        <v>149</v>
      </c>
      <c r="G19" s="331">
        <f>((F19-F18)/F18)*100</f>
        <v>65.555555555555557</v>
      </c>
      <c r="I19" s="328">
        <v>45536</v>
      </c>
      <c r="J19" s="710">
        <f>'10+_SUB''s_2025'!E$9</f>
        <v>43</v>
      </c>
      <c r="K19" s="331">
        <f>((J19-J18)/J18)*100</f>
        <v>-36.764705882352942</v>
      </c>
      <c r="M19" s="328">
        <v>45536</v>
      </c>
      <c r="N19" s="710">
        <f>'10+_SUB''s_2025'!E$10</f>
        <v>76</v>
      </c>
      <c r="O19" s="331">
        <f>((N19-N18)/N18)*100</f>
        <v>28.8135593220339</v>
      </c>
    </row>
    <row r="20" spans="1:15" s="197" customFormat="1" ht="15">
      <c r="A20" s="334">
        <v>45566</v>
      </c>
      <c r="B20" s="335">
        <f>'10+_SUB''s_2025'!D$7</f>
        <v>121</v>
      </c>
      <c r="C20" s="331">
        <f>((B20-B19)/B19)*100</f>
        <v>5.2173913043478262</v>
      </c>
      <c r="E20" s="328">
        <v>45566</v>
      </c>
      <c r="F20" s="710">
        <f>'10+_SUB''s_2025'!D$8</f>
        <v>86</v>
      </c>
      <c r="G20" s="331">
        <f>((F20-F19)/F19)*100</f>
        <v>-42.281879194630875</v>
      </c>
      <c r="I20" s="328">
        <v>45566</v>
      </c>
      <c r="J20" s="710">
        <f>'10+_SUB''s_2025'!D$9</f>
        <v>82</v>
      </c>
      <c r="K20" s="331">
        <f>((J20-J19)/J19)*100</f>
        <v>90.697674418604649</v>
      </c>
      <c r="M20" s="328">
        <v>45566</v>
      </c>
      <c r="N20" s="710">
        <f>'10+_SUB''s_2025'!D$10</f>
        <v>85</v>
      </c>
      <c r="O20" s="331">
        <f>((N20-N19)/N19)*100</f>
        <v>11.842105263157894</v>
      </c>
    </row>
    <row r="21" spans="1:15" s="197" customFormat="1" ht="15">
      <c r="A21" s="334">
        <v>45597</v>
      </c>
      <c r="B21" s="335">
        <f>'10+_SUB''s_2025'!C$7</f>
        <v>60</v>
      </c>
      <c r="C21" s="331">
        <f>((B21-B20)/B20)*100</f>
        <v>-50.413223140495866</v>
      </c>
      <c r="E21" s="328">
        <v>45597</v>
      </c>
      <c r="F21" s="710">
        <f>'10+_SUB''s_2025'!C$8</f>
        <v>67</v>
      </c>
      <c r="G21" s="331">
        <f>((F21-F20)/F20)*100</f>
        <v>-22.093023255813954</v>
      </c>
      <c r="I21" s="328">
        <v>45597</v>
      </c>
      <c r="J21" s="710">
        <f>'10+_SUB''s_2025'!C$9</f>
        <v>47</v>
      </c>
      <c r="K21" s="331">
        <f>((J21-J20)/J20)*100</f>
        <v>-42.68292682926829</v>
      </c>
      <c r="M21" s="328">
        <v>45597</v>
      </c>
      <c r="N21" s="710">
        <f>'10+_SUB''s_2025'!C$10</f>
        <v>52</v>
      </c>
      <c r="O21" s="331">
        <f>((N21-N20)/N20)*100</f>
        <v>-38.82352941176471</v>
      </c>
    </row>
    <row r="22" spans="1:15" s="299" customFormat="1" ht="15.75" thickBot="1">
      <c r="A22" s="1027">
        <v>45627</v>
      </c>
      <c r="B22" s="1028">
        <f>'10+_SUB''s_2025'!B$7</f>
        <v>61</v>
      </c>
      <c r="C22" s="1029">
        <f>((B22-B21)/B21)*100</f>
        <v>1.6666666666666667</v>
      </c>
      <c r="E22" s="1030">
        <v>45627</v>
      </c>
      <c r="F22" s="1031">
        <f>'10+_SUB''s_2025'!B$8</f>
        <v>64</v>
      </c>
      <c r="G22" s="1029">
        <f>((F22-F21)/F21)*100</f>
        <v>-4.4776119402985071</v>
      </c>
      <c r="I22" s="1030">
        <v>45627</v>
      </c>
      <c r="J22" s="1031">
        <f>'10+_SUB''s_2025'!B$9</f>
        <v>83</v>
      </c>
      <c r="K22" s="1029">
        <f>((J22-J21)/J21)*100</f>
        <v>76.59574468085107</v>
      </c>
      <c r="M22" s="1030">
        <v>45627</v>
      </c>
      <c r="N22" s="1031">
        <f>'10+_SUB''s_2025'!B$10</f>
        <v>96</v>
      </c>
      <c r="O22" s="1029">
        <f>((N22-N21)/N21)*100</f>
        <v>84.615384615384613</v>
      </c>
    </row>
    <row r="23" spans="1:15">
      <c r="B23" s="9"/>
      <c r="C23" s="9"/>
    </row>
    <row r="24" spans="1:15" s="204" customFormat="1" ht="15" thickBot="1">
      <c r="B24" s="543">
        <f>'10+_SUB''s_2025'!$N11</f>
        <v>43</v>
      </c>
      <c r="F24" s="543">
        <f>'10+_SUB''s_2025'!$N12</f>
        <v>66</v>
      </c>
      <c r="J24" s="543">
        <f>'10+_SUB''s_2025'!$N13</f>
        <v>43</v>
      </c>
      <c r="N24" s="543">
        <f>'10+_SUB''s_2025'!$N14</f>
        <v>72</v>
      </c>
    </row>
    <row r="25" spans="1:15" ht="15.75" thickBot="1">
      <c r="A25" s="1078" t="str">
        <f>'10+_SUB''s_2025'!A11</f>
        <v>Penha</v>
      </c>
      <c r="B25" s="1079"/>
      <c r="C25" s="1080"/>
      <c r="E25" s="1081" t="str">
        <f>'10+_SUB''s_2025'!A12</f>
        <v>Pirituba/Jaraguá</v>
      </c>
      <c r="F25" s="1082"/>
      <c r="G25" s="1083"/>
      <c r="I25" s="1081" t="str">
        <f>'10+_SUB''s_2025'!A13</f>
        <v>Mooca</v>
      </c>
      <c r="J25" s="1082"/>
      <c r="K25" s="1083"/>
      <c r="M25" s="1081" t="str">
        <f>'10+_SUB''s_2025'!A14</f>
        <v>Itaquera</v>
      </c>
      <c r="N25" s="1082"/>
      <c r="O25" s="1084"/>
    </row>
    <row r="26" spans="1:15" ht="15.75" thickBot="1">
      <c r="A26" s="272" t="s">
        <v>5</v>
      </c>
      <c r="B26" s="275" t="s">
        <v>319</v>
      </c>
      <c r="C26" s="285" t="s">
        <v>320</v>
      </c>
      <c r="E26" s="278" t="s">
        <v>5</v>
      </c>
      <c r="F26" s="5" t="s">
        <v>319</v>
      </c>
      <c r="G26" s="281" t="s">
        <v>320</v>
      </c>
      <c r="I26" s="276" t="s">
        <v>5</v>
      </c>
      <c r="J26" s="5" t="s">
        <v>319</v>
      </c>
      <c r="K26" s="277" t="s">
        <v>320</v>
      </c>
      <c r="M26" s="276" t="s">
        <v>5</v>
      </c>
      <c r="N26" s="327" t="s">
        <v>319</v>
      </c>
      <c r="O26" s="324" t="s">
        <v>320</v>
      </c>
    </row>
    <row r="27" spans="1:15" s="197" customFormat="1" ht="15">
      <c r="A27" s="735">
        <v>45292</v>
      </c>
      <c r="B27" s="534">
        <f>'10+_SUB''s_2025'!M11</f>
        <v>70</v>
      </c>
      <c r="C27" s="331">
        <f>((B27-B24)/B24)*100</f>
        <v>62.790697674418603</v>
      </c>
      <c r="E27" s="735">
        <v>45292</v>
      </c>
      <c r="F27" s="736">
        <f>'10+_SUB''s_2025'!M12</f>
        <v>65</v>
      </c>
      <c r="G27" s="737">
        <f>((F27-F24)/F24)*100</f>
        <v>-1.5151515151515151</v>
      </c>
      <c r="I27" s="735">
        <v>45292</v>
      </c>
      <c r="J27" s="534">
        <f>'10+_SUB''s_2025'!M13</f>
        <v>65</v>
      </c>
      <c r="K27" s="331">
        <f>((J27-J24)/J24)*100</f>
        <v>51.162790697674424</v>
      </c>
      <c r="M27" s="735">
        <v>45292</v>
      </c>
      <c r="N27" s="534">
        <f>'10+_SUB''s_2025'!M14</f>
        <v>68</v>
      </c>
      <c r="O27" s="738">
        <f>((N27-N24)/N24)*100</f>
        <v>-5.5555555555555554</v>
      </c>
    </row>
    <row r="28" spans="1:15" s="299" customFormat="1" ht="15">
      <c r="A28" s="358">
        <v>45323</v>
      </c>
      <c r="B28" s="696">
        <f>'10+_SUB''s_2025'!L11</f>
        <v>65</v>
      </c>
      <c r="C28" s="695">
        <f t="shared" ref="C28:C33" si="4">((B28-B27)/B27)*100</f>
        <v>-7.1428571428571423</v>
      </c>
      <c r="E28" s="358">
        <v>45323</v>
      </c>
      <c r="F28" s="697">
        <f>'10+_SUB''s_2025'!L12</f>
        <v>75</v>
      </c>
      <c r="G28" s="698">
        <f t="shared" ref="G28:G33" si="5">((F28-F27)/F27)*100</f>
        <v>15.384615384615385</v>
      </c>
      <c r="I28" s="358">
        <v>45323</v>
      </c>
      <c r="J28" s="696">
        <f>'10+_SUB''s_2025'!L13</f>
        <v>52</v>
      </c>
      <c r="K28" s="695">
        <f t="shared" ref="K28:K33" si="6">((J28-J27)/J27)*100</f>
        <v>-20</v>
      </c>
      <c r="M28" s="358">
        <v>45323</v>
      </c>
      <c r="N28" s="696">
        <f>'10+_SUB''s_2025'!L14</f>
        <v>58</v>
      </c>
      <c r="O28" s="695">
        <f t="shared" ref="O28:O33" si="7">((N28-N27)/N27)*100</f>
        <v>-14.705882352941178</v>
      </c>
    </row>
    <row r="29" spans="1:15" s="197" customFormat="1" ht="15">
      <c r="A29" s="328">
        <v>45352</v>
      </c>
      <c r="B29" s="330">
        <f>'10+_SUB''s_2025'!$K$11</f>
        <v>57</v>
      </c>
      <c r="C29" s="331">
        <f t="shared" si="4"/>
        <v>-12.307692307692308</v>
      </c>
      <c r="E29" s="328">
        <v>45352</v>
      </c>
      <c r="F29" s="710">
        <f>'10+_SUB''s_2025'!$K$12</f>
        <v>82</v>
      </c>
      <c r="G29" s="711">
        <f t="shared" si="5"/>
        <v>9.3333333333333339</v>
      </c>
      <c r="I29" s="328">
        <v>45352</v>
      </c>
      <c r="J29" s="330">
        <f>'10+_SUB''s_2025'!$K$13</f>
        <v>51</v>
      </c>
      <c r="K29" s="331">
        <f t="shared" si="6"/>
        <v>-1.9230769230769231</v>
      </c>
      <c r="M29" s="328">
        <v>45352</v>
      </c>
      <c r="N29" s="330">
        <f>'10+_SUB''s_2025'!$K$14</f>
        <v>53</v>
      </c>
      <c r="O29" s="331">
        <f t="shared" si="7"/>
        <v>-8.6206896551724146</v>
      </c>
    </row>
    <row r="30" spans="1:15" s="197" customFormat="1" ht="15">
      <c r="A30" s="328">
        <v>45383</v>
      </c>
      <c r="B30" s="710">
        <f>'10+_SUB''s_2025'!J$11</f>
        <v>58</v>
      </c>
      <c r="C30" s="331">
        <f t="shared" si="4"/>
        <v>1.7543859649122806</v>
      </c>
      <c r="E30" s="328">
        <v>45383</v>
      </c>
      <c r="F30" s="710">
        <f>'10+_SUB''s_2025'!J$12</f>
        <v>74</v>
      </c>
      <c r="G30" s="711">
        <f t="shared" si="5"/>
        <v>-9.7560975609756095</v>
      </c>
      <c r="I30" s="328">
        <v>45383</v>
      </c>
      <c r="J30" s="710">
        <f>'10+_SUB''s_2025'!J$13</f>
        <v>60</v>
      </c>
      <c r="K30" s="331">
        <f t="shared" si="6"/>
        <v>17.647058823529413</v>
      </c>
      <c r="M30" s="328">
        <v>45383</v>
      </c>
      <c r="N30" s="710">
        <f>'10+_SUB''s_2025'!J$14</f>
        <v>51</v>
      </c>
      <c r="O30" s="331">
        <f t="shared" si="7"/>
        <v>-3.7735849056603774</v>
      </c>
    </row>
    <row r="31" spans="1:15" s="197" customFormat="1" ht="15">
      <c r="A31" s="328">
        <v>45413</v>
      </c>
      <c r="B31" s="710">
        <f>'10+_SUB''s_2025'!I$11</f>
        <v>58</v>
      </c>
      <c r="C31" s="331">
        <f t="shared" si="4"/>
        <v>0</v>
      </c>
      <c r="E31" s="328">
        <v>45413</v>
      </c>
      <c r="F31" s="710">
        <f>'10+_SUB''s_2025'!I$12</f>
        <v>51</v>
      </c>
      <c r="G31" s="711">
        <f t="shared" si="5"/>
        <v>-31.081081081081081</v>
      </c>
      <c r="I31" s="328">
        <v>45413</v>
      </c>
      <c r="J31" s="710">
        <f>'10+_SUB''s_2025'!I$13</f>
        <v>66</v>
      </c>
      <c r="K31" s="331">
        <f t="shared" si="6"/>
        <v>10</v>
      </c>
      <c r="M31" s="328">
        <v>45413</v>
      </c>
      <c r="N31" s="710">
        <f>'10+_SUB''s_2025'!I$14</f>
        <v>58</v>
      </c>
      <c r="O31" s="331">
        <f t="shared" si="7"/>
        <v>13.725490196078432</v>
      </c>
    </row>
    <row r="32" spans="1:15" s="197" customFormat="1" ht="15">
      <c r="A32" s="328">
        <v>45444</v>
      </c>
      <c r="B32" s="710">
        <f>'10+_SUB''s_2025'!H$11</f>
        <v>49</v>
      </c>
      <c r="C32" s="331">
        <f t="shared" si="4"/>
        <v>-15.517241379310345</v>
      </c>
      <c r="E32" s="328">
        <v>45444</v>
      </c>
      <c r="F32" s="710">
        <f>'10+_SUB''s_2025'!H$12</f>
        <v>62</v>
      </c>
      <c r="G32" s="711">
        <f t="shared" si="5"/>
        <v>21.568627450980394</v>
      </c>
      <c r="I32" s="328">
        <v>45444</v>
      </c>
      <c r="J32" s="710">
        <f>'10+_SUB''s_2025'!H$13</f>
        <v>51</v>
      </c>
      <c r="K32" s="331">
        <f t="shared" si="6"/>
        <v>-22.727272727272727</v>
      </c>
      <c r="M32" s="328">
        <v>45444</v>
      </c>
      <c r="N32" s="710">
        <f>'10+_SUB''s_2025'!H$14</f>
        <v>35</v>
      </c>
      <c r="O32" s="331">
        <f t="shared" si="7"/>
        <v>-39.655172413793103</v>
      </c>
    </row>
    <row r="33" spans="1:15" s="197" customFormat="1" ht="15">
      <c r="A33" s="328">
        <v>45474</v>
      </c>
      <c r="B33" s="710">
        <f>'10+_SUB''s_2025'!G$11</f>
        <v>69</v>
      </c>
      <c r="C33" s="331">
        <f t="shared" si="4"/>
        <v>40.816326530612244</v>
      </c>
      <c r="E33" s="328">
        <v>45474</v>
      </c>
      <c r="F33" s="710">
        <f>'10+_SUB''s_2025'!G$12</f>
        <v>52</v>
      </c>
      <c r="G33" s="711">
        <f t="shared" si="5"/>
        <v>-16.129032258064516</v>
      </c>
      <c r="I33" s="328">
        <v>45474</v>
      </c>
      <c r="J33" s="710">
        <f>'10+_SUB''s_2025'!G$13</f>
        <v>54</v>
      </c>
      <c r="K33" s="331">
        <f t="shared" si="6"/>
        <v>5.8823529411764701</v>
      </c>
      <c r="M33" s="328">
        <v>45474</v>
      </c>
      <c r="N33" s="710">
        <f>'10+_SUB''s_2025'!G$14</f>
        <v>55</v>
      </c>
      <c r="O33" s="331">
        <f t="shared" si="7"/>
        <v>57.142857142857139</v>
      </c>
    </row>
    <row r="34" spans="1:15" s="197" customFormat="1" ht="15">
      <c r="A34" s="328">
        <v>45505</v>
      </c>
      <c r="B34" s="710">
        <f>'10+_SUB''s_2025'!F$11</f>
        <v>44</v>
      </c>
      <c r="C34" s="331">
        <f>((B34-B33)/B33)*100</f>
        <v>-36.231884057971016</v>
      </c>
      <c r="E34" s="328">
        <v>45505</v>
      </c>
      <c r="F34" s="710">
        <f>'10+_SUB''s_2025'!F$12</f>
        <v>70</v>
      </c>
      <c r="G34" s="711">
        <f>((F34-F33)/F33)*100</f>
        <v>34.615384615384613</v>
      </c>
      <c r="I34" s="328">
        <v>45505</v>
      </c>
      <c r="J34" s="710">
        <f>'10+_SUB''s_2025'!F$13</f>
        <v>59</v>
      </c>
      <c r="K34" s="331">
        <f>((J34-J33)/J33)*100</f>
        <v>9.2592592592592595</v>
      </c>
      <c r="M34" s="328">
        <v>45505</v>
      </c>
      <c r="N34" s="710">
        <f>'10+_SUB''s_2025'!F$14</f>
        <v>46</v>
      </c>
      <c r="O34" s="331">
        <f>((N34-N33)/N33)*100</f>
        <v>-16.363636363636363</v>
      </c>
    </row>
    <row r="35" spans="1:15" s="197" customFormat="1" ht="15">
      <c r="A35" s="328">
        <v>45536</v>
      </c>
      <c r="B35" s="710">
        <f>'10+_SUB''s_2025'!E$11</f>
        <v>55</v>
      </c>
      <c r="C35" s="331">
        <f>((B35-B34)/B34)*100</f>
        <v>25</v>
      </c>
      <c r="E35" s="328">
        <v>45536</v>
      </c>
      <c r="F35" s="710">
        <f>'10+_SUB''s_2025'!E$12</f>
        <v>58</v>
      </c>
      <c r="G35" s="711">
        <f>((F35-F34)/F34)*100</f>
        <v>-17.142857142857142</v>
      </c>
      <c r="I35" s="328">
        <v>45536</v>
      </c>
      <c r="J35" s="710">
        <f>'10+_SUB''s_2025'!E$13</f>
        <v>48</v>
      </c>
      <c r="K35" s="331">
        <f>((J35-J34)/J34)*100</f>
        <v>-18.64406779661017</v>
      </c>
      <c r="M35" s="328">
        <v>45536</v>
      </c>
      <c r="N35" s="710">
        <f>'10+_SUB''s_2025'!E$14</f>
        <v>44</v>
      </c>
      <c r="O35" s="331">
        <f>((N35-N34)/N34)*100</f>
        <v>-4.3478260869565215</v>
      </c>
    </row>
    <row r="36" spans="1:15" s="197" customFormat="1" ht="15">
      <c r="A36" s="328">
        <v>45566</v>
      </c>
      <c r="B36" s="710">
        <f>'10+_SUB''s_2025'!D$11</f>
        <v>35</v>
      </c>
      <c r="C36" s="331">
        <f>((B36-B35)/B35)*100</f>
        <v>-36.363636363636367</v>
      </c>
      <c r="E36" s="328">
        <v>45566</v>
      </c>
      <c r="F36" s="710">
        <f>'10+_SUB''s_2025'!D$12</f>
        <v>35</v>
      </c>
      <c r="G36" s="711">
        <f>((F36-F35)/F35)*100</f>
        <v>-39.655172413793103</v>
      </c>
      <c r="I36" s="328">
        <v>45566</v>
      </c>
      <c r="J36" s="710">
        <f>'10+_SUB''s_2025'!D$13</f>
        <v>53</v>
      </c>
      <c r="K36" s="331">
        <f>((J36-J35)/J35)*100</f>
        <v>10.416666666666668</v>
      </c>
      <c r="M36" s="328">
        <v>45566</v>
      </c>
      <c r="N36" s="710">
        <f>'10+_SUB''s_2025'!D$14</f>
        <v>44</v>
      </c>
      <c r="O36" s="331">
        <f>((N36-N35)/N35)*100</f>
        <v>0</v>
      </c>
    </row>
    <row r="37" spans="1:15" s="197" customFormat="1" ht="15">
      <c r="A37" s="328">
        <v>45597</v>
      </c>
      <c r="B37" s="710">
        <f>'10+_SUB''s_2025'!C$11</f>
        <v>80</v>
      </c>
      <c r="C37" s="331">
        <f>((B37-B36)/B36)*100</f>
        <v>128.57142857142858</v>
      </c>
      <c r="E37" s="328">
        <v>45597</v>
      </c>
      <c r="F37" s="710">
        <f>'10+_SUB''s_2025'!C$12</f>
        <v>37</v>
      </c>
      <c r="G37" s="711">
        <f>((F37-F36)/F36)*100</f>
        <v>5.7142857142857144</v>
      </c>
      <c r="I37" s="328">
        <v>45597</v>
      </c>
      <c r="J37" s="710">
        <f>'10+_SUB''s_2025'!C$13</f>
        <v>35</v>
      </c>
      <c r="K37" s="331">
        <f>((J37-J36)/J36)*100</f>
        <v>-33.962264150943398</v>
      </c>
      <c r="M37" s="328">
        <v>45597</v>
      </c>
      <c r="N37" s="710">
        <f>'10+_SUB''s_2025'!C$14</f>
        <v>41</v>
      </c>
      <c r="O37" s="331">
        <f>((N37-N36)/N36)*100</f>
        <v>-6.8181818181818175</v>
      </c>
    </row>
    <row r="38" spans="1:15" s="299" customFormat="1" ht="15.75" thickBot="1">
      <c r="A38" s="1030">
        <v>45627</v>
      </c>
      <c r="B38" s="1031">
        <f>'10+_SUB''s_2025'!B$11</f>
        <v>50</v>
      </c>
      <c r="C38" s="1029">
        <f>((B38-B37)/B37)*100</f>
        <v>-37.5</v>
      </c>
      <c r="E38" s="1030">
        <v>45627</v>
      </c>
      <c r="F38" s="1031">
        <f>'10+_SUB''s_2025'!B$12</f>
        <v>29</v>
      </c>
      <c r="G38" s="1032">
        <f>((F38-F37)/F37)*100</f>
        <v>-21.621621621621621</v>
      </c>
      <c r="I38" s="1030">
        <v>45627</v>
      </c>
      <c r="J38" s="1031">
        <f>'10+_SUB''s_2025'!B$13</f>
        <v>35</v>
      </c>
      <c r="K38" s="1029">
        <f>((J38-J37)/J37)*100</f>
        <v>0</v>
      </c>
      <c r="M38" s="1030">
        <v>45627</v>
      </c>
      <c r="N38" s="1031">
        <f>'10+_SUB''s_2025'!B$14</f>
        <v>34</v>
      </c>
      <c r="O38" s="1029">
        <f>((N38-N37)/N37)*100</f>
        <v>-17.073170731707318</v>
      </c>
    </row>
    <row r="40" spans="1:15" s="204" customFormat="1" ht="15" thickBot="1">
      <c r="B40" s="543">
        <f>'10+_SUB''s_2025'!$N15</f>
        <v>33</v>
      </c>
      <c r="C40" s="218"/>
      <c r="F40" s="543">
        <f>'10+_SUB''s_2025'!$N16</f>
        <v>39</v>
      </c>
    </row>
    <row r="41" spans="1:15" ht="15.75" thickBot="1">
      <c r="A41" s="1081" t="str">
        <f>'10+_SUB''s_2025'!A15</f>
        <v>Pinheiros</v>
      </c>
      <c r="B41" s="1082"/>
      <c r="C41" s="1083"/>
      <c r="E41" s="1081" t="str">
        <f>'10+_SUB''s_2025'!A16</f>
        <v>Campo Limpo</v>
      </c>
      <c r="F41" s="1082"/>
      <c r="G41" s="1083"/>
    </row>
    <row r="42" spans="1:15" ht="15.75" thickBot="1">
      <c r="A42" s="278" t="s">
        <v>5</v>
      </c>
      <c r="B42" s="5" t="s">
        <v>319</v>
      </c>
      <c r="C42" s="277" t="s">
        <v>320</v>
      </c>
      <c r="E42" s="278" t="s">
        <v>5</v>
      </c>
      <c r="F42" s="5" t="s">
        <v>319</v>
      </c>
      <c r="G42" s="277" t="s">
        <v>320</v>
      </c>
    </row>
    <row r="43" spans="1:15" s="197" customFormat="1" ht="15">
      <c r="A43" s="735">
        <v>45292</v>
      </c>
      <c r="B43" s="534">
        <f>'10+_SUB''s_2025'!M15</f>
        <v>55</v>
      </c>
      <c r="C43" s="331">
        <f>((B43-B40)/B40)*100</f>
        <v>66.666666666666657</v>
      </c>
      <c r="E43" s="735">
        <v>45292</v>
      </c>
      <c r="F43" s="739">
        <f>'10+_SUB''s_2025'!M16</f>
        <v>54</v>
      </c>
      <c r="G43" s="331">
        <f>((F43-F40)/F40)*100</f>
        <v>38.461538461538467</v>
      </c>
    </row>
    <row r="44" spans="1:15" s="299" customFormat="1" ht="15">
      <c r="A44" s="358">
        <v>45323</v>
      </c>
      <c r="B44" s="696">
        <f>'10+_SUB''s_2025'!L15</f>
        <v>50</v>
      </c>
      <c r="C44" s="695">
        <f t="shared" ref="C44:C49" si="8">((B44-B43)/B43)*100</f>
        <v>-9.0909090909090917</v>
      </c>
      <c r="E44" s="358">
        <v>45323</v>
      </c>
      <c r="F44" s="699">
        <f>'10+_SUB''s_2025'!L16</f>
        <v>54</v>
      </c>
      <c r="G44" s="695">
        <f t="shared" ref="G44:G49" si="9">((F44-F43)/F43)*100</f>
        <v>0</v>
      </c>
    </row>
    <row r="45" spans="1:15" s="197" customFormat="1" ht="15">
      <c r="A45" s="328">
        <v>45352</v>
      </c>
      <c r="B45" s="330">
        <f>'10+_SUB''s_2025'!$K$15</f>
        <v>37</v>
      </c>
      <c r="C45" s="331">
        <f t="shared" si="8"/>
        <v>-26</v>
      </c>
      <c r="E45" s="328">
        <v>45352</v>
      </c>
      <c r="F45" s="712">
        <f>'10+_SUB''s_2025'!$K$16</f>
        <v>48</v>
      </c>
      <c r="G45" s="331">
        <f t="shared" si="9"/>
        <v>-11.111111111111111</v>
      </c>
    </row>
    <row r="46" spans="1:15" s="197" customFormat="1" ht="15">
      <c r="A46" s="328">
        <v>45383</v>
      </c>
      <c r="B46" s="330">
        <f>'10+_SUB''s_2025'!J$15</f>
        <v>64</v>
      </c>
      <c r="C46" s="331">
        <f t="shared" si="8"/>
        <v>72.972972972972968</v>
      </c>
      <c r="E46" s="328">
        <v>45383</v>
      </c>
      <c r="F46" s="710">
        <f>'10+_SUB''s_2025'!J$16</f>
        <v>42</v>
      </c>
      <c r="G46" s="331">
        <f t="shared" si="9"/>
        <v>-12.5</v>
      </c>
    </row>
    <row r="47" spans="1:15" s="197" customFormat="1" ht="15">
      <c r="A47" s="328">
        <v>45413</v>
      </c>
      <c r="B47" s="330">
        <f>'10+_SUB''s_2025'!I$15</f>
        <v>67</v>
      </c>
      <c r="C47" s="331">
        <f t="shared" si="8"/>
        <v>4.6875</v>
      </c>
      <c r="E47" s="328">
        <v>45413</v>
      </c>
      <c r="F47" s="710">
        <f>'10+_SUB''s_2025'!I$16</f>
        <v>53</v>
      </c>
      <c r="G47" s="331">
        <f t="shared" si="9"/>
        <v>26.190476190476193</v>
      </c>
    </row>
    <row r="48" spans="1:15" s="197" customFormat="1" ht="15">
      <c r="A48" s="328">
        <v>45444</v>
      </c>
      <c r="B48" s="330">
        <f>'10+_SUB''s_2025'!H$15</f>
        <v>54</v>
      </c>
      <c r="C48" s="331">
        <f t="shared" si="8"/>
        <v>-19.402985074626866</v>
      </c>
      <c r="E48" s="328">
        <v>45444</v>
      </c>
      <c r="F48" s="710">
        <f>'10+_SUB''s_2025'!H$16</f>
        <v>62</v>
      </c>
      <c r="G48" s="331">
        <f t="shared" si="9"/>
        <v>16.981132075471699</v>
      </c>
    </row>
    <row r="49" spans="1:11" s="197" customFormat="1" ht="15">
      <c r="A49" s="328">
        <v>45474</v>
      </c>
      <c r="B49" s="330">
        <f>'10+_SUB''s_2025'!G$15</f>
        <v>46</v>
      </c>
      <c r="C49" s="331">
        <f t="shared" si="8"/>
        <v>-14.814814814814813</v>
      </c>
      <c r="E49" s="328">
        <v>45474</v>
      </c>
      <c r="F49" s="710">
        <f>'10+_SUB''s_2025'!G$16</f>
        <v>47</v>
      </c>
      <c r="G49" s="331">
        <f t="shared" si="9"/>
        <v>-24.193548387096776</v>
      </c>
    </row>
    <row r="50" spans="1:11" s="197" customFormat="1" ht="15">
      <c r="A50" s="328">
        <v>45505</v>
      </c>
      <c r="B50" s="330">
        <f>'10+_SUB''s_2025'!F$15</f>
        <v>49</v>
      </c>
      <c r="C50" s="331">
        <f>((B50-B49)/B49)*100</f>
        <v>6.5217391304347823</v>
      </c>
      <c r="E50" s="328">
        <v>45505</v>
      </c>
      <c r="F50" s="710">
        <f>'10+_SUB''s_2025'!F$16</f>
        <v>45</v>
      </c>
      <c r="G50" s="331">
        <f>((F50-F49)/F49)*100</f>
        <v>-4.2553191489361701</v>
      </c>
    </row>
    <row r="51" spans="1:11" s="197" customFormat="1" ht="15">
      <c r="A51" s="328">
        <v>45536</v>
      </c>
      <c r="B51" s="330">
        <f>'10+_SUB''s_2025'!E$15</f>
        <v>42</v>
      </c>
      <c r="C51" s="331">
        <f>((B51-B50)/B50)*100</f>
        <v>-14.285714285714285</v>
      </c>
      <c r="E51" s="328">
        <v>45536</v>
      </c>
      <c r="F51" s="710">
        <f>'10+_SUB''s_2025'!E$16</f>
        <v>47</v>
      </c>
      <c r="G51" s="331">
        <f>((F51-F50)/F50)*100</f>
        <v>4.4444444444444446</v>
      </c>
    </row>
    <row r="52" spans="1:11" s="197" customFormat="1" ht="15">
      <c r="A52" s="328">
        <v>45566</v>
      </c>
      <c r="B52" s="330">
        <f>'10+_SUB''s_2025'!D$15</f>
        <v>51</v>
      </c>
      <c r="C52" s="331">
        <f>((B52-B51)/B51)*100</f>
        <v>21.428571428571427</v>
      </c>
      <c r="E52" s="328">
        <v>45566</v>
      </c>
      <c r="F52" s="710">
        <f>'10+_SUB''s_2025'!D$16</f>
        <v>48</v>
      </c>
      <c r="G52" s="331">
        <f>((F52-F51)/F51)*100</f>
        <v>2.1276595744680851</v>
      </c>
    </row>
    <row r="53" spans="1:11" s="197" customFormat="1" ht="15">
      <c r="A53" s="328">
        <v>45597</v>
      </c>
      <c r="B53" s="330">
        <f>'10+_SUB''s_2025'!C$15</f>
        <v>33</v>
      </c>
      <c r="C53" s="331">
        <f>((B53-B52)/B52)*100</f>
        <v>-35.294117647058826</v>
      </c>
      <c r="E53" s="328">
        <v>45597</v>
      </c>
      <c r="F53" s="710">
        <f>'10+_SUB''s_2025'!C$16</f>
        <v>39</v>
      </c>
      <c r="G53" s="331">
        <f>((F53-F52)/F52)*100</f>
        <v>-18.75</v>
      </c>
    </row>
    <row r="54" spans="1:11" s="299" customFormat="1" ht="15.75" thickBot="1">
      <c r="A54" s="1030">
        <v>45627</v>
      </c>
      <c r="B54" s="1033">
        <f>'10+_SUB''s_2025'!B$15</f>
        <v>35</v>
      </c>
      <c r="C54" s="1029">
        <f>((B54-B53)/B53)*100</f>
        <v>6.0606060606060606</v>
      </c>
      <c r="E54" s="1030">
        <v>45627</v>
      </c>
      <c r="F54" s="1031">
        <f>'10+_SUB''s_2025'!B$16</f>
        <v>26</v>
      </c>
      <c r="G54" s="1029">
        <f>((F54-F53)/F53)*100</f>
        <v>-33.333333333333329</v>
      </c>
    </row>
    <row r="56" spans="1:11">
      <c r="B56" s="9"/>
      <c r="C56" s="9"/>
    </row>
    <row r="57" spans="1:11" ht="15">
      <c r="A57" s="1098"/>
      <c r="B57" s="1098"/>
      <c r="C57" s="1098"/>
      <c r="D57" s="1098"/>
      <c r="F57" s="1098"/>
      <c r="G57" s="1098"/>
      <c r="H57" s="1098"/>
      <c r="I57" s="1098"/>
      <c r="J57" s="1098"/>
      <c r="K57" s="114"/>
    </row>
    <row r="58" spans="1:11">
      <c r="A58" s="114"/>
      <c r="B58" s="9"/>
      <c r="C58" s="9"/>
    </row>
    <row r="59" spans="1:11" ht="15">
      <c r="B59" s="9"/>
      <c r="C59" s="9"/>
      <c r="F59" s="1098"/>
      <c r="G59" s="1098"/>
      <c r="H59" s="1098"/>
      <c r="I59" s="1098"/>
      <c r="J59" s="1098"/>
      <c r="K59" s="1098"/>
    </row>
    <row r="60" spans="1:11">
      <c r="B60" s="9"/>
      <c r="C60" s="9"/>
    </row>
    <row r="61" spans="1:11" ht="15">
      <c r="A61" s="1098"/>
      <c r="B61" s="1098"/>
      <c r="C61" s="1098"/>
      <c r="D61" s="1098"/>
    </row>
    <row r="102" ht="57" customHeight="1"/>
    <row r="104" ht="81" customHeight="1"/>
    <row r="106" ht="85.5" customHeight="1"/>
    <row r="108" ht="56.25" customHeight="1"/>
  </sheetData>
  <mergeCells count="14">
    <mergeCell ref="A61:D61"/>
    <mergeCell ref="A9:C9"/>
    <mergeCell ref="E9:G9"/>
    <mergeCell ref="I9:K9"/>
    <mergeCell ref="M9:O9"/>
    <mergeCell ref="A25:C25"/>
    <mergeCell ref="E25:G25"/>
    <mergeCell ref="I25:K25"/>
    <mergeCell ref="M25:O25"/>
    <mergeCell ref="A41:C41"/>
    <mergeCell ref="E41:G41"/>
    <mergeCell ref="A57:D57"/>
    <mergeCell ref="F57:J57"/>
    <mergeCell ref="F59:K59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13:C22 G13:G22 K13:K22 O13:O22 C29:C38 G29:G38 K29:K38 O29:O38 C45:C54 G45:G54 C11 G11 K11 O11 C27 G27 K27 O27 G43 C43" evalError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8"/>
  <dimension ref="A1:AE41"/>
  <sheetViews>
    <sheetView zoomScale="90" zoomScaleNormal="90" workbookViewId="0">
      <selection activeCell="C24" sqref="C24"/>
    </sheetView>
  </sheetViews>
  <sheetFormatPr defaultColWidth="5.5703125" defaultRowHeight="14.25"/>
  <cols>
    <col min="1" max="1" width="58.28515625" style="9" customWidth="1"/>
    <col min="2" max="2" width="8.140625" style="80" customWidth="1"/>
    <col min="3" max="16" width="9.140625" style="9" customWidth="1"/>
    <col min="17" max="21" width="9.140625" style="75" customWidth="1"/>
    <col min="22" max="22" width="12" style="75" customWidth="1"/>
    <col min="23" max="23" width="9.140625" style="75" customWidth="1"/>
    <col min="24" max="24" width="12.85546875" style="75" customWidth="1"/>
    <col min="25" max="25" width="20.28515625" style="75" bestFit="1" customWidth="1"/>
    <col min="26" max="26" width="24.28515625" style="75" hidden="1" customWidth="1"/>
    <col min="27" max="27" width="9.140625" style="75" customWidth="1"/>
    <col min="28" max="235" width="9.140625" style="9" customWidth="1"/>
    <col min="236" max="236" width="58.28515625" style="9" customWidth="1"/>
    <col min="237" max="237" width="3.7109375" style="9" bestFit="1" customWidth="1"/>
    <col min="238" max="238" width="5.5703125" style="9" bestFit="1" customWidth="1"/>
    <col min="239" max="239" width="5.5703125" style="9" customWidth="1"/>
    <col min="240" max="16384" width="5.5703125" style="9"/>
  </cols>
  <sheetData>
    <row r="1" spans="1:15" ht="15">
      <c r="A1" s="72" t="s">
        <v>3</v>
      </c>
      <c r="I1" s="197"/>
      <c r="J1" s="197"/>
      <c r="K1" s="197"/>
      <c r="L1" s="197"/>
    </row>
    <row r="2" spans="1:15" ht="15">
      <c r="A2" s="1" t="s">
        <v>4</v>
      </c>
      <c r="C2" s="75"/>
      <c r="D2" s="75"/>
      <c r="E2" s="75"/>
      <c r="F2" s="75"/>
      <c r="G2" s="75"/>
      <c r="H2" s="75"/>
      <c r="I2" s="197"/>
      <c r="J2" s="197"/>
      <c r="K2" s="197"/>
      <c r="L2" s="197"/>
      <c r="M2" s="75"/>
      <c r="N2" s="75"/>
      <c r="O2" s="75"/>
    </row>
    <row r="3" spans="1:15" ht="15">
      <c r="A3" s="1"/>
      <c r="C3" s="75"/>
      <c r="D3" s="75"/>
      <c r="E3" s="75"/>
      <c r="F3" s="75"/>
      <c r="G3" s="75"/>
      <c r="H3" s="75"/>
      <c r="I3" s="197"/>
      <c r="J3" s="197"/>
      <c r="K3" s="197"/>
      <c r="L3" s="197"/>
      <c r="M3" s="75"/>
      <c r="N3" s="75"/>
      <c r="O3" s="75"/>
    </row>
    <row r="4" spans="1:15" ht="15">
      <c r="A4" s="1" t="s">
        <v>429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5" ht="15" thickBot="1"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5" ht="15.75" thickBot="1">
      <c r="A6" s="46" t="s">
        <v>391</v>
      </c>
      <c r="B6" s="470">
        <v>45992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1:15" ht="15">
      <c r="A7" s="588" t="s">
        <v>403</v>
      </c>
      <c r="B7" s="591">
        <v>96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</row>
    <row r="8" spans="1:15" ht="15">
      <c r="A8" s="589" t="s">
        <v>394</v>
      </c>
      <c r="B8" s="592">
        <v>83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15" ht="15" customHeight="1">
      <c r="A9" s="589" t="s">
        <v>408</v>
      </c>
      <c r="B9" s="592">
        <v>64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</row>
    <row r="10" spans="1:15" ht="15">
      <c r="A10" s="589" t="s">
        <v>421</v>
      </c>
      <c r="B10" s="592">
        <v>61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pans="1:15" ht="15">
      <c r="A11" s="589" t="s">
        <v>412</v>
      </c>
      <c r="B11" s="592">
        <v>50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</row>
    <row r="12" spans="1:15" ht="15">
      <c r="A12" s="589" t="s">
        <v>423</v>
      </c>
      <c r="B12" s="592">
        <v>48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</row>
    <row r="13" spans="1:15" ht="15" customHeight="1">
      <c r="A13" s="589" t="s">
        <v>417</v>
      </c>
      <c r="B13" s="592">
        <v>43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</row>
    <row r="14" spans="1:15" ht="15">
      <c r="A14" s="589" t="s">
        <v>396</v>
      </c>
      <c r="B14" s="592">
        <v>38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</row>
    <row r="15" spans="1:15" ht="15">
      <c r="A15" s="589" t="s">
        <v>416</v>
      </c>
      <c r="B15" s="592">
        <v>36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</row>
    <row r="16" spans="1:15" ht="15.75" thickBot="1">
      <c r="A16" s="589" t="s">
        <v>410</v>
      </c>
      <c r="B16" s="592">
        <v>35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</row>
    <row r="17" spans="1:31" ht="15.75" thickBot="1">
      <c r="A17" s="741" t="s">
        <v>8</v>
      </c>
      <c r="B17" s="586">
        <f>SUM(B7:B16)</f>
        <v>554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</row>
    <row r="18" spans="1:31" s="204" customFormat="1" ht="15">
      <c r="A18" s="365"/>
      <c r="B18" s="36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</row>
    <row r="19" spans="1:31" s="204" customFormat="1" ht="55.5" customHeight="1">
      <c r="A19" s="667" t="s">
        <v>385</v>
      </c>
      <c r="B19" s="667"/>
      <c r="C19" s="667"/>
      <c r="D19" s="667"/>
      <c r="E19" s="667"/>
      <c r="F19" s="96"/>
      <c r="G19" s="96"/>
      <c r="H19" s="96"/>
      <c r="I19" s="96"/>
      <c r="J19" s="96"/>
      <c r="K19" s="96"/>
      <c r="L19" s="96"/>
      <c r="M19" s="96"/>
      <c r="N19" s="96"/>
      <c r="O19" s="197"/>
    </row>
    <row r="20" spans="1:31" s="204" customFormat="1" ht="15.75" customHeight="1">
      <c r="A20" s="100"/>
      <c r="B20" s="369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197"/>
    </row>
    <row r="21" spans="1:31" s="204" customFormat="1">
      <c r="A21" s="367"/>
      <c r="B21" s="368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197"/>
    </row>
    <row r="22" spans="1:31" s="204" customFormat="1" ht="15" customHeight="1">
      <c r="A22" s="370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197"/>
    </row>
    <row r="23" spans="1:31" s="204" customFormat="1">
      <c r="A23" s="367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371"/>
      <c r="M23" s="96"/>
      <c r="N23" s="96"/>
      <c r="O23" s="197"/>
      <c r="S23" s="209"/>
      <c r="T23" s="210"/>
      <c r="U23" s="210"/>
      <c r="V23" s="210"/>
      <c r="W23" s="210"/>
      <c r="X23" s="210"/>
      <c r="Y23" s="210"/>
      <c r="Z23" s="205"/>
      <c r="AA23" s="210"/>
      <c r="AB23" s="210"/>
      <c r="AC23" s="210"/>
      <c r="AD23" s="210"/>
      <c r="AE23" s="211"/>
    </row>
    <row r="24" spans="1:31" s="204" customFormat="1" ht="16.5" customHeight="1">
      <c r="A24" s="100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371"/>
      <c r="M24" s="96"/>
      <c r="N24" s="96"/>
      <c r="O24" s="197"/>
      <c r="S24" s="209"/>
      <c r="T24" s="210"/>
      <c r="U24" s="210"/>
      <c r="V24" s="210"/>
      <c r="W24" s="210"/>
      <c r="X24" s="210"/>
      <c r="Y24" s="210"/>
      <c r="Z24" s="205"/>
      <c r="AA24" s="210"/>
      <c r="AB24" s="210"/>
      <c r="AC24" s="210"/>
      <c r="AD24" s="210"/>
      <c r="AE24" s="211"/>
    </row>
    <row r="25" spans="1:31" s="204" customFormat="1">
      <c r="A25" s="367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371"/>
      <c r="M25" s="96"/>
      <c r="N25" s="96"/>
      <c r="O25" s="197"/>
      <c r="S25" s="209"/>
      <c r="T25" s="210"/>
      <c r="U25" s="210"/>
      <c r="V25" s="210"/>
      <c r="W25" s="210"/>
      <c r="X25" s="210"/>
      <c r="Y25" s="210"/>
      <c r="Z25" s="205"/>
      <c r="AA25" s="210"/>
      <c r="AB25" s="210"/>
      <c r="AC25" s="210"/>
      <c r="AD25" s="210"/>
      <c r="AE25" s="211"/>
    </row>
    <row r="26" spans="1:31" s="204" customFormat="1" ht="15">
      <c r="A26" s="96"/>
      <c r="B26" s="102"/>
      <c r="C26" s="96"/>
      <c r="D26" s="96"/>
      <c r="E26" s="96"/>
      <c r="F26" s="96"/>
      <c r="G26" s="96"/>
      <c r="H26" s="89"/>
      <c r="I26" s="96"/>
      <c r="J26" s="96"/>
      <c r="K26" s="96"/>
      <c r="L26" s="96"/>
      <c r="M26" s="96"/>
      <c r="N26" s="96"/>
      <c r="O26" s="197"/>
      <c r="S26" s="209"/>
      <c r="T26" s="210"/>
      <c r="U26" s="210"/>
      <c r="V26" s="210"/>
      <c r="W26" s="210"/>
      <c r="X26" s="210"/>
      <c r="Y26" s="210"/>
      <c r="Z26" s="205"/>
      <c r="AA26" s="210"/>
      <c r="AB26" s="210"/>
      <c r="AC26" s="210"/>
      <c r="AD26" s="210"/>
      <c r="AE26" s="211"/>
    </row>
    <row r="27" spans="1:31" s="204" customFormat="1">
      <c r="A27" s="96"/>
      <c r="B27" s="102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197"/>
      <c r="S27" s="209"/>
      <c r="T27" s="210"/>
      <c r="U27" s="210"/>
      <c r="V27" s="210"/>
      <c r="W27" s="210"/>
      <c r="X27" s="210"/>
      <c r="Y27" s="210"/>
      <c r="Z27" s="205"/>
      <c r="AA27" s="210"/>
      <c r="AB27" s="210"/>
      <c r="AC27" s="210"/>
      <c r="AD27" s="210"/>
      <c r="AE27" s="211"/>
    </row>
    <row r="28" spans="1:31" s="197" customFormat="1">
      <c r="A28" s="96"/>
      <c r="B28" s="102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S28" s="200"/>
      <c r="T28" s="201"/>
      <c r="U28" s="201"/>
      <c r="V28" s="201"/>
      <c r="W28" s="201"/>
      <c r="X28" s="201"/>
      <c r="Y28" s="201"/>
      <c r="Z28" s="198"/>
      <c r="AA28" s="201"/>
      <c r="AB28" s="201"/>
      <c r="AC28" s="201"/>
      <c r="AD28" s="201"/>
      <c r="AE28" s="202"/>
    </row>
    <row r="29" spans="1:31" s="197" customFormat="1">
      <c r="A29" s="96"/>
      <c r="B29" s="102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S29" s="200"/>
      <c r="T29" s="201"/>
      <c r="U29" s="201"/>
      <c r="V29" s="201"/>
      <c r="W29" s="201"/>
      <c r="X29" s="201"/>
      <c r="Y29" s="201"/>
      <c r="Z29" s="198"/>
      <c r="AA29" s="201"/>
      <c r="AB29" s="201"/>
      <c r="AC29" s="201"/>
      <c r="AD29" s="201"/>
      <c r="AE29" s="202"/>
    </row>
    <row r="30" spans="1:31" s="197" customFormat="1">
      <c r="A30" s="96"/>
      <c r="B30" s="102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S30" s="200"/>
      <c r="T30" s="201"/>
      <c r="U30" s="201"/>
      <c r="V30" s="201"/>
      <c r="W30" s="201"/>
      <c r="X30" s="201"/>
      <c r="Y30" s="201"/>
      <c r="Z30" s="198"/>
      <c r="AA30" s="201"/>
      <c r="AB30" s="201"/>
      <c r="AC30" s="201"/>
      <c r="AD30" s="201"/>
      <c r="AE30" s="202"/>
    </row>
    <row r="31" spans="1:31" s="197" customFormat="1">
      <c r="A31" s="96"/>
      <c r="B31" s="102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S31" s="200"/>
      <c r="T31" s="201"/>
      <c r="U31" s="201"/>
      <c r="V31" s="201"/>
      <c r="W31" s="201"/>
      <c r="X31" s="201"/>
      <c r="Y31" s="201"/>
      <c r="Z31" s="198"/>
      <c r="AA31" s="201"/>
      <c r="AB31" s="201"/>
      <c r="AC31" s="201"/>
      <c r="AD31" s="201"/>
      <c r="AE31" s="202"/>
    </row>
    <row r="32" spans="1:31" s="197" customFormat="1">
      <c r="A32" s="96"/>
      <c r="B32" s="102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S32" s="200"/>
      <c r="T32" s="201"/>
      <c r="U32" s="201"/>
      <c r="V32" s="201"/>
      <c r="W32" s="201"/>
      <c r="X32" s="201"/>
      <c r="Y32" s="201"/>
      <c r="Z32" s="198"/>
      <c r="AA32" s="201"/>
      <c r="AB32" s="201"/>
      <c r="AC32" s="201"/>
      <c r="AD32" s="201"/>
      <c r="AE32" s="202"/>
    </row>
    <row r="33" spans="1:28" s="197" customFormat="1">
      <c r="A33" s="96"/>
      <c r="B33" s="102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</row>
    <row r="34" spans="1:28" s="197" customFormat="1">
      <c r="A34" s="96"/>
      <c r="B34" s="102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</row>
    <row r="35" spans="1:28">
      <c r="A35" s="75"/>
      <c r="B35" s="10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U35" s="9"/>
      <c r="V35" s="9"/>
      <c r="W35" s="9"/>
      <c r="X35" s="9"/>
      <c r="Y35" s="9"/>
      <c r="Z35" s="9"/>
      <c r="AA35" s="9"/>
      <c r="AB35" s="75"/>
    </row>
    <row r="36" spans="1:28">
      <c r="A36" s="75"/>
      <c r="B36" s="10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U36" s="9"/>
      <c r="V36" s="9"/>
      <c r="W36" s="9"/>
      <c r="X36" s="9"/>
      <c r="Y36" s="9"/>
      <c r="Z36" s="9"/>
      <c r="AA36" s="9"/>
      <c r="AB36" s="75"/>
    </row>
    <row r="37" spans="1:28">
      <c r="A37" s="75"/>
      <c r="B37" s="10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U37" s="9"/>
      <c r="V37" s="9"/>
      <c r="W37" s="9"/>
      <c r="X37" s="9"/>
      <c r="Y37" s="9"/>
      <c r="Z37" s="9"/>
      <c r="AA37" s="9"/>
      <c r="AB37" s="75"/>
    </row>
    <row r="38" spans="1:28">
      <c r="A38" s="75"/>
      <c r="B38" s="10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U38" s="9"/>
      <c r="V38" s="9"/>
      <c r="W38" s="9"/>
      <c r="X38" s="9"/>
      <c r="Y38" s="9"/>
      <c r="Z38" s="9"/>
      <c r="AA38" s="9"/>
      <c r="AB38" s="75"/>
    </row>
    <row r="39" spans="1:28">
      <c r="A39" s="75"/>
      <c r="B39" s="10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U39" s="9"/>
      <c r="V39" s="9"/>
      <c r="W39" s="9"/>
      <c r="X39" s="9"/>
      <c r="Y39" s="9"/>
      <c r="Z39" s="9"/>
      <c r="AA39" s="9"/>
      <c r="AB39" s="75"/>
    </row>
    <row r="40" spans="1:28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8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3"/>
  <dimension ref="A1:R67"/>
  <sheetViews>
    <sheetView tabSelected="1" zoomScale="90" zoomScaleNormal="90" workbookViewId="0">
      <selection activeCell="M33" sqref="M33"/>
    </sheetView>
  </sheetViews>
  <sheetFormatPr defaultRowHeight="15"/>
  <cols>
    <col min="1" max="1" width="17.28515625" customWidth="1"/>
    <col min="2" max="2" width="10.5703125" customWidth="1"/>
    <col min="3" max="3" width="10.28515625" customWidth="1"/>
    <col min="4" max="4" width="9.5703125" customWidth="1"/>
    <col min="5" max="5" width="7.7109375" bestFit="1" customWidth="1"/>
    <col min="6" max="6" width="11" customWidth="1"/>
    <col min="7" max="7" width="10.28515625" customWidth="1"/>
    <col min="8" max="8" width="7.140625" customWidth="1"/>
    <col min="9" max="9" width="7" bestFit="1" customWidth="1"/>
    <col min="10" max="10" width="6.5703125" bestFit="1" customWidth="1"/>
    <col min="11" max="11" width="7.140625" bestFit="1" customWidth="1"/>
    <col min="12" max="12" width="6.28515625" bestFit="1" customWidth="1"/>
    <col min="13" max="13" width="6.42578125" bestFit="1" customWidth="1"/>
    <col min="14" max="14" width="5.5703125" bestFit="1" customWidth="1"/>
    <col min="15" max="15" width="7.7109375" bestFit="1" customWidth="1"/>
    <col min="16" max="16" width="9.85546875" customWidth="1"/>
    <col min="17" max="17" width="8.140625" bestFit="1" customWidth="1"/>
    <col min="18" max="18" width="9.140625" customWidth="1"/>
  </cols>
  <sheetData>
    <row r="1" spans="1:18">
      <c r="A1" s="72" t="s">
        <v>3</v>
      </c>
      <c r="I1" s="245"/>
      <c r="J1" s="245"/>
      <c r="K1" s="245"/>
      <c r="L1" s="245"/>
      <c r="M1" s="245"/>
      <c r="N1" s="245"/>
      <c r="O1" s="245"/>
      <c r="P1" s="245"/>
      <c r="Q1" s="245"/>
    </row>
    <row r="2" spans="1:18">
      <c r="A2" s="1" t="s">
        <v>4</v>
      </c>
      <c r="I2" s="245"/>
      <c r="J2" s="245"/>
      <c r="K2" s="245"/>
      <c r="L2" s="245"/>
      <c r="M2" s="245"/>
      <c r="N2" s="245"/>
      <c r="O2" s="245"/>
      <c r="P2" s="245"/>
      <c r="Q2" s="245"/>
    </row>
    <row r="3" spans="1:18" ht="15.75" thickBot="1">
      <c r="I3" s="245"/>
      <c r="J3" s="245"/>
      <c r="K3" s="245"/>
      <c r="L3" s="245"/>
      <c r="M3" s="245"/>
      <c r="N3" s="245"/>
      <c r="O3" s="245"/>
      <c r="P3" s="245"/>
      <c r="Q3" s="245"/>
    </row>
    <row r="4" spans="1:18" ht="46.5" customHeight="1" thickBot="1">
      <c r="A4" s="115" t="s">
        <v>6</v>
      </c>
      <c r="B4" s="116">
        <v>45992</v>
      </c>
      <c r="C4" s="116">
        <v>45962</v>
      </c>
      <c r="D4" s="116">
        <v>45931</v>
      </c>
      <c r="E4" s="116">
        <v>45901</v>
      </c>
      <c r="F4" s="116">
        <v>45870</v>
      </c>
      <c r="G4" s="116">
        <v>45839</v>
      </c>
      <c r="H4" s="116">
        <v>45809</v>
      </c>
      <c r="I4" s="117">
        <v>45778</v>
      </c>
      <c r="J4" s="116">
        <v>45748</v>
      </c>
      <c r="K4" s="118">
        <v>45717</v>
      </c>
      <c r="L4" s="119">
        <v>45689</v>
      </c>
      <c r="M4" s="119">
        <v>45658</v>
      </c>
      <c r="N4" s="119" t="s">
        <v>8</v>
      </c>
      <c r="O4" s="120" t="s">
        <v>430</v>
      </c>
      <c r="P4" s="121" t="s">
        <v>431</v>
      </c>
      <c r="Q4" s="122" t="s">
        <v>432</v>
      </c>
    </row>
    <row r="5" spans="1:18" ht="15.75" thickBot="1">
      <c r="A5" s="123" t="s">
        <v>433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5"/>
      <c r="N5" s="126"/>
      <c r="O5" s="127"/>
      <c r="P5" s="128"/>
      <c r="Q5" s="129"/>
    </row>
    <row r="6" spans="1:18" ht="15.75" thickBot="1">
      <c r="A6" s="130" t="s">
        <v>434</v>
      </c>
      <c r="B6" s="520">
        <v>110</v>
      </c>
      <c r="C6" s="173">
        <v>106</v>
      </c>
      <c r="D6" s="471">
        <v>124</v>
      </c>
      <c r="E6" s="471">
        <v>137</v>
      </c>
      <c r="F6" s="471">
        <v>142</v>
      </c>
      <c r="G6" s="471">
        <v>138</v>
      </c>
      <c r="H6" s="471">
        <v>114</v>
      </c>
      <c r="I6" s="471">
        <v>139</v>
      </c>
      <c r="J6" s="471">
        <v>117</v>
      </c>
      <c r="K6" s="471">
        <v>111</v>
      </c>
      <c r="L6" s="471">
        <v>155</v>
      </c>
      <c r="M6" s="472">
        <v>135</v>
      </c>
      <c r="N6" s="633">
        <f>SUM(B6:M6)</f>
        <v>1528</v>
      </c>
      <c r="O6" s="634">
        <f>AVERAGE(B6:M6)</f>
        <v>127.33333333333333</v>
      </c>
      <c r="P6" s="642">
        <f>(B6/B$9)*100</f>
        <v>27.29528535980149</v>
      </c>
      <c r="Q6" s="642">
        <f>(N6/N$15)*100</f>
        <v>13.153137643109236</v>
      </c>
    </row>
    <row r="7" spans="1:18">
      <c r="A7" s="131" t="s">
        <v>435</v>
      </c>
      <c r="B7" s="521">
        <v>293</v>
      </c>
      <c r="C7" s="176">
        <v>217</v>
      </c>
      <c r="D7" s="473">
        <v>270</v>
      </c>
      <c r="E7" s="473">
        <v>236</v>
      </c>
      <c r="F7" s="473">
        <v>232</v>
      </c>
      <c r="G7" s="473">
        <v>220</v>
      </c>
      <c r="H7" s="473">
        <v>196</v>
      </c>
      <c r="I7" s="473">
        <v>267</v>
      </c>
      <c r="J7" s="473">
        <v>291</v>
      </c>
      <c r="K7" s="473">
        <v>181</v>
      </c>
      <c r="L7" s="473">
        <v>213</v>
      </c>
      <c r="M7" s="474">
        <v>219</v>
      </c>
      <c r="N7" s="635">
        <f>SUM(B7:M7)</f>
        <v>2835</v>
      </c>
      <c r="O7" s="636">
        <f>AVERAGE(B7:M7)</f>
        <v>236.25</v>
      </c>
      <c r="P7" s="642">
        <f>(B7/B$9)*100</f>
        <v>72.704714640198503</v>
      </c>
      <c r="Q7" s="654">
        <f>(N7/N$15)*100</f>
        <v>24.403890849616943</v>
      </c>
    </row>
    <row r="8" spans="1:18" ht="15.75" thickBot="1">
      <c r="A8" s="132" t="s">
        <v>436</v>
      </c>
      <c r="B8" s="522">
        <v>4</v>
      </c>
      <c r="C8" s="178">
        <v>4</v>
      </c>
      <c r="D8" s="475">
        <v>5</v>
      </c>
      <c r="E8" s="475">
        <v>4</v>
      </c>
      <c r="F8" s="475">
        <v>6</v>
      </c>
      <c r="G8" s="475">
        <v>3</v>
      </c>
      <c r="H8" s="475">
        <v>1</v>
      </c>
      <c r="I8" s="475">
        <v>3</v>
      </c>
      <c r="J8" s="475">
        <v>7</v>
      </c>
      <c r="K8" s="475">
        <v>16</v>
      </c>
      <c r="L8" s="475">
        <v>17</v>
      </c>
      <c r="M8" s="476">
        <v>7</v>
      </c>
      <c r="N8" s="637">
        <f>SUM(B8:M8)</f>
        <v>77</v>
      </c>
      <c r="O8" s="638">
        <f>AVERAGE(B8:M8)</f>
        <v>6.416666666666667</v>
      </c>
      <c r="P8" s="643"/>
      <c r="Q8" s="654">
        <f>(N8/N$15)*100</f>
        <v>0.6628217267797194</v>
      </c>
    </row>
    <row r="9" spans="1:18" ht="34.5" customHeight="1" thickBot="1">
      <c r="A9" s="676" t="s">
        <v>437</v>
      </c>
      <c r="B9" s="435">
        <f t="shared" ref="B9:N9" si="0">SUM(B6:B7)</f>
        <v>403</v>
      </c>
      <c r="C9" s="435">
        <f t="shared" si="0"/>
        <v>323</v>
      </c>
      <c r="D9" s="435">
        <f t="shared" si="0"/>
        <v>394</v>
      </c>
      <c r="E9" s="435">
        <f t="shared" si="0"/>
        <v>373</v>
      </c>
      <c r="F9" s="435">
        <f t="shared" si="0"/>
        <v>374</v>
      </c>
      <c r="G9" s="435">
        <f t="shared" si="0"/>
        <v>358</v>
      </c>
      <c r="H9" s="435">
        <f t="shared" si="0"/>
        <v>310</v>
      </c>
      <c r="I9" s="435">
        <f t="shared" si="0"/>
        <v>406</v>
      </c>
      <c r="J9" s="435">
        <f t="shared" si="0"/>
        <v>408</v>
      </c>
      <c r="K9" s="435">
        <f t="shared" si="0"/>
        <v>292</v>
      </c>
      <c r="L9" s="435">
        <f t="shared" si="0"/>
        <v>368</v>
      </c>
      <c r="M9" s="435">
        <f t="shared" si="0"/>
        <v>354</v>
      </c>
      <c r="N9" s="639">
        <f t="shared" si="0"/>
        <v>4363</v>
      </c>
      <c r="O9" s="707">
        <f>AVERAGE(B9:M9)</f>
        <v>363.58333333333331</v>
      </c>
      <c r="P9" s="644">
        <f>SUM(P6:P7)</f>
        <v>100</v>
      </c>
      <c r="Q9" s="655"/>
    </row>
    <row r="10" spans="1:18" ht="15.75" thickBot="1">
      <c r="A10" s="133" t="s">
        <v>438</v>
      </c>
      <c r="B10" s="640">
        <f>SUM(B6:B8)</f>
        <v>407</v>
      </c>
      <c r="C10" s="640">
        <f>SUM(C6:C8)</f>
        <v>327</v>
      </c>
      <c r="D10" s="640">
        <f t="shared" ref="D10:L10" si="1">SUM(D6:D8)</f>
        <v>399</v>
      </c>
      <c r="E10" s="640">
        <f t="shared" si="1"/>
        <v>377</v>
      </c>
      <c r="F10" s="640">
        <f t="shared" si="1"/>
        <v>380</v>
      </c>
      <c r="G10" s="640">
        <f t="shared" si="1"/>
        <v>361</v>
      </c>
      <c r="H10" s="640">
        <f t="shared" si="1"/>
        <v>311</v>
      </c>
      <c r="I10" s="640">
        <f t="shared" si="1"/>
        <v>409</v>
      </c>
      <c r="J10" s="640">
        <f t="shared" si="1"/>
        <v>415</v>
      </c>
      <c r="K10" s="640">
        <f t="shared" si="1"/>
        <v>308</v>
      </c>
      <c r="L10" s="640">
        <f t="shared" si="1"/>
        <v>385</v>
      </c>
      <c r="M10" s="640">
        <f>SUM(M6:M8)</f>
        <v>361</v>
      </c>
      <c r="N10" s="640">
        <f>SUM(N6:N8)</f>
        <v>4440</v>
      </c>
      <c r="O10" s="641">
        <f>AVERAGE(B10:M10)</f>
        <v>370</v>
      </c>
      <c r="P10" s="645"/>
      <c r="Q10" s="654">
        <f>SUM(Q6:Q8)</f>
        <v>38.219850219505894</v>
      </c>
    </row>
    <row r="11" spans="1:18" ht="15.75" thickBot="1">
      <c r="A11" s="135"/>
      <c r="B11" s="136"/>
      <c r="C11" s="136"/>
      <c r="D11" s="136"/>
      <c r="E11" s="433"/>
      <c r="F11" s="136"/>
      <c r="G11" s="136"/>
      <c r="H11" s="136"/>
      <c r="I11" s="136"/>
      <c r="J11" s="136"/>
      <c r="K11" s="136"/>
      <c r="L11" s="136"/>
      <c r="M11" s="137"/>
      <c r="N11" s="138"/>
      <c r="O11" s="139"/>
      <c r="P11" s="140"/>
      <c r="Q11" s="656"/>
    </row>
    <row r="12" spans="1:18" ht="15.75" thickBot="1">
      <c r="A12" s="141" t="s">
        <v>439</v>
      </c>
      <c r="B12" s="142"/>
      <c r="C12" s="124"/>
      <c r="D12" s="124"/>
      <c r="E12" s="434"/>
      <c r="F12" s="124"/>
      <c r="G12" s="124"/>
      <c r="H12" s="124"/>
      <c r="I12" s="124"/>
      <c r="J12" s="124"/>
      <c r="K12" s="124"/>
      <c r="L12" s="124"/>
      <c r="M12" s="125"/>
      <c r="N12" s="143"/>
      <c r="O12" s="144"/>
      <c r="P12" s="145"/>
      <c r="Q12" s="657"/>
    </row>
    <row r="13" spans="1:18" ht="15.75" thickBot="1">
      <c r="A13" s="146" t="s">
        <v>440</v>
      </c>
      <c r="B13" s="523">
        <v>499</v>
      </c>
      <c r="C13" s="428">
        <v>512</v>
      </c>
      <c r="D13" s="477">
        <v>581</v>
      </c>
      <c r="E13" s="428">
        <v>617</v>
      </c>
      <c r="F13" s="428">
        <v>508</v>
      </c>
      <c r="G13" s="428">
        <v>485</v>
      </c>
      <c r="H13" s="428">
        <v>558</v>
      </c>
      <c r="I13" s="428">
        <v>665</v>
      </c>
      <c r="J13" s="428">
        <v>658</v>
      </c>
      <c r="K13" s="428">
        <v>657</v>
      </c>
      <c r="L13" s="428">
        <v>815</v>
      </c>
      <c r="M13" s="646">
        <v>622</v>
      </c>
      <c r="N13" s="647">
        <f>SUM(B13:M13)</f>
        <v>7177</v>
      </c>
      <c r="O13" s="648">
        <f>AVERAGE(B13:M13)</f>
        <v>598.08333333333337</v>
      </c>
      <c r="P13" s="147"/>
      <c r="Q13" s="654">
        <f>(N13/N$15)*100</f>
        <v>61.780149780494099</v>
      </c>
    </row>
    <row r="14" spans="1:18" ht="15.75" thickBot="1">
      <c r="A14" s="135"/>
      <c r="B14" s="136"/>
      <c r="C14" s="136"/>
      <c r="D14" s="136"/>
      <c r="E14" s="433"/>
      <c r="F14" s="136"/>
      <c r="G14" s="433"/>
      <c r="H14" s="136"/>
      <c r="I14" s="136"/>
      <c r="J14" s="136"/>
      <c r="K14" s="136"/>
      <c r="L14" s="136"/>
      <c r="M14" s="649"/>
      <c r="N14" s="650"/>
      <c r="O14" s="651"/>
      <c r="P14" s="148"/>
      <c r="Q14" s="149"/>
    </row>
    <row r="15" spans="1:18" ht="15.75" thickBot="1">
      <c r="A15" s="133" t="s">
        <v>19</v>
      </c>
      <c r="B15" s="652">
        <f t="shared" ref="B15:L15" si="2">B10+B13</f>
        <v>906</v>
      </c>
      <c r="C15" s="652">
        <f t="shared" si="2"/>
        <v>839</v>
      </c>
      <c r="D15" s="652">
        <f t="shared" si="2"/>
        <v>980</v>
      </c>
      <c r="E15" s="652">
        <f t="shared" si="2"/>
        <v>994</v>
      </c>
      <c r="F15" s="652">
        <f t="shared" si="2"/>
        <v>888</v>
      </c>
      <c r="G15" s="652">
        <f t="shared" si="2"/>
        <v>846</v>
      </c>
      <c r="H15" s="652">
        <f t="shared" si="2"/>
        <v>869</v>
      </c>
      <c r="I15" s="652">
        <f t="shared" si="2"/>
        <v>1074</v>
      </c>
      <c r="J15" s="652">
        <f t="shared" si="2"/>
        <v>1073</v>
      </c>
      <c r="K15" s="652">
        <f t="shared" si="2"/>
        <v>965</v>
      </c>
      <c r="L15" s="652">
        <f t="shared" si="2"/>
        <v>1200</v>
      </c>
      <c r="M15" s="652">
        <f>M10+M13</f>
        <v>983</v>
      </c>
      <c r="N15" s="652">
        <f>N10+N13</f>
        <v>11617</v>
      </c>
      <c r="O15" s="653">
        <f>AVERAGE(B15:M15)</f>
        <v>968.08333333333337</v>
      </c>
      <c r="P15" s="134"/>
      <c r="Q15" s="718">
        <f>SUM(Q10:Q13)</f>
        <v>100</v>
      </c>
      <c r="R15" s="11"/>
    </row>
    <row r="16" spans="1:18" ht="15.75" thickBot="1">
      <c r="I16" s="245"/>
      <c r="J16" s="245"/>
      <c r="K16" s="245"/>
      <c r="L16" s="245"/>
      <c r="M16" s="245"/>
      <c r="N16" s="245"/>
      <c r="O16" s="245"/>
      <c r="P16" s="245"/>
      <c r="Q16" s="245"/>
    </row>
    <row r="17" spans="1:17" ht="15.75" thickBot="1">
      <c r="A17" s="1085" t="s">
        <v>441</v>
      </c>
      <c r="B17" s="1086"/>
      <c r="C17" s="1086"/>
      <c r="D17" s="150"/>
      <c r="E17" s="1085" t="s">
        <v>440</v>
      </c>
      <c r="F17" s="1086"/>
      <c r="G17" s="1086"/>
      <c r="I17" s="245"/>
      <c r="J17" s="245"/>
      <c r="K17" s="245"/>
      <c r="L17" s="245"/>
      <c r="M17" s="245"/>
      <c r="N17" s="245"/>
      <c r="O17" s="245"/>
      <c r="P17" s="245"/>
      <c r="Q17" s="245"/>
    </row>
    <row r="18" spans="1:17" ht="15.75" thickBot="1">
      <c r="A18" s="317" t="s">
        <v>5</v>
      </c>
      <c r="B18" s="315" t="s">
        <v>6</v>
      </c>
      <c r="C18" s="702" t="s">
        <v>442</v>
      </c>
      <c r="D18" s="150"/>
      <c r="E18" s="317" t="s">
        <v>5</v>
      </c>
      <c r="F18" s="315" t="s">
        <v>6</v>
      </c>
      <c r="G18" s="702" t="s">
        <v>442</v>
      </c>
      <c r="I18" s="245"/>
      <c r="J18" s="245"/>
      <c r="K18" s="245"/>
      <c r="L18" s="245"/>
      <c r="M18" s="245"/>
      <c r="N18" s="245"/>
      <c r="O18" s="245"/>
      <c r="P18" s="245"/>
      <c r="Q18" s="245"/>
    </row>
    <row r="19" spans="1:17">
      <c r="A19" s="316">
        <v>45658</v>
      </c>
      <c r="B19" s="700">
        <f>M9</f>
        <v>354</v>
      </c>
      <c r="C19" s="703">
        <f>((B19-319)/319)*100</f>
        <v>10.9717868338558</v>
      </c>
      <c r="D19" s="150"/>
      <c r="E19" s="316">
        <v>45658</v>
      </c>
      <c r="F19" s="705">
        <f>M13</f>
        <v>622</v>
      </c>
      <c r="G19" s="703">
        <f>((F19-492)/492)*100</f>
        <v>26.422764227642276</v>
      </c>
      <c r="I19" s="245"/>
      <c r="J19" s="245"/>
      <c r="K19" s="245"/>
      <c r="L19" s="245"/>
      <c r="M19" s="245"/>
      <c r="N19" s="245"/>
      <c r="O19" s="245"/>
      <c r="P19" s="245"/>
      <c r="Q19" s="245"/>
    </row>
    <row r="20" spans="1:17">
      <c r="A20" s="316">
        <v>45689</v>
      </c>
      <c r="B20" s="701">
        <f>L9</f>
        <v>368</v>
      </c>
      <c r="C20" s="704">
        <f>((B20-B19)/B19)*100</f>
        <v>3.9548022598870061</v>
      </c>
      <c r="D20" s="150"/>
      <c r="E20" s="316">
        <v>45689</v>
      </c>
      <c r="F20" s="706">
        <f>L13</f>
        <v>815</v>
      </c>
      <c r="G20" s="704">
        <f>((F20-F19)/F19)*100</f>
        <v>31.028938906752412</v>
      </c>
      <c r="I20" s="245"/>
      <c r="J20" s="245"/>
      <c r="K20" s="245"/>
      <c r="L20" s="245"/>
      <c r="M20" s="245"/>
      <c r="N20" s="245"/>
      <c r="O20" s="245"/>
      <c r="P20" s="245"/>
      <c r="Q20" s="245"/>
    </row>
    <row r="21" spans="1:17">
      <c r="A21" s="316">
        <v>45717</v>
      </c>
      <c r="B21" s="714">
        <f>K9</f>
        <v>292</v>
      </c>
      <c r="C21" s="704">
        <f>((B21-B20)/B20)*100</f>
        <v>-20.652173913043477</v>
      </c>
      <c r="D21" s="359"/>
      <c r="E21" s="316">
        <v>45717</v>
      </c>
      <c r="F21" s="706">
        <f>K13</f>
        <v>657</v>
      </c>
      <c r="G21" s="704">
        <f t="shared" ref="G21:G30" si="3">((F21-F20)/F20)*100</f>
        <v>-19.386503067484661</v>
      </c>
      <c r="I21" s="245"/>
      <c r="J21" s="245"/>
      <c r="K21" s="245"/>
      <c r="L21" s="245"/>
      <c r="M21" s="245"/>
      <c r="N21" s="245"/>
      <c r="O21" s="245"/>
      <c r="P21" s="245"/>
      <c r="Q21" s="245"/>
    </row>
    <row r="22" spans="1:17">
      <c r="A22" s="316">
        <v>45748</v>
      </c>
      <c r="B22" s="706">
        <f>J9</f>
        <v>408</v>
      </c>
      <c r="C22" s="704">
        <f t="shared" ref="C22:C29" si="4">((B22-B21)/B21)*100</f>
        <v>39.726027397260275</v>
      </c>
      <c r="D22" s="359"/>
      <c r="E22" s="316">
        <v>45748</v>
      </c>
      <c r="F22" s="706">
        <f>J13</f>
        <v>658</v>
      </c>
      <c r="G22" s="704">
        <f t="shared" si="3"/>
        <v>0.15220700152207001</v>
      </c>
      <c r="I22" s="245"/>
      <c r="J22" s="245"/>
      <c r="K22" s="245"/>
      <c r="L22" s="245"/>
      <c r="M22" s="245"/>
      <c r="N22" s="245"/>
      <c r="O22" s="245"/>
      <c r="P22" s="245"/>
      <c r="Q22" s="245"/>
    </row>
    <row r="23" spans="1:17">
      <c r="A23" s="316">
        <v>45778</v>
      </c>
      <c r="B23" s="706">
        <f>I9</f>
        <v>406</v>
      </c>
      <c r="C23" s="704">
        <f t="shared" si="4"/>
        <v>-0.49019607843137253</v>
      </c>
      <c r="D23" s="150"/>
      <c r="E23" s="316">
        <v>45778</v>
      </c>
      <c r="F23" s="706">
        <f>I13</f>
        <v>665</v>
      </c>
      <c r="G23" s="704">
        <f t="shared" si="3"/>
        <v>1.0638297872340425</v>
      </c>
    </row>
    <row r="24" spans="1:17" s="399" customFormat="1">
      <c r="A24" s="316">
        <v>45809</v>
      </c>
      <c r="B24" s="706">
        <f>H9</f>
        <v>310</v>
      </c>
      <c r="C24" s="704">
        <f t="shared" si="4"/>
        <v>-23.645320197044335</v>
      </c>
      <c r="D24" s="359"/>
      <c r="E24" s="745">
        <v>45809</v>
      </c>
      <c r="F24" s="706">
        <v>558</v>
      </c>
      <c r="G24" s="704">
        <f t="shared" si="3"/>
        <v>-16.090225563909772</v>
      </c>
    </row>
    <row r="25" spans="1:17" s="245" customFormat="1">
      <c r="A25" s="316">
        <v>45839</v>
      </c>
      <c r="B25" s="706">
        <f>G9</f>
        <v>358</v>
      </c>
      <c r="C25" s="704">
        <f t="shared" si="4"/>
        <v>15.483870967741936</v>
      </c>
      <c r="D25" s="359"/>
      <c r="E25" s="745">
        <v>45839</v>
      </c>
      <c r="F25" s="706">
        <f>G13</f>
        <v>485</v>
      </c>
      <c r="G25" s="704">
        <f t="shared" si="3"/>
        <v>-13.082437275985665</v>
      </c>
    </row>
    <row r="26" spans="1:17">
      <c r="A26" s="316">
        <v>45870</v>
      </c>
      <c r="B26" s="706">
        <f>F9</f>
        <v>374</v>
      </c>
      <c r="C26" s="704">
        <f t="shared" si="4"/>
        <v>4.4692737430167595</v>
      </c>
      <c r="D26" s="150"/>
      <c r="E26" s="316">
        <v>45870</v>
      </c>
      <c r="F26" s="706">
        <f>F13</f>
        <v>508</v>
      </c>
      <c r="G26" s="704">
        <f t="shared" si="3"/>
        <v>4.7422680412371134</v>
      </c>
    </row>
    <row r="27" spans="1:17">
      <c r="A27" s="316">
        <v>45901</v>
      </c>
      <c r="B27" s="706">
        <f>E9</f>
        <v>373</v>
      </c>
      <c r="C27" s="704">
        <f t="shared" si="4"/>
        <v>-0.26737967914438499</v>
      </c>
      <c r="D27" s="150"/>
      <c r="E27" s="316">
        <v>45901</v>
      </c>
      <c r="F27" s="706">
        <f>E13</f>
        <v>617</v>
      </c>
      <c r="G27" s="704">
        <f t="shared" si="3"/>
        <v>21.456692913385826</v>
      </c>
    </row>
    <row r="28" spans="1:17">
      <c r="A28" s="316">
        <v>45931</v>
      </c>
      <c r="B28" s="706">
        <f>D9</f>
        <v>394</v>
      </c>
      <c r="C28" s="704">
        <f t="shared" si="4"/>
        <v>5.6300268096514747</v>
      </c>
      <c r="D28" s="150"/>
      <c r="E28" s="316">
        <v>45931</v>
      </c>
      <c r="F28" s="706">
        <f>D13</f>
        <v>581</v>
      </c>
      <c r="G28" s="704">
        <f t="shared" si="3"/>
        <v>-5.8346839546191251</v>
      </c>
    </row>
    <row r="29" spans="1:17">
      <c r="A29" s="316">
        <v>45962</v>
      </c>
      <c r="B29" s="985">
        <f>C9</f>
        <v>323</v>
      </c>
      <c r="C29" s="704">
        <f t="shared" si="4"/>
        <v>-18.020304568527919</v>
      </c>
      <c r="D29" s="150"/>
      <c r="E29" s="316">
        <v>45962</v>
      </c>
      <c r="F29" s="706">
        <f>C13</f>
        <v>512</v>
      </c>
      <c r="G29" s="704">
        <f t="shared" si="3"/>
        <v>-11.876075731497417</v>
      </c>
    </row>
    <row r="30" spans="1:17" ht="15.75" thickBot="1">
      <c r="A30" s="316">
        <v>45992</v>
      </c>
      <c r="B30" s="1058">
        <f>B9</f>
        <v>403</v>
      </c>
      <c r="C30" s="1059">
        <f>((B30-B29)/B29)*100</f>
        <v>24.767801857585141</v>
      </c>
      <c r="D30" s="150"/>
      <c r="E30" s="316">
        <v>45992</v>
      </c>
      <c r="F30" s="706">
        <f>B13</f>
        <v>499</v>
      </c>
      <c r="G30" s="1059">
        <f t="shared" si="3"/>
        <v>-2.5390625</v>
      </c>
    </row>
    <row r="31" spans="1:17" ht="15.75" thickBot="1">
      <c r="A31" s="319" t="s">
        <v>8</v>
      </c>
      <c r="B31" s="325">
        <f>SUM(B19:B30)</f>
        <v>4363</v>
      </c>
      <c r="C31" s="151"/>
      <c r="D31" s="658"/>
      <c r="E31" s="413" t="s">
        <v>8</v>
      </c>
      <c r="F31" s="325">
        <f>SUM(F19:F30)</f>
        <v>7177</v>
      </c>
      <c r="G31" s="151"/>
    </row>
    <row r="32" spans="1:17" ht="15.75" thickBot="1">
      <c r="A32" s="318" t="s">
        <v>9</v>
      </c>
      <c r="B32" s="184">
        <f>AVERAGE(B19:B30)</f>
        <v>363.58333333333331</v>
      </c>
      <c r="C32" s="151"/>
      <c r="D32" s="658"/>
      <c r="E32" s="659" t="s">
        <v>9</v>
      </c>
      <c r="F32" s="184">
        <f>AVERAGE(F19:F30)</f>
        <v>598.08333333333337</v>
      </c>
      <c r="G32" s="151"/>
    </row>
    <row r="33" spans="1:9" ht="17.25" customHeight="1" thickBot="1"/>
    <row r="34" spans="1:9" ht="93" customHeight="1" thickBot="1">
      <c r="A34" s="152"/>
      <c r="B34" s="153" t="s">
        <v>443</v>
      </c>
      <c r="C34" s="154" t="s">
        <v>444</v>
      </c>
      <c r="D34" s="154" t="s">
        <v>445</v>
      </c>
      <c r="E34" s="154" t="s">
        <v>446</v>
      </c>
      <c r="F34" s="154" t="s">
        <v>447</v>
      </c>
      <c r="G34" s="155" t="s">
        <v>448</v>
      </c>
      <c r="H34" s="155" t="s">
        <v>449</v>
      </c>
      <c r="I34" s="156" t="s">
        <v>19</v>
      </c>
    </row>
    <row r="35" spans="1:9" ht="15.75" thickBot="1">
      <c r="A35" s="313" t="s">
        <v>450</v>
      </c>
      <c r="B35" s="157"/>
      <c r="C35" s="158"/>
      <c r="D35" s="158"/>
      <c r="E35" s="158"/>
      <c r="F35" s="158"/>
      <c r="G35" s="158"/>
      <c r="H35" s="158"/>
      <c r="I35" s="511"/>
    </row>
    <row r="36" spans="1:9" ht="15.75" thickBot="1">
      <c r="A36" s="312">
        <v>45658</v>
      </c>
      <c r="B36" s="159">
        <v>30</v>
      </c>
      <c r="C36" s="160">
        <v>14</v>
      </c>
      <c r="D36" s="160">
        <v>84</v>
      </c>
      <c r="E36" s="160">
        <v>1</v>
      </c>
      <c r="F36" s="160">
        <v>46</v>
      </c>
      <c r="G36" s="161">
        <v>44</v>
      </c>
      <c r="H36" s="161">
        <v>0</v>
      </c>
      <c r="I36" s="512">
        <f>SUM(B36:H36)</f>
        <v>219</v>
      </c>
    </row>
    <row r="37" spans="1:9" ht="15.75" thickBot="1">
      <c r="A37" s="312">
        <v>45689</v>
      </c>
      <c r="B37" s="162">
        <v>29</v>
      </c>
      <c r="C37" s="163">
        <v>9</v>
      </c>
      <c r="D37" s="163">
        <v>77</v>
      </c>
      <c r="E37" s="163">
        <v>11</v>
      </c>
      <c r="F37" s="163">
        <v>44</v>
      </c>
      <c r="G37" s="164">
        <v>43</v>
      </c>
      <c r="H37" s="164">
        <v>0</v>
      </c>
      <c r="I37" s="512">
        <f t="shared" ref="I37:I47" si="5">SUM(B37:H37)</f>
        <v>213</v>
      </c>
    </row>
    <row r="38" spans="1:9" ht="15.75" thickBot="1">
      <c r="A38" s="312">
        <v>45717</v>
      </c>
      <c r="B38" s="162">
        <v>19</v>
      </c>
      <c r="C38" s="163">
        <v>7</v>
      </c>
      <c r="D38" s="163">
        <v>73</v>
      </c>
      <c r="E38" s="163">
        <v>6</v>
      </c>
      <c r="F38" s="163">
        <v>24</v>
      </c>
      <c r="G38" s="164">
        <v>52</v>
      </c>
      <c r="H38" s="164">
        <v>0</v>
      </c>
      <c r="I38" s="512">
        <f t="shared" si="5"/>
        <v>181</v>
      </c>
    </row>
    <row r="39" spans="1:9" ht="15.75" thickBot="1">
      <c r="A39" s="312">
        <v>45748</v>
      </c>
      <c r="B39" s="162">
        <v>51</v>
      </c>
      <c r="C39" s="163">
        <v>15</v>
      </c>
      <c r="D39" s="163">
        <v>117</v>
      </c>
      <c r="E39" s="163">
        <v>10</v>
      </c>
      <c r="F39" s="163">
        <v>40</v>
      </c>
      <c r="G39" s="164">
        <v>58</v>
      </c>
      <c r="H39" s="164">
        <v>0</v>
      </c>
      <c r="I39" s="512">
        <f t="shared" si="5"/>
        <v>291</v>
      </c>
    </row>
    <row r="40" spans="1:9" ht="15.75" thickBot="1">
      <c r="A40" s="312">
        <v>45778</v>
      </c>
      <c r="B40" s="162">
        <v>42</v>
      </c>
      <c r="C40" s="163">
        <v>9</v>
      </c>
      <c r="D40" s="163">
        <v>118</v>
      </c>
      <c r="E40" s="163">
        <v>10</v>
      </c>
      <c r="F40" s="163">
        <v>52</v>
      </c>
      <c r="G40" s="164">
        <v>36</v>
      </c>
      <c r="H40" s="164">
        <v>0</v>
      </c>
      <c r="I40" s="512">
        <f t="shared" si="5"/>
        <v>267</v>
      </c>
    </row>
    <row r="41" spans="1:9" ht="15.75" thickBot="1">
      <c r="A41" s="312">
        <v>45809</v>
      </c>
      <c r="B41" s="162">
        <v>18</v>
      </c>
      <c r="C41" s="163">
        <v>9</v>
      </c>
      <c r="D41" s="163">
        <v>85</v>
      </c>
      <c r="E41" s="163">
        <v>8</v>
      </c>
      <c r="F41" s="163">
        <v>52</v>
      </c>
      <c r="G41" s="164">
        <v>24</v>
      </c>
      <c r="H41" s="164">
        <v>0</v>
      </c>
      <c r="I41" s="512">
        <f t="shared" si="5"/>
        <v>196</v>
      </c>
    </row>
    <row r="42" spans="1:9" ht="15.75" thickBot="1">
      <c r="A42" s="312">
        <v>45839</v>
      </c>
      <c r="B42" s="162">
        <v>15</v>
      </c>
      <c r="C42" s="163">
        <v>6</v>
      </c>
      <c r="D42" s="163">
        <v>107</v>
      </c>
      <c r="E42" s="163">
        <v>7</v>
      </c>
      <c r="F42" s="163">
        <v>49</v>
      </c>
      <c r="G42" s="164">
        <v>36</v>
      </c>
      <c r="H42" s="164">
        <v>0</v>
      </c>
      <c r="I42" s="512">
        <f t="shared" si="5"/>
        <v>220</v>
      </c>
    </row>
    <row r="43" spans="1:9" ht="15.75" thickBot="1">
      <c r="A43" s="312">
        <v>45870</v>
      </c>
      <c r="B43" s="162">
        <v>21</v>
      </c>
      <c r="C43" s="163">
        <v>7</v>
      </c>
      <c r="D43" s="163">
        <v>107</v>
      </c>
      <c r="E43" s="163">
        <v>13</v>
      </c>
      <c r="F43" s="163">
        <v>51</v>
      </c>
      <c r="G43" s="164">
        <v>33</v>
      </c>
      <c r="H43" s="164">
        <v>0</v>
      </c>
      <c r="I43" s="512">
        <f t="shared" si="5"/>
        <v>232</v>
      </c>
    </row>
    <row r="44" spans="1:9" ht="15.75" thickBot="1">
      <c r="A44" s="312">
        <v>45901</v>
      </c>
      <c r="B44" s="162">
        <v>24</v>
      </c>
      <c r="C44" s="163">
        <v>6</v>
      </c>
      <c r="D44" s="163">
        <v>101</v>
      </c>
      <c r="E44" s="163">
        <v>13</v>
      </c>
      <c r="F44" s="163">
        <v>56</v>
      </c>
      <c r="G44" s="164">
        <v>36</v>
      </c>
      <c r="H44" s="164">
        <v>0</v>
      </c>
      <c r="I44" s="512">
        <f t="shared" si="5"/>
        <v>236</v>
      </c>
    </row>
    <row r="45" spans="1:9" ht="15.75" thickBot="1">
      <c r="A45" s="312">
        <v>45931</v>
      </c>
      <c r="B45" s="162">
        <v>32</v>
      </c>
      <c r="C45" s="163">
        <v>7</v>
      </c>
      <c r="D45" s="163">
        <v>114</v>
      </c>
      <c r="E45" s="163">
        <v>8</v>
      </c>
      <c r="F45" s="163">
        <v>69</v>
      </c>
      <c r="G45" s="164">
        <v>40</v>
      </c>
      <c r="H45" s="164">
        <v>0</v>
      </c>
      <c r="I45" s="512">
        <f t="shared" si="5"/>
        <v>270</v>
      </c>
    </row>
    <row r="46" spans="1:9" ht="15.75" thickBot="1">
      <c r="A46" s="312">
        <v>45962</v>
      </c>
      <c r="B46" s="162">
        <v>27</v>
      </c>
      <c r="C46" s="163">
        <v>10</v>
      </c>
      <c r="D46" s="163">
        <v>81</v>
      </c>
      <c r="E46" s="163">
        <v>11</v>
      </c>
      <c r="F46" s="163">
        <v>41</v>
      </c>
      <c r="G46" s="164">
        <v>47</v>
      </c>
      <c r="H46" s="164">
        <v>0</v>
      </c>
      <c r="I46" s="1048">
        <f t="shared" si="5"/>
        <v>217</v>
      </c>
    </row>
    <row r="47" spans="1:9" ht="15.75" thickBot="1">
      <c r="A47" s="312">
        <v>45992</v>
      </c>
      <c r="B47" s="165">
        <v>23</v>
      </c>
      <c r="C47" s="166">
        <v>10</v>
      </c>
      <c r="D47" s="166">
        <v>117</v>
      </c>
      <c r="E47" s="166">
        <v>13</v>
      </c>
      <c r="F47" s="166">
        <v>79</v>
      </c>
      <c r="G47" s="167">
        <v>51</v>
      </c>
      <c r="H47" s="167">
        <v>0</v>
      </c>
      <c r="I47" s="1050">
        <f t="shared" si="5"/>
        <v>293</v>
      </c>
    </row>
    <row r="48" spans="1:9" ht="15.75" thickBot="1">
      <c r="A48" s="314" t="s">
        <v>451</v>
      </c>
      <c r="B48" s="311">
        <f t="shared" ref="B48:G48" si="6">SUM(B36:B47)</f>
        <v>331</v>
      </c>
      <c r="C48" s="168">
        <f t="shared" si="6"/>
        <v>109</v>
      </c>
      <c r="D48" s="168">
        <f t="shared" si="6"/>
        <v>1181</v>
      </c>
      <c r="E48" s="168">
        <f t="shared" si="6"/>
        <v>111</v>
      </c>
      <c r="F48" s="168">
        <f t="shared" si="6"/>
        <v>603</v>
      </c>
      <c r="G48" s="168">
        <f t="shared" si="6"/>
        <v>500</v>
      </c>
      <c r="H48" s="1047">
        <f t="shared" ref="H48" si="7">SUM(H36:H47)</f>
        <v>0</v>
      </c>
      <c r="I48" s="1049">
        <f>SUM(I36:I47)</f>
        <v>2835</v>
      </c>
    </row>
    <row r="49" spans="1:9" ht="15.75" thickBot="1">
      <c r="A49" s="158"/>
      <c r="B49" s="169"/>
      <c r="C49" s="169"/>
      <c r="D49" s="169"/>
      <c r="E49" s="169"/>
      <c r="F49" s="169"/>
      <c r="G49" s="169"/>
      <c r="H49" s="169"/>
      <c r="I49" s="169"/>
    </row>
    <row r="50" spans="1:9" ht="15.75" thickBot="1">
      <c r="A50" s="313" t="s">
        <v>452</v>
      </c>
      <c r="B50" s="170"/>
      <c r="C50" s="171"/>
      <c r="D50" s="171"/>
      <c r="E50" s="171"/>
      <c r="F50" s="171"/>
      <c r="G50" s="171"/>
      <c r="H50" s="171"/>
      <c r="I50" s="513"/>
    </row>
    <row r="51" spans="1:9" ht="15.75" thickBot="1">
      <c r="A51" s="312">
        <v>45658</v>
      </c>
      <c r="B51" s="172">
        <v>9</v>
      </c>
      <c r="C51" s="173">
        <v>19</v>
      </c>
      <c r="D51" s="173">
        <v>50</v>
      </c>
      <c r="E51" s="173">
        <v>0</v>
      </c>
      <c r="F51" s="173">
        <v>25</v>
      </c>
      <c r="G51" s="174">
        <v>32</v>
      </c>
      <c r="H51" s="174">
        <v>0</v>
      </c>
      <c r="I51" s="514">
        <f>SUM(B51:H51)</f>
        <v>135</v>
      </c>
    </row>
    <row r="52" spans="1:9" ht="15.75" thickBot="1">
      <c r="A52" s="312">
        <v>45689</v>
      </c>
      <c r="B52" s="175">
        <v>13</v>
      </c>
      <c r="C52" s="176">
        <v>2</v>
      </c>
      <c r="D52" s="176">
        <v>42</v>
      </c>
      <c r="E52" s="176">
        <v>4</v>
      </c>
      <c r="F52" s="176">
        <v>28</v>
      </c>
      <c r="G52" s="177">
        <v>66</v>
      </c>
      <c r="H52" s="177">
        <v>0</v>
      </c>
      <c r="I52" s="514">
        <f t="shared" ref="I52:I62" si="8">SUM(B52:H52)</f>
        <v>155</v>
      </c>
    </row>
    <row r="53" spans="1:9" ht="15.75" thickBot="1">
      <c r="A53" s="312">
        <v>45717</v>
      </c>
      <c r="B53" s="175">
        <v>11</v>
      </c>
      <c r="C53" s="176">
        <v>14</v>
      </c>
      <c r="D53" s="176">
        <v>37</v>
      </c>
      <c r="E53" s="176">
        <v>3</v>
      </c>
      <c r="F53" s="176">
        <v>14</v>
      </c>
      <c r="G53" s="177">
        <v>32</v>
      </c>
      <c r="H53" s="177">
        <v>0</v>
      </c>
      <c r="I53" s="514">
        <f t="shared" si="8"/>
        <v>111</v>
      </c>
    </row>
    <row r="54" spans="1:9" ht="15.75" thickBot="1">
      <c r="A54" s="312">
        <v>45748</v>
      </c>
      <c r="B54" s="175">
        <v>2</v>
      </c>
      <c r="C54" s="176">
        <v>8</v>
      </c>
      <c r="D54" s="176">
        <v>61</v>
      </c>
      <c r="E54" s="176">
        <v>3</v>
      </c>
      <c r="F54" s="176">
        <v>12</v>
      </c>
      <c r="G54" s="177">
        <v>31</v>
      </c>
      <c r="H54" s="177">
        <v>0</v>
      </c>
      <c r="I54" s="514">
        <f t="shared" si="8"/>
        <v>117</v>
      </c>
    </row>
    <row r="55" spans="1:9" ht="15.75" thickBot="1">
      <c r="A55" s="312">
        <v>45778</v>
      </c>
      <c r="B55" s="175">
        <v>8</v>
      </c>
      <c r="C55" s="176">
        <v>22</v>
      </c>
      <c r="D55" s="176">
        <v>65</v>
      </c>
      <c r="E55" s="176">
        <v>2</v>
      </c>
      <c r="F55" s="176">
        <v>16</v>
      </c>
      <c r="G55" s="177">
        <v>26</v>
      </c>
      <c r="H55" s="177">
        <v>0</v>
      </c>
      <c r="I55" s="514">
        <f t="shared" si="8"/>
        <v>139</v>
      </c>
    </row>
    <row r="56" spans="1:9" ht="15.75" thickBot="1">
      <c r="A56" s="312">
        <v>45809</v>
      </c>
      <c r="B56" s="175">
        <v>2</v>
      </c>
      <c r="C56" s="176">
        <v>11</v>
      </c>
      <c r="D56" s="176">
        <v>49</v>
      </c>
      <c r="E56" s="176">
        <v>2</v>
      </c>
      <c r="F56" s="176">
        <v>23</v>
      </c>
      <c r="G56" s="177">
        <v>27</v>
      </c>
      <c r="H56" s="177">
        <v>0</v>
      </c>
      <c r="I56" s="514">
        <f t="shared" si="8"/>
        <v>114</v>
      </c>
    </row>
    <row r="57" spans="1:9" ht="15.75" thickBot="1">
      <c r="A57" s="312">
        <v>45839</v>
      </c>
      <c r="B57" s="175">
        <v>12</v>
      </c>
      <c r="C57" s="176">
        <v>11</v>
      </c>
      <c r="D57" s="176">
        <v>73</v>
      </c>
      <c r="E57" s="176">
        <v>0</v>
      </c>
      <c r="F57" s="176">
        <v>16</v>
      </c>
      <c r="G57" s="177">
        <v>26</v>
      </c>
      <c r="H57" s="177">
        <v>0</v>
      </c>
      <c r="I57" s="514">
        <f t="shared" si="8"/>
        <v>138</v>
      </c>
    </row>
    <row r="58" spans="1:9" ht="15.75" thickBot="1">
      <c r="A58" s="312">
        <v>45870</v>
      </c>
      <c r="B58" s="175">
        <v>5</v>
      </c>
      <c r="C58" s="176">
        <v>6</v>
      </c>
      <c r="D58" s="176">
        <v>67</v>
      </c>
      <c r="E58" s="176">
        <v>0</v>
      </c>
      <c r="F58" s="176">
        <v>28</v>
      </c>
      <c r="G58" s="177">
        <v>36</v>
      </c>
      <c r="H58" s="177">
        <v>0</v>
      </c>
      <c r="I58" s="514">
        <f t="shared" si="8"/>
        <v>142</v>
      </c>
    </row>
    <row r="59" spans="1:9" ht="15.75" thickBot="1">
      <c r="A59" s="312">
        <v>45901</v>
      </c>
      <c r="B59" s="175">
        <v>8</v>
      </c>
      <c r="C59" s="176">
        <v>11</v>
      </c>
      <c r="D59" s="176">
        <v>72</v>
      </c>
      <c r="E59" s="176">
        <v>1</v>
      </c>
      <c r="F59" s="176">
        <v>17</v>
      </c>
      <c r="G59" s="177">
        <v>28</v>
      </c>
      <c r="H59" s="177">
        <v>0</v>
      </c>
      <c r="I59" s="514">
        <f t="shared" si="8"/>
        <v>137</v>
      </c>
    </row>
    <row r="60" spans="1:9" ht="15.75" thickBot="1">
      <c r="A60" s="312">
        <v>45931</v>
      </c>
      <c r="B60" s="175">
        <v>6</v>
      </c>
      <c r="C60" s="176">
        <v>10</v>
      </c>
      <c r="D60" s="176">
        <v>67</v>
      </c>
      <c r="E60" s="176">
        <v>0</v>
      </c>
      <c r="F60" s="176">
        <v>22</v>
      </c>
      <c r="G60" s="177">
        <v>19</v>
      </c>
      <c r="H60" s="177">
        <v>0</v>
      </c>
      <c r="I60" s="514">
        <f t="shared" si="8"/>
        <v>124</v>
      </c>
    </row>
    <row r="61" spans="1:9" ht="15.75" thickBot="1">
      <c r="A61" s="312">
        <v>45962</v>
      </c>
      <c r="B61" s="175">
        <v>11</v>
      </c>
      <c r="C61" s="176">
        <v>10</v>
      </c>
      <c r="D61" s="176">
        <v>53</v>
      </c>
      <c r="E61" s="176">
        <v>0</v>
      </c>
      <c r="F61" s="176">
        <v>17</v>
      </c>
      <c r="G61" s="177">
        <v>15</v>
      </c>
      <c r="H61" s="177">
        <v>0</v>
      </c>
      <c r="I61" s="514">
        <f t="shared" si="8"/>
        <v>106</v>
      </c>
    </row>
    <row r="62" spans="1:9" ht="15.75" thickBot="1">
      <c r="A62" s="1052">
        <v>45992</v>
      </c>
      <c r="B62" s="1053">
        <v>3</v>
      </c>
      <c r="C62" s="1054">
        <v>11</v>
      </c>
      <c r="D62" s="1054">
        <v>58</v>
      </c>
      <c r="E62" s="1054">
        <v>2</v>
      </c>
      <c r="F62" s="1054">
        <v>19</v>
      </c>
      <c r="G62" s="1051">
        <v>16</v>
      </c>
      <c r="H62" s="1051">
        <v>1</v>
      </c>
      <c r="I62" s="1055">
        <f t="shared" si="8"/>
        <v>110</v>
      </c>
    </row>
    <row r="63" spans="1:9" ht="15.75" thickBot="1">
      <c r="A63" s="429" t="s">
        <v>453</v>
      </c>
      <c r="B63" s="1056">
        <f t="shared" ref="B63:G63" si="9">SUM(B51:B62)</f>
        <v>90</v>
      </c>
      <c r="C63" s="1057">
        <f t="shared" si="9"/>
        <v>135</v>
      </c>
      <c r="D63" s="1057">
        <f t="shared" si="9"/>
        <v>694</v>
      </c>
      <c r="E63" s="1057">
        <f t="shared" si="9"/>
        <v>17</v>
      </c>
      <c r="F63" s="1057">
        <f t="shared" si="9"/>
        <v>237</v>
      </c>
      <c r="G63" s="1057">
        <f t="shared" si="9"/>
        <v>354</v>
      </c>
      <c r="H63" s="1057">
        <f t="shared" ref="H63" si="10">SUM(H51:H62)</f>
        <v>1</v>
      </c>
      <c r="I63" s="1057">
        <f>SUM(I51:I62)</f>
        <v>1528</v>
      </c>
    </row>
    <row r="64" spans="1:9" ht="15.75" thickBot="1">
      <c r="A64" s="179"/>
      <c r="B64" s="179"/>
      <c r="C64" s="179"/>
      <c r="D64" s="179"/>
      <c r="E64" s="179"/>
      <c r="F64" s="179"/>
      <c r="G64" s="179"/>
      <c r="H64" s="179"/>
      <c r="I64" s="179"/>
    </row>
    <row r="65" spans="1:9" ht="15.75" thickBot="1">
      <c r="A65" s="180" t="s">
        <v>19</v>
      </c>
      <c r="B65" s="181">
        <f t="shared" ref="B65:G65" si="11">B48+B63</f>
        <v>421</v>
      </c>
      <c r="C65" s="181">
        <f t="shared" si="11"/>
        <v>244</v>
      </c>
      <c r="D65" s="181">
        <f t="shared" si="11"/>
        <v>1875</v>
      </c>
      <c r="E65" s="181">
        <f t="shared" si="11"/>
        <v>128</v>
      </c>
      <c r="F65" s="181">
        <f t="shared" si="11"/>
        <v>840</v>
      </c>
      <c r="G65" s="181">
        <f t="shared" si="11"/>
        <v>854</v>
      </c>
      <c r="H65" s="181">
        <f t="shared" ref="H65" si="12">H48+H63</f>
        <v>1</v>
      </c>
      <c r="I65" s="182">
        <f>I48+I63</f>
        <v>4363</v>
      </c>
    </row>
    <row r="67" spans="1:9" ht="90" customHeight="1">
      <c r="A67" s="1087" t="s">
        <v>454</v>
      </c>
      <c r="B67" s="1087"/>
      <c r="C67" s="1087"/>
      <c r="D67" s="1087"/>
      <c r="E67" s="1087"/>
      <c r="F67" s="1087"/>
      <c r="G67" s="1087"/>
      <c r="H67" s="1087"/>
    </row>
  </sheetData>
  <mergeCells count="3">
    <mergeCell ref="A17:C17"/>
    <mergeCell ref="E17:G17"/>
    <mergeCell ref="A67:H6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9:L9 I36:I47 I51:I62 B10" formulaRange="1"/>
    <ignoredError sqref="N9:O9" formula="1"/>
    <ignoredError sqref="M9" formula="1" formulaRange="1"/>
    <ignoredError sqref="C22:C27 G21:G30 C29 C28 C30 P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T33"/>
  <sheetViews>
    <sheetView zoomScale="90" zoomScaleNormal="90" workbookViewId="0">
      <selection activeCell="P33" sqref="P33"/>
    </sheetView>
  </sheetViews>
  <sheetFormatPr defaultRowHeight="15"/>
  <cols>
    <col min="1" max="1" width="13.5703125" customWidth="1"/>
    <col min="2" max="2" width="12" bestFit="1" customWidth="1"/>
    <col min="3" max="3" width="10.42578125" bestFit="1" customWidth="1"/>
    <col min="4" max="4" width="44.140625" bestFit="1" customWidth="1"/>
    <col min="5" max="5" width="7.5703125" bestFit="1" customWidth="1"/>
    <col min="6" max="6" width="7.7109375" bestFit="1" customWidth="1"/>
    <col min="7" max="7" width="7.140625" bestFit="1" customWidth="1"/>
    <col min="8" max="8" width="7.5703125" bestFit="1" customWidth="1"/>
    <col min="9" max="9" width="7.7109375" style="2" bestFit="1" customWidth="1"/>
    <col min="10" max="10" width="7.140625" style="2" bestFit="1" customWidth="1"/>
    <col min="11" max="11" width="7.5703125" style="3" bestFit="1" customWidth="1"/>
    <col min="12" max="12" width="8.140625" customWidth="1"/>
    <col min="13" max="13" width="7.85546875" customWidth="1"/>
    <col min="14" max="14" width="8" customWidth="1"/>
    <col min="15" max="15" width="7.28515625" bestFit="1" customWidth="1"/>
    <col min="16" max="16" width="7.140625" bestFit="1" customWidth="1"/>
    <col min="17" max="17" width="7.5703125" bestFit="1" customWidth="1"/>
    <col min="18" max="18" width="8" bestFit="1" customWidth="1"/>
    <col min="19" max="19" width="7.5703125" customWidth="1"/>
    <col min="20" max="20" width="13.7109375" customWidth="1"/>
  </cols>
  <sheetData>
    <row r="1" spans="1:11">
      <c r="A1" s="1" t="s">
        <v>3</v>
      </c>
    </row>
    <row r="2" spans="1:11">
      <c r="A2" s="1" t="s">
        <v>4</v>
      </c>
    </row>
    <row r="3" spans="1:11" ht="15.75" thickBot="1">
      <c r="B3" s="526">
        <v>4919</v>
      </c>
    </row>
    <row r="4" spans="1:11" ht="15.75" thickBot="1">
      <c r="A4" s="4" t="s">
        <v>5</v>
      </c>
      <c r="B4" s="4" t="s">
        <v>6</v>
      </c>
      <c r="C4" s="4" t="s">
        <v>7</v>
      </c>
      <c r="D4" s="6"/>
      <c r="E4" s="6"/>
      <c r="F4" s="6"/>
      <c r="I4"/>
      <c r="J4"/>
    </row>
    <row r="5" spans="1:11">
      <c r="A5" s="681">
        <v>45658</v>
      </c>
      <c r="B5" s="515">
        <f>P25</f>
        <v>6307</v>
      </c>
      <c r="C5" s="679">
        <f>((B5-B3)/B3)*100</f>
        <v>28.217117300264285</v>
      </c>
      <c r="D5" s="8"/>
      <c r="E5" s="8"/>
      <c r="F5" s="8"/>
      <c r="I5"/>
      <c r="J5"/>
    </row>
    <row r="6" spans="1:11">
      <c r="A6" s="682">
        <v>45689</v>
      </c>
      <c r="B6" s="288">
        <f>O25</f>
        <v>7249</v>
      </c>
      <c r="C6" s="680">
        <f t="shared" ref="C6:C16" si="0">((B6-B5)/B5)*100</f>
        <v>14.935785635008719</v>
      </c>
      <c r="D6" s="8"/>
      <c r="E6" s="8"/>
      <c r="F6" s="8"/>
      <c r="H6" s="9"/>
      <c r="I6" s="8"/>
      <c r="J6" s="8"/>
      <c r="K6" s="10"/>
    </row>
    <row r="7" spans="1:11">
      <c r="A7" s="682">
        <v>45717</v>
      </c>
      <c r="B7" s="335">
        <f>N25</f>
        <v>6677</v>
      </c>
      <c r="C7" s="680">
        <f t="shared" si="0"/>
        <v>-7.8907435508345971</v>
      </c>
      <c r="D7" s="8"/>
      <c r="E7" s="8"/>
      <c r="F7" s="8"/>
      <c r="H7" s="9"/>
      <c r="I7" s="8"/>
      <c r="J7" s="8"/>
      <c r="K7" s="10"/>
    </row>
    <row r="8" spans="1:11">
      <c r="A8" s="682">
        <v>45748</v>
      </c>
      <c r="B8" s="335">
        <f>M25</f>
        <v>6771</v>
      </c>
      <c r="C8" s="680">
        <f t="shared" si="0"/>
        <v>1.4078178822824621</v>
      </c>
      <c r="D8" s="8"/>
      <c r="E8" s="8"/>
      <c r="F8" s="8"/>
    </row>
    <row r="9" spans="1:11">
      <c r="A9" s="682">
        <v>45778</v>
      </c>
      <c r="B9" s="183">
        <f>L25</f>
        <v>6308</v>
      </c>
      <c r="C9" s="680">
        <f t="shared" si="0"/>
        <v>-6.837985526510117</v>
      </c>
      <c r="D9" s="8"/>
      <c r="E9" s="8"/>
      <c r="F9" s="8"/>
    </row>
    <row r="10" spans="1:11">
      <c r="A10" s="682">
        <v>45809</v>
      </c>
      <c r="B10" s="335">
        <f>K25</f>
        <v>5155</v>
      </c>
      <c r="C10" s="680">
        <f t="shared" si="0"/>
        <v>-18.278376664552948</v>
      </c>
      <c r="D10" s="8"/>
      <c r="E10" s="8"/>
      <c r="F10" s="8"/>
    </row>
    <row r="11" spans="1:11">
      <c r="A11" s="682">
        <v>45839</v>
      </c>
      <c r="B11" s="183">
        <f>J25</f>
        <v>6101</v>
      </c>
      <c r="C11" s="680">
        <f t="shared" si="0"/>
        <v>18.351115421920465</v>
      </c>
      <c r="D11" s="8"/>
      <c r="E11" s="8"/>
      <c r="F11" s="8"/>
    </row>
    <row r="12" spans="1:11">
      <c r="A12" s="682">
        <v>45870</v>
      </c>
      <c r="B12" s="183">
        <f>I25</f>
        <v>5561</v>
      </c>
      <c r="C12" s="680">
        <f t="shared" si="0"/>
        <v>-8.8510080314702506</v>
      </c>
      <c r="D12" s="8"/>
      <c r="E12" s="8"/>
      <c r="F12" s="8"/>
    </row>
    <row r="13" spans="1:11">
      <c r="A13" s="682">
        <v>45901</v>
      </c>
      <c r="B13" s="183">
        <f>H25</f>
        <v>5890</v>
      </c>
      <c r="C13" s="680">
        <f t="shared" si="0"/>
        <v>5.9162021219205174</v>
      </c>
      <c r="D13" s="8"/>
      <c r="E13" s="8"/>
      <c r="F13" s="8"/>
    </row>
    <row r="14" spans="1:11">
      <c r="A14" s="682">
        <v>45931</v>
      </c>
      <c r="B14" s="183">
        <f>G25</f>
        <v>6118</v>
      </c>
      <c r="C14" s="680">
        <f t="shared" si="0"/>
        <v>3.870967741935484</v>
      </c>
      <c r="D14" s="8"/>
      <c r="E14" s="8"/>
      <c r="F14" s="8"/>
      <c r="H14" s="11"/>
    </row>
    <row r="15" spans="1:11">
      <c r="A15" s="682">
        <v>45962</v>
      </c>
      <c r="B15" s="183">
        <f>F25</f>
        <v>5123</v>
      </c>
      <c r="C15" s="680">
        <f t="shared" si="0"/>
        <v>-16.263484798953908</v>
      </c>
      <c r="D15" s="8"/>
      <c r="E15" s="8"/>
      <c r="F15" s="8"/>
    </row>
    <row r="16" spans="1:11" ht="15.75" thickBot="1">
      <c r="A16" s="683">
        <v>45992</v>
      </c>
      <c r="B16" s="516">
        <f>E25</f>
        <v>4735</v>
      </c>
      <c r="C16" s="517">
        <f t="shared" si="0"/>
        <v>-7.5736872926019911</v>
      </c>
      <c r="D16" s="8"/>
      <c r="E16" s="8"/>
      <c r="F16" s="8"/>
    </row>
    <row r="17" spans="1:20" ht="15.75" thickBot="1">
      <c r="A17" s="12" t="s">
        <v>8</v>
      </c>
      <c r="B17" s="14">
        <f>SUM(B5:B16)</f>
        <v>71995</v>
      </c>
    </row>
    <row r="18" spans="1:20" ht="15.75" thickBot="1">
      <c r="A18" s="13" t="s">
        <v>9</v>
      </c>
      <c r="B18" s="14">
        <f>AVERAGE(B5:B16)</f>
        <v>5999.583333333333</v>
      </c>
      <c r="D18" s="15" t="s">
        <v>10</v>
      </c>
      <c r="E18" s="16">
        <v>45992</v>
      </c>
      <c r="F18" s="17">
        <v>45962</v>
      </c>
      <c r="G18" s="17">
        <v>45931</v>
      </c>
      <c r="H18" s="17">
        <v>45901</v>
      </c>
      <c r="I18" s="17">
        <v>45870</v>
      </c>
      <c r="J18" s="17">
        <v>45839</v>
      </c>
      <c r="K18" s="17">
        <v>45809</v>
      </c>
      <c r="L18" s="18">
        <v>45778</v>
      </c>
      <c r="M18" s="16">
        <v>45748</v>
      </c>
      <c r="N18" s="16">
        <v>45717</v>
      </c>
      <c r="O18" s="16">
        <v>45689</v>
      </c>
      <c r="P18" s="19">
        <v>45658</v>
      </c>
      <c r="Q18" s="17" t="s">
        <v>8</v>
      </c>
      <c r="R18" s="502" t="s">
        <v>11</v>
      </c>
      <c r="S18" s="503" t="s">
        <v>9</v>
      </c>
      <c r="T18" s="213"/>
    </row>
    <row r="19" spans="1:20">
      <c r="A19" s="1097"/>
      <c r="B19" s="1097"/>
      <c r="C19" s="1097"/>
      <c r="D19" s="20" t="s">
        <v>12</v>
      </c>
      <c r="E19" s="21">
        <v>407</v>
      </c>
      <c r="F19" s="22">
        <v>327</v>
      </c>
      <c r="G19" s="23">
        <v>399</v>
      </c>
      <c r="H19" s="23">
        <v>377</v>
      </c>
      <c r="I19" s="23">
        <v>380</v>
      </c>
      <c r="J19" s="23">
        <v>361</v>
      </c>
      <c r="K19" s="24">
        <v>311</v>
      </c>
      <c r="L19" s="24">
        <v>409</v>
      </c>
      <c r="M19" s="25">
        <v>415</v>
      </c>
      <c r="N19" s="26">
        <v>308</v>
      </c>
      <c r="O19" s="25">
        <v>385</v>
      </c>
      <c r="P19" s="27">
        <v>361</v>
      </c>
      <c r="Q19" s="28">
        <f>SUM(E19:P19)</f>
        <v>4440</v>
      </c>
      <c r="R19" s="29">
        <f>(Q19/Q25)*100</f>
        <v>6.1670949371484127</v>
      </c>
      <c r="S19" s="504">
        <f>AVERAGE(E19:P19)</f>
        <v>370</v>
      </c>
      <c r="T19" s="500" t="s">
        <v>12</v>
      </c>
    </row>
    <row r="20" spans="1:20" ht="15" customHeight="1">
      <c r="C20" s="30"/>
      <c r="D20" s="31" t="s">
        <v>13</v>
      </c>
      <c r="E20" s="32">
        <v>86</v>
      </c>
      <c r="F20" s="33">
        <v>76</v>
      </c>
      <c r="G20" s="34">
        <v>129</v>
      </c>
      <c r="H20" s="34">
        <v>84</v>
      </c>
      <c r="I20" s="34">
        <v>77</v>
      </c>
      <c r="J20" s="34">
        <v>82</v>
      </c>
      <c r="K20" s="35">
        <v>73</v>
      </c>
      <c r="L20" s="35">
        <v>83</v>
      </c>
      <c r="M20" s="34">
        <v>91</v>
      </c>
      <c r="N20" s="26">
        <v>103</v>
      </c>
      <c r="O20" s="34">
        <v>72</v>
      </c>
      <c r="P20" s="36">
        <v>100</v>
      </c>
      <c r="Q20" s="37">
        <f t="shared" ref="Q20:Q24" si="1">SUM(E20:P20)</f>
        <v>1056</v>
      </c>
      <c r="R20" s="38">
        <f>(Q20/Q25)*100</f>
        <v>1.4667685255920551</v>
      </c>
      <c r="S20" s="505">
        <f t="shared" ref="S20:S24" si="2">AVERAGE(E20:P20)</f>
        <v>88</v>
      </c>
      <c r="T20" s="500" t="s">
        <v>13</v>
      </c>
    </row>
    <row r="21" spans="1:20" ht="15" customHeight="1">
      <c r="C21" s="30"/>
      <c r="D21" s="664" t="s">
        <v>14</v>
      </c>
      <c r="E21" s="32">
        <v>0</v>
      </c>
      <c r="F21" s="33">
        <v>0</v>
      </c>
      <c r="G21" s="34">
        <v>0</v>
      </c>
      <c r="H21" s="34">
        <v>0</v>
      </c>
      <c r="I21" s="34">
        <v>0</v>
      </c>
      <c r="J21" s="34">
        <v>0</v>
      </c>
      <c r="K21" s="35">
        <v>0</v>
      </c>
      <c r="L21" s="35">
        <v>0</v>
      </c>
      <c r="M21" s="34">
        <v>0</v>
      </c>
      <c r="N21" s="26">
        <v>0</v>
      </c>
      <c r="O21" s="34">
        <v>0</v>
      </c>
      <c r="P21" s="36">
        <v>0</v>
      </c>
      <c r="Q21" s="37">
        <f t="shared" si="1"/>
        <v>0</v>
      </c>
      <c r="R21" s="38">
        <f>(Q21/Q25)*100</f>
        <v>0</v>
      </c>
      <c r="S21" s="505">
        <f t="shared" si="2"/>
        <v>0</v>
      </c>
      <c r="T21" s="501" t="s">
        <v>15</v>
      </c>
    </row>
    <row r="22" spans="1:20">
      <c r="D22" s="31" t="s">
        <v>16</v>
      </c>
      <c r="E22" s="32">
        <v>4012</v>
      </c>
      <c r="F22" s="33">
        <v>4461</v>
      </c>
      <c r="G22" s="34">
        <v>5191</v>
      </c>
      <c r="H22" s="34">
        <v>5093</v>
      </c>
      <c r="I22" s="34">
        <v>4755</v>
      </c>
      <c r="J22" s="34">
        <v>5378</v>
      </c>
      <c r="K22" s="35">
        <v>4500</v>
      </c>
      <c r="L22" s="35">
        <v>5506</v>
      </c>
      <c r="M22" s="34">
        <v>5958</v>
      </c>
      <c r="N22" s="26">
        <v>5990</v>
      </c>
      <c r="O22" s="34">
        <v>6446</v>
      </c>
      <c r="P22" s="36">
        <v>5511</v>
      </c>
      <c r="Q22" s="37">
        <f t="shared" si="1"/>
        <v>62801</v>
      </c>
      <c r="R22" s="38">
        <f>(Q22/Q25)*100</f>
        <v>87.22966872699493</v>
      </c>
      <c r="S22" s="505">
        <f t="shared" si="2"/>
        <v>5233.416666666667</v>
      </c>
      <c r="T22" s="500" t="s">
        <v>16</v>
      </c>
    </row>
    <row r="23" spans="1:20" ht="17.25" customHeight="1">
      <c r="D23" s="31" t="s">
        <v>17</v>
      </c>
      <c r="E23" s="32">
        <v>192</v>
      </c>
      <c r="F23" s="33">
        <v>225</v>
      </c>
      <c r="G23" s="34">
        <v>333</v>
      </c>
      <c r="H23" s="34">
        <v>291</v>
      </c>
      <c r="I23" s="34">
        <v>290</v>
      </c>
      <c r="J23" s="34">
        <v>222</v>
      </c>
      <c r="K23" s="35">
        <v>219</v>
      </c>
      <c r="L23" s="35">
        <v>250</v>
      </c>
      <c r="M23" s="34">
        <v>263</v>
      </c>
      <c r="N23" s="26">
        <v>220</v>
      </c>
      <c r="O23" s="34">
        <v>283</v>
      </c>
      <c r="P23" s="36">
        <v>235</v>
      </c>
      <c r="Q23" s="37">
        <f t="shared" si="1"/>
        <v>3023</v>
      </c>
      <c r="R23" s="38">
        <f>(Q23/Q25)*100</f>
        <v>4.1989027015764986</v>
      </c>
      <c r="S23" s="505">
        <f t="shared" si="2"/>
        <v>251.91666666666666</v>
      </c>
      <c r="T23" s="500" t="s">
        <v>17</v>
      </c>
    </row>
    <row r="24" spans="1:20" ht="15.75" customHeight="1" thickBot="1">
      <c r="A24" s="486"/>
      <c r="B24" s="486"/>
      <c r="D24" s="31" t="s">
        <v>18</v>
      </c>
      <c r="E24" s="39">
        <v>38</v>
      </c>
      <c r="F24" s="33">
        <v>34</v>
      </c>
      <c r="G24" s="40">
        <v>66</v>
      </c>
      <c r="H24" s="40">
        <v>45</v>
      </c>
      <c r="I24" s="40">
        <v>59</v>
      </c>
      <c r="J24" s="40">
        <v>58</v>
      </c>
      <c r="K24" s="41">
        <v>52</v>
      </c>
      <c r="L24" s="41">
        <v>60</v>
      </c>
      <c r="M24" s="34">
        <v>44</v>
      </c>
      <c r="N24" s="26">
        <v>56</v>
      </c>
      <c r="O24" s="40">
        <v>63</v>
      </c>
      <c r="P24" s="42">
        <v>100</v>
      </c>
      <c r="Q24" s="43">
        <f t="shared" si="1"/>
        <v>675</v>
      </c>
      <c r="R24" s="44">
        <f>(Q24/Q25)*100</f>
        <v>0.93756510868810339</v>
      </c>
      <c r="S24" s="506">
        <f t="shared" si="2"/>
        <v>56.25</v>
      </c>
      <c r="T24" s="500" t="s">
        <v>18</v>
      </c>
    </row>
    <row r="25" spans="1:20" ht="15.75" customHeight="1" thickBot="1">
      <c r="A25" s="486"/>
      <c r="B25" s="486"/>
      <c r="D25" s="112" t="s">
        <v>19</v>
      </c>
      <c r="E25" s="45">
        <f>SUM(E19:E24)</f>
        <v>4735</v>
      </c>
      <c r="F25" s="45">
        <f>SUM(F19:F24)</f>
        <v>5123</v>
      </c>
      <c r="G25" s="45">
        <f>SUM(G19:G24)</f>
        <v>6118</v>
      </c>
      <c r="H25" s="45">
        <f>SUM(H19:H24)</f>
        <v>5890</v>
      </c>
      <c r="I25" s="45">
        <f>SUM(I19:I24)</f>
        <v>5561</v>
      </c>
      <c r="J25" s="45">
        <f t="shared" ref="J25:R25" si="3">SUM(J19:J24)</f>
        <v>6101</v>
      </c>
      <c r="K25" s="45">
        <f t="shared" si="3"/>
        <v>5155</v>
      </c>
      <c r="L25" s="45">
        <f t="shared" si="3"/>
        <v>6308</v>
      </c>
      <c r="M25" s="45">
        <f t="shared" si="3"/>
        <v>6771</v>
      </c>
      <c r="N25" s="47">
        <f t="shared" si="3"/>
        <v>6677</v>
      </c>
      <c r="O25" s="45">
        <f t="shared" si="3"/>
        <v>7249</v>
      </c>
      <c r="P25" s="47">
        <f t="shared" si="3"/>
        <v>6307</v>
      </c>
      <c r="Q25" s="48">
        <f>SUM(Q19:Q24)</f>
        <v>71995</v>
      </c>
      <c r="R25" s="47">
        <f t="shared" si="3"/>
        <v>100</v>
      </c>
      <c r="S25" s="507">
        <f>AVERAGEIF(E25:P25,"&gt;0")</f>
        <v>5999.583333333333</v>
      </c>
    </row>
    <row r="26" spans="1:20" ht="15" customHeight="1">
      <c r="A26" s="486"/>
      <c r="B26" s="486"/>
    </row>
    <row r="27" spans="1:20" ht="15" customHeight="1">
      <c r="A27" s="1065" t="s">
        <v>20</v>
      </c>
      <c r="B27" s="1065"/>
      <c r="C27" s="1065"/>
      <c r="D27" s="1065"/>
      <c r="E27" s="1065"/>
      <c r="F27" s="1065"/>
      <c r="G27" s="1065"/>
      <c r="H27" s="1065"/>
      <c r="I27" s="1065"/>
    </row>
    <row r="28" spans="1:20" ht="15" customHeight="1">
      <c r="A28" s="1065"/>
      <c r="B28" s="1065"/>
      <c r="C28" s="1065"/>
      <c r="D28" s="1065"/>
      <c r="E28" s="1065"/>
      <c r="F28" s="1065"/>
      <c r="G28" s="1065"/>
      <c r="H28" s="1065"/>
      <c r="I28" s="1065"/>
    </row>
    <row r="29" spans="1:20" ht="15" customHeight="1">
      <c r="A29" s="1065"/>
      <c r="B29" s="1065"/>
      <c r="C29" s="1065"/>
      <c r="D29" s="1065"/>
      <c r="E29" s="1065"/>
      <c r="F29" s="1065"/>
      <c r="G29" s="1065"/>
      <c r="H29" s="1065"/>
      <c r="I29" s="1065"/>
    </row>
    <row r="30" spans="1:20" ht="15" customHeight="1">
      <c r="A30" s="1065" t="s">
        <v>21</v>
      </c>
      <c r="B30" s="1065"/>
      <c r="C30" s="1065"/>
      <c r="D30" s="1065"/>
      <c r="E30" s="1065"/>
      <c r="F30" s="1065"/>
      <c r="G30" s="1065"/>
      <c r="H30" s="1065"/>
      <c r="I30" s="1065"/>
    </row>
    <row r="31" spans="1:20">
      <c r="A31" s="1065"/>
      <c r="B31" s="1065"/>
      <c r="C31" s="1065"/>
      <c r="D31" s="1065"/>
      <c r="E31" s="1065"/>
      <c r="F31" s="1065"/>
      <c r="G31" s="1065"/>
      <c r="H31" s="1065"/>
      <c r="I31" s="1065"/>
      <c r="Q31" s="3"/>
    </row>
    <row r="32" spans="1:20">
      <c r="A32" s="1065"/>
      <c r="B32" s="1065"/>
      <c r="C32" s="1065"/>
      <c r="D32" s="1065"/>
      <c r="E32" s="1065"/>
      <c r="F32" s="1065"/>
      <c r="G32" s="1065"/>
      <c r="H32" s="1065"/>
      <c r="I32" s="1065"/>
    </row>
    <row r="33" spans="13:13">
      <c r="M33" s="3"/>
    </row>
  </sheetData>
  <mergeCells count="3">
    <mergeCell ref="A27:I29"/>
    <mergeCell ref="A19:C19"/>
    <mergeCell ref="A30:I32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E25:P25" formulaRang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87"/>
  <sheetViews>
    <sheetView zoomScale="90" zoomScaleNormal="90" workbookViewId="0">
      <selection activeCell="B9" sqref="B9"/>
    </sheetView>
  </sheetViews>
  <sheetFormatPr defaultRowHeight="15"/>
  <cols>
    <col min="1" max="1" width="57" style="245" customWidth="1"/>
    <col min="2" max="2" width="10.5703125" style="246" bestFit="1" customWidth="1"/>
    <col min="3" max="3" width="12.5703125" style="246" bestFit="1" customWidth="1"/>
    <col min="4" max="4" width="8.7109375" style="246" customWidth="1"/>
    <col min="5" max="5" width="4.7109375" style="213" customWidth="1"/>
    <col min="6" max="6" width="5.28515625" style="245" customWidth="1"/>
    <col min="7" max="7" width="66.85546875" style="213" customWidth="1"/>
    <col min="8" max="8" width="10.42578125" style="213" customWidth="1"/>
    <col min="9" max="9" width="12.85546875" style="213" customWidth="1"/>
    <col min="10" max="10" width="9.140625" style="213"/>
    <col min="11" max="11" width="2" style="245" customWidth="1"/>
    <col min="12" max="13" width="9.140625" style="245"/>
    <col min="14" max="14" width="9.140625" style="213"/>
    <col min="15" max="19" width="9.140625" style="245"/>
    <col min="20" max="20" width="6.42578125" style="245" customWidth="1"/>
    <col min="21" max="16384" width="9.140625" style="245"/>
  </cols>
  <sheetData>
    <row r="1" spans="1:10">
      <c r="A1" s="986" t="s">
        <v>3</v>
      </c>
      <c r="B1" s="987"/>
      <c r="C1" s="987"/>
      <c r="D1" s="987"/>
      <c r="G1" s="1002"/>
      <c r="H1" s="1002"/>
      <c r="I1" s="1002"/>
      <c r="J1" s="1002"/>
    </row>
    <row r="2" spans="1:10" ht="15.75" thickBot="1">
      <c r="A2" s="988" t="s">
        <v>4</v>
      </c>
      <c r="G2" s="677"/>
      <c r="H2" s="230"/>
      <c r="I2" s="230"/>
    </row>
    <row r="3" spans="1:10" ht="15.75" thickBot="1">
      <c r="A3" s="989" t="s">
        <v>455</v>
      </c>
      <c r="B3" s="990" t="s">
        <v>434</v>
      </c>
      <c r="C3" s="991" t="s">
        <v>435</v>
      </c>
      <c r="D3" s="992" t="s">
        <v>34</v>
      </c>
      <c r="G3" s="225" t="s">
        <v>455</v>
      </c>
      <c r="H3" s="287" t="s">
        <v>456</v>
      </c>
      <c r="I3" s="287" t="s">
        <v>457</v>
      </c>
      <c r="J3" s="287" t="s">
        <v>34</v>
      </c>
    </row>
    <row r="4" spans="1:10">
      <c r="A4" s="993" t="s">
        <v>323</v>
      </c>
      <c r="B4" s="994">
        <v>1</v>
      </c>
      <c r="C4" s="768">
        <v>3</v>
      </c>
      <c r="D4" s="749">
        <f>SUM(B4:C4)</f>
        <v>4</v>
      </c>
      <c r="E4" s="1061"/>
      <c r="F4" s="246"/>
      <c r="G4" s="1003" t="s">
        <v>458</v>
      </c>
      <c r="H4" s="230">
        <v>0</v>
      </c>
      <c r="I4" s="230">
        <v>0</v>
      </c>
      <c r="J4" s="230">
        <v>0</v>
      </c>
    </row>
    <row r="5" spans="1:10">
      <c r="A5" s="995" t="s">
        <v>458</v>
      </c>
      <c r="B5" s="994">
        <v>0</v>
      </c>
      <c r="C5" s="768">
        <v>0</v>
      </c>
      <c r="D5" s="749">
        <f t="shared" ref="D5:D68" si="0">SUM(B5:C5)</f>
        <v>0</v>
      </c>
      <c r="E5" s="1061"/>
      <c r="F5" s="246"/>
      <c r="G5" s="1003" t="s">
        <v>326</v>
      </c>
      <c r="H5" s="230">
        <v>0</v>
      </c>
      <c r="I5" s="230">
        <v>0</v>
      </c>
      <c r="J5" s="230">
        <v>0</v>
      </c>
    </row>
    <row r="6" spans="1:10">
      <c r="A6" s="996" t="s">
        <v>324</v>
      </c>
      <c r="B6" s="994">
        <v>0</v>
      </c>
      <c r="C6" s="768">
        <v>1</v>
      </c>
      <c r="D6" s="749">
        <f t="shared" si="0"/>
        <v>1</v>
      </c>
      <c r="E6" s="1061"/>
      <c r="F6" s="246"/>
      <c r="G6" s="1003" t="s">
        <v>459</v>
      </c>
      <c r="H6" s="230">
        <v>0</v>
      </c>
      <c r="I6" s="230">
        <v>0</v>
      </c>
      <c r="J6" s="230">
        <v>0</v>
      </c>
    </row>
    <row r="7" spans="1:10">
      <c r="A7" s="996" t="s">
        <v>325</v>
      </c>
      <c r="B7" s="994">
        <v>1</v>
      </c>
      <c r="C7" s="768">
        <v>2</v>
      </c>
      <c r="D7" s="749">
        <f t="shared" si="0"/>
        <v>3</v>
      </c>
      <c r="E7" s="1061"/>
      <c r="F7" s="246"/>
      <c r="G7" s="1003" t="s">
        <v>328</v>
      </c>
      <c r="H7" s="230">
        <v>0</v>
      </c>
      <c r="I7" s="230">
        <v>0</v>
      </c>
      <c r="J7" s="230">
        <v>0</v>
      </c>
    </row>
    <row r="8" spans="1:10">
      <c r="A8" s="996" t="s">
        <v>326</v>
      </c>
      <c r="B8" s="994">
        <v>0</v>
      </c>
      <c r="C8" s="768">
        <v>0</v>
      </c>
      <c r="D8" s="749">
        <f t="shared" si="0"/>
        <v>0</v>
      </c>
      <c r="E8" s="1061"/>
      <c r="F8" s="246"/>
      <c r="G8" s="1003" t="s">
        <v>329</v>
      </c>
      <c r="H8" s="230">
        <v>0</v>
      </c>
      <c r="I8" s="230">
        <v>0</v>
      </c>
      <c r="J8" s="230">
        <v>0</v>
      </c>
    </row>
    <row r="9" spans="1:10">
      <c r="A9" s="996" t="s">
        <v>327</v>
      </c>
      <c r="B9" s="994">
        <v>1</v>
      </c>
      <c r="C9" s="768">
        <v>1</v>
      </c>
      <c r="D9" s="749">
        <f t="shared" si="0"/>
        <v>2</v>
      </c>
      <c r="E9" s="1061"/>
      <c r="F9" s="246"/>
      <c r="G9" s="1003" t="s">
        <v>460</v>
      </c>
      <c r="H9" s="230">
        <v>0</v>
      </c>
      <c r="I9" s="230">
        <v>0</v>
      </c>
      <c r="J9" s="230">
        <v>0</v>
      </c>
    </row>
    <row r="10" spans="1:10">
      <c r="A10" s="996" t="s">
        <v>461</v>
      </c>
      <c r="B10" s="994">
        <v>1</v>
      </c>
      <c r="C10" s="768">
        <v>0</v>
      </c>
      <c r="D10" s="749">
        <f t="shared" si="0"/>
        <v>1</v>
      </c>
      <c r="E10" s="1060"/>
      <c r="F10" s="246"/>
      <c r="G10" s="1003" t="s">
        <v>331</v>
      </c>
      <c r="H10" s="230">
        <v>0</v>
      </c>
      <c r="I10" s="230">
        <v>0</v>
      </c>
      <c r="J10" s="230">
        <v>0</v>
      </c>
    </row>
    <row r="11" spans="1:10">
      <c r="A11" s="996" t="s">
        <v>459</v>
      </c>
      <c r="B11" s="994">
        <v>0</v>
      </c>
      <c r="C11" s="768">
        <v>0</v>
      </c>
      <c r="D11" s="749">
        <f t="shared" si="0"/>
        <v>0</v>
      </c>
      <c r="E11" s="1061"/>
      <c r="F11" s="246"/>
      <c r="G11" s="1003" t="s">
        <v>332</v>
      </c>
      <c r="H11" s="230">
        <v>0</v>
      </c>
      <c r="I11" s="230">
        <v>0</v>
      </c>
      <c r="J11" s="230">
        <v>0</v>
      </c>
    </row>
    <row r="12" spans="1:10">
      <c r="A12" s="996" t="s">
        <v>462</v>
      </c>
      <c r="B12" s="994">
        <v>0</v>
      </c>
      <c r="C12" s="768">
        <v>1</v>
      </c>
      <c r="D12" s="749">
        <f t="shared" si="0"/>
        <v>1</v>
      </c>
      <c r="E12" s="1061"/>
      <c r="F12" s="246"/>
      <c r="G12" s="1003" t="s">
        <v>333</v>
      </c>
      <c r="H12" s="230">
        <v>0</v>
      </c>
      <c r="I12" s="230">
        <v>0</v>
      </c>
      <c r="J12" s="230">
        <v>0</v>
      </c>
    </row>
    <row r="13" spans="1:10">
      <c r="A13" s="827" t="s">
        <v>463</v>
      </c>
      <c r="B13" s="994">
        <v>0</v>
      </c>
      <c r="C13" s="768">
        <v>1</v>
      </c>
      <c r="D13" s="749">
        <f t="shared" si="0"/>
        <v>1</v>
      </c>
      <c r="E13" s="1061"/>
      <c r="F13" s="246"/>
      <c r="G13" s="1003" t="s">
        <v>464</v>
      </c>
      <c r="H13" s="230">
        <v>0</v>
      </c>
      <c r="I13" s="230">
        <v>0</v>
      </c>
      <c r="J13" s="230">
        <v>0</v>
      </c>
    </row>
    <row r="14" spans="1:10">
      <c r="A14" s="996" t="s">
        <v>465</v>
      </c>
      <c r="B14" s="994">
        <v>0</v>
      </c>
      <c r="C14" s="768">
        <v>98</v>
      </c>
      <c r="D14" s="749">
        <f t="shared" si="0"/>
        <v>98</v>
      </c>
      <c r="E14" s="1061"/>
      <c r="F14" s="246"/>
      <c r="G14" s="1003" t="s">
        <v>336</v>
      </c>
      <c r="H14" s="230">
        <v>0</v>
      </c>
      <c r="I14" s="230">
        <v>0</v>
      </c>
      <c r="J14" s="230">
        <v>0</v>
      </c>
    </row>
    <row r="15" spans="1:10">
      <c r="A15" s="996" t="s">
        <v>240</v>
      </c>
      <c r="B15" s="994">
        <v>0</v>
      </c>
      <c r="C15" s="768">
        <v>13</v>
      </c>
      <c r="D15" s="749">
        <f t="shared" si="0"/>
        <v>13</v>
      </c>
      <c r="E15" s="1061"/>
      <c r="F15" s="246"/>
      <c r="G15" s="1003" t="s">
        <v>466</v>
      </c>
      <c r="H15" s="230">
        <v>0</v>
      </c>
      <c r="I15" s="230">
        <v>0</v>
      </c>
      <c r="J15" s="230">
        <v>0</v>
      </c>
    </row>
    <row r="16" spans="1:10">
      <c r="A16" s="996" t="s">
        <v>328</v>
      </c>
      <c r="B16" s="994">
        <v>0</v>
      </c>
      <c r="C16" s="768">
        <v>0</v>
      </c>
      <c r="D16" s="749">
        <f t="shared" si="0"/>
        <v>0</v>
      </c>
      <c r="E16" s="1061"/>
      <c r="F16" s="246"/>
      <c r="G16" s="1003" t="s">
        <v>347</v>
      </c>
      <c r="H16" s="230">
        <v>0</v>
      </c>
      <c r="I16" s="230">
        <v>0</v>
      </c>
      <c r="J16" s="230">
        <v>0</v>
      </c>
    </row>
    <row r="17" spans="1:10">
      <c r="A17" s="996" t="s">
        <v>329</v>
      </c>
      <c r="B17" s="994">
        <v>0</v>
      </c>
      <c r="C17" s="768">
        <v>0</v>
      </c>
      <c r="D17" s="749">
        <f t="shared" si="0"/>
        <v>0</v>
      </c>
      <c r="E17" s="1061"/>
      <c r="F17" s="246"/>
      <c r="G17" s="1003" t="s">
        <v>348</v>
      </c>
      <c r="H17" s="230">
        <v>0</v>
      </c>
      <c r="I17" s="230">
        <v>0</v>
      </c>
      <c r="J17" s="230">
        <v>0</v>
      </c>
    </row>
    <row r="18" spans="1:10">
      <c r="A18" s="996" t="s">
        <v>330</v>
      </c>
      <c r="B18" s="994">
        <v>0</v>
      </c>
      <c r="C18" s="768">
        <v>19</v>
      </c>
      <c r="D18" s="749">
        <f t="shared" si="0"/>
        <v>19</v>
      </c>
      <c r="E18" s="1061"/>
      <c r="F18" s="246"/>
      <c r="G18" s="1003" t="s">
        <v>351</v>
      </c>
      <c r="H18" s="230">
        <v>0</v>
      </c>
      <c r="I18" s="230">
        <v>0</v>
      </c>
      <c r="J18" s="230">
        <v>0</v>
      </c>
    </row>
    <row r="19" spans="1:10">
      <c r="A19" s="996" t="s">
        <v>460</v>
      </c>
      <c r="B19" s="994">
        <v>0</v>
      </c>
      <c r="C19" s="768">
        <v>0</v>
      </c>
      <c r="D19" s="749">
        <f t="shared" si="0"/>
        <v>0</v>
      </c>
      <c r="E19" s="1061"/>
      <c r="F19" s="246"/>
      <c r="G19" s="1003" t="s">
        <v>353</v>
      </c>
      <c r="H19" s="230">
        <v>0</v>
      </c>
      <c r="I19" s="230">
        <v>0</v>
      </c>
      <c r="J19" s="230">
        <v>0</v>
      </c>
    </row>
    <row r="20" spans="1:10">
      <c r="A20" s="996" t="s">
        <v>331</v>
      </c>
      <c r="B20" s="994">
        <v>0</v>
      </c>
      <c r="C20" s="768">
        <v>0</v>
      </c>
      <c r="D20" s="749">
        <f t="shared" si="0"/>
        <v>0</v>
      </c>
      <c r="E20" s="1061"/>
      <c r="F20" s="246"/>
      <c r="G20" s="1003" t="s">
        <v>356</v>
      </c>
      <c r="H20" s="230">
        <v>0</v>
      </c>
      <c r="I20" s="230">
        <v>0</v>
      </c>
      <c r="J20" s="230">
        <v>0</v>
      </c>
    </row>
    <row r="21" spans="1:10">
      <c r="A21" s="996" t="s">
        <v>332</v>
      </c>
      <c r="B21" s="994">
        <v>0</v>
      </c>
      <c r="C21" s="768">
        <v>0</v>
      </c>
      <c r="D21" s="749">
        <f t="shared" si="0"/>
        <v>0</v>
      </c>
      <c r="E21" s="1061"/>
      <c r="F21" s="246"/>
      <c r="G21" s="1003" t="s">
        <v>357</v>
      </c>
      <c r="H21" s="230">
        <v>0</v>
      </c>
      <c r="I21" s="230">
        <v>0</v>
      </c>
      <c r="J21" s="230">
        <v>0</v>
      </c>
    </row>
    <row r="22" spans="1:10">
      <c r="A22" s="996" t="s">
        <v>333</v>
      </c>
      <c r="B22" s="994">
        <v>0</v>
      </c>
      <c r="C22" s="768">
        <v>0</v>
      </c>
      <c r="D22" s="749">
        <f t="shared" si="0"/>
        <v>0</v>
      </c>
      <c r="E22" s="1061"/>
      <c r="F22" s="246"/>
      <c r="G22" s="1003" t="s">
        <v>358</v>
      </c>
      <c r="H22" s="230">
        <v>0</v>
      </c>
      <c r="I22" s="230">
        <v>0</v>
      </c>
      <c r="J22" s="230">
        <v>0</v>
      </c>
    </row>
    <row r="23" spans="1:10">
      <c r="A23" s="996" t="s">
        <v>334</v>
      </c>
      <c r="B23" s="994">
        <v>1</v>
      </c>
      <c r="C23" s="768">
        <v>2</v>
      </c>
      <c r="D23" s="749">
        <f t="shared" si="0"/>
        <v>3</v>
      </c>
      <c r="E23" s="1061"/>
      <c r="F23" s="246"/>
      <c r="G23" s="1003" t="s">
        <v>359</v>
      </c>
      <c r="H23" s="230">
        <v>0</v>
      </c>
      <c r="I23" s="230">
        <v>0</v>
      </c>
      <c r="J23" s="230">
        <v>0</v>
      </c>
    </row>
    <row r="24" spans="1:10">
      <c r="A24" s="996" t="s">
        <v>464</v>
      </c>
      <c r="B24" s="994">
        <v>0</v>
      </c>
      <c r="C24" s="768">
        <v>0</v>
      </c>
      <c r="D24" s="749">
        <f t="shared" si="0"/>
        <v>0</v>
      </c>
      <c r="E24" s="1061"/>
      <c r="F24" s="246"/>
      <c r="G24" s="1003" t="s">
        <v>360</v>
      </c>
      <c r="H24" s="230">
        <v>0</v>
      </c>
      <c r="I24" s="230">
        <v>0</v>
      </c>
      <c r="J24" s="230">
        <v>0</v>
      </c>
    </row>
    <row r="25" spans="1:10">
      <c r="A25" s="996" t="s">
        <v>335</v>
      </c>
      <c r="B25" s="994">
        <v>0</v>
      </c>
      <c r="C25" s="768">
        <v>1</v>
      </c>
      <c r="D25" s="749">
        <f t="shared" si="0"/>
        <v>1</v>
      </c>
      <c r="E25" s="1061"/>
      <c r="F25" s="246"/>
      <c r="G25" s="1003" t="s">
        <v>363</v>
      </c>
      <c r="H25" s="230">
        <v>0</v>
      </c>
      <c r="I25" s="230">
        <v>0</v>
      </c>
      <c r="J25" s="230">
        <v>0</v>
      </c>
    </row>
    <row r="26" spans="1:10">
      <c r="A26" s="996" t="s">
        <v>336</v>
      </c>
      <c r="B26" s="994">
        <v>0</v>
      </c>
      <c r="C26" s="768">
        <v>0</v>
      </c>
      <c r="D26" s="749">
        <f t="shared" si="0"/>
        <v>0</v>
      </c>
      <c r="E26" s="1061"/>
      <c r="F26" s="246"/>
      <c r="G26" s="1003" t="s">
        <v>364</v>
      </c>
      <c r="H26" s="230">
        <v>0</v>
      </c>
      <c r="I26" s="230">
        <v>0</v>
      </c>
      <c r="J26" s="230">
        <v>0</v>
      </c>
    </row>
    <row r="27" spans="1:10">
      <c r="A27" s="996" t="s">
        <v>337</v>
      </c>
      <c r="B27" s="994">
        <v>32</v>
      </c>
      <c r="C27" s="768">
        <v>57</v>
      </c>
      <c r="D27" s="749">
        <f t="shared" si="0"/>
        <v>89</v>
      </c>
      <c r="E27" s="1061"/>
      <c r="F27" s="246"/>
      <c r="G27" s="1003" t="s">
        <v>365</v>
      </c>
      <c r="H27" s="230">
        <v>0</v>
      </c>
      <c r="I27" s="230">
        <v>0</v>
      </c>
      <c r="J27" s="230">
        <v>0</v>
      </c>
    </row>
    <row r="28" spans="1:10">
      <c r="A28" s="996" t="s">
        <v>44</v>
      </c>
      <c r="B28" s="994">
        <v>0</v>
      </c>
      <c r="C28" s="768">
        <v>1</v>
      </c>
      <c r="D28" s="749">
        <f t="shared" si="0"/>
        <v>1</v>
      </c>
      <c r="E28" s="1061"/>
      <c r="F28" s="246"/>
      <c r="G28" s="1003" t="s">
        <v>366</v>
      </c>
      <c r="H28" s="230">
        <v>0</v>
      </c>
      <c r="I28" s="230">
        <v>0</v>
      </c>
      <c r="J28" s="230">
        <v>0</v>
      </c>
    </row>
    <row r="29" spans="1:10">
      <c r="A29" s="997" t="s">
        <v>338</v>
      </c>
      <c r="B29" s="994">
        <v>10</v>
      </c>
      <c r="C29" s="768">
        <v>18</v>
      </c>
      <c r="D29" s="749">
        <f t="shared" si="0"/>
        <v>28</v>
      </c>
      <c r="E29" s="1061"/>
      <c r="F29" s="246"/>
      <c r="G29" s="1003" t="s">
        <v>368</v>
      </c>
      <c r="H29" s="230">
        <v>0</v>
      </c>
      <c r="I29" s="230">
        <v>0</v>
      </c>
      <c r="J29" s="230">
        <v>0</v>
      </c>
    </row>
    <row r="30" spans="1:10">
      <c r="A30" s="995" t="s">
        <v>466</v>
      </c>
      <c r="B30" s="994">
        <v>0</v>
      </c>
      <c r="C30" s="768">
        <v>0</v>
      </c>
      <c r="D30" s="749">
        <f t="shared" si="0"/>
        <v>0</v>
      </c>
      <c r="E30" s="1061"/>
      <c r="F30" s="246"/>
      <c r="G30" s="1003" t="s">
        <v>467</v>
      </c>
      <c r="H30" s="230">
        <v>0</v>
      </c>
      <c r="I30" s="230">
        <v>0</v>
      </c>
      <c r="J30" s="230">
        <v>0</v>
      </c>
    </row>
    <row r="31" spans="1:10">
      <c r="A31" s="993" t="s">
        <v>339</v>
      </c>
      <c r="B31" s="994">
        <v>0</v>
      </c>
      <c r="C31" s="768">
        <v>5</v>
      </c>
      <c r="D31" s="749">
        <f t="shared" si="0"/>
        <v>5</v>
      </c>
      <c r="E31" s="1061"/>
      <c r="F31" s="246"/>
      <c r="G31" s="1003" t="s">
        <v>370</v>
      </c>
      <c r="H31" s="230">
        <v>0</v>
      </c>
      <c r="I31" s="230">
        <v>0</v>
      </c>
      <c r="J31" s="230">
        <v>0</v>
      </c>
    </row>
    <row r="32" spans="1:10">
      <c r="A32" s="996" t="s">
        <v>340</v>
      </c>
      <c r="B32" s="994">
        <v>2</v>
      </c>
      <c r="C32" s="768">
        <v>2</v>
      </c>
      <c r="D32" s="749">
        <f t="shared" si="0"/>
        <v>4</v>
      </c>
      <c r="E32" s="1061"/>
      <c r="F32" s="246"/>
      <c r="G32" s="1003" t="s">
        <v>372</v>
      </c>
      <c r="H32" s="230">
        <v>0</v>
      </c>
      <c r="I32" s="230">
        <v>0</v>
      </c>
      <c r="J32" s="230">
        <v>0</v>
      </c>
    </row>
    <row r="33" spans="1:10">
      <c r="A33" s="996" t="s">
        <v>341</v>
      </c>
      <c r="B33" s="994">
        <v>1</v>
      </c>
      <c r="C33" s="768">
        <v>2</v>
      </c>
      <c r="D33" s="749">
        <f t="shared" si="0"/>
        <v>3</v>
      </c>
      <c r="E33" s="1061"/>
      <c r="F33" s="246"/>
      <c r="G33" s="1003" t="s">
        <v>374</v>
      </c>
      <c r="H33" s="230">
        <v>0</v>
      </c>
      <c r="I33" s="230">
        <v>0</v>
      </c>
      <c r="J33" s="230">
        <v>0</v>
      </c>
    </row>
    <row r="34" spans="1:10">
      <c r="A34" s="996" t="s">
        <v>342</v>
      </c>
      <c r="B34" s="994">
        <v>36</v>
      </c>
      <c r="C34" s="768">
        <v>42</v>
      </c>
      <c r="D34" s="749">
        <f t="shared" si="0"/>
        <v>78</v>
      </c>
      <c r="E34" s="1061"/>
      <c r="F34" s="246"/>
      <c r="G34" s="1003" t="s">
        <v>376</v>
      </c>
      <c r="H34" s="230">
        <v>0</v>
      </c>
      <c r="I34" s="230">
        <v>0</v>
      </c>
      <c r="J34" s="230">
        <v>0</v>
      </c>
    </row>
    <row r="35" spans="1:10">
      <c r="A35" s="996" t="s">
        <v>343</v>
      </c>
      <c r="B35" s="994">
        <v>2</v>
      </c>
      <c r="C35" s="768">
        <v>3</v>
      </c>
      <c r="D35" s="749">
        <f t="shared" si="0"/>
        <v>5</v>
      </c>
      <c r="E35" s="1061"/>
      <c r="F35" s="246"/>
      <c r="G35" s="1003" t="s">
        <v>379</v>
      </c>
      <c r="H35" s="230">
        <v>0</v>
      </c>
      <c r="I35" s="230">
        <v>0</v>
      </c>
      <c r="J35" s="230">
        <v>0</v>
      </c>
    </row>
    <row r="36" spans="1:10">
      <c r="A36" s="996" t="s">
        <v>344</v>
      </c>
      <c r="B36" s="994">
        <v>1</v>
      </c>
      <c r="C36" s="768">
        <v>1</v>
      </c>
      <c r="D36" s="749">
        <f t="shared" si="0"/>
        <v>2</v>
      </c>
      <c r="E36" s="1061"/>
      <c r="F36" s="246"/>
      <c r="G36" s="1003" t="s">
        <v>380</v>
      </c>
      <c r="H36" s="230">
        <v>0</v>
      </c>
      <c r="I36" s="230">
        <v>0</v>
      </c>
      <c r="J36" s="230">
        <v>0</v>
      </c>
    </row>
    <row r="37" spans="1:10">
      <c r="A37" s="996" t="s">
        <v>345</v>
      </c>
      <c r="B37" s="994">
        <v>3</v>
      </c>
      <c r="C37" s="768">
        <v>1</v>
      </c>
      <c r="D37" s="749">
        <f t="shared" si="0"/>
        <v>4</v>
      </c>
      <c r="E37" s="1061"/>
      <c r="F37" s="246"/>
      <c r="G37" s="1003" t="s">
        <v>381</v>
      </c>
      <c r="H37" s="230">
        <v>0</v>
      </c>
      <c r="I37" s="230">
        <v>0</v>
      </c>
      <c r="J37" s="230">
        <v>0</v>
      </c>
    </row>
    <row r="38" spans="1:10">
      <c r="A38" s="996" t="s">
        <v>46</v>
      </c>
      <c r="B38" s="994">
        <v>1</v>
      </c>
      <c r="C38" s="768">
        <v>0</v>
      </c>
      <c r="D38" s="749">
        <f t="shared" si="0"/>
        <v>1</v>
      </c>
      <c r="E38" s="1061"/>
      <c r="F38" s="246"/>
      <c r="G38" s="1003" t="s">
        <v>382</v>
      </c>
      <c r="H38" s="230">
        <v>0</v>
      </c>
      <c r="I38" s="230">
        <v>0</v>
      </c>
      <c r="J38" s="230">
        <v>0</v>
      </c>
    </row>
    <row r="39" spans="1:10">
      <c r="A39" s="996" t="s">
        <v>346</v>
      </c>
      <c r="B39" s="994">
        <v>1</v>
      </c>
      <c r="C39" s="768">
        <v>1</v>
      </c>
      <c r="D39" s="749">
        <f t="shared" si="0"/>
        <v>2</v>
      </c>
      <c r="E39" s="1061"/>
      <c r="F39" s="246"/>
      <c r="G39" s="1003" t="s">
        <v>384</v>
      </c>
      <c r="H39" s="230">
        <v>0</v>
      </c>
      <c r="I39" s="230">
        <v>0</v>
      </c>
      <c r="J39" s="230">
        <v>0</v>
      </c>
    </row>
    <row r="40" spans="1:10">
      <c r="A40" s="996" t="s">
        <v>347</v>
      </c>
      <c r="B40" s="994">
        <v>0</v>
      </c>
      <c r="C40" s="768">
        <v>0</v>
      </c>
      <c r="D40" s="749">
        <f t="shared" si="0"/>
        <v>0</v>
      </c>
      <c r="E40" s="1061"/>
      <c r="F40" s="246"/>
      <c r="G40" s="1003" t="s">
        <v>324</v>
      </c>
      <c r="H40" s="230">
        <v>0</v>
      </c>
      <c r="I40" s="230">
        <v>1</v>
      </c>
      <c r="J40" s="230">
        <v>1</v>
      </c>
    </row>
    <row r="41" spans="1:10">
      <c r="A41" s="996" t="s">
        <v>348</v>
      </c>
      <c r="B41" s="994">
        <v>0</v>
      </c>
      <c r="C41" s="768">
        <v>0</v>
      </c>
      <c r="D41" s="749">
        <f t="shared" si="0"/>
        <v>0</v>
      </c>
      <c r="E41" s="1061"/>
      <c r="F41" s="246"/>
      <c r="G41" s="1003" t="s">
        <v>461</v>
      </c>
      <c r="H41" s="230">
        <v>1</v>
      </c>
      <c r="I41" s="230">
        <v>0</v>
      </c>
      <c r="J41" s="230">
        <v>1</v>
      </c>
    </row>
    <row r="42" spans="1:10">
      <c r="A42" s="996" t="s">
        <v>349</v>
      </c>
      <c r="B42" s="994">
        <v>7</v>
      </c>
      <c r="C42" s="768">
        <v>4</v>
      </c>
      <c r="D42" s="749">
        <f t="shared" si="0"/>
        <v>11</v>
      </c>
      <c r="E42" s="1061"/>
      <c r="F42" s="246"/>
      <c r="G42" s="1003" t="s">
        <v>462</v>
      </c>
      <c r="H42" s="230">
        <v>0</v>
      </c>
      <c r="I42" s="230">
        <v>1</v>
      </c>
      <c r="J42" s="230">
        <v>1</v>
      </c>
    </row>
    <row r="43" spans="1:10">
      <c r="A43" s="996" t="s">
        <v>350</v>
      </c>
      <c r="B43" s="994">
        <v>0</v>
      </c>
      <c r="C43" s="768">
        <v>2</v>
      </c>
      <c r="D43" s="749">
        <f t="shared" si="0"/>
        <v>2</v>
      </c>
      <c r="E43" s="1061"/>
      <c r="F43" s="246"/>
      <c r="G43" s="1003" t="s">
        <v>463</v>
      </c>
      <c r="H43" s="230">
        <v>0</v>
      </c>
      <c r="I43" s="230">
        <v>1</v>
      </c>
      <c r="J43" s="230">
        <v>1</v>
      </c>
    </row>
    <row r="44" spans="1:10">
      <c r="A44" s="996" t="s">
        <v>351</v>
      </c>
      <c r="B44" s="994">
        <v>0</v>
      </c>
      <c r="C44" s="768">
        <v>0</v>
      </c>
      <c r="D44" s="749">
        <f t="shared" si="0"/>
        <v>0</v>
      </c>
      <c r="E44" s="1061"/>
      <c r="F44" s="246"/>
      <c r="G44" s="1003" t="s">
        <v>335</v>
      </c>
      <c r="H44" s="230">
        <v>0</v>
      </c>
      <c r="I44" s="230">
        <v>1</v>
      </c>
      <c r="J44" s="230">
        <v>1</v>
      </c>
    </row>
    <row r="45" spans="1:10">
      <c r="A45" s="996" t="s">
        <v>352</v>
      </c>
      <c r="B45" s="994">
        <v>2</v>
      </c>
      <c r="C45" s="768">
        <v>3</v>
      </c>
      <c r="D45" s="749">
        <f t="shared" si="0"/>
        <v>5</v>
      </c>
      <c r="E45" s="1061"/>
      <c r="F45" s="246"/>
      <c r="G45" s="1003" t="s">
        <v>44</v>
      </c>
      <c r="H45" s="230">
        <v>0</v>
      </c>
      <c r="I45" s="230">
        <v>1</v>
      </c>
      <c r="J45" s="230">
        <v>1</v>
      </c>
    </row>
    <row r="46" spans="1:10">
      <c r="A46" s="996" t="s">
        <v>353</v>
      </c>
      <c r="B46" s="994">
        <v>0</v>
      </c>
      <c r="C46" s="768">
        <v>0</v>
      </c>
      <c r="D46" s="749">
        <f t="shared" si="0"/>
        <v>0</v>
      </c>
      <c r="E46" s="1061"/>
      <c r="F46" s="246"/>
      <c r="G46" s="1003" t="s">
        <v>46</v>
      </c>
      <c r="H46" s="230">
        <v>1</v>
      </c>
      <c r="I46" s="230">
        <v>0</v>
      </c>
      <c r="J46" s="230">
        <v>1</v>
      </c>
    </row>
    <row r="47" spans="1:10">
      <c r="A47" s="996" t="s">
        <v>354</v>
      </c>
      <c r="B47" s="994">
        <v>0</v>
      </c>
      <c r="C47" s="768">
        <v>1</v>
      </c>
      <c r="D47" s="749">
        <f t="shared" si="0"/>
        <v>1</v>
      </c>
      <c r="E47" s="1061"/>
      <c r="F47" s="246"/>
      <c r="G47" s="1003" t="s">
        <v>354</v>
      </c>
      <c r="H47" s="230">
        <v>0</v>
      </c>
      <c r="I47" s="230">
        <v>1</v>
      </c>
      <c r="J47" s="230">
        <v>1</v>
      </c>
    </row>
    <row r="48" spans="1:10">
      <c r="A48" s="996" t="s">
        <v>355</v>
      </c>
      <c r="B48" s="994">
        <v>1</v>
      </c>
      <c r="C48" s="768">
        <v>0</v>
      </c>
      <c r="D48" s="749">
        <f t="shared" si="0"/>
        <v>1</v>
      </c>
      <c r="E48" s="1061"/>
      <c r="F48" s="246"/>
      <c r="G48" s="1003" t="s">
        <v>355</v>
      </c>
      <c r="H48" s="230">
        <v>1</v>
      </c>
      <c r="I48" s="230">
        <v>0</v>
      </c>
      <c r="J48" s="230">
        <v>1</v>
      </c>
    </row>
    <row r="49" spans="1:10">
      <c r="A49" s="996" t="s">
        <v>356</v>
      </c>
      <c r="B49" s="994">
        <v>0</v>
      </c>
      <c r="C49" s="768">
        <v>0</v>
      </c>
      <c r="D49" s="749">
        <f t="shared" si="0"/>
        <v>0</v>
      </c>
      <c r="E49" s="1061"/>
      <c r="F49" s="246"/>
      <c r="G49" s="1003" t="s">
        <v>361</v>
      </c>
      <c r="H49" s="230">
        <v>0</v>
      </c>
      <c r="I49" s="230">
        <v>1</v>
      </c>
      <c r="J49" s="230">
        <v>1</v>
      </c>
    </row>
    <row r="50" spans="1:10">
      <c r="A50" s="996" t="s">
        <v>357</v>
      </c>
      <c r="B50" s="994">
        <v>0</v>
      </c>
      <c r="C50" s="768">
        <v>0</v>
      </c>
      <c r="D50" s="749">
        <f t="shared" si="0"/>
        <v>0</v>
      </c>
      <c r="E50" s="1061"/>
      <c r="F50" s="246"/>
      <c r="G50" s="1004" t="s">
        <v>362</v>
      </c>
      <c r="H50" s="230">
        <v>1</v>
      </c>
      <c r="I50" s="230">
        <v>0</v>
      </c>
      <c r="J50" s="230">
        <v>1</v>
      </c>
    </row>
    <row r="51" spans="1:10">
      <c r="A51" s="996" t="s">
        <v>358</v>
      </c>
      <c r="B51" s="994">
        <v>0</v>
      </c>
      <c r="C51" s="768">
        <v>0</v>
      </c>
      <c r="D51" s="749">
        <f t="shared" si="0"/>
        <v>0</v>
      </c>
      <c r="E51" s="1061"/>
      <c r="F51" s="246"/>
      <c r="G51" s="1003" t="s">
        <v>371</v>
      </c>
      <c r="H51" s="230">
        <v>0</v>
      </c>
      <c r="I51" s="230">
        <v>1</v>
      </c>
      <c r="J51" s="230">
        <v>1</v>
      </c>
    </row>
    <row r="52" spans="1:10">
      <c r="A52" s="996" t="s">
        <v>359</v>
      </c>
      <c r="B52" s="994">
        <v>0</v>
      </c>
      <c r="C52" s="768">
        <v>0</v>
      </c>
      <c r="D52" s="749">
        <f t="shared" si="0"/>
        <v>0</v>
      </c>
      <c r="E52" s="1061"/>
      <c r="F52" s="246"/>
      <c r="G52" s="1003" t="s">
        <v>373</v>
      </c>
      <c r="H52" s="230">
        <v>0</v>
      </c>
      <c r="I52" s="230">
        <v>1</v>
      </c>
      <c r="J52" s="230">
        <v>1</v>
      </c>
    </row>
    <row r="53" spans="1:10">
      <c r="A53" s="996" t="s">
        <v>360</v>
      </c>
      <c r="B53" s="994">
        <v>0</v>
      </c>
      <c r="C53" s="768">
        <v>0</v>
      </c>
      <c r="D53" s="749">
        <f t="shared" si="0"/>
        <v>0</v>
      </c>
      <c r="E53" s="1061"/>
      <c r="F53" s="246"/>
      <c r="G53" s="1003" t="s">
        <v>375</v>
      </c>
      <c r="H53" s="230">
        <v>1</v>
      </c>
      <c r="I53" s="230">
        <v>0</v>
      </c>
      <c r="J53" s="230">
        <v>1</v>
      </c>
    </row>
    <row r="54" spans="1:10">
      <c r="A54" s="996" t="s">
        <v>361</v>
      </c>
      <c r="B54" s="994">
        <v>0</v>
      </c>
      <c r="C54" s="768">
        <v>1</v>
      </c>
      <c r="D54" s="749">
        <f t="shared" si="0"/>
        <v>1</v>
      </c>
      <c r="E54" s="1061"/>
      <c r="F54" s="246"/>
      <c r="G54" s="1003" t="s">
        <v>383</v>
      </c>
      <c r="H54" s="230">
        <v>0</v>
      </c>
      <c r="I54" s="230">
        <v>1</v>
      </c>
      <c r="J54" s="230">
        <v>1</v>
      </c>
    </row>
    <row r="55" spans="1:10">
      <c r="A55" s="996" t="s">
        <v>362</v>
      </c>
      <c r="B55" s="994">
        <v>1</v>
      </c>
      <c r="C55" s="768">
        <v>0</v>
      </c>
      <c r="D55" s="749">
        <f t="shared" si="0"/>
        <v>1</v>
      </c>
      <c r="E55" s="1061"/>
      <c r="F55" s="246"/>
      <c r="G55" s="1003" t="s">
        <v>327</v>
      </c>
      <c r="H55" s="230">
        <v>1</v>
      </c>
      <c r="I55" s="230">
        <v>1</v>
      </c>
      <c r="J55" s="230">
        <v>2</v>
      </c>
    </row>
    <row r="56" spans="1:10">
      <c r="A56" s="996" t="s">
        <v>363</v>
      </c>
      <c r="B56" s="994">
        <v>0</v>
      </c>
      <c r="C56" s="768">
        <v>0</v>
      </c>
      <c r="D56" s="749">
        <f t="shared" si="0"/>
        <v>0</v>
      </c>
      <c r="E56" s="1061"/>
      <c r="F56" s="246"/>
      <c r="G56" s="1003" t="s">
        <v>344</v>
      </c>
      <c r="H56" s="230">
        <v>1</v>
      </c>
      <c r="I56" s="230">
        <v>1</v>
      </c>
      <c r="J56" s="230">
        <v>2</v>
      </c>
    </row>
    <row r="57" spans="1:10">
      <c r="A57" s="996" t="s">
        <v>364</v>
      </c>
      <c r="B57" s="994">
        <v>0</v>
      </c>
      <c r="C57" s="768">
        <v>0</v>
      </c>
      <c r="D57" s="749">
        <f t="shared" si="0"/>
        <v>0</v>
      </c>
      <c r="E57" s="1061"/>
      <c r="F57" s="246"/>
      <c r="G57" s="1004" t="s">
        <v>346</v>
      </c>
      <c r="H57" s="230">
        <v>1</v>
      </c>
      <c r="I57" s="230">
        <v>1</v>
      </c>
      <c r="J57" s="230">
        <v>2</v>
      </c>
    </row>
    <row r="58" spans="1:10">
      <c r="A58" s="996" t="s">
        <v>365</v>
      </c>
      <c r="B58" s="994">
        <v>0</v>
      </c>
      <c r="C58" s="768">
        <v>0</v>
      </c>
      <c r="D58" s="749">
        <f t="shared" si="0"/>
        <v>0</v>
      </c>
      <c r="E58" s="1061"/>
      <c r="F58" s="246"/>
      <c r="G58" s="1003" t="s">
        <v>350</v>
      </c>
      <c r="H58" s="230">
        <v>0</v>
      </c>
      <c r="I58" s="230">
        <v>2</v>
      </c>
      <c r="J58" s="230">
        <v>2</v>
      </c>
    </row>
    <row r="59" spans="1:10">
      <c r="A59" s="996" t="s">
        <v>366</v>
      </c>
      <c r="B59" s="994">
        <v>0</v>
      </c>
      <c r="C59" s="768">
        <v>0</v>
      </c>
      <c r="D59" s="749">
        <f t="shared" si="0"/>
        <v>0</v>
      </c>
      <c r="E59" s="1061"/>
      <c r="F59" s="246"/>
      <c r="G59" s="1003" t="s">
        <v>367</v>
      </c>
      <c r="H59" s="230">
        <v>2</v>
      </c>
      <c r="I59" s="230">
        <v>0</v>
      </c>
      <c r="J59" s="230">
        <v>2</v>
      </c>
    </row>
    <row r="60" spans="1:10">
      <c r="A60" s="996" t="s">
        <v>367</v>
      </c>
      <c r="B60" s="994">
        <v>2</v>
      </c>
      <c r="C60" s="768">
        <v>0</v>
      </c>
      <c r="D60" s="749">
        <f t="shared" si="0"/>
        <v>2</v>
      </c>
      <c r="E60" s="1061"/>
      <c r="F60" s="246"/>
      <c r="G60" s="1003" t="s">
        <v>325</v>
      </c>
      <c r="H60" s="230">
        <v>1</v>
      </c>
      <c r="I60" s="230">
        <v>2</v>
      </c>
      <c r="J60" s="230">
        <v>3</v>
      </c>
    </row>
    <row r="61" spans="1:10">
      <c r="A61" s="996" t="s">
        <v>368</v>
      </c>
      <c r="B61" s="994">
        <v>0</v>
      </c>
      <c r="C61" s="768">
        <v>0</v>
      </c>
      <c r="D61" s="749">
        <f t="shared" si="0"/>
        <v>0</v>
      </c>
      <c r="E61" s="1061"/>
      <c r="F61" s="246"/>
      <c r="G61" s="1003" t="s">
        <v>334</v>
      </c>
      <c r="H61" s="230">
        <v>1</v>
      </c>
      <c r="I61" s="230">
        <v>2</v>
      </c>
      <c r="J61" s="230">
        <v>3</v>
      </c>
    </row>
    <row r="62" spans="1:10">
      <c r="A62" s="996" t="s">
        <v>467</v>
      </c>
      <c r="B62" s="994">
        <v>0</v>
      </c>
      <c r="C62" s="768">
        <v>0</v>
      </c>
      <c r="D62" s="749">
        <f t="shared" si="0"/>
        <v>0</v>
      </c>
      <c r="E62" s="1061"/>
      <c r="F62" s="246"/>
      <c r="G62" s="1003" t="s">
        <v>341</v>
      </c>
      <c r="H62" s="230">
        <v>1</v>
      </c>
      <c r="I62" s="230">
        <v>2</v>
      </c>
      <c r="J62" s="230">
        <v>3</v>
      </c>
    </row>
    <row r="63" spans="1:10">
      <c r="A63" s="996" t="s">
        <v>370</v>
      </c>
      <c r="B63" s="994">
        <v>0</v>
      </c>
      <c r="C63" s="768">
        <v>0</v>
      </c>
      <c r="D63" s="749">
        <f t="shared" si="0"/>
        <v>0</v>
      </c>
      <c r="E63" s="1061"/>
      <c r="F63" s="246"/>
      <c r="G63" s="1003" t="s">
        <v>377</v>
      </c>
      <c r="H63" s="230">
        <v>0</v>
      </c>
      <c r="I63" s="230">
        <v>3</v>
      </c>
      <c r="J63" s="230">
        <v>3</v>
      </c>
    </row>
    <row r="64" spans="1:10">
      <c r="A64" s="996" t="s">
        <v>371</v>
      </c>
      <c r="B64" s="994">
        <v>0</v>
      </c>
      <c r="C64" s="768">
        <v>1</v>
      </c>
      <c r="D64" s="749">
        <f t="shared" si="0"/>
        <v>1</v>
      </c>
      <c r="E64" s="1061"/>
      <c r="F64" s="246"/>
      <c r="G64" s="1003" t="s">
        <v>378</v>
      </c>
      <c r="H64" s="230">
        <v>2</v>
      </c>
      <c r="I64" s="230">
        <v>1</v>
      </c>
      <c r="J64" s="230">
        <v>3</v>
      </c>
    </row>
    <row r="65" spans="1:17">
      <c r="A65" s="996" t="s">
        <v>372</v>
      </c>
      <c r="B65" s="994">
        <v>0</v>
      </c>
      <c r="C65" s="768">
        <v>0</v>
      </c>
      <c r="D65" s="749">
        <f t="shared" si="0"/>
        <v>0</v>
      </c>
      <c r="E65" s="1061"/>
      <c r="F65" s="246"/>
      <c r="G65" s="1003" t="s">
        <v>323</v>
      </c>
      <c r="H65" s="230">
        <v>1</v>
      </c>
      <c r="I65" s="230">
        <v>3</v>
      </c>
      <c r="J65" s="230">
        <v>4</v>
      </c>
    </row>
    <row r="66" spans="1:17">
      <c r="A66" s="996" t="s">
        <v>373</v>
      </c>
      <c r="B66" s="994">
        <v>0</v>
      </c>
      <c r="C66" s="768">
        <v>1</v>
      </c>
      <c r="D66" s="749">
        <f t="shared" si="0"/>
        <v>1</v>
      </c>
      <c r="E66" s="1061"/>
      <c r="F66" s="246"/>
      <c r="G66" s="1003" t="s">
        <v>340</v>
      </c>
      <c r="H66" s="230">
        <v>2</v>
      </c>
      <c r="I66" s="230">
        <v>2</v>
      </c>
      <c r="J66" s="230">
        <v>4</v>
      </c>
    </row>
    <row r="67" spans="1:17">
      <c r="A67" s="996" t="s">
        <v>374</v>
      </c>
      <c r="B67" s="994">
        <v>0</v>
      </c>
      <c r="C67" s="768">
        <v>0</v>
      </c>
      <c r="D67" s="749">
        <f t="shared" si="0"/>
        <v>0</v>
      </c>
      <c r="E67" s="1061"/>
      <c r="F67" s="246"/>
      <c r="G67" s="1003" t="s">
        <v>345</v>
      </c>
      <c r="H67" s="230">
        <v>3</v>
      </c>
      <c r="I67" s="230">
        <v>1</v>
      </c>
      <c r="J67" s="230">
        <v>4</v>
      </c>
    </row>
    <row r="68" spans="1:17">
      <c r="A68" s="996" t="s">
        <v>375</v>
      </c>
      <c r="B68" s="994">
        <v>1</v>
      </c>
      <c r="C68" s="768">
        <v>0</v>
      </c>
      <c r="D68" s="749">
        <f t="shared" si="0"/>
        <v>1</v>
      </c>
      <c r="E68" s="1061"/>
      <c r="F68" s="246"/>
      <c r="G68" s="1003" t="s">
        <v>436</v>
      </c>
      <c r="H68" s="230">
        <v>0</v>
      </c>
      <c r="I68" s="230">
        <v>0</v>
      </c>
      <c r="J68" s="230">
        <v>4</v>
      </c>
    </row>
    <row r="69" spans="1:17">
      <c r="A69" s="996" t="s">
        <v>376</v>
      </c>
      <c r="B69" s="994">
        <v>0</v>
      </c>
      <c r="C69" s="768">
        <v>0</v>
      </c>
      <c r="D69" s="749">
        <f t="shared" ref="D69:D77" si="1">SUM(B69:C69)</f>
        <v>0</v>
      </c>
      <c r="E69" s="1061"/>
      <c r="F69" s="246"/>
      <c r="G69" s="1003" t="s">
        <v>339</v>
      </c>
      <c r="H69" s="230">
        <v>0</v>
      </c>
      <c r="I69" s="230">
        <v>5</v>
      </c>
      <c r="J69" s="230">
        <v>5</v>
      </c>
    </row>
    <row r="70" spans="1:17">
      <c r="A70" s="996" t="s">
        <v>377</v>
      </c>
      <c r="B70" s="994">
        <v>0</v>
      </c>
      <c r="C70" s="768">
        <v>3</v>
      </c>
      <c r="D70" s="749">
        <f t="shared" si="1"/>
        <v>3</v>
      </c>
      <c r="E70" s="1061"/>
      <c r="F70" s="246"/>
      <c r="G70" s="1003" t="s">
        <v>343</v>
      </c>
      <c r="H70" s="230">
        <v>2</v>
      </c>
      <c r="I70" s="230">
        <v>3</v>
      </c>
      <c r="J70" s="230">
        <v>5</v>
      </c>
    </row>
    <row r="71" spans="1:17">
      <c r="A71" s="996" t="s">
        <v>378</v>
      </c>
      <c r="B71" s="994">
        <v>2</v>
      </c>
      <c r="C71" s="768">
        <v>1</v>
      </c>
      <c r="D71" s="749">
        <f t="shared" si="1"/>
        <v>3</v>
      </c>
      <c r="E71" s="1061"/>
      <c r="F71" s="246"/>
      <c r="G71" s="1003" t="s">
        <v>352</v>
      </c>
      <c r="H71" s="230">
        <v>2</v>
      </c>
      <c r="I71" s="230">
        <v>3</v>
      </c>
      <c r="J71" s="230">
        <v>5</v>
      </c>
    </row>
    <row r="72" spans="1:17">
      <c r="A72" s="996" t="s">
        <v>379</v>
      </c>
      <c r="B72" s="994">
        <v>0</v>
      </c>
      <c r="C72" s="768">
        <v>0</v>
      </c>
      <c r="D72" s="749">
        <f t="shared" si="1"/>
        <v>0</v>
      </c>
      <c r="E72" s="1061"/>
      <c r="F72" s="246"/>
      <c r="G72" s="1003" t="s">
        <v>349</v>
      </c>
      <c r="H72" s="230">
        <v>7</v>
      </c>
      <c r="I72" s="230">
        <v>4</v>
      </c>
      <c r="J72" s="230">
        <v>11</v>
      </c>
    </row>
    <row r="73" spans="1:17" ht="15" customHeight="1">
      <c r="A73" s="996" t="s">
        <v>380</v>
      </c>
      <c r="B73" s="994">
        <v>0</v>
      </c>
      <c r="C73" s="768">
        <v>0</v>
      </c>
      <c r="D73" s="749">
        <f t="shared" si="1"/>
        <v>0</v>
      </c>
      <c r="E73" s="1061"/>
      <c r="F73" s="246"/>
      <c r="G73" s="1003" t="s">
        <v>240</v>
      </c>
      <c r="H73" s="230">
        <v>0</v>
      </c>
      <c r="I73" s="230">
        <v>13</v>
      </c>
      <c r="J73" s="230">
        <v>13</v>
      </c>
      <c r="Q73" s="667"/>
    </row>
    <row r="74" spans="1:17">
      <c r="A74" s="996" t="s">
        <v>381</v>
      </c>
      <c r="B74" s="994">
        <v>0</v>
      </c>
      <c r="C74" s="768">
        <v>0</v>
      </c>
      <c r="D74" s="749">
        <f t="shared" si="1"/>
        <v>0</v>
      </c>
      <c r="E74" s="1061"/>
      <c r="F74" s="246"/>
      <c r="G74" s="1003" t="s">
        <v>330</v>
      </c>
      <c r="H74" s="230">
        <v>0</v>
      </c>
      <c r="I74" s="230">
        <v>19</v>
      </c>
      <c r="J74" s="230">
        <v>19</v>
      </c>
      <c r="Q74" s="667"/>
    </row>
    <row r="75" spans="1:17">
      <c r="A75" s="996" t="s">
        <v>382</v>
      </c>
      <c r="B75" s="994">
        <v>0</v>
      </c>
      <c r="C75" s="768">
        <v>0</v>
      </c>
      <c r="D75" s="749">
        <f t="shared" si="1"/>
        <v>0</v>
      </c>
      <c r="E75" s="1061"/>
      <c r="F75" s="246"/>
      <c r="G75" s="1003" t="s">
        <v>338</v>
      </c>
      <c r="H75" s="230">
        <v>10</v>
      </c>
      <c r="I75" s="230">
        <v>18</v>
      </c>
      <c r="J75" s="230">
        <v>28</v>
      </c>
      <c r="Q75" s="667"/>
    </row>
    <row r="76" spans="1:17">
      <c r="A76" s="996" t="s">
        <v>383</v>
      </c>
      <c r="B76" s="994">
        <v>0</v>
      </c>
      <c r="C76" s="768">
        <v>1</v>
      </c>
      <c r="D76" s="749">
        <f t="shared" si="1"/>
        <v>1</v>
      </c>
      <c r="E76" s="1061"/>
      <c r="F76" s="246"/>
      <c r="G76" s="1003" t="s">
        <v>342</v>
      </c>
      <c r="H76" s="230">
        <v>36</v>
      </c>
      <c r="I76" s="230">
        <v>42</v>
      </c>
      <c r="J76" s="230">
        <v>78</v>
      </c>
      <c r="M76" s="998"/>
      <c r="N76" s="1005"/>
      <c r="O76" s="998"/>
      <c r="P76" s="667"/>
      <c r="Q76" s="667"/>
    </row>
    <row r="77" spans="1:17">
      <c r="A77" s="996" t="s">
        <v>384</v>
      </c>
      <c r="B77" s="994">
        <v>0</v>
      </c>
      <c r="C77" s="768">
        <v>0</v>
      </c>
      <c r="D77" s="749">
        <f t="shared" si="1"/>
        <v>0</v>
      </c>
      <c r="E77" s="1061"/>
      <c r="F77" s="246"/>
      <c r="G77" s="1003" t="s">
        <v>337</v>
      </c>
      <c r="H77" s="230">
        <v>32</v>
      </c>
      <c r="I77" s="230">
        <v>57</v>
      </c>
      <c r="J77" s="230">
        <v>89</v>
      </c>
      <c r="M77" s="998"/>
      <c r="N77" s="1005"/>
      <c r="O77" s="998"/>
      <c r="P77" s="667"/>
      <c r="Q77" s="667"/>
    </row>
    <row r="78" spans="1:17">
      <c r="A78" s="996" t="s">
        <v>436</v>
      </c>
      <c r="B78" s="1007">
        <v>0</v>
      </c>
      <c r="C78" s="1008">
        <v>0</v>
      </c>
      <c r="D78" s="768">
        <v>4</v>
      </c>
      <c r="F78" s="246"/>
      <c r="G78" s="1003" t="s">
        <v>465</v>
      </c>
      <c r="H78" s="230">
        <v>0</v>
      </c>
      <c r="I78" s="230">
        <v>98</v>
      </c>
      <c r="J78" s="230">
        <v>98</v>
      </c>
      <c r="M78" s="998"/>
      <c r="N78" s="1005"/>
      <c r="O78" s="998"/>
      <c r="P78" s="667"/>
      <c r="Q78" s="667"/>
    </row>
    <row r="79" spans="1:17">
      <c r="A79" s="999" t="s">
        <v>8</v>
      </c>
      <c r="B79" s="1000">
        <f>SUM(B4:B78)</f>
        <v>110</v>
      </c>
      <c r="C79" s="1000">
        <f>SUM(C4:C78)</f>
        <v>293</v>
      </c>
      <c r="D79" s="1001">
        <f>SUM(D4:D78)</f>
        <v>407</v>
      </c>
      <c r="F79" s="246"/>
      <c r="G79" s="225" t="s">
        <v>8</v>
      </c>
      <c r="H79" s="287">
        <v>110</v>
      </c>
      <c r="I79" s="287">
        <v>293</v>
      </c>
      <c r="J79" s="287">
        <v>407</v>
      </c>
      <c r="M79" s="667"/>
      <c r="N79" s="1006"/>
      <c r="O79" s="667"/>
      <c r="P79" s="667"/>
      <c r="Q79" s="667"/>
    </row>
    <row r="80" spans="1:17" s="213" customFormat="1">
      <c r="A80" s="404" t="s">
        <v>456</v>
      </c>
      <c r="B80" s="404" t="s">
        <v>457</v>
      </c>
      <c r="C80" s="230" t="s">
        <v>468</v>
      </c>
      <c r="D80" s="230" t="s">
        <v>34</v>
      </c>
      <c r="F80" s="230"/>
    </row>
    <row r="81" spans="1:9" s="213" customFormat="1">
      <c r="A81" s="213">
        <f>B79</f>
        <v>110</v>
      </c>
      <c r="B81" s="230">
        <f>C79</f>
        <v>293</v>
      </c>
      <c r="C81" s="230">
        <f>D78</f>
        <v>4</v>
      </c>
      <c r="D81" s="230">
        <f>D79</f>
        <v>407</v>
      </c>
      <c r="F81" s="230"/>
      <c r="H81" s="213" t="s">
        <v>469</v>
      </c>
      <c r="I81" s="213" t="s">
        <v>470</v>
      </c>
    </row>
    <row r="82" spans="1:9" s="213" customFormat="1">
      <c r="A82" s="1068" t="s">
        <v>471</v>
      </c>
      <c r="B82" s="1068"/>
      <c r="C82" s="1068"/>
      <c r="D82" s="1068"/>
      <c r="E82" s="1068"/>
      <c r="F82" s="230"/>
      <c r="H82" s="499" t="s">
        <v>472</v>
      </c>
      <c r="I82" s="213">
        <v>18</v>
      </c>
    </row>
    <row r="83" spans="1:9" s="213" customFormat="1">
      <c r="A83" s="1068"/>
      <c r="B83" s="1068"/>
      <c r="C83" s="1068"/>
      <c r="D83" s="1068"/>
      <c r="E83" s="1068"/>
      <c r="F83" s="230"/>
      <c r="H83" s="499" t="s">
        <v>473</v>
      </c>
      <c r="I83" s="213">
        <v>259</v>
      </c>
    </row>
    <row r="84" spans="1:9" s="213" customFormat="1">
      <c r="A84" s="1068"/>
      <c r="B84" s="1068"/>
      <c r="C84" s="1068"/>
      <c r="D84" s="1068"/>
      <c r="E84" s="1068"/>
      <c r="F84" s="230"/>
      <c r="H84" s="499" t="s">
        <v>474</v>
      </c>
      <c r="I84" s="213">
        <v>10</v>
      </c>
    </row>
    <row r="85" spans="1:9" s="213" customFormat="1">
      <c r="A85" s="1068"/>
      <c r="B85" s="1068"/>
      <c r="C85" s="1068"/>
      <c r="D85" s="1068"/>
      <c r="E85" s="1068"/>
      <c r="F85" s="230"/>
      <c r="H85" s="499" t="s">
        <v>475</v>
      </c>
      <c r="I85" s="213">
        <v>6</v>
      </c>
    </row>
    <row r="86" spans="1:9" s="213" customFormat="1">
      <c r="A86" s="1068"/>
      <c r="B86" s="1068"/>
      <c r="C86" s="1068"/>
      <c r="D86" s="1068"/>
      <c r="E86" s="1068"/>
      <c r="F86" s="1062"/>
      <c r="I86" s="213">
        <f>SUM(I82:I85)</f>
        <v>293</v>
      </c>
    </row>
    <row r="87" spans="1:9" s="213" customFormat="1">
      <c r="B87" s="230"/>
      <c r="C87" s="230"/>
      <c r="D87" s="230"/>
    </row>
  </sheetData>
  <sortState xmlns:xlrd2="http://schemas.microsoft.com/office/spreadsheetml/2017/richdata2" ref="G4:J78">
    <sortCondition ref="J3"/>
  </sortState>
  <mergeCells count="1">
    <mergeCell ref="A82:E8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85"/>
  <sheetViews>
    <sheetView zoomScale="90" zoomScaleNormal="90" workbookViewId="0">
      <selection activeCell="P4" sqref="P4"/>
    </sheetView>
  </sheetViews>
  <sheetFormatPr defaultRowHeight="15"/>
  <cols>
    <col min="1" max="1" width="60.42578125" customWidth="1"/>
    <col min="2" max="13" width="10" customWidth="1"/>
    <col min="14" max="14" width="8.85546875" customWidth="1"/>
    <col min="15" max="15" width="12.85546875" customWidth="1"/>
    <col min="16" max="16" width="13.28515625" customWidth="1"/>
    <col min="17" max="17" width="7.7109375" style="213" customWidth="1"/>
  </cols>
  <sheetData>
    <row r="1" spans="1:17">
      <c r="A1" s="226" t="s">
        <v>3</v>
      </c>
    </row>
    <row r="2" spans="1:17" ht="15.75" thickBot="1">
      <c r="A2" s="1" t="s">
        <v>4</v>
      </c>
    </row>
    <row r="3" spans="1:17" ht="15.75" thickBot="1">
      <c r="A3" s="390" t="s">
        <v>476</v>
      </c>
      <c r="B3" s="391" t="s">
        <v>477</v>
      </c>
      <c r="C3" s="391" t="s">
        <v>478</v>
      </c>
      <c r="D3" s="391" t="s">
        <v>479</v>
      </c>
      <c r="E3" s="392" t="s">
        <v>480</v>
      </c>
      <c r="F3" s="392" t="s">
        <v>481</v>
      </c>
      <c r="G3" s="392" t="s">
        <v>482</v>
      </c>
      <c r="H3" s="392" t="s">
        <v>483</v>
      </c>
      <c r="I3" s="392" t="s">
        <v>484</v>
      </c>
      <c r="J3" s="392" t="s">
        <v>485</v>
      </c>
      <c r="K3" s="392" t="s">
        <v>486</v>
      </c>
      <c r="L3" s="392" t="s">
        <v>487</v>
      </c>
      <c r="M3" s="392" t="s">
        <v>488</v>
      </c>
      <c r="N3" s="391" t="s">
        <v>8</v>
      </c>
      <c r="O3" s="391" t="s">
        <v>434</v>
      </c>
      <c r="P3" s="393" t="s">
        <v>435</v>
      </c>
    </row>
    <row r="4" spans="1:17">
      <c r="A4" s="661" t="s">
        <v>323</v>
      </c>
      <c r="B4" s="227">
        <v>6</v>
      </c>
      <c r="C4" s="227">
        <v>7</v>
      </c>
      <c r="D4" s="227">
        <v>3</v>
      </c>
      <c r="E4" s="227">
        <v>15</v>
      </c>
      <c r="F4" s="227">
        <v>3</v>
      </c>
      <c r="G4" s="227">
        <v>6</v>
      </c>
      <c r="H4" s="227">
        <v>10</v>
      </c>
      <c r="I4" s="227">
        <v>4</v>
      </c>
      <c r="J4" s="227">
        <v>7</v>
      </c>
      <c r="K4" s="227">
        <v>3</v>
      </c>
      <c r="L4" s="227">
        <v>1</v>
      </c>
      <c r="M4" s="227">
        <v>4</v>
      </c>
      <c r="N4" s="389">
        <f>SUM(B4:M4)</f>
        <v>69</v>
      </c>
      <c r="O4" s="389">
        <v>13</v>
      </c>
      <c r="P4" s="400">
        <v>56</v>
      </c>
      <c r="Q4" s="213">
        <f>N4-O4-P4</f>
        <v>0</v>
      </c>
    </row>
    <row r="5" spans="1:17">
      <c r="A5" s="662" t="s">
        <v>458</v>
      </c>
      <c r="B5" s="228">
        <v>0</v>
      </c>
      <c r="C5" s="228">
        <v>0</v>
      </c>
      <c r="D5" s="228">
        <v>0</v>
      </c>
      <c r="E5" s="228">
        <v>0</v>
      </c>
      <c r="F5" s="228">
        <v>0</v>
      </c>
      <c r="G5" s="228">
        <v>0</v>
      </c>
      <c r="H5" s="227">
        <v>0</v>
      </c>
      <c r="I5" s="227">
        <v>0</v>
      </c>
      <c r="J5" s="227">
        <v>0</v>
      </c>
      <c r="K5" s="227">
        <v>0</v>
      </c>
      <c r="L5" s="227">
        <v>0</v>
      </c>
      <c r="M5" s="227">
        <v>0</v>
      </c>
      <c r="N5" s="389">
        <f t="shared" ref="N5:N38" si="0">SUM(B5:M5)</f>
        <v>0</v>
      </c>
      <c r="O5" s="364">
        <v>0</v>
      </c>
      <c r="P5" s="401">
        <v>0</v>
      </c>
      <c r="Q5" s="213">
        <f t="shared" ref="Q5:Q68" si="1">N5-O5-P5</f>
        <v>0</v>
      </c>
    </row>
    <row r="6" spans="1:17">
      <c r="A6" s="662" t="s">
        <v>324</v>
      </c>
      <c r="B6" s="228">
        <v>6</v>
      </c>
      <c r="C6" s="228">
        <v>1</v>
      </c>
      <c r="D6" s="228">
        <v>1</v>
      </c>
      <c r="E6" s="228">
        <v>0</v>
      </c>
      <c r="F6" s="228">
        <v>0</v>
      </c>
      <c r="G6" s="228">
        <v>1</v>
      </c>
      <c r="H6" s="227">
        <v>0</v>
      </c>
      <c r="I6" s="227">
        <v>1</v>
      </c>
      <c r="J6" s="227">
        <v>0</v>
      </c>
      <c r="K6" s="227">
        <v>0</v>
      </c>
      <c r="L6" s="227">
        <v>3</v>
      </c>
      <c r="M6" s="227">
        <v>1</v>
      </c>
      <c r="N6" s="389">
        <f t="shared" si="0"/>
        <v>14</v>
      </c>
      <c r="O6" s="364">
        <v>12</v>
      </c>
      <c r="P6" s="401">
        <v>2</v>
      </c>
      <c r="Q6" s="213">
        <f t="shared" si="1"/>
        <v>0</v>
      </c>
    </row>
    <row r="7" spans="1:17">
      <c r="A7" s="662" t="s">
        <v>325</v>
      </c>
      <c r="B7" s="228">
        <v>0</v>
      </c>
      <c r="C7" s="228">
        <v>1</v>
      </c>
      <c r="D7" s="228">
        <v>0</v>
      </c>
      <c r="E7" s="228">
        <v>0</v>
      </c>
      <c r="F7" s="228">
        <v>1</v>
      </c>
      <c r="G7" s="228">
        <v>0</v>
      </c>
      <c r="H7" s="227">
        <v>2</v>
      </c>
      <c r="I7" s="227">
        <v>0</v>
      </c>
      <c r="J7" s="227">
        <v>1</v>
      </c>
      <c r="K7" s="227">
        <v>4</v>
      </c>
      <c r="L7" s="227">
        <v>1</v>
      </c>
      <c r="M7" s="227">
        <v>3</v>
      </c>
      <c r="N7" s="389">
        <f t="shared" si="0"/>
        <v>13</v>
      </c>
      <c r="O7" s="364">
        <v>5</v>
      </c>
      <c r="P7" s="401">
        <v>8</v>
      </c>
      <c r="Q7" s="213">
        <f t="shared" si="1"/>
        <v>0</v>
      </c>
    </row>
    <row r="8" spans="1:17">
      <c r="A8" s="662" t="s">
        <v>326</v>
      </c>
      <c r="B8" s="228">
        <v>0</v>
      </c>
      <c r="C8" s="228">
        <v>0</v>
      </c>
      <c r="D8" s="228">
        <v>1</v>
      </c>
      <c r="E8" s="228">
        <v>0</v>
      </c>
      <c r="F8" s="228">
        <v>1</v>
      </c>
      <c r="G8" s="228">
        <v>1</v>
      </c>
      <c r="H8" s="227">
        <v>0</v>
      </c>
      <c r="I8" s="227">
        <v>1</v>
      </c>
      <c r="J8" s="227">
        <v>1</v>
      </c>
      <c r="K8" s="227">
        <v>1</v>
      </c>
      <c r="L8" s="227">
        <v>0</v>
      </c>
      <c r="M8" s="227">
        <v>0</v>
      </c>
      <c r="N8" s="389">
        <f t="shared" si="0"/>
        <v>6</v>
      </c>
      <c r="O8" s="364">
        <v>1</v>
      </c>
      <c r="P8" s="401">
        <v>5</v>
      </c>
      <c r="Q8" s="213">
        <f t="shared" si="1"/>
        <v>0</v>
      </c>
    </row>
    <row r="9" spans="1:17">
      <c r="A9" s="662" t="s">
        <v>327</v>
      </c>
      <c r="B9" s="228">
        <v>1</v>
      </c>
      <c r="C9" s="228">
        <v>2</v>
      </c>
      <c r="D9" s="228">
        <v>2</v>
      </c>
      <c r="E9" s="228">
        <v>1</v>
      </c>
      <c r="F9" s="228">
        <v>2</v>
      </c>
      <c r="G9" s="228">
        <v>0</v>
      </c>
      <c r="H9" s="227">
        <v>0</v>
      </c>
      <c r="I9" s="227">
        <v>1</v>
      </c>
      <c r="J9" s="227">
        <v>0</v>
      </c>
      <c r="K9" s="227">
        <v>0</v>
      </c>
      <c r="L9" s="227">
        <v>0</v>
      </c>
      <c r="M9" s="227">
        <v>2</v>
      </c>
      <c r="N9" s="389">
        <f t="shared" si="0"/>
        <v>11</v>
      </c>
      <c r="O9" s="364">
        <v>9</v>
      </c>
      <c r="P9" s="401">
        <v>2</v>
      </c>
      <c r="Q9" s="213">
        <f t="shared" si="1"/>
        <v>0</v>
      </c>
    </row>
    <row r="10" spans="1:17">
      <c r="A10" s="1063" t="s">
        <v>461</v>
      </c>
      <c r="B10" s="228">
        <v>0</v>
      </c>
      <c r="C10" s="228">
        <v>0</v>
      </c>
      <c r="D10" s="228">
        <v>0</v>
      </c>
      <c r="E10" s="228">
        <v>0</v>
      </c>
      <c r="F10" s="228">
        <v>0</v>
      </c>
      <c r="G10" s="228">
        <v>0</v>
      </c>
      <c r="H10" s="227">
        <v>0</v>
      </c>
      <c r="I10" s="227">
        <v>0</v>
      </c>
      <c r="J10" s="227">
        <v>0</v>
      </c>
      <c r="K10" s="227">
        <v>0</v>
      </c>
      <c r="L10" s="227">
        <v>0</v>
      </c>
      <c r="M10" s="227">
        <v>1</v>
      </c>
      <c r="N10" s="389">
        <f t="shared" si="0"/>
        <v>1</v>
      </c>
      <c r="O10" s="364">
        <v>1</v>
      </c>
      <c r="P10" s="401">
        <v>0</v>
      </c>
      <c r="Q10" s="213">
        <f t="shared" si="1"/>
        <v>0</v>
      </c>
    </row>
    <row r="11" spans="1:17">
      <c r="A11" s="996" t="s">
        <v>459</v>
      </c>
      <c r="B11" s="228">
        <v>0</v>
      </c>
      <c r="C11" s="228">
        <v>0</v>
      </c>
      <c r="D11" s="228">
        <v>0</v>
      </c>
      <c r="E11" s="228">
        <v>0</v>
      </c>
      <c r="F11" s="228">
        <v>0</v>
      </c>
      <c r="G11" s="228">
        <v>0</v>
      </c>
      <c r="H11" s="227">
        <v>0</v>
      </c>
      <c r="I11" s="227">
        <v>0</v>
      </c>
      <c r="J11" s="227">
        <v>0</v>
      </c>
      <c r="K11" s="227">
        <v>0</v>
      </c>
      <c r="L11" s="227">
        <v>1</v>
      </c>
      <c r="M11" s="227">
        <v>0</v>
      </c>
      <c r="N11" s="389">
        <f t="shared" si="0"/>
        <v>1</v>
      </c>
      <c r="O11" s="364">
        <v>1</v>
      </c>
      <c r="P11" s="401">
        <v>0</v>
      </c>
      <c r="Q11" s="213">
        <f t="shared" si="1"/>
        <v>0</v>
      </c>
    </row>
    <row r="12" spans="1:17">
      <c r="A12" s="660" t="s">
        <v>462</v>
      </c>
      <c r="B12" s="228">
        <v>0</v>
      </c>
      <c r="C12" s="228">
        <v>2</v>
      </c>
      <c r="D12" s="228">
        <v>1</v>
      </c>
      <c r="E12" s="228">
        <v>0</v>
      </c>
      <c r="F12" s="228">
        <v>0</v>
      </c>
      <c r="G12" s="228">
        <v>1</v>
      </c>
      <c r="H12" s="227">
        <v>0</v>
      </c>
      <c r="I12" s="227">
        <v>1</v>
      </c>
      <c r="J12" s="227">
        <v>0</v>
      </c>
      <c r="K12" s="227">
        <v>0</v>
      </c>
      <c r="L12" s="227">
        <v>0</v>
      </c>
      <c r="M12" s="227">
        <v>1</v>
      </c>
      <c r="N12" s="389">
        <f t="shared" si="0"/>
        <v>6</v>
      </c>
      <c r="O12" s="364">
        <v>3</v>
      </c>
      <c r="P12" s="401">
        <v>3</v>
      </c>
      <c r="Q12" s="213">
        <f t="shared" si="1"/>
        <v>0</v>
      </c>
    </row>
    <row r="13" spans="1:17">
      <c r="A13" s="107" t="s">
        <v>463</v>
      </c>
      <c r="B13" s="228">
        <v>0</v>
      </c>
      <c r="C13" s="228">
        <v>0</v>
      </c>
      <c r="D13" s="228">
        <v>0</v>
      </c>
      <c r="E13" s="228">
        <v>0</v>
      </c>
      <c r="F13" s="228">
        <v>0</v>
      </c>
      <c r="G13" s="228">
        <v>0</v>
      </c>
      <c r="H13" s="227">
        <v>2</v>
      </c>
      <c r="I13" s="227">
        <v>4</v>
      </c>
      <c r="J13" s="227">
        <v>0</v>
      </c>
      <c r="K13" s="227">
        <v>0</v>
      </c>
      <c r="L13" s="227">
        <v>0</v>
      </c>
      <c r="M13" s="227">
        <v>1</v>
      </c>
      <c r="N13" s="389">
        <f t="shared" si="0"/>
        <v>7</v>
      </c>
      <c r="O13" s="364">
        <v>3</v>
      </c>
      <c r="P13" s="401">
        <v>4</v>
      </c>
      <c r="Q13" s="213">
        <f t="shared" si="1"/>
        <v>0</v>
      </c>
    </row>
    <row r="14" spans="1:17">
      <c r="A14" s="662" t="s">
        <v>465</v>
      </c>
      <c r="B14" s="228">
        <v>53</v>
      </c>
      <c r="C14" s="228">
        <v>55</v>
      </c>
      <c r="D14" s="228">
        <v>40</v>
      </c>
      <c r="E14" s="228">
        <v>47</v>
      </c>
      <c r="F14" s="228">
        <v>79</v>
      </c>
      <c r="G14" s="228">
        <v>58</v>
      </c>
      <c r="H14" s="227">
        <v>44</v>
      </c>
      <c r="I14" s="227">
        <v>46</v>
      </c>
      <c r="J14" s="227">
        <v>46</v>
      </c>
      <c r="K14" s="227">
        <v>67</v>
      </c>
      <c r="L14" s="227">
        <v>90</v>
      </c>
      <c r="M14" s="227">
        <v>98</v>
      </c>
      <c r="N14" s="389">
        <f t="shared" si="0"/>
        <v>723</v>
      </c>
      <c r="O14" s="364">
        <v>1</v>
      </c>
      <c r="P14" s="401">
        <v>722</v>
      </c>
      <c r="Q14" s="213">
        <f t="shared" si="1"/>
        <v>0</v>
      </c>
    </row>
    <row r="15" spans="1:17">
      <c r="A15" s="662" t="s">
        <v>240</v>
      </c>
      <c r="B15" s="228">
        <v>4</v>
      </c>
      <c r="C15" s="228">
        <v>7</v>
      </c>
      <c r="D15" s="228">
        <v>14</v>
      </c>
      <c r="E15" s="228">
        <v>37</v>
      </c>
      <c r="F15" s="228">
        <v>5</v>
      </c>
      <c r="G15" s="228">
        <v>1</v>
      </c>
      <c r="H15" s="227">
        <v>3</v>
      </c>
      <c r="I15" s="227">
        <v>9</v>
      </c>
      <c r="J15" s="227">
        <v>2</v>
      </c>
      <c r="K15" s="227">
        <v>4</v>
      </c>
      <c r="L15" s="227">
        <v>5</v>
      </c>
      <c r="M15" s="227">
        <v>13</v>
      </c>
      <c r="N15" s="389">
        <f t="shared" si="0"/>
        <v>104</v>
      </c>
      <c r="O15" s="364">
        <v>0</v>
      </c>
      <c r="P15" s="401">
        <v>104</v>
      </c>
      <c r="Q15" s="213">
        <f t="shared" si="1"/>
        <v>0</v>
      </c>
    </row>
    <row r="16" spans="1:17">
      <c r="A16" s="662" t="s">
        <v>328</v>
      </c>
      <c r="B16" s="228">
        <v>1</v>
      </c>
      <c r="C16" s="228">
        <v>0</v>
      </c>
      <c r="D16" s="228">
        <v>0</v>
      </c>
      <c r="E16" s="228">
        <v>2</v>
      </c>
      <c r="F16" s="228">
        <v>0</v>
      </c>
      <c r="G16" s="228">
        <v>0</v>
      </c>
      <c r="H16" s="227">
        <v>0</v>
      </c>
      <c r="I16" s="227">
        <v>0</v>
      </c>
      <c r="J16" s="227">
        <v>1</v>
      </c>
      <c r="K16" s="227">
        <v>0</v>
      </c>
      <c r="L16" s="227">
        <v>0</v>
      </c>
      <c r="M16" s="227">
        <v>0</v>
      </c>
      <c r="N16" s="389">
        <f t="shared" si="0"/>
        <v>4</v>
      </c>
      <c r="O16" s="364">
        <v>2</v>
      </c>
      <c r="P16" s="401">
        <v>2</v>
      </c>
      <c r="Q16" s="213">
        <f t="shared" si="1"/>
        <v>0</v>
      </c>
    </row>
    <row r="17" spans="1:17">
      <c r="A17" s="662" t="s">
        <v>329</v>
      </c>
      <c r="B17" s="228">
        <v>0</v>
      </c>
      <c r="C17" s="228">
        <v>0</v>
      </c>
      <c r="D17" s="228">
        <v>0</v>
      </c>
      <c r="E17" s="228">
        <v>0</v>
      </c>
      <c r="F17" s="228">
        <v>0</v>
      </c>
      <c r="G17" s="228">
        <v>2</v>
      </c>
      <c r="H17" s="227">
        <v>1</v>
      </c>
      <c r="I17" s="227">
        <v>0</v>
      </c>
      <c r="J17" s="227">
        <v>0</v>
      </c>
      <c r="K17" s="227">
        <v>0</v>
      </c>
      <c r="L17" s="227">
        <v>0</v>
      </c>
      <c r="M17" s="227">
        <v>0</v>
      </c>
      <c r="N17" s="389">
        <f t="shared" si="0"/>
        <v>3</v>
      </c>
      <c r="O17" s="364">
        <v>2</v>
      </c>
      <c r="P17" s="401">
        <v>1</v>
      </c>
      <c r="Q17" s="213">
        <f t="shared" si="1"/>
        <v>0</v>
      </c>
    </row>
    <row r="18" spans="1:17">
      <c r="A18" s="662" t="s">
        <v>330</v>
      </c>
      <c r="B18" s="228">
        <v>16</v>
      </c>
      <c r="C18" s="228">
        <v>9</v>
      </c>
      <c r="D18" s="228">
        <v>8</v>
      </c>
      <c r="E18" s="228">
        <v>14</v>
      </c>
      <c r="F18" s="228">
        <v>5</v>
      </c>
      <c r="G18" s="228">
        <v>6</v>
      </c>
      <c r="H18" s="227">
        <v>8</v>
      </c>
      <c r="I18" s="227">
        <v>14</v>
      </c>
      <c r="J18" s="227">
        <v>10</v>
      </c>
      <c r="K18" s="227">
        <v>9</v>
      </c>
      <c r="L18" s="227">
        <v>9</v>
      </c>
      <c r="M18" s="227">
        <v>19</v>
      </c>
      <c r="N18" s="389">
        <f t="shared" si="0"/>
        <v>127</v>
      </c>
      <c r="O18" s="364">
        <v>23</v>
      </c>
      <c r="P18" s="401">
        <v>104</v>
      </c>
      <c r="Q18" s="213">
        <f t="shared" si="1"/>
        <v>0</v>
      </c>
    </row>
    <row r="19" spans="1:17">
      <c r="A19" s="660" t="s">
        <v>460</v>
      </c>
      <c r="B19" s="228">
        <v>0</v>
      </c>
      <c r="C19" s="228">
        <v>1</v>
      </c>
      <c r="D19" s="228">
        <v>0</v>
      </c>
      <c r="E19" s="228">
        <v>0</v>
      </c>
      <c r="F19" s="228">
        <v>0</v>
      </c>
      <c r="G19" s="228">
        <v>0</v>
      </c>
      <c r="H19" s="227">
        <v>0</v>
      </c>
      <c r="I19" s="227">
        <v>0</v>
      </c>
      <c r="J19" s="227">
        <v>0</v>
      </c>
      <c r="K19" s="227">
        <v>0</v>
      </c>
      <c r="L19" s="227">
        <v>0</v>
      </c>
      <c r="M19" s="227">
        <v>0</v>
      </c>
      <c r="N19" s="389">
        <f t="shared" si="0"/>
        <v>1</v>
      </c>
      <c r="O19" s="364">
        <v>1</v>
      </c>
      <c r="P19" s="401">
        <v>0</v>
      </c>
      <c r="Q19" s="213">
        <f t="shared" si="1"/>
        <v>0</v>
      </c>
    </row>
    <row r="20" spans="1:17">
      <c r="A20" s="662" t="s">
        <v>331</v>
      </c>
      <c r="B20" s="228">
        <v>0</v>
      </c>
      <c r="C20" s="228">
        <v>0</v>
      </c>
      <c r="D20" s="228">
        <v>0</v>
      </c>
      <c r="E20" s="228">
        <v>0</v>
      </c>
      <c r="F20" s="228">
        <v>0</v>
      </c>
      <c r="G20" s="228">
        <v>0</v>
      </c>
      <c r="H20" s="227">
        <v>0</v>
      </c>
      <c r="I20" s="227">
        <v>0</v>
      </c>
      <c r="J20" s="227">
        <v>0</v>
      </c>
      <c r="K20" s="227">
        <v>0</v>
      </c>
      <c r="L20" s="227">
        <v>0</v>
      </c>
      <c r="M20" s="227">
        <v>0</v>
      </c>
      <c r="N20" s="389">
        <f t="shared" si="0"/>
        <v>0</v>
      </c>
      <c r="O20" s="364">
        <v>0</v>
      </c>
      <c r="P20" s="401">
        <v>0</v>
      </c>
      <c r="Q20" s="213">
        <f t="shared" si="1"/>
        <v>0</v>
      </c>
    </row>
    <row r="21" spans="1:17">
      <c r="A21" s="662" t="s">
        <v>332</v>
      </c>
      <c r="B21" s="228">
        <v>0</v>
      </c>
      <c r="C21" s="228">
        <v>1</v>
      </c>
      <c r="D21" s="228">
        <v>0</v>
      </c>
      <c r="E21" s="228">
        <v>0</v>
      </c>
      <c r="F21" s="228">
        <v>0</v>
      </c>
      <c r="G21" s="228">
        <v>0</v>
      </c>
      <c r="H21" s="227">
        <v>0</v>
      </c>
      <c r="I21" s="227">
        <v>0</v>
      </c>
      <c r="J21" s="227">
        <v>0</v>
      </c>
      <c r="K21" s="227">
        <v>0</v>
      </c>
      <c r="L21" s="227">
        <v>0</v>
      </c>
      <c r="M21" s="227">
        <v>0</v>
      </c>
      <c r="N21" s="389">
        <f t="shared" si="0"/>
        <v>1</v>
      </c>
      <c r="O21" s="364">
        <v>0</v>
      </c>
      <c r="P21" s="401">
        <v>1</v>
      </c>
      <c r="Q21" s="213">
        <f t="shared" si="1"/>
        <v>0</v>
      </c>
    </row>
    <row r="22" spans="1:17">
      <c r="A22" s="662" t="s">
        <v>333</v>
      </c>
      <c r="B22" s="228">
        <v>2</v>
      </c>
      <c r="C22" s="228">
        <v>0</v>
      </c>
      <c r="D22" s="228">
        <v>5</v>
      </c>
      <c r="E22" s="228">
        <v>2</v>
      </c>
      <c r="F22" s="228">
        <v>2</v>
      </c>
      <c r="G22" s="228">
        <v>0</v>
      </c>
      <c r="H22" s="227">
        <v>1</v>
      </c>
      <c r="I22" s="227">
        <v>0</v>
      </c>
      <c r="J22" s="227">
        <v>0</v>
      </c>
      <c r="K22" s="227">
        <v>0</v>
      </c>
      <c r="L22" s="227">
        <v>1</v>
      </c>
      <c r="M22" s="227">
        <v>0</v>
      </c>
      <c r="N22" s="389">
        <f t="shared" si="0"/>
        <v>13</v>
      </c>
      <c r="O22" s="364">
        <v>8</v>
      </c>
      <c r="P22" s="401">
        <v>5</v>
      </c>
      <c r="Q22" s="213">
        <f t="shared" si="1"/>
        <v>0</v>
      </c>
    </row>
    <row r="23" spans="1:17">
      <c r="A23" s="662" t="s">
        <v>334</v>
      </c>
      <c r="B23" s="228">
        <v>3</v>
      </c>
      <c r="C23" s="228">
        <v>2</v>
      </c>
      <c r="D23" s="228">
        <v>2</v>
      </c>
      <c r="E23" s="228">
        <v>4</v>
      </c>
      <c r="F23" s="228">
        <v>2</v>
      </c>
      <c r="G23" s="228">
        <v>4</v>
      </c>
      <c r="H23" s="227">
        <v>2</v>
      </c>
      <c r="I23" s="227">
        <v>1</v>
      </c>
      <c r="J23" s="227">
        <v>2</v>
      </c>
      <c r="K23" s="227">
        <v>3</v>
      </c>
      <c r="L23" s="227">
        <v>1</v>
      </c>
      <c r="M23" s="227">
        <v>3</v>
      </c>
      <c r="N23" s="389">
        <f t="shared" si="0"/>
        <v>29</v>
      </c>
      <c r="O23" s="364">
        <v>5</v>
      </c>
      <c r="P23" s="401">
        <v>24</v>
      </c>
      <c r="Q23" s="213">
        <f t="shared" si="1"/>
        <v>0</v>
      </c>
    </row>
    <row r="24" spans="1:17">
      <c r="A24" s="662" t="s">
        <v>464</v>
      </c>
      <c r="B24" s="228">
        <v>0</v>
      </c>
      <c r="C24" s="228">
        <v>0</v>
      </c>
      <c r="D24" s="228">
        <v>0</v>
      </c>
      <c r="E24" s="228">
        <v>0</v>
      </c>
      <c r="F24" s="228">
        <v>0</v>
      </c>
      <c r="G24" s="228">
        <v>0</v>
      </c>
      <c r="H24" s="227">
        <v>0</v>
      </c>
      <c r="I24" s="227">
        <v>0</v>
      </c>
      <c r="J24" s="227">
        <v>0</v>
      </c>
      <c r="K24" s="227">
        <v>0</v>
      </c>
      <c r="L24" s="227">
        <v>0</v>
      </c>
      <c r="M24" s="227">
        <v>0</v>
      </c>
      <c r="N24" s="389">
        <f t="shared" si="0"/>
        <v>0</v>
      </c>
      <c r="O24" s="364">
        <v>0</v>
      </c>
      <c r="P24" s="401">
        <v>0</v>
      </c>
      <c r="Q24" s="213">
        <f t="shared" si="1"/>
        <v>0</v>
      </c>
    </row>
    <row r="25" spans="1:17">
      <c r="A25" s="662" t="s">
        <v>335</v>
      </c>
      <c r="B25" s="228">
        <v>1</v>
      </c>
      <c r="C25" s="228">
        <v>3</v>
      </c>
      <c r="D25" s="228">
        <v>2</v>
      </c>
      <c r="E25" s="228">
        <v>1</v>
      </c>
      <c r="F25" s="228">
        <v>1</v>
      </c>
      <c r="G25" s="228">
        <v>1</v>
      </c>
      <c r="H25" s="227">
        <v>0</v>
      </c>
      <c r="I25" s="227">
        <v>1</v>
      </c>
      <c r="J25" s="227">
        <v>1</v>
      </c>
      <c r="K25" s="227">
        <v>2</v>
      </c>
      <c r="L25" s="227">
        <v>1</v>
      </c>
      <c r="M25" s="227">
        <v>1</v>
      </c>
      <c r="N25" s="389">
        <f t="shared" si="0"/>
        <v>15</v>
      </c>
      <c r="O25" s="364">
        <v>8</v>
      </c>
      <c r="P25" s="401">
        <v>7</v>
      </c>
      <c r="Q25" s="213">
        <f t="shared" si="1"/>
        <v>0</v>
      </c>
    </row>
    <row r="26" spans="1:17">
      <c r="A26" s="662" t="s">
        <v>336</v>
      </c>
      <c r="B26" s="228">
        <v>0</v>
      </c>
      <c r="C26" s="228">
        <v>0</v>
      </c>
      <c r="D26" s="228">
        <v>0</v>
      </c>
      <c r="E26" s="228">
        <v>1</v>
      </c>
      <c r="F26" s="228">
        <v>0</v>
      </c>
      <c r="G26" s="228">
        <v>0</v>
      </c>
      <c r="H26" s="227">
        <v>0</v>
      </c>
      <c r="I26" s="227">
        <v>1</v>
      </c>
      <c r="J26" s="227">
        <v>0</v>
      </c>
      <c r="K26" s="227">
        <v>1</v>
      </c>
      <c r="L26" s="227">
        <v>0</v>
      </c>
      <c r="M26" s="227">
        <v>0</v>
      </c>
      <c r="N26" s="389">
        <f t="shared" si="0"/>
        <v>3</v>
      </c>
      <c r="O26" s="364">
        <v>0</v>
      </c>
      <c r="P26" s="401">
        <v>3</v>
      </c>
      <c r="Q26" s="213">
        <f t="shared" si="1"/>
        <v>0</v>
      </c>
    </row>
    <row r="27" spans="1:17">
      <c r="A27" s="662" t="s">
        <v>337</v>
      </c>
      <c r="B27" s="228">
        <v>94</v>
      </c>
      <c r="C27" s="228">
        <v>90</v>
      </c>
      <c r="D27" s="228">
        <v>55</v>
      </c>
      <c r="E27" s="228">
        <v>86</v>
      </c>
      <c r="F27" s="228">
        <v>107</v>
      </c>
      <c r="G27" s="228">
        <v>76</v>
      </c>
      <c r="H27" s="227">
        <v>90</v>
      </c>
      <c r="I27" s="227">
        <v>94</v>
      </c>
      <c r="J27" s="227">
        <v>90</v>
      </c>
      <c r="K27" s="227">
        <v>88</v>
      </c>
      <c r="L27" s="227">
        <v>59</v>
      </c>
      <c r="M27" s="227">
        <v>89</v>
      </c>
      <c r="N27" s="389">
        <f t="shared" si="0"/>
        <v>1018</v>
      </c>
      <c r="O27" s="364">
        <v>396</v>
      </c>
      <c r="P27" s="401">
        <v>622</v>
      </c>
      <c r="Q27" s="213">
        <f t="shared" si="1"/>
        <v>0</v>
      </c>
    </row>
    <row r="28" spans="1:17">
      <c r="A28" s="662" t="s">
        <v>44</v>
      </c>
      <c r="B28" s="228">
        <v>3</v>
      </c>
      <c r="C28" s="228">
        <v>1</v>
      </c>
      <c r="D28" s="228">
        <v>3</v>
      </c>
      <c r="E28" s="228">
        <v>3</v>
      </c>
      <c r="F28" s="228">
        <v>8</v>
      </c>
      <c r="G28" s="228">
        <v>2</v>
      </c>
      <c r="H28" s="227">
        <v>3</v>
      </c>
      <c r="I28" s="227">
        <v>3</v>
      </c>
      <c r="J28" s="227">
        <v>3</v>
      </c>
      <c r="K28" s="227">
        <v>6</v>
      </c>
      <c r="L28" s="227">
        <v>9</v>
      </c>
      <c r="M28" s="227">
        <v>1</v>
      </c>
      <c r="N28" s="389">
        <f t="shared" si="0"/>
        <v>45</v>
      </c>
      <c r="O28" s="364">
        <v>16</v>
      </c>
      <c r="P28" s="401">
        <v>29</v>
      </c>
      <c r="Q28" s="213">
        <f t="shared" si="1"/>
        <v>0</v>
      </c>
    </row>
    <row r="29" spans="1:17">
      <c r="A29" s="662" t="s">
        <v>338</v>
      </c>
      <c r="B29" s="228">
        <v>31</v>
      </c>
      <c r="C29" s="228">
        <v>19</v>
      </c>
      <c r="D29" s="228">
        <v>20</v>
      </c>
      <c r="E29" s="228">
        <v>18</v>
      </c>
      <c r="F29" s="228">
        <v>26</v>
      </c>
      <c r="G29" s="228">
        <v>20</v>
      </c>
      <c r="H29" s="227">
        <v>23</v>
      </c>
      <c r="I29" s="227">
        <v>29</v>
      </c>
      <c r="J29" s="227">
        <v>21</v>
      </c>
      <c r="K29" s="227">
        <v>30</v>
      </c>
      <c r="L29" s="227">
        <v>17</v>
      </c>
      <c r="M29" s="227">
        <v>28</v>
      </c>
      <c r="N29" s="389">
        <f t="shared" si="0"/>
        <v>282</v>
      </c>
      <c r="O29" s="364">
        <v>104</v>
      </c>
      <c r="P29" s="401">
        <v>178</v>
      </c>
      <c r="Q29" s="213">
        <f t="shared" si="1"/>
        <v>0</v>
      </c>
    </row>
    <row r="30" spans="1:17">
      <c r="A30" s="662" t="s">
        <v>466</v>
      </c>
      <c r="B30" s="228">
        <v>0</v>
      </c>
      <c r="C30" s="228">
        <v>0</v>
      </c>
      <c r="D30" s="228">
        <v>0</v>
      </c>
      <c r="E30" s="228">
        <v>0</v>
      </c>
      <c r="F30" s="228">
        <v>2</v>
      </c>
      <c r="G30" s="228">
        <v>1</v>
      </c>
      <c r="H30" s="227">
        <v>0</v>
      </c>
      <c r="I30" s="227">
        <v>0</v>
      </c>
      <c r="J30" s="227">
        <v>0</v>
      </c>
      <c r="K30" s="227">
        <v>1</v>
      </c>
      <c r="L30" s="227">
        <v>0</v>
      </c>
      <c r="M30" s="227">
        <v>0</v>
      </c>
      <c r="N30" s="389">
        <f t="shared" si="0"/>
        <v>4</v>
      </c>
      <c r="O30" s="364">
        <v>1</v>
      </c>
      <c r="P30" s="401">
        <v>3</v>
      </c>
      <c r="Q30" s="213">
        <f t="shared" si="1"/>
        <v>0</v>
      </c>
    </row>
    <row r="31" spans="1:17">
      <c r="A31" s="662" t="s">
        <v>339</v>
      </c>
      <c r="B31" s="228">
        <v>12</v>
      </c>
      <c r="C31" s="228">
        <v>6</v>
      </c>
      <c r="D31" s="228">
        <v>12</v>
      </c>
      <c r="E31" s="228">
        <v>13</v>
      </c>
      <c r="F31" s="228">
        <v>6</v>
      </c>
      <c r="G31" s="228">
        <v>4</v>
      </c>
      <c r="H31" s="227">
        <v>2</v>
      </c>
      <c r="I31" s="227">
        <v>4</v>
      </c>
      <c r="J31" s="227">
        <v>13</v>
      </c>
      <c r="K31" s="227">
        <v>6</v>
      </c>
      <c r="L31" s="227">
        <v>5</v>
      </c>
      <c r="M31" s="227">
        <v>5</v>
      </c>
      <c r="N31" s="389">
        <f t="shared" si="0"/>
        <v>88</v>
      </c>
      <c r="O31" s="364">
        <v>38</v>
      </c>
      <c r="P31" s="401">
        <v>50</v>
      </c>
      <c r="Q31" s="213">
        <f t="shared" si="1"/>
        <v>0</v>
      </c>
    </row>
    <row r="32" spans="1:17">
      <c r="A32" s="662" t="s">
        <v>340</v>
      </c>
      <c r="B32" s="228">
        <v>2</v>
      </c>
      <c r="C32" s="228">
        <v>1</v>
      </c>
      <c r="D32" s="228">
        <v>3</v>
      </c>
      <c r="E32" s="228">
        <v>5</v>
      </c>
      <c r="F32" s="228">
        <v>1</v>
      </c>
      <c r="G32" s="228">
        <v>1</v>
      </c>
      <c r="H32" s="227">
        <v>7</v>
      </c>
      <c r="I32" s="227">
        <v>4</v>
      </c>
      <c r="J32" s="227">
        <v>7</v>
      </c>
      <c r="K32" s="227">
        <v>2</v>
      </c>
      <c r="L32" s="227">
        <v>1</v>
      </c>
      <c r="M32" s="227">
        <v>4</v>
      </c>
      <c r="N32" s="389">
        <f t="shared" si="0"/>
        <v>38</v>
      </c>
      <c r="O32" s="364">
        <v>12</v>
      </c>
      <c r="P32" s="401">
        <v>26</v>
      </c>
      <c r="Q32" s="213">
        <f t="shared" si="1"/>
        <v>0</v>
      </c>
    </row>
    <row r="33" spans="1:17">
      <c r="A33" s="662" t="s">
        <v>341</v>
      </c>
      <c r="B33" s="228">
        <v>11</v>
      </c>
      <c r="C33" s="228">
        <v>12</v>
      </c>
      <c r="D33" s="228">
        <v>8</v>
      </c>
      <c r="E33" s="228">
        <v>14</v>
      </c>
      <c r="F33" s="228">
        <v>4</v>
      </c>
      <c r="G33" s="228">
        <v>12</v>
      </c>
      <c r="H33" s="227">
        <v>7</v>
      </c>
      <c r="I33" s="227">
        <v>5</v>
      </c>
      <c r="J33" s="227">
        <v>5</v>
      </c>
      <c r="K33" s="227">
        <v>6</v>
      </c>
      <c r="L33" s="227">
        <v>10</v>
      </c>
      <c r="M33" s="227">
        <v>3</v>
      </c>
      <c r="N33" s="389">
        <f t="shared" si="0"/>
        <v>97</v>
      </c>
      <c r="O33" s="364">
        <v>55</v>
      </c>
      <c r="P33" s="401">
        <v>42</v>
      </c>
      <c r="Q33" s="213">
        <f t="shared" si="1"/>
        <v>0</v>
      </c>
    </row>
    <row r="34" spans="1:17">
      <c r="A34" s="662" t="s">
        <v>342</v>
      </c>
      <c r="B34" s="228">
        <v>53</v>
      </c>
      <c r="C34" s="228">
        <v>67</v>
      </c>
      <c r="D34" s="228">
        <v>77</v>
      </c>
      <c r="E34" s="228">
        <v>94</v>
      </c>
      <c r="F34" s="228">
        <v>100</v>
      </c>
      <c r="G34" s="228">
        <v>70</v>
      </c>
      <c r="H34" s="227">
        <v>91</v>
      </c>
      <c r="I34" s="227">
        <v>97</v>
      </c>
      <c r="J34" s="227">
        <v>119</v>
      </c>
      <c r="K34" s="227">
        <v>109</v>
      </c>
      <c r="L34" s="227">
        <v>79</v>
      </c>
      <c r="M34" s="227">
        <v>78</v>
      </c>
      <c r="N34" s="389">
        <f t="shared" si="0"/>
        <v>1034</v>
      </c>
      <c r="O34" s="364">
        <v>479</v>
      </c>
      <c r="P34" s="401">
        <v>555</v>
      </c>
      <c r="Q34" s="213">
        <f t="shared" si="1"/>
        <v>0</v>
      </c>
    </row>
    <row r="35" spans="1:17">
      <c r="A35" s="662" t="s">
        <v>343</v>
      </c>
      <c r="B35" s="228">
        <v>6</v>
      </c>
      <c r="C35" s="228">
        <v>3</v>
      </c>
      <c r="D35" s="228">
        <v>3</v>
      </c>
      <c r="E35" s="228">
        <v>11</v>
      </c>
      <c r="F35" s="228">
        <v>5</v>
      </c>
      <c r="G35" s="228">
        <v>2</v>
      </c>
      <c r="H35" s="227">
        <v>9</v>
      </c>
      <c r="I35" s="227">
        <v>2</v>
      </c>
      <c r="J35" s="227">
        <v>3</v>
      </c>
      <c r="K35" s="227">
        <v>3</v>
      </c>
      <c r="L35" s="227">
        <v>5</v>
      </c>
      <c r="M35" s="227">
        <v>5</v>
      </c>
      <c r="N35" s="389">
        <f t="shared" si="0"/>
        <v>57</v>
      </c>
      <c r="O35" s="364">
        <v>26</v>
      </c>
      <c r="P35" s="401">
        <v>31</v>
      </c>
      <c r="Q35" s="213">
        <f t="shared" si="1"/>
        <v>0</v>
      </c>
    </row>
    <row r="36" spans="1:17">
      <c r="A36" s="662" t="s">
        <v>344</v>
      </c>
      <c r="B36" s="228">
        <v>0</v>
      </c>
      <c r="C36" s="228">
        <v>1</v>
      </c>
      <c r="D36" s="228">
        <v>1</v>
      </c>
      <c r="E36" s="228">
        <v>0</v>
      </c>
      <c r="F36" s="228">
        <v>1</v>
      </c>
      <c r="G36" s="228">
        <v>2</v>
      </c>
      <c r="H36" s="227">
        <v>0</v>
      </c>
      <c r="I36" s="227">
        <v>2</v>
      </c>
      <c r="J36" s="227">
        <v>0</v>
      </c>
      <c r="K36" s="227">
        <v>2</v>
      </c>
      <c r="L36" s="227">
        <v>0</v>
      </c>
      <c r="M36" s="227">
        <v>2</v>
      </c>
      <c r="N36" s="389">
        <f t="shared" si="0"/>
        <v>11</v>
      </c>
      <c r="O36" s="364">
        <v>7</v>
      </c>
      <c r="P36" s="401">
        <v>4</v>
      </c>
      <c r="Q36" s="213">
        <f t="shared" si="1"/>
        <v>0</v>
      </c>
    </row>
    <row r="37" spans="1:17">
      <c r="A37" s="662" t="s">
        <v>345</v>
      </c>
      <c r="B37" s="228">
        <v>0</v>
      </c>
      <c r="C37" s="228">
        <v>1</v>
      </c>
      <c r="D37" s="228">
        <v>1</v>
      </c>
      <c r="E37" s="228">
        <v>3</v>
      </c>
      <c r="F37" s="228">
        <v>2</v>
      </c>
      <c r="G37" s="228">
        <v>1</v>
      </c>
      <c r="H37" s="227">
        <v>2</v>
      </c>
      <c r="I37" s="227">
        <v>0</v>
      </c>
      <c r="J37" s="227">
        <v>2</v>
      </c>
      <c r="K37" s="227">
        <v>10</v>
      </c>
      <c r="L37" s="227">
        <v>3</v>
      </c>
      <c r="M37" s="227">
        <v>4</v>
      </c>
      <c r="N37" s="389">
        <f t="shared" si="0"/>
        <v>29</v>
      </c>
      <c r="O37" s="364">
        <v>14</v>
      </c>
      <c r="P37" s="401">
        <v>15</v>
      </c>
      <c r="Q37" s="213">
        <f t="shared" si="1"/>
        <v>0</v>
      </c>
    </row>
    <row r="38" spans="1:17">
      <c r="A38" s="662" t="s">
        <v>46</v>
      </c>
      <c r="B38" s="228">
        <v>1</v>
      </c>
      <c r="C38" s="228">
        <v>1</v>
      </c>
      <c r="D38" s="228">
        <v>2</v>
      </c>
      <c r="E38" s="228">
        <v>1</v>
      </c>
      <c r="F38" s="228">
        <v>1</v>
      </c>
      <c r="G38" s="228">
        <v>2</v>
      </c>
      <c r="H38" s="227">
        <v>0</v>
      </c>
      <c r="I38" s="227">
        <v>0</v>
      </c>
      <c r="J38" s="227">
        <v>1</v>
      </c>
      <c r="K38" s="227">
        <v>1</v>
      </c>
      <c r="L38" s="227">
        <v>0</v>
      </c>
      <c r="M38" s="227">
        <v>1</v>
      </c>
      <c r="N38" s="389">
        <f t="shared" si="0"/>
        <v>11</v>
      </c>
      <c r="O38" s="364">
        <v>8</v>
      </c>
      <c r="P38" s="401">
        <v>3</v>
      </c>
      <c r="Q38" s="213">
        <f t="shared" si="1"/>
        <v>0</v>
      </c>
    </row>
    <row r="39" spans="1:17">
      <c r="A39" s="662" t="s">
        <v>346</v>
      </c>
      <c r="B39" s="228">
        <v>2</v>
      </c>
      <c r="C39" s="228">
        <v>0</v>
      </c>
      <c r="D39" s="228">
        <v>1</v>
      </c>
      <c r="E39" s="228">
        <v>8</v>
      </c>
      <c r="F39" s="228">
        <v>3</v>
      </c>
      <c r="G39" s="228">
        <v>3</v>
      </c>
      <c r="H39" s="227">
        <v>1</v>
      </c>
      <c r="I39" s="227">
        <v>5</v>
      </c>
      <c r="J39" s="227">
        <v>0</v>
      </c>
      <c r="K39" s="227">
        <v>3</v>
      </c>
      <c r="L39" s="227">
        <v>2</v>
      </c>
      <c r="M39" s="227">
        <v>2</v>
      </c>
      <c r="N39" s="389">
        <f t="shared" ref="N39:N70" si="2">SUM(B39:M39)</f>
        <v>30</v>
      </c>
      <c r="O39" s="364">
        <v>9</v>
      </c>
      <c r="P39" s="401">
        <v>21</v>
      </c>
      <c r="Q39" s="213">
        <f t="shared" si="1"/>
        <v>0</v>
      </c>
    </row>
    <row r="40" spans="1:17">
      <c r="A40" s="662" t="s">
        <v>347</v>
      </c>
      <c r="B40" s="228">
        <v>0</v>
      </c>
      <c r="C40" s="228">
        <v>2</v>
      </c>
      <c r="D40" s="228">
        <v>0</v>
      </c>
      <c r="E40" s="228">
        <v>0</v>
      </c>
      <c r="F40" s="228">
        <v>0</v>
      </c>
      <c r="G40" s="228">
        <v>1</v>
      </c>
      <c r="H40" s="227">
        <v>1</v>
      </c>
      <c r="I40" s="227">
        <v>0</v>
      </c>
      <c r="J40" s="227">
        <v>1</v>
      </c>
      <c r="K40" s="227">
        <v>0</v>
      </c>
      <c r="L40" s="227">
        <v>0</v>
      </c>
      <c r="M40" s="227">
        <v>0</v>
      </c>
      <c r="N40" s="389">
        <f t="shared" si="2"/>
        <v>5</v>
      </c>
      <c r="O40" s="364">
        <v>2</v>
      </c>
      <c r="P40" s="401">
        <v>3</v>
      </c>
      <c r="Q40" s="213">
        <f t="shared" si="1"/>
        <v>0</v>
      </c>
    </row>
    <row r="41" spans="1:17">
      <c r="A41" s="662" t="s">
        <v>348</v>
      </c>
      <c r="B41" s="228">
        <v>1</v>
      </c>
      <c r="C41" s="228">
        <v>2</v>
      </c>
      <c r="D41" s="228">
        <v>2</v>
      </c>
      <c r="E41" s="228">
        <v>1</v>
      </c>
      <c r="F41" s="228">
        <v>1</v>
      </c>
      <c r="G41" s="228">
        <v>1</v>
      </c>
      <c r="H41" s="227">
        <v>2</v>
      </c>
      <c r="I41" s="227">
        <v>0</v>
      </c>
      <c r="J41" s="227">
        <v>0</v>
      </c>
      <c r="K41" s="227">
        <v>1</v>
      </c>
      <c r="L41" s="227">
        <v>0</v>
      </c>
      <c r="M41" s="227">
        <v>0</v>
      </c>
      <c r="N41" s="389">
        <f t="shared" si="2"/>
        <v>11</v>
      </c>
      <c r="O41" s="364">
        <v>6</v>
      </c>
      <c r="P41" s="401">
        <v>5</v>
      </c>
      <c r="Q41" s="213">
        <f t="shared" si="1"/>
        <v>0</v>
      </c>
    </row>
    <row r="42" spans="1:17">
      <c r="A42" s="662" t="s">
        <v>349</v>
      </c>
      <c r="B42" s="228">
        <v>16</v>
      </c>
      <c r="C42" s="228">
        <v>11</v>
      </c>
      <c r="D42" s="228">
        <v>8</v>
      </c>
      <c r="E42" s="228">
        <v>12</v>
      </c>
      <c r="F42" s="228">
        <v>12</v>
      </c>
      <c r="G42" s="228">
        <v>11</v>
      </c>
      <c r="H42" s="227">
        <v>15</v>
      </c>
      <c r="I42" s="227">
        <v>6</v>
      </c>
      <c r="J42" s="227">
        <v>12</v>
      </c>
      <c r="K42" s="227">
        <v>12</v>
      </c>
      <c r="L42" s="227">
        <v>6</v>
      </c>
      <c r="M42" s="227">
        <v>11</v>
      </c>
      <c r="N42" s="389">
        <f t="shared" si="2"/>
        <v>132</v>
      </c>
      <c r="O42" s="364">
        <v>68</v>
      </c>
      <c r="P42" s="401">
        <v>64</v>
      </c>
      <c r="Q42" s="213">
        <f t="shared" si="1"/>
        <v>0</v>
      </c>
    </row>
    <row r="43" spans="1:17">
      <c r="A43" s="662" t="s">
        <v>350</v>
      </c>
      <c r="B43" s="228">
        <v>0</v>
      </c>
      <c r="C43" s="228">
        <v>0</v>
      </c>
      <c r="D43" s="228">
        <v>0</v>
      </c>
      <c r="E43" s="228">
        <v>0</v>
      </c>
      <c r="F43" s="228">
        <v>0</v>
      </c>
      <c r="G43" s="228">
        <v>0</v>
      </c>
      <c r="H43" s="227">
        <v>0</v>
      </c>
      <c r="I43" s="227">
        <v>0</v>
      </c>
      <c r="J43" s="227">
        <v>0</v>
      </c>
      <c r="K43" s="227">
        <v>0</v>
      </c>
      <c r="L43" s="227">
        <v>1</v>
      </c>
      <c r="M43" s="227">
        <v>2</v>
      </c>
      <c r="N43" s="389">
        <f t="shared" si="2"/>
        <v>3</v>
      </c>
      <c r="O43" s="364">
        <v>0</v>
      </c>
      <c r="P43" s="401">
        <v>3</v>
      </c>
      <c r="Q43" s="213">
        <f t="shared" si="1"/>
        <v>0</v>
      </c>
    </row>
    <row r="44" spans="1:17">
      <c r="A44" s="662" t="s">
        <v>351</v>
      </c>
      <c r="B44" s="228">
        <v>1</v>
      </c>
      <c r="C44" s="228">
        <v>4</v>
      </c>
      <c r="D44" s="228">
        <v>2</v>
      </c>
      <c r="E44" s="228">
        <v>1</v>
      </c>
      <c r="F44" s="228">
        <v>1</v>
      </c>
      <c r="G44" s="228">
        <v>0</v>
      </c>
      <c r="H44" s="227">
        <v>1</v>
      </c>
      <c r="I44" s="227">
        <v>0</v>
      </c>
      <c r="J44" s="227">
        <v>2</v>
      </c>
      <c r="K44" s="227">
        <v>0</v>
      </c>
      <c r="L44" s="227">
        <v>0</v>
      </c>
      <c r="M44" s="227">
        <v>0</v>
      </c>
      <c r="N44" s="389">
        <f t="shared" si="2"/>
        <v>12</v>
      </c>
      <c r="O44" s="364">
        <v>4</v>
      </c>
      <c r="P44" s="401">
        <v>8</v>
      </c>
      <c r="Q44" s="213">
        <f t="shared" si="1"/>
        <v>0</v>
      </c>
    </row>
    <row r="45" spans="1:17">
      <c r="A45" s="662" t="s">
        <v>352</v>
      </c>
      <c r="B45" s="228">
        <v>5</v>
      </c>
      <c r="C45" s="228">
        <v>14</v>
      </c>
      <c r="D45" s="228">
        <v>1</v>
      </c>
      <c r="E45" s="228">
        <v>3</v>
      </c>
      <c r="F45" s="228">
        <v>5</v>
      </c>
      <c r="G45" s="228">
        <v>8</v>
      </c>
      <c r="H45" s="227">
        <v>6</v>
      </c>
      <c r="I45" s="227">
        <v>5</v>
      </c>
      <c r="J45" s="227">
        <v>6</v>
      </c>
      <c r="K45" s="227">
        <v>0</v>
      </c>
      <c r="L45" s="227">
        <v>4</v>
      </c>
      <c r="M45" s="227">
        <v>5</v>
      </c>
      <c r="N45" s="389">
        <f t="shared" si="2"/>
        <v>62</v>
      </c>
      <c r="O45" s="364">
        <v>29</v>
      </c>
      <c r="P45" s="401">
        <v>33</v>
      </c>
      <c r="Q45" s="213">
        <f t="shared" si="1"/>
        <v>0</v>
      </c>
    </row>
    <row r="46" spans="1:17">
      <c r="A46" s="662" t="s">
        <v>353</v>
      </c>
      <c r="B46" s="228">
        <v>0</v>
      </c>
      <c r="C46" s="228">
        <v>2</v>
      </c>
      <c r="D46" s="228">
        <v>0</v>
      </c>
      <c r="E46" s="228">
        <v>0</v>
      </c>
      <c r="F46" s="228">
        <v>0</v>
      </c>
      <c r="G46" s="228">
        <v>0</v>
      </c>
      <c r="H46" s="227">
        <v>0</v>
      </c>
      <c r="I46" s="227">
        <v>0</v>
      </c>
      <c r="J46" s="227">
        <v>0</v>
      </c>
      <c r="K46" s="227">
        <v>0</v>
      </c>
      <c r="L46" s="227">
        <v>1</v>
      </c>
      <c r="M46" s="227">
        <v>0</v>
      </c>
      <c r="N46" s="389">
        <f t="shared" si="2"/>
        <v>3</v>
      </c>
      <c r="O46" s="364">
        <v>3</v>
      </c>
      <c r="P46" s="401">
        <v>0</v>
      </c>
      <c r="Q46" s="213">
        <f t="shared" si="1"/>
        <v>0</v>
      </c>
    </row>
    <row r="47" spans="1:17">
      <c r="A47" s="662" t="s">
        <v>354</v>
      </c>
      <c r="B47" s="228">
        <v>0</v>
      </c>
      <c r="C47" s="228">
        <v>0</v>
      </c>
      <c r="D47" s="228">
        <v>3</v>
      </c>
      <c r="E47" s="228">
        <v>1</v>
      </c>
      <c r="F47" s="228">
        <v>1</v>
      </c>
      <c r="G47" s="228">
        <v>0</v>
      </c>
      <c r="H47" s="227">
        <v>0</v>
      </c>
      <c r="I47" s="227">
        <v>0</v>
      </c>
      <c r="J47" s="227">
        <v>0</v>
      </c>
      <c r="K47" s="227">
        <v>0</v>
      </c>
      <c r="L47" s="227">
        <v>4</v>
      </c>
      <c r="M47" s="227">
        <v>1</v>
      </c>
      <c r="N47" s="389">
        <f t="shared" si="2"/>
        <v>10</v>
      </c>
      <c r="O47" s="364">
        <v>6</v>
      </c>
      <c r="P47" s="401">
        <v>4</v>
      </c>
      <c r="Q47" s="213">
        <f t="shared" si="1"/>
        <v>0</v>
      </c>
    </row>
    <row r="48" spans="1:17">
      <c r="A48" s="662" t="s">
        <v>355</v>
      </c>
      <c r="B48" s="228">
        <v>0</v>
      </c>
      <c r="C48" s="228">
        <v>0</v>
      </c>
      <c r="D48" s="228">
        <v>0</v>
      </c>
      <c r="E48" s="228">
        <v>0</v>
      </c>
      <c r="F48" s="228">
        <v>0</v>
      </c>
      <c r="G48" s="228">
        <v>0</v>
      </c>
      <c r="H48" s="227">
        <v>0</v>
      </c>
      <c r="I48" s="227">
        <v>0</v>
      </c>
      <c r="J48" s="227">
        <v>0</v>
      </c>
      <c r="K48" s="227">
        <v>0</v>
      </c>
      <c r="L48" s="227">
        <v>0</v>
      </c>
      <c r="M48" s="227">
        <v>1</v>
      </c>
      <c r="N48" s="389">
        <f t="shared" si="2"/>
        <v>1</v>
      </c>
      <c r="O48" s="364">
        <v>1</v>
      </c>
      <c r="P48" s="401">
        <v>0</v>
      </c>
      <c r="Q48" s="213">
        <f t="shared" si="1"/>
        <v>0</v>
      </c>
    </row>
    <row r="49" spans="1:17">
      <c r="A49" s="662" t="s">
        <v>356</v>
      </c>
      <c r="B49" s="228">
        <v>0</v>
      </c>
      <c r="C49" s="228">
        <v>0</v>
      </c>
      <c r="D49" s="228">
        <v>0</v>
      </c>
      <c r="E49" s="228">
        <v>0</v>
      </c>
      <c r="F49" s="228">
        <v>0</v>
      </c>
      <c r="G49" s="228">
        <v>1</v>
      </c>
      <c r="H49" s="227">
        <v>0</v>
      </c>
      <c r="I49" s="227">
        <v>0</v>
      </c>
      <c r="J49" s="227">
        <v>0</v>
      </c>
      <c r="K49" s="227">
        <v>1</v>
      </c>
      <c r="L49" s="227">
        <v>0</v>
      </c>
      <c r="M49" s="227">
        <v>0</v>
      </c>
      <c r="N49" s="389">
        <f t="shared" si="2"/>
        <v>2</v>
      </c>
      <c r="O49" s="364">
        <v>1</v>
      </c>
      <c r="P49" s="401">
        <v>1</v>
      </c>
      <c r="Q49" s="213">
        <f t="shared" si="1"/>
        <v>0</v>
      </c>
    </row>
    <row r="50" spans="1:17">
      <c r="A50" s="662" t="s">
        <v>357</v>
      </c>
      <c r="B50" s="228">
        <v>0</v>
      </c>
      <c r="C50" s="228">
        <v>1</v>
      </c>
      <c r="D50" s="228">
        <v>0</v>
      </c>
      <c r="E50" s="228">
        <v>1</v>
      </c>
      <c r="F50" s="228">
        <v>2</v>
      </c>
      <c r="G50" s="228">
        <v>0</v>
      </c>
      <c r="H50" s="227">
        <v>0</v>
      </c>
      <c r="I50" s="227">
        <v>1</v>
      </c>
      <c r="J50" s="227">
        <v>1</v>
      </c>
      <c r="K50" s="227">
        <v>0</v>
      </c>
      <c r="L50" s="227">
        <v>0</v>
      </c>
      <c r="M50" s="227">
        <v>0</v>
      </c>
      <c r="N50" s="389">
        <f t="shared" si="2"/>
        <v>6</v>
      </c>
      <c r="O50" s="364">
        <v>4</v>
      </c>
      <c r="P50" s="401">
        <v>2</v>
      </c>
      <c r="Q50" s="213">
        <f t="shared" si="1"/>
        <v>0</v>
      </c>
    </row>
    <row r="51" spans="1:17">
      <c r="A51" s="662" t="s">
        <v>358</v>
      </c>
      <c r="B51" s="228">
        <v>1</v>
      </c>
      <c r="C51" s="228">
        <v>0</v>
      </c>
      <c r="D51" s="228">
        <v>0</v>
      </c>
      <c r="E51" s="228">
        <v>0</v>
      </c>
      <c r="F51" s="228">
        <v>0</v>
      </c>
      <c r="G51" s="228">
        <v>1</v>
      </c>
      <c r="H51" s="227">
        <v>1</v>
      </c>
      <c r="I51" s="227">
        <v>0</v>
      </c>
      <c r="J51" s="227">
        <v>0</v>
      </c>
      <c r="K51" s="227">
        <v>1</v>
      </c>
      <c r="L51" s="227">
        <v>0</v>
      </c>
      <c r="M51" s="227">
        <v>0</v>
      </c>
      <c r="N51" s="389">
        <f t="shared" si="2"/>
        <v>4</v>
      </c>
      <c r="O51" s="364">
        <v>3</v>
      </c>
      <c r="P51" s="401">
        <v>1</v>
      </c>
      <c r="Q51" s="213">
        <f t="shared" si="1"/>
        <v>0</v>
      </c>
    </row>
    <row r="52" spans="1:17">
      <c r="A52" s="662" t="s">
        <v>359</v>
      </c>
      <c r="B52" s="228">
        <v>2</v>
      </c>
      <c r="C52" s="228">
        <v>0</v>
      </c>
      <c r="D52" s="228">
        <v>0</v>
      </c>
      <c r="E52" s="228">
        <v>0</v>
      </c>
      <c r="F52" s="228">
        <v>0</v>
      </c>
      <c r="G52" s="228">
        <v>1</v>
      </c>
      <c r="H52" s="227">
        <v>0</v>
      </c>
      <c r="I52" s="227">
        <v>0</v>
      </c>
      <c r="J52" s="227">
        <v>0</v>
      </c>
      <c r="K52" s="227">
        <v>0</v>
      </c>
      <c r="L52" s="227">
        <v>0</v>
      </c>
      <c r="M52" s="227">
        <v>0</v>
      </c>
      <c r="N52" s="389">
        <f t="shared" si="2"/>
        <v>3</v>
      </c>
      <c r="O52" s="364">
        <v>2</v>
      </c>
      <c r="P52" s="401">
        <v>1</v>
      </c>
      <c r="Q52" s="213">
        <f t="shared" si="1"/>
        <v>0</v>
      </c>
    </row>
    <row r="53" spans="1:17">
      <c r="A53" s="662" t="s">
        <v>360</v>
      </c>
      <c r="B53" s="228">
        <v>1</v>
      </c>
      <c r="C53" s="228">
        <v>1</v>
      </c>
      <c r="D53" s="228">
        <v>0</v>
      </c>
      <c r="E53" s="228">
        <v>0</v>
      </c>
      <c r="F53" s="228">
        <v>0</v>
      </c>
      <c r="G53" s="228">
        <v>0</v>
      </c>
      <c r="H53" s="227">
        <v>0</v>
      </c>
      <c r="I53" s="227">
        <v>0</v>
      </c>
      <c r="J53" s="227">
        <v>0</v>
      </c>
      <c r="K53" s="227">
        <v>0</v>
      </c>
      <c r="L53" s="227">
        <v>0</v>
      </c>
      <c r="M53" s="227">
        <v>0</v>
      </c>
      <c r="N53" s="389">
        <f t="shared" si="2"/>
        <v>2</v>
      </c>
      <c r="O53" s="364">
        <v>2</v>
      </c>
      <c r="P53" s="401">
        <v>0</v>
      </c>
      <c r="Q53" s="213">
        <f t="shared" si="1"/>
        <v>0</v>
      </c>
    </row>
    <row r="54" spans="1:17">
      <c r="A54" s="662" t="s">
        <v>361</v>
      </c>
      <c r="B54" s="228">
        <v>1</v>
      </c>
      <c r="C54" s="228">
        <v>3</v>
      </c>
      <c r="D54" s="228">
        <v>0</v>
      </c>
      <c r="E54" s="228">
        <v>0</v>
      </c>
      <c r="F54" s="228">
        <v>0</v>
      </c>
      <c r="G54" s="228">
        <v>0</v>
      </c>
      <c r="H54" s="227">
        <v>4</v>
      </c>
      <c r="I54" s="227">
        <v>2</v>
      </c>
      <c r="J54" s="227">
        <v>0</v>
      </c>
      <c r="K54" s="227">
        <v>2</v>
      </c>
      <c r="L54" s="227">
        <v>1</v>
      </c>
      <c r="M54" s="227">
        <v>1</v>
      </c>
      <c r="N54" s="389">
        <f t="shared" si="2"/>
        <v>14</v>
      </c>
      <c r="O54" s="364">
        <v>9</v>
      </c>
      <c r="P54" s="401">
        <v>5</v>
      </c>
      <c r="Q54" s="213">
        <f t="shared" si="1"/>
        <v>0</v>
      </c>
    </row>
    <row r="55" spans="1:17">
      <c r="A55" s="662" t="s">
        <v>362</v>
      </c>
      <c r="B55" s="228">
        <v>0</v>
      </c>
      <c r="C55" s="228">
        <v>0</v>
      </c>
      <c r="D55" s="228">
        <v>0</v>
      </c>
      <c r="E55" s="228">
        <v>1</v>
      </c>
      <c r="F55" s="228">
        <v>0</v>
      </c>
      <c r="G55" s="228">
        <v>0</v>
      </c>
      <c r="H55" s="227">
        <v>0</v>
      </c>
      <c r="I55" s="227">
        <v>1</v>
      </c>
      <c r="J55" s="227">
        <v>0</v>
      </c>
      <c r="K55" s="227">
        <v>1</v>
      </c>
      <c r="L55" s="227">
        <v>0</v>
      </c>
      <c r="M55" s="227">
        <v>1</v>
      </c>
      <c r="N55" s="389">
        <f t="shared" si="2"/>
        <v>4</v>
      </c>
      <c r="O55" s="364">
        <v>4</v>
      </c>
      <c r="P55" s="401">
        <v>0</v>
      </c>
      <c r="Q55" s="213">
        <f t="shared" si="1"/>
        <v>0</v>
      </c>
    </row>
    <row r="56" spans="1:17">
      <c r="A56" s="662" t="s">
        <v>363</v>
      </c>
      <c r="B56" s="228">
        <v>1</v>
      </c>
      <c r="C56" s="228">
        <v>0</v>
      </c>
      <c r="D56" s="228">
        <v>0</v>
      </c>
      <c r="E56" s="228">
        <v>0</v>
      </c>
      <c r="F56" s="228">
        <v>0</v>
      </c>
      <c r="G56" s="228">
        <v>0</v>
      </c>
      <c r="H56" s="227">
        <v>0</v>
      </c>
      <c r="I56" s="227">
        <v>3</v>
      </c>
      <c r="J56" s="227">
        <v>0</v>
      </c>
      <c r="K56" s="227">
        <v>0</v>
      </c>
      <c r="L56" s="227">
        <v>0</v>
      </c>
      <c r="M56" s="227">
        <v>0</v>
      </c>
      <c r="N56" s="389">
        <f t="shared" si="2"/>
        <v>4</v>
      </c>
      <c r="O56" s="364">
        <v>1</v>
      </c>
      <c r="P56" s="401">
        <v>3</v>
      </c>
      <c r="Q56" s="213">
        <f t="shared" si="1"/>
        <v>0</v>
      </c>
    </row>
    <row r="57" spans="1:17">
      <c r="A57" s="662" t="s">
        <v>364</v>
      </c>
      <c r="B57" s="228">
        <v>0</v>
      </c>
      <c r="C57" s="228">
        <v>0</v>
      </c>
      <c r="D57" s="228">
        <v>0</v>
      </c>
      <c r="E57" s="228">
        <v>0</v>
      </c>
      <c r="F57" s="228">
        <v>0</v>
      </c>
      <c r="G57" s="228">
        <v>1</v>
      </c>
      <c r="H57" s="227">
        <v>0</v>
      </c>
      <c r="I57" s="227">
        <v>0</v>
      </c>
      <c r="J57" s="227">
        <v>0</v>
      </c>
      <c r="K57" s="227">
        <v>1</v>
      </c>
      <c r="L57" s="227">
        <v>0</v>
      </c>
      <c r="M57" s="227">
        <v>0</v>
      </c>
      <c r="N57" s="389">
        <f t="shared" si="2"/>
        <v>2</v>
      </c>
      <c r="O57" s="364">
        <v>1</v>
      </c>
      <c r="P57" s="401">
        <v>1</v>
      </c>
      <c r="Q57" s="213">
        <f t="shared" si="1"/>
        <v>0</v>
      </c>
    </row>
    <row r="58" spans="1:17">
      <c r="A58" s="662" t="s">
        <v>365</v>
      </c>
      <c r="B58" s="228">
        <v>1</v>
      </c>
      <c r="C58" s="228">
        <v>6</v>
      </c>
      <c r="D58" s="228">
        <v>4</v>
      </c>
      <c r="E58" s="228">
        <v>1</v>
      </c>
      <c r="F58" s="228">
        <v>6</v>
      </c>
      <c r="G58" s="228">
        <v>0</v>
      </c>
      <c r="H58" s="227">
        <v>5</v>
      </c>
      <c r="I58" s="227">
        <v>3</v>
      </c>
      <c r="J58" s="227">
        <v>2</v>
      </c>
      <c r="K58" s="227">
        <v>1</v>
      </c>
      <c r="L58" s="227">
        <v>0</v>
      </c>
      <c r="M58" s="227">
        <v>0</v>
      </c>
      <c r="N58" s="389">
        <f t="shared" si="2"/>
        <v>29</v>
      </c>
      <c r="O58" s="364">
        <v>17</v>
      </c>
      <c r="P58" s="401">
        <v>12</v>
      </c>
      <c r="Q58" s="213">
        <f t="shared" si="1"/>
        <v>0</v>
      </c>
    </row>
    <row r="59" spans="1:17">
      <c r="A59" s="662" t="s">
        <v>366</v>
      </c>
      <c r="B59" s="228">
        <v>0</v>
      </c>
      <c r="C59" s="228">
        <v>0</v>
      </c>
      <c r="D59" s="228">
        <v>0</v>
      </c>
      <c r="E59" s="228">
        <v>0</v>
      </c>
      <c r="F59" s="228">
        <v>0</v>
      </c>
      <c r="G59" s="228">
        <v>1</v>
      </c>
      <c r="H59" s="227">
        <v>1</v>
      </c>
      <c r="I59" s="227">
        <v>0</v>
      </c>
      <c r="J59" s="227">
        <v>0</v>
      </c>
      <c r="K59" s="227">
        <v>0</v>
      </c>
      <c r="L59" s="227">
        <v>1</v>
      </c>
      <c r="M59" s="227">
        <v>0</v>
      </c>
      <c r="N59" s="389">
        <f t="shared" si="2"/>
        <v>3</v>
      </c>
      <c r="O59" s="364">
        <v>1</v>
      </c>
      <c r="P59" s="401">
        <v>2</v>
      </c>
      <c r="Q59" s="213">
        <f t="shared" si="1"/>
        <v>0</v>
      </c>
    </row>
    <row r="60" spans="1:17">
      <c r="A60" s="662" t="s">
        <v>367</v>
      </c>
      <c r="B60" s="228">
        <v>0</v>
      </c>
      <c r="C60" s="228">
        <v>3</v>
      </c>
      <c r="D60" s="228">
        <v>0</v>
      </c>
      <c r="E60" s="228">
        <v>0</v>
      </c>
      <c r="F60" s="228">
        <v>0</v>
      </c>
      <c r="G60" s="228">
        <v>0</v>
      </c>
      <c r="H60" s="227">
        <v>0</v>
      </c>
      <c r="I60" s="227">
        <v>6</v>
      </c>
      <c r="J60" s="227">
        <v>2</v>
      </c>
      <c r="K60" s="227">
        <v>0</v>
      </c>
      <c r="L60" s="227">
        <v>0</v>
      </c>
      <c r="M60" s="227">
        <v>2</v>
      </c>
      <c r="N60" s="389">
        <f t="shared" si="2"/>
        <v>13</v>
      </c>
      <c r="O60" s="364">
        <v>12</v>
      </c>
      <c r="P60" s="401">
        <v>1</v>
      </c>
      <c r="Q60" s="213">
        <f t="shared" si="1"/>
        <v>0</v>
      </c>
    </row>
    <row r="61" spans="1:17">
      <c r="A61" s="662" t="s">
        <v>368</v>
      </c>
      <c r="B61" s="228">
        <v>2</v>
      </c>
      <c r="C61" s="228">
        <v>1</v>
      </c>
      <c r="D61" s="228">
        <v>0</v>
      </c>
      <c r="E61" s="228">
        <v>0</v>
      </c>
      <c r="F61" s="228">
        <v>3</v>
      </c>
      <c r="G61" s="228">
        <v>0</v>
      </c>
      <c r="H61" s="227">
        <v>0</v>
      </c>
      <c r="I61" s="227">
        <v>1</v>
      </c>
      <c r="J61" s="227">
        <v>0</v>
      </c>
      <c r="K61" s="227">
        <v>1</v>
      </c>
      <c r="L61" s="227">
        <v>0</v>
      </c>
      <c r="M61" s="227">
        <v>0</v>
      </c>
      <c r="N61" s="389">
        <f t="shared" si="2"/>
        <v>8</v>
      </c>
      <c r="O61" s="364">
        <v>8</v>
      </c>
      <c r="P61" s="401">
        <v>0</v>
      </c>
      <c r="Q61" s="213">
        <f t="shared" si="1"/>
        <v>0</v>
      </c>
    </row>
    <row r="62" spans="1:17">
      <c r="A62" s="662" t="s">
        <v>467</v>
      </c>
      <c r="B62" s="228">
        <v>0</v>
      </c>
      <c r="C62" s="228">
        <v>0</v>
      </c>
      <c r="D62" s="228">
        <v>1</v>
      </c>
      <c r="E62" s="228">
        <v>0</v>
      </c>
      <c r="F62" s="228">
        <v>0</v>
      </c>
      <c r="G62" s="228">
        <v>0</v>
      </c>
      <c r="H62" s="227">
        <v>0</v>
      </c>
      <c r="I62" s="227">
        <v>0</v>
      </c>
      <c r="J62" s="227">
        <v>0</v>
      </c>
      <c r="K62" s="227">
        <v>1</v>
      </c>
      <c r="L62" s="227">
        <v>0</v>
      </c>
      <c r="M62" s="227">
        <v>0</v>
      </c>
      <c r="N62" s="389">
        <f t="shared" si="2"/>
        <v>2</v>
      </c>
      <c r="O62" s="364">
        <v>0</v>
      </c>
      <c r="P62" s="401">
        <v>2</v>
      </c>
      <c r="Q62" s="213">
        <f t="shared" si="1"/>
        <v>0</v>
      </c>
    </row>
    <row r="63" spans="1:17">
      <c r="A63" s="662" t="s">
        <v>370</v>
      </c>
      <c r="B63" s="228">
        <v>1</v>
      </c>
      <c r="C63" s="228">
        <v>2</v>
      </c>
      <c r="D63" s="228">
        <v>2</v>
      </c>
      <c r="E63" s="228">
        <v>1</v>
      </c>
      <c r="F63" s="228">
        <v>3</v>
      </c>
      <c r="G63" s="228">
        <v>0</v>
      </c>
      <c r="H63" s="227">
        <v>2</v>
      </c>
      <c r="I63" s="227">
        <v>2</v>
      </c>
      <c r="J63" s="227">
        <v>2</v>
      </c>
      <c r="K63" s="227">
        <v>1</v>
      </c>
      <c r="L63" s="227">
        <v>0</v>
      </c>
      <c r="M63" s="227">
        <v>0</v>
      </c>
      <c r="N63" s="389">
        <f t="shared" si="2"/>
        <v>16</v>
      </c>
      <c r="O63" s="364">
        <v>8</v>
      </c>
      <c r="P63" s="401">
        <v>8</v>
      </c>
      <c r="Q63" s="213">
        <f t="shared" si="1"/>
        <v>0</v>
      </c>
    </row>
    <row r="64" spans="1:17">
      <c r="A64" s="662" t="s">
        <v>371</v>
      </c>
      <c r="B64" s="228">
        <v>0</v>
      </c>
      <c r="C64" s="228">
        <v>0</v>
      </c>
      <c r="D64" s="228">
        <v>0</v>
      </c>
      <c r="E64" s="228">
        <v>0</v>
      </c>
      <c r="F64" s="228">
        <v>1</v>
      </c>
      <c r="G64" s="228">
        <v>1</v>
      </c>
      <c r="H64" s="227">
        <v>0</v>
      </c>
      <c r="I64" s="227">
        <v>0</v>
      </c>
      <c r="J64" s="227">
        <v>1</v>
      </c>
      <c r="K64" s="227">
        <v>0</v>
      </c>
      <c r="L64" s="227">
        <v>0</v>
      </c>
      <c r="M64" s="227">
        <v>1</v>
      </c>
      <c r="N64" s="389">
        <f t="shared" si="2"/>
        <v>4</v>
      </c>
      <c r="O64" s="364">
        <v>1</v>
      </c>
      <c r="P64" s="401">
        <v>3</v>
      </c>
      <c r="Q64" s="213">
        <f t="shared" si="1"/>
        <v>0</v>
      </c>
    </row>
    <row r="65" spans="1:17">
      <c r="A65" s="662" t="s">
        <v>372</v>
      </c>
      <c r="B65" s="228">
        <v>0</v>
      </c>
      <c r="C65" s="228">
        <v>0</v>
      </c>
      <c r="D65" s="228">
        <v>0</v>
      </c>
      <c r="E65" s="228">
        <v>0</v>
      </c>
      <c r="F65" s="228">
        <v>0</v>
      </c>
      <c r="G65" s="228">
        <v>2</v>
      </c>
      <c r="H65" s="227">
        <v>1</v>
      </c>
      <c r="I65" s="227">
        <v>2</v>
      </c>
      <c r="J65" s="227">
        <v>1</v>
      </c>
      <c r="K65" s="227">
        <v>1</v>
      </c>
      <c r="L65" s="227">
        <v>0</v>
      </c>
      <c r="M65" s="227">
        <v>0</v>
      </c>
      <c r="N65" s="389">
        <f t="shared" si="2"/>
        <v>7</v>
      </c>
      <c r="O65" s="364">
        <v>4</v>
      </c>
      <c r="P65" s="401">
        <v>3</v>
      </c>
      <c r="Q65" s="213">
        <f t="shared" si="1"/>
        <v>0</v>
      </c>
    </row>
    <row r="66" spans="1:17">
      <c r="A66" s="662" t="s">
        <v>373</v>
      </c>
      <c r="B66" s="228">
        <v>0</v>
      </c>
      <c r="C66" s="228">
        <v>4</v>
      </c>
      <c r="D66" s="228">
        <v>1</v>
      </c>
      <c r="E66" s="228">
        <v>0</v>
      </c>
      <c r="F66" s="228">
        <v>0</v>
      </c>
      <c r="G66" s="228">
        <v>0</v>
      </c>
      <c r="H66" s="227">
        <v>1</v>
      </c>
      <c r="I66" s="227">
        <v>1</v>
      </c>
      <c r="J66" s="227">
        <v>1</v>
      </c>
      <c r="K66" s="227">
        <v>1</v>
      </c>
      <c r="L66" s="227">
        <v>0</v>
      </c>
      <c r="M66" s="227">
        <v>1</v>
      </c>
      <c r="N66" s="389">
        <f t="shared" si="2"/>
        <v>10</v>
      </c>
      <c r="O66" s="364">
        <v>8</v>
      </c>
      <c r="P66" s="401">
        <v>2</v>
      </c>
      <c r="Q66" s="213">
        <f t="shared" si="1"/>
        <v>0</v>
      </c>
    </row>
    <row r="67" spans="1:17">
      <c r="A67" s="662" t="s">
        <v>374</v>
      </c>
      <c r="B67" s="228">
        <v>0</v>
      </c>
      <c r="C67" s="228">
        <v>0</v>
      </c>
      <c r="D67" s="228">
        <v>0</v>
      </c>
      <c r="E67" s="228">
        <v>0</v>
      </c>
      <c r="F67" s="228">
        <v>0</v>
      </c>
      <c r="G67" s="228">
        <v>1</v>
      </c>
      <c r="H67" s="227">
        <v>0</v>
      </c>
      <c r="I67" s="227">
        <v>0</v>
      </c>
      <c r="J67" s="227">
        <v>0</v>
      </c>
      <c r="K67" s="227">
        <v>0</v>
      </c>
      <c r="L67" s="227">
        <v>1</v>
      </c>
      <c r="M67" s="227">
        <v>0</v>
      </c>
      <c r="N67" s="389">
        <f t="shared" si="2"/>
        <v>2</v>
      </c>
      <c r="O67" s="364">
        <v>1</v>
      </c>
      <c r="P67" s="401">
        <v>1</v>
      </c>
      <c r="Q67" s="213">
        <f t="shared" si="1"/>
        <v>0</v>
      </c>
    </row>
    <row r="68" spans="1:17">
      <c r="A68" s="662" t="s">
        <v>375</v>
      </c>
      <c r="B68" s="228">
        <v>2</v>
      </c>
      <c r="C68" s="228">
        <v>14</v>
      </c>
      <c r="D68" s="228">
        <v>0</v>
      </c>
      <c r="E68" s="228">
        <v>1</v>
      </c>
      <c r="F68" s="228">
        <v>0</v>
      </c>
      <c r="G68" s="228">
        <v>0</v>
      </c>
      <c r="H68" s="227">
        <v>4</v>
      </c>
      <c r="I68" s="227">
        <v>5</v>
      </c>
      <c r="J68" s="227">
        <v>2</v>
      </c>
      <c r="K68" s="227">
        <v>2</v>
      </c>
      <c r="L68" s="227">
        <v>0</v>
      </c>
      <c r="M68" s="227">
        <v>1</v>
      </c>
      <c r="N68" s="389">
        <f t="shared" si="2"/>
        <v>31</v>
      </c>
      <c r="O68" s="364">
        <v>26</v>
      </c>
      <c r="P68" s="401">
        <v>5</v>
      </c>
      <c r="Q68" s="213">
        <f t="shared" si="1"/>
        <v>0</v>
      </c>
    </row>
    <row r="69" spans="1:17">
      <c r="A69" s="662" t="s">
        <v>376</v>
      </c>
      <c r="B69" s="228">
        <v>1</v>
      </c>
      <c r="C69" s="228">
        <v>3</v>
      </c>
      <c r="D69" s="228">
        <v>0</v>
      </c>
      <c r="E69" s="228">
        <v>2</v>
      </c>
      <c r="F69" s="228">
        <v>0</v>
      </c>
      <c r="G69" s="228">
        <v>0</v>
      </c>
      <c r="H69" s="227">
        <v>2</v>
      </c>
      <c r="I69" s="227">
        <v>5</v>
      </c>
      <c r="J69" s="227">
        <v>0</v>
      </c>
      <c r="K69" s="227">
        <v>1</v>
      </c>
      <c r="L69" s="227">
        <v>0</v>
      </c>
      <c r="M69" s="227">
        <v>0</v>
      </c>
      <c r="N69" s="389">
        <f t="shared" si="2"/>
        <v>14</v>
      </c>
      <c r="O69" s="364">
        <v>8</v>
      </c>
      <c r="P69" s="401">
        <v>6</v>
      </c>
      <c r="Q69" s="213">
        <f t="shared" ref="Q69:Q77" si="3">N69-O69-P69</f>
        <v>0</v>
      </c>
    </row>
    <row r="70" spans="1:17">
      <c r="A70" s="662" t="s">
        <v>377</v>
      </c>
      <c r="B70" s="228">
        <v>0</v>
      </c>
      <c r="C70" s="228">
        <v>0</v>
      </c>
      <c r="D70" s="228">
        <v>0</v>
      </c>
      <c r="E70" s="228">
        <v>1</v>
      </c>
      <c r="F70" s="228">
        <v>0</v>
      </c>
      <c r="G70" s="228">
        <v>0</v>
      </c>
      <c r="H70" s="227">
        <v>0</v>
      </c>
      <c r="I70" s="227">
        <v>0</v>
      </c>
      <c r="J70" s="227">
        <v>0</v>
      </c>
      <c r="K70" s="227">
        <v>0</v>
      </c>
      <c r="L70" s="227">
        <v>1</v>
      </c>
      <c r="M70" s="227">
        <v>3</v>
      </c>
      <c r="N70" s="389">
        <f t="shared" si="2"/>
        <v>5</v>
      </c>
      <c r="O70" s="364">
        <v>2</v>
      </c>
      <c r="P70" s="401">
        <v>3</v>
      </c>
      <c r="Q70" s="213">
        <f t="shared" si="3"/>
        <v>0</v>
      </c>
    </row>
    <row r="71" spans="1:17">
      <c r="A71" s="662" t="s">
        <v>378</v>
      </c>
      <c r="B71" s="228">
        <v>3</v>
      </c>
      <c r="C71" s="228">
        <v>1</v>
      </c>
      <c r="D71" s="228">
        <v>0</v>
      </c>
      <c r="E71" s="228">
        <v>0</v>
      </c>
      <c r="F71" s="228">
        <v>0</v>
      </c>
      <c r="G71" s="228">
        <v>0</v>
      </c>
      <c r="H71" s="227">
        <v>0</v>
      </c>
      <c r="I71" s="227">
        <v>1</v>
      </c>
      <c r="J71" s="227">
        <v>0</v>
      </c>
      <c r="K71" s="227">
        <v>0</v>
      </c>
      <c r="L71" s="227">
        <v>0</v>
      </c>
      <c r="M71" s="227">
        <v>3</v>
      </c>
      <c r="N71" s="389">
        <f t="shared" ref="N71:N77" si="4">SUM(B71:M71)</f>
        <v>8</v>
      </c>
      <c r="O71" s="364">
        <v>6</v>
      </c>
      <c r="P71" s="401">
        <v>2</v>
      </c>
      <c r="Q71" s="213">
        <f t="shared" si="3"/>
        <v>0</v>
      </c>
    </row>
    <row r="72" spans="1:17">
      <c r="A72" s="662" t="s">
        <v>379</v>
      </c>
      <c r="B72" s="228">
        <v>2</v>
      </c>
      <c r="C72" s="228">
        <v>0</v>
      </c>
      <c r="D72" s="228">
        <v>0</v>
      </c>
      <c r="E72" s="228">
        <v>0</v>
      </c>
      <c r="F72" s="228">
        <v>1</v>
      </c>
      <c r="G72" s="228">
        <v>0</v>
      </c>
      <c r="H72" s="227">
        <v>1</v>
      </c>
      <c r="I72" s="227">
        <v>0</v>
      </c>
      <c r="J72" s="227">
        <v>3</v>
      </c>
      <c r="K72" s="227">
        <v>0</v>
      </c>
      <c r="L72" s="227">
        <v>0</v>
      </c>
      <c r="M72" s="227">
        <v>0</v>
      </c>
      <c r="N72" s="389">
        <f t="shared" si="4"/>
        <v>7</v>
      </c>
      <c r="O72" s="364">
        <v>5</v>
      </c>
      <c r="P72" s="401">
        <v>2</v>
      </c>
      <c r="Q72" s="213">
        <f t="shared" si="3"/>
        <v>0</v>
      </c>
    </row>
    <row r="73" spans="1:17">
      <c r="A73" s="662" t="s">
        <v>380</v>
      </c>
      <c r="B73" s="228">
        <v>0</v>
      </c>
      <c r="C73" s="228">
        <v>0</v>
      </c>
      <c r="D73" s="228">
        <v>1</v>
      </c>
      <c r="E73" s="228">
        <v>1</v>
      </c>
      <c r="F73" s="228">
        <v>1</v>
      </c>
      <c r="G73" s="228">
        <v>0</v>
      </c>
      <c r="H73" s="227">
        <v>0</v>
      </c>
      <c r="I73" s="227">
        <v>1</v>
      </c>
      <c r="J73" s="227">
        <v>0</v>
      </c>
      <c r="K73" s="227">
        <v>2</v>
      </c>
      <c r="L73" s="227">
        <v>0</v>
      </c>
      <c r="M73" s="227">
        <v>0</v>
      </c>
      <c r="N73" s="389">
        <f t="shared" si="4"/>
        <v>6</v>
      </c>
      <c r="O73" s="364">
        <v>3</v>
      </c>
      <c r="P73" s="401">
        <v>3</v>
      </c>
      <c r="Q73" s="213">
        <f t="shared" si="3"/>
        <v>0</v>
      </c>
    </row>
    <row r="74" spans="1:17">
      <c r="A74" s="662" t="s">
        <v>381</v>
      </c>
      <c r="B74" s="228">
        <v>2</v>
      </c>
      <c r="C74" s="228">
        <v>0</v>
      </c>
      <c r="D74" s="228">
        <v>1</v>
      </c>
      <c r="E74" s="228">
        <v>1</v>
      </c>
      <c r="F74" s="228">
        <v>0</v>
      </c>
      <c r="G74" s="228">
        <v>2</v>
      </c>
      <c r="H74" s="227">
        <v>1</v>
      </c>
      <c r="I74" s="227">
        <v>0</v>
      </c>
      <c r="J74" s="227">
        <v>0</v>
      </c>
      <c r="K74" s="227">
        <v>2</v>
      </c>
      <c r="L74" s="227">
        <v>0</v>
      </c>
      <c r="M74" s="227">
        <v>0</v>
      </c>
      <c r="N74" s="389">
        <f t="shared" si="4"/>
        <v>9</v>
      </c>
      <c r="O74" s="364">
        <v>5</v>
      </c>
      <c r="P74" s="401">
        <v>4</v>
      </c>
      <c r="Q74" s="213">
        <f t="shared" si="3"/>
        <v>0</v>
      </c>
    </row>
    <row r="75" spans="1:17">
      <c r="A75" s="662" t="s">
        <v>382</v>
      </c>
      <c r="B75" s="228">
        <v>2</v>
      </c>
      <c r="C75" s="228">
        <v>0</v>
      </c>
      <c r="D75" s="228">
        <v>1</v>
      </c>
      <c r="E75" s="228">
        <v>0</v>
      </c>
      <c r="F75" s="228">
        <v>0</v>
      </c>
      <c r="G75" s="228">
        <v>1</v>
      </c>
      <c r="H75" s="227">
        <v>1</v>
      </c>
      <c r="I75" s="227">
        <v>0</v>
      </c>
      <c r="J75" s="227">
        <v>0</v>
      </c>
      <c r="K75" s="227">
        <v>0</v>
      </c>
      <c r="L75" s="227">
        <v>0</v>
      </c>
      <c r="M75" s="227">
        <v>0</v>
      </c>
      <c r="N75" s="389">
        <f t="shared" si="4"/>
        <v>5</v>
      </c>
      <c r="O75" s="364">
        <v>2</v>
      </c>
      <c r="P75" s="401">
        <v>3</v>
      </c>
      <c r="Q75" s="213">
        <f t="shared" si="3"/>
        <v>0</v>
      </c>
    </row>
    <row r="76" spans="1:17">
      <c r="A76" s="662" t="s">
        <v>383</v>
      </c>
      <c r="B76" s="228">
        <v>0</v>
      </c>
      <c r="C76" s="228">
        <v>0</v>
      </c>
      <c r="D76" s="228">
        <v>0</v>
      </c>
      <c r="E76" s="228">
        <v>0</v>
      </c>
      <c r="F76" s="228">
        <v>0</v>
      </c>
      <c r="G76" s="228">
        <v>0</v>
      </c>
      <c r="H76" s="227">
        <v>1</v>
      </c>
      <c r="I76" s="227">
        <v>0</v>
      </c>
      <c r="J76" s="227">
        <v>1</v>
      </c>
      <c r="K76" s="227">
        <v>0</v>
      </c>
      <c r="L76" s="227">
        <v>0</v>
      </c>
      <c r="M76" s="227">
        <v>1</v>
      </c>
      <c r="N76" s="389">
        <f t="shared" si="4"/>
        <v>3</v>
      </c>
      <c r="O76" s="364">
        <v>0</v>
      </c>
      <c r="P76" s="401">
        <v>3</v>
      </c>
      <c r="Q76" s="213">
        <f t="shared" si="3"/>
        <v>0</v>
      </c>
    </row>
    <row r="77" spans="1:17">
      <c r="A77" s="662" t="s">
        <v>384</v>
      </c>
      <c r="B77" s="228">
        <v>1</v>
      </c>
      <c r="C77" s="228">
        <v>1</v>
      </c>
      <c r="D77" s="228">
        <v>0</v>
      </c>
      <c r="E77" s="228">
        <v>0</v>
      </c>
      <c r="F77" s="228">
        <v>2</v>
      </c>
      <c r="G77" s="228">
        <v>0</v>
      </c>
      <c r="H77" s="227">
        <v>0</v>
      </c>
      <c r="I77" s="227">
        <v>0</v>
      </c>
      <c r="J77" s="227">
        <v>1</v>
      </c>
      <c r="K77" s="227">
        <v>1</v>
      </c>
      <c r="L77" s="227">
        <v>0</v>
      </c>
      <c r="M77" s="227">
        <v>0</v>
      </c>
      <c r="N77" s="389">
        <f t="shared" si="4"/>
        <v>6</v>
      </c>
      <c r="O77" s="364">
        <v>2</v>
      </c>
      <c r="P77" s="401">
        <v>4</v>
      </c>
      <c r="Q77" s="213">
        <f t="shared" si="3"/>
        <v>0</v>
      </c>
    </row>
    <row r="78" spans="1:17" ht="15.75" thickBot="1">
      <c r="A78" s="663" t="s">
        <v>436</v>
      </c>
      <c r="B78" s="229">
        <v>7</v>
      </c>
      <c r="C78" s="229">
        <v>17</v>
      </c>
      <c r="D78" s="229">
        <v>16</v>
      </c>
      <c r="E78" s="229">
        <v>7</v>
      </c>
      <c r="F78" s="229">
        <v>3</v>
      </c>
      <c r="G78" s="229">
        <v>1</v>
      </c>
      <c r="H78" s="414">
        <v>3</v>
      </c>
      <c r="I78" s="414">
        <v>6</v>
      </c>
      <c r="J78" s="227">
        <v>4</v>
      </c>
      <c r="K78" s="227">
        <v>5</v>
      </c>
      <c r="L78" s="227">
        <v>4</v>
      </c>
      <c r="M78" s="227">
        <v>4</v>
      </c>
      <c r="N78" s="389">
        <f>SUM(B78:M78)</f>
        <v>77</v>
      </c>
      <c r="O78" s="402"/>
      <c r="P78" s="403"/>
    </row>
    <row r="79" spans="1:17" ht="15.75" thickBot="1">
      <c r="A79" s="385" t="s">
        <v>34</v>
      </c>
      <c r="B79" s="386">
        <f t="shared" ref="B79:N79" si="5">SUM(B4:B78)</f>
        <v>361</v>
      </c>
      <c r="C79" s="386">
        <f t="shared" si="5"/>
        <v>385</v>
      </c>
      <c r="D79" s="386">
        <f t="shared" si="5"/>
        <v>308</v>
      </c>
      <c r="E79" s="386">
        <f t="shared" si="5"/>
        <v>415</v>
      </c>
      <c r="F79" s="386">
        <f t="shared" si="5"/>
        <v>409</v>
      </c>
      <c r="G79" s="386">
        <f t="shared" si="5"/>
        <v>311</v>
      </c>
      <c r="H79" s="386">
        <f t="shared" si="5"/>
        <v>361</v>
      </c>
      <c r="I79" s="386">
        <f>SUM(I4:I78)</f>
        <v>380</v>
      </c>
      <c r="J79" s="386">
        <f>SUM(J4:J78)</f>
        <v>377</v>
      </c>
      <c r="K79" s="386">
        <f t="shared" si="5"/>
        <v>399</v>
      </c>
      <c r="L79" s="386">
        <f t="shared" si="5"/>
        <v>327</v>
      </c>
      <c r="M79" s="386">
        <f t="shared" si="5"/>
        <v>407</v>
      </c>
      <c r="N79" s="386">
        <f t="shared" si="5"/>
        <v>4440</v>
      </c>
      <c r="O79" s="386">
        <f>SUM(O4:O77)</f>
        <v>1528</v>
      </c>
      <c r="P79" s="387">
        <f>SUM(P4:P77)</f>
        <v>2835</v>
      </c>
    </row>
    <row r="81" spans="1:5" customFormat="1">
      <c r="A81" s="1088" t="s">
        <v>471</v>
      </c>
      <c r="B81" s="1088"/>
      <c r="C81" s="1088"/>
      <c r="D81" s="1088"/>
      <c r="E81" s="1088"/>
    </row>
    <row r="82" spans="1:5" customFormat="1">
      <c r="A82" s="1088"/>
      <c r="B82" s="1088"/>
      <c r="C82" s="1088"/>
      <c r="D82" s="1088"/>
      <c r="E82" s="1088"/>
    </row>
    <row r="83" spans="1:5" customFormat="1">
      <c r="A83" s="1088"/>
      <c r="B83" s="1088"/>
      <c r="C83" s="1088"/>
      <c r="D83" s="1088"/>
      <c r="E83" s="1088"/>
    </row>
    <row r="84" spans="1:5" customFormat="1">
      <c r="A84" s="1088"/>
      <c r="B84" s="1088"/>
      <c r="C84" s="1088"/>
      <c r="D84" s="1088"/>
      <c r="E84" s="1088"/>
    </row>
    <row r="85" spans="1:5" customFormat="1">
      <c r="A85" s="1088"/>
      <c r="B85" s="1088"/>
      <c r="C85" s="1088"/>
      <c r="D85" s="1088"/>
      <c r="E85" s="1088"/>
    </row>
  </sheetData>
  <mergeCells count="1">
    <mergeCell ref="A81:E85"/>
  </mergeCells>
  <pageMargins left="0.511811024" right="0.511811024" top="0.78740157499999996" bottom="0.78740157499999996" header="0.31496062000000002" footer="0.31496062000000002"/>
  <pageSetup paperSize="9"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84"/>
  <sheetViews>
    <sheetView zoomScale="90" zoomScaleNormal="90" workbookViewId="0"/>
  </sheetViews>
  <sheetFormatPr defaultRowHeight="15"/>
  <cols>
    <col min="1" max="1" width="68.28515625" customWidth="1"/>
    <col min="2" max="2" width="9.7109375" style="65" customWidth="1"/>
    <col min="3" max="14" width="9.42578125" style="65" customWidth="1"/>
  </cols>
  <sheetData>
    <row r="1" spans="1:14">
      <c r="A1" s="226" t="s">
        <v>3</v>
      </c>
    </row>
    <row r="2" spans="1:14" ht="15.75" thickBot="1">
      <c r="A2" s="91" t="s">
        <v>4</v>
      </c>
    </row>
    <row r="3" spans="1:14" ht="15.75" thickBot="1">
      <c r="A3" s="380" t="s">
        <v>476</v>
      </c>
      <c r="B3" s="381" t="s">
        <v>477</v>
      </c>
      <c r="C3" s="381" t="s">
        <v>478</v>
      </c>
      <c r="D3" s="381" t="s">
        <v>479</v>
      </c>
      <c r="E3" s="382" t="s">
        <v>480</v>
      </c>
      <c r="F3" s="383" t="s">
        <v>481</v>
      </c>
      <c r="G3" s="410" t="s">
        <v>482</v>
      </c>
      <c r="H3" s="415" t="s">
        <v>483</v>
      </c>
      <c r="I3" s="432" t="s">
        <v>484</v>
      </c>
      <c r="J3" s="410" t="s">
        <v>485</v>
      </c>
      <c r="K3" s="432" t="s">
        <v>486</v>
      </c>
      <c r="L3" s="411" t="s">
        <v>487</v>
      </c>
      <c r="M3" s="411" t="s">
        <v>488</v>
      </c>
      <c r="N3" s="384" t="s">
        <v>8</v>
      </c>
    </row>
    <row r="4" spans="1:14">
      <c r="A4" s="376" t="s">
        <v>323</v>
      </c>
      <c r="B4" s="377">
        <v>2</v>
      </c>
      <c r="C4" s="377">
        <v>2</v>
      </c>
      <c r="D4" s="377">
        <v>0</v>
      </c>
      <c r="E4" s="377">
        <v>1</v>
      </c>
      <c r="F4" s="378">
        <v>0</v>
      </c>
      <c r="G4" s="377">
        <v>3</v>
      </c>
      <c r="H4" s="416">
        <v>0</v>
      </c>
      <c r="I4" s="378">
        <v>1</v>
      </c>
      <c r="J4" s="378">
        <v>2</v>
      </c>
      <c r="K4" s="479">
        <v>1</v>
      </c>
      <c r="L4" s="227">
        <v>0</v>
      </c>
      <c r="M4" s="524">
        <v>1</v>
      </c>
      <c r="N4" s="379">
        <f>SUM(B4:M4)</f>
        <v>13</v>
      </c>
    </row>
    <row r="5" spans="1:14">
      <c r="A5" s="374" t="s">
        <v>458</v>
      </c>
      <c r="B5" s="373">
        <v>0</v>
      </c>
      <c r="C5" s="373">
        <v>0</v>
      </c>
      <c r="D5" s="373">
        <v>0</v>
      </c>
      <c r="E5" s="373">
        <v>0</v>
      </c>
      <c r="F5" s="375">
        <v>0</v>
      </c>
      <c r="G5" s="373">
        <v>0</v>
      </c>
      <c r="H5" s="416">
        <v>0</v>
      </c>
      <c r="I5" s="378">
        <v>0</v>
      </c>
      <c r="J5" s="378">
        <v>0</v>
      </c>
      <c r="K5" s="480">
        <v>0</v>
      </c>
      <c r="L5" s="227">
        <v>0</v>
      </c>
      <c r="M5" s="524">
        <v>0</v>
      </c>
      <c r="N5" s="379">
        <f t="shared" ref="N5:N38" si="0">SUM(B5:M5)</f>
        <v>0</v>
      </c>
    </row>
    <row r="6" spans="1:14">
      <c r="A6" s="374" t="s">
        <v>324</v>
      </c>
      <c r="B6" s="373">
        <v>6</v>
      </c>
      <c r="C6" s="373">
        <v>1</v>
      </c>
      <c r="D6" s="373">
        <v>0</v>
      </c>
      <c r="E6" s="373">
        <v>0</v>
      </c>
      <c r="F6" s="375">
        <v>0</v>
      </c>
      <c r="G6" s="373">
        <v>1</v>
      </c>
      <c r="H6" s="416">
        <v>0</v>
      </c>
      <c r="I6" s="378">
        <v>1</v>
      </c>
      <c r="J6" s="378">
        <v>0</v>
      </c>
      <c r="K6" s="480">
        <v>0</v>
      </c>
      <c r="L6" s="227">
        <v>3</v>
      </c>
      <c r="M6" s="524">
        <v>0</v>
      </c>
      <c r="N6" s="379">
        <f t="shared" si="0"/>
        <v>12</v>
      </c>
    </row>
    <row r="7" spans="1:14">
      <c r="A7" s="374" t="s">
        <v>325</v>
      </c>
      <c r="B7" s="373">
        <v>0</v>
      </c>
      <c r="C7" s="373">
        <v>1</v>
      </c>
      <c r="D7" s="373">
        <v>0</v>
      </c>
      <c r="E7" s="373">
        <v>0</v>
      </c>
      <c r="F7" s="375">
        <v>0</v>
      </c>
      <c r="G7" s="373">
        <v>0</v>
      </c>
      <c r="H7" s="416">
        <v>1</v>
      </c>
      <c r="I7" s="378">
        <v>0</v>
      </c>
      <c r="J7" s="378">
        <v>1</v>
      </c>
      <c r="K7" s="480">
        <v>1</v>
      </c>
      <c r="L7" s="227">
        <v>0</v>
      </c>
      <c r="M7" s="524">
        <v>1</v>
      </c>
      <c r="N7" s="379">
        <f t="shared" si="0"/>
        <v>5</v>
      </c>
    </row>
    <row r="8" spans="1:14">
      <c r="A8" s="374" t="s">
        <v>326</v>
      </c>
      <c r="B8" s="373">
        <v>0</v>
      </c>
      <c r="C8" s="373">
        <v>0</v>
      </c>
      <c r="D8" s="373">
        <v>0</v>
      </c>
      <c r="E8" s="373">
        <v>0</v>
      </c>
      <c r="F8" s="375">
        <v>1</v>
      </c>
      <c r="G8" s="373">
        <v>0</v>
      </c>
      <c r="H8" s="416">
        <v>0</v>
      </c>
      <c r="I8" s="378">
        <v>0</v>
      </c>
      <c r="J8" s="378">
        <v>0</v>
      </c>
      <c r="K8" s="480">
        <v>0</v>
      </c>
      <c r="L8" s="227">
        <v>0</v>
      </c>
      <c r="M8" s="524">
        <v>0</v>
      </c>
      <c r="N8" s="379">
        <f t="shared" si="0"/>
        <v>1</v>
      </c>
    </row>
    <row r="9" spans="1:14">
      <c r="A9" s="374" t="s">
        <v>327</v>
      </c>
      <c r="B9" s="373">
        <v>1</v>
      </c>
      <c r="C9" s="373">
        <v>2</v>
      </c>
      <c r="D9" s="373">
        <v>2</v>
      </c>
      <c r="E9" s="373">
        <v>1</v>
      </c>
      <c r="F9" s="375">
        <v>2</v>
      </c>
      <c r="G9" s="373">
        <v>0</v>
      </c>
      <c r="H9" s="416">
        <v>0</v>
      </c>
      <c r="I9" s="378">
        <v>0</v>
      </c>
      <c r="J9" s="378">
        <v>0</v>
      </c>
      <c r="K9" s="480">
        <v>0</v>
      </c>
      <c r="L9" s="227">
        <v>0</v>
      </c>
      <c r="M9" s="524">
        <v>1</v>
      </c>
      <c r="N9" s="379">
        <f t="shared" si="0"/>
        <v>9</v>
      </c>
    </row>
    <row r="10" spans="1:14">
      <c r="A10" s="1064" t="s">
        <v>461</v>
      </c>
      <c r="B10" s="373">
        <v>0</v>
      </c>
      <c r="C10" s="373">
        <v>0</v>
      </c>
      <c r="D10" s="373">
        <v>0</v>
      </c>
      <c r="E10" s="373">
        <v>0</v>
      </c>
      <c r="F10" s="375">
        <v>0</v>
      </c>
      <c r="G10" s="373">
        <v>0</v>
      </c>
      <c r="H10" s="416">
        <v>0</v>
      </c>
      <c r="I10" s="378">
        <v>0</v>
      </c>
      <c r="J10" s="378">
        <v>0</v>
      </c>
      <c r="K10" s="480">
        <v>0</v>
      </c>
      <c r="L10" s="227">
        <v>0</v>
      </c>
      <c r="M10" s="524">
        <v>1</v>
      </c>
      <c r="N10" s="379">
        <f t="shared" si="0"/>
        <v>1</v>
      </c>
    </row>
    <row r="11" spans="1:14">
      <c r="A11" s="996" t="s">
        <v>459</v>
      </c>
      <c r="B11" s="373">
        <v>0</v>
      </c>
      <c r="C11" s="373">
        <v>0</v>
      </c>
      <c r="D11" s="373">
        <v>0</v>
      </c>
      <c r="E11" s="373">
        <v>0</v>
      </c>
      <c r="F11" s="375">
        <v>0</v>
      </c>
      <c r="G11" s="373">
        <v>0</v>
      </c>
      <c r="H11" s="416">
        <v>0</v>
      </c>
      <c r="I11" s="378">
        <v>0</v>
      </c>
      <c r="J11" s="378">
        <v>0</v>
      </c>
      <c r="K11" s="480">
        <v>0</v>
      </c>
      <c r="L11" s="227">
        <v>1</v>
      </c>
      <c r="M11" s="524">
        <v>0</v>
      </c>
      <c r="N11" s="379">
        <f t="shared" si="0"/>
        <v>1</v>
      </c>
    </row>
    <row r="12" spans="1:14">
      <c r="A12" s="660" t="s">
        <v>462</v>
      </c>
      <c r="B12" s="373">
        <v>0</v>
      </c>
      <c r="C12" s="373">
        <v>1</v>
      </c>
      <c r="D12" s="373">
        <v>0</v>
      </c>
      <c r="E12" s="373">
        <v>0</v>
      </c>
      <c r="F12" s="375">
        <v>0</v>
      </c>
      <c r="G12" s="373">
        <v>1</v>
      </c>
      <c r="H12" s="416">
        <v>0</v>
      </c>
      <c r="I12" s="378">
        <v>1</v>
      </c>
      <c r="J12" s="378">
        <v>0</v>
      </c>
      <c r="K12" s="480">
        <v>0</v>
      </c>
      <c r="L12" s="227">
        <v>0</v>
      </c>
      <c r="M12" s="524">
        <v>0</v>
      </c>
      <c r="N12" s="379">
        <f t="shared" si="0"/>
        <v>3</v>
      </c>
    </row>
    <row r="13" spans="1:14">
      <c r="A13" s="107" t="s">
        <v>463</v>
      </c>
      <c r="B13" s="373">
        <v>0</v>
      </c>
      <c r="C13" s="373">
        <v>0</v>
      </c>
      <c r="D13" s="373">
        <v>0</v>
      </c>
      <c r="E13" s="373">
        <v>0</v>
      </c>
      <c r="F13" s="375">
        <v>0</v>
      </c>
      <c r="G13" s="373">
        <v>0</v>
      </c>
      <c r="H13" s="416">
        <v>1</v>
      </c>
      <c r="I13" s="378">
        <v>2</v>
      </c>
      <c r="J13" s="378">
        <v>0</v>
      </c>
      <c r="K13" s="480">
        <v>0</v>
      </c>
      <c r="L13" s="227">
        <v>0</v>
      </c>
      <c r="M13" s="524">
        <v>0</v>
      </c>
      <c r="N13" s="379">
        <f t="shared" si="0"/>
        <v>3</v>
      </c>
    </row>
    <row r="14" spans="1:14">
      <c r="A14" s="374" t="s">
        <v>465</v>
      </c>
      <c r="B14" s="373">
        <v>0</v>
      </c>
      <c r="C14" s="373">
        <v>0</v>
      </c>
      <c r="D14" s="373">
        <v>0</v>
      </c>
      <c r="E14" s="373">
        <v>0</v>
      </c>
      <c r="F14" s="375">
        <v>1</v>
      </c>
      <c r="G14" s="373">
        <v>0</v>
      </c>
      <c r="H14" s="416">
        <v>0</v>
      </c>
      <c r="I14" s="378">
        <v>0</v>
      </c>
      <c r="J14" s="378">
        <v>0</v>
      </c>
      <c r="K14" s="480">
        <v>0</v>
      </c>
      <c r="L14" s="227">
        <v>0</v>
      </c>
      <c r="M14" s="524">
        <v>0</v>
      </c>
      <c r="N14" s="379">
        <f t="shared" si="0"/>
        <v>1</v>
      </c>
    </row>
    <row r="15" spans="1:14">
      <c r="A15" s="374" t="s">
        <v>240</v>
      </c>
      <c r="B15" s="373">
        <v>0</v>
      </c>
      <c r="C15" s="373">
        <v>0</v>
      </c>
      <c r="D15" s="373">
        <v>0</v>
      </c>
      <c r="E15" s="373">
        <v>0</v>
      </c>
      <c r="F15" s="375">
        <v>0</v>
      </c>
      <c r="G15" s="373">
        <v>0</v>
      </c>
      <c r="H15" s="416">
        <v>0</v>
      </c>
      <c r="I15" s="378">
        <v>0</v>
      </c>
      <c r="J15" s="378">
        <v>0</v>
      </c>
      <c r="K15" s="480">
        <v>0</v>
      </c>
      <c r="L15" s="227">
        <v>0</v>
      </c>
      <c r="M15" s="524">
        <v>0</v>
      </c>
      <c r="N15" s="379">
        <f t="shared" si="0"/>
        <v>0</v>
      </c>
    </row>
    <row r="16" spans="1:14">
      <c r="A16" s="374" t="s">
        <v>328</v>
      </c>
      <c r="B16" s="373">
        <v>1</v>
      </c>
      <c r="C16" s="373">
        <v>0</v>
      </c>
      <c r="D16" s="373">
        <v>0</v>
      </c>
      <c r="E16" s="373">
        <v>0</v>
      </c>
      <c r="F16" s="375">
        <v>0</v>
      </c>
      <c r="G16" s="373">
        <v>0</v>
      </c>
      <c r="H16" s="416">
        <v>0</v>
      </c>
      <c r="I16" s="378">
        <v>0</v>
      </c>
      <c r="J16" s="378">
        <v>1</v>
      </c>
      <c r="K16" s="480">
        <v>0</v>
      </c>
      <c r="L16" s="227">
        <v>0</v>
      </c>
      <c r="M16" s="524">
        <v>0</v>
      </c>
      <c r="N16" s="379">
        <f t="shared" si="0"/>
        <v>2</v>
      </c>
    </row>
    <row r="17" spans="1:14">
      <c r="A17" s="374" t="s">
        <v>329</v>
      </c>
      <c r="B17" s="373">
        <v>0</v>
      </c>
      <c r="C17" s="373">
        <v>0</v>
      </c>
      <c r="D17" s="373">
        <v>0</v>
      </c>
      <c r="E17" s="373">
        <v>0</v>
      </c>
      <c r="F17" s="375">
        <v>0</v>
      </c>
      <c r="G17" s="373">
        <v>1</v>
      </c>
      <c r="H17" s="416">
        <v>1</v>
      </c>
      <c r="I17" s="378">
        <v>0</v>
      </c>
      <c r="J17" s="378">
        <v>0</v>
      </c>
      <c r="K17" s="480">
        <v>0</v>
      </c>
      <c r="L17" s="227">
        <v>0</v>
      </c>
      <c r="M17" s="524">
        <v>0</v>
      </c>
      <c r="N17" s="379">
        <f t="shared" si="0"/>
        <v>2</v>
      </c>
    </row>
    <row r="18" spans="1:14">
      <c r="A18" s="374" t="s">
        <v>330</v>
      </c>
      <c r="B18" s="373">
        <v>4</v>
      </c>
      <c r="C18" s="373">
        <v>2</v>
      </c>
      <c r="D18" s="373">
        <v>3</v>
      </c>
      <c r="E18" s="373">
        <v>0</v>
      </c>
      <c r="F18" s="375">
        <v>1</v>
      </c>
      <c r="G18" s="373">
        <v>3</v>
      </c>
      <c r="H18" s="416">
        <v>2</v>
      </c>
      <c r="I18" s="378">
        <v>2</v>
      </c>
      <c r="J18" s="378">
        <v>2</v>
      </c>
      <c r="K18" s="480">
        <v>2</v>
      </c>
      <c r="L18" s="227">
        <v>2</v>
      </c>
      <c r="M18" s="524">
        <v>0</v>
      </c>
      <c r="N18" s="379">
        <f t="shared" si="0"/>
        <v>23</v>
      </c>
    </row>
    <row r="19" spans="1:14">
      <c r="A19" s="660" t="s">
        <v>460</v>
      </c>
      <c r="B19" s="373">
        <v>0</v>
      </c>
      <c r="C19" s="373">
        <v>1</v>
      </c>
      <c r="D19" s="373">
        <v>0</v>
      </c>
      <c r="E19" s="373">
        <v>0</v>
      </c>
      <c r="F19" s="375">
        <v>0</v>
      </c>
      <c r="G19" s="373">
        <v>0</v>
      </c>
      <c r="H19" s="416">
        <v>0</v>
      </c>
      <c r="I19" s="378">
        <v>0</v>
      </c>
      <c r="J19" s="378">
        <v>0</v>
      </c>
      <c r="K19" s="480">
        <v>0</v>
      </c>
      <c r="L19" s="227">
        <v>0</v>
      </c>
      <c r="M19" s="524">
        <v>0</v>
      </c>
      <c r="N19" s="379">
        <f t="shared" si="0"/>
        <v>1</v>
      </c>
    </row>
    <row r="20" spans="1:14">
      <c r="A20" s="374" t="s">
        <v>331</v>
      </c>
      <c r="B20" s="373">
        <v>0</v>
      </c>
      <c r="C20" s="373">
        <v>0</v>
      </c>
      <c r="D20" s="373">
        <v>0</v>
      </c>
      <c r="E20" s="373">
        <v>0</v>
      </c>
      <c r="F20" s="375">
        <v>0</v>
      </c>
      <c r="G20" s="373">
        <v>0</v>
      </c>
      <c r="H20" s="416">
        <v>0</v>
      </c>
      <c r="I20" s="378">
        <v>0</v>
      </c>
      <c r="J20" s="378">
        <v>0</v>
      </c>
      <c r="K20" s="480">
        <v>0</v>
      </c>
      <c r="L20" s="227">
        <v>0</v>
      </c>
      <c r="M20" s="524">
        <v>0</v>
      </c>
      <c r="N20" s="379">
        <f t="shared" si="0"/>
        <v>0</v>
      </c>
    </row>
    <row r="21" spans="1:14">
      <c r="A21" s="374" t="s">
        <v>332</v>
      </c>
      <c r="B21" s="373">
        <v>0</v>
      </c>
      <c r="C21" s="373">
        <v>0</v>
      </c>
      <c r="D21" s="373">
        <v>0</v>
      </c>
      <c r="E21" s="373">
        <v>0</v>
      </c>
      <c r="F21" s="375">
        <v>0</v>
      </c>
      <c r="G21" s="373">
        <v>0</v>
      </c>
      <c r="H21" s="416">
        <v>0</v>
      </c>
      <c r="I21" s="378">
        <v>0</v>
      </c>
      <c r="J21" s="378">
        <v>0</v>
      </c>
      <c r="K21" s="480">
        <v>0</v>
      </c>
      <c r="L21" s="227">
        <v>0</v>
      </c>
      <c r="M21" s="524">
        <v>0</v>
      </c>
      <c r="N21" s="379">
        <f t="shared" si="0"/>
        <v>0</v>
      </c>
    </row>
    <row r="22" spans="1:14">
      <c r="A22" s="374" t="s">
        <v>333</v>
      </c>
      <c r="B22" s="373">
        <v>1</v>
      </c>
      <c r="C22" s="373">
        <v>0</v>
      </c>
      <c r="D22" s="373">
        <v>3</v>
      </c>
      <c r="E22" s="373">
        <v>1</v>
      </c>
      <c r="F22" s="375">
        <v>2</v>
      </c>
      <c r="G22" s="373">
        <v>0</v>
      </c>
      <c r="H22" s="416">
        <v>0</v>
      </c>
      <c r="I22" s="378">
        <v>0</v>
      </c>
      <c r="J22" s="378">
        <v>0</v>
      </c>
      <c r="K22" s="480">
        <v>0</v>
      </c>
      <c r="L22" s="227">
        <v>1</v>
      </c>
      <c r="M22" s="524">
        <v>0</v>
      </c>
      <c r="N22" s="379">
        <f t="shared" si="0"/>
        <v>8</v>
      </c>
    </row>
    <row r="23" spans="1:14">
      <c r="A23" s="374" t="s">
        <v>334</v>
      </c>
      <c r="B23" s="373">
        <v>1</v>
      </c>
      <c r="C23" s="373">
        <v>0</v>
      </c>
      <c r="D23" s="373">
        <v>1</v>
      </c>
      <c r="E23" s="373">
        <v>0</v>
      </c>
      <c r="F23" s="375">
        <v>0</v>
      </c>
      <c r="G23" s="373">
        <v>2</v>
      </c>
      <c r="H23" s="416">
        <v>0</v>
      </c>
      <c r="I23" s="378">
        <v>0</v>
      </c>
      <c r="J23" s="378">
        <v>0</v>
      </c>
      <c r="K23" s="480">
        <v>0</v>
      </c>
      <c r="L23" s="227">
        <v>0</v>
      </c>
      <c r="M23" s="524">
        <v>1</v>
      </c>
      <c r="N23" s="379">
        <f t="shared" si="0"/>
        <v>5</v>
      </c>
    </row>
    <row r="24" spans="1:14">
      <c r="A24" s="374" t="s">
        <v>464</v>
      </c>
      <c r="B24" s="373">
        <v>0</v>
      </c>
      <c r="C24" s="373">
        <v>0</v>
      </c>
      <c r="D24" s="373">
        <v>0</v>
      </c>
      <c r="E24" s="373">
        <v>0</v>
      </c>
      <c r="F24" s="375">
        <v>0</v>
      </c>
      <c r="G24" s="373">
        <v>0</v>
      </c>
      <c r="H24" s="416">
        <v>0</v>
      </c>
      <c r="I24" s="378">
        <v>0</v>
      </c>
      <c r="J24" s="378">
        <v>0</v>
      </c>
      <c r="K24" s="480">
        <v>0</v>
      </c>
      <c r="L24" s="227">
        <v>0</v>
      </c>
      <c r="M24" s="524">
        <v>0</v>
      </c>
      <c r="N24" s="379">
        <f t="shared" si="0"/>
        <v>0</v>
      </c>
    </row>
    <row r="25" spans="1:14">
      <c r="A25" s="374" t="s">
        <v>335</v>
      </c>
      <c r="B25" s="373">
        <v>1</v>
      </c>
      <c r="C25" s="373">
        <v>2</v>
      </c>
      <c r="D25" s="373">
        <v>1</v>
      </c>
      <c r="E25" s="373">
        <v>0</v>
      </c>
      <c r="F25" s="375">
        <v>1</v>
      </c>
      <c r="G25" s="373">
        <v>0</v>
      </c>
      <c r="H25" s="416">
        <v>0</v>
      </c>
      <c r="I25" s="378">
        <v>1</v>
      </c>
      <c r="J25" s="378">
        <v>0</v>
      </c>
      <c r="K25" s="480">
        <v>2</v>
      </c>
      <c r="L25" s="227">
        <v>0</v>
      </c>
      <c r="M25" s="524">
        <v>0</v>
      </c>
      <c r="N25" s="379">
        <f t="shared" si="0"/>
        <v>8</v>
      </c>
    </row>
    <row r="26" spans="1:14">
      <c r="A26" s="374" t="s">
        <v>336</v>
      </c>
      <c r="B26" s="373">
        <v>0</v>
      </c>
      <c r="C26" s="373">
        <v>0</v>
      </c>
      <c r="D26" s="373">
        <v>0</v>
      </c>
      <c r="E26" s="373">
        <v>0</v>
      </c>
      <c r="F26" s="375">
        <v>0</v>
      </c>
      <c r="G26" s="373">
        <v>0</v>
      </c>
      <c r="H26" s="416">
        <v>0</v>
      </c>
      <c r="I26" s="378">
        <v>0</v>
      </c>
      <c r="J26" s="378">
        <v>0</v>
      </c>
      <c r="K26" s="480">
        <v>0</v>
      </c>
      <c r="L26" s="227">
        <v>0</v>
      </c>
      <c r="M26" s="524">
        <v>0</v>
      </c>
      <c r="N26" s="379">
        <f t="shared" si="0"/>
        <v>0</v>
      </c>
    </row>
    <row r="27" spans="1:14">
      <c r="A27" s="374" t="s">
        <v>337</v>
      </c>
      <c r="B27" s="373">
        <v>41</v>
      </c>
      <c r="C27" s="373">
        <v>32</v>
      </c>
      <c r="D27" s="373">
        <v>25</v>
      </c>
      <c r="E27" s="373">
        <v>28</v>
      </c>
      <c r="F27" s="375">
        <v>44</v>
      </c>
      <c r="G27" s="373">
        <v>21</v>
      </c>
      <c r="H27" s="416">
        <v>37</v>
      </c>
      <c r="I27" s="378">
        <v>39</v>
      </c>
      <c r="J27" s="378">
        <v>40</v>
      </c>
      <c r="K27" s="480">
        <v>34</v>
      </c>
      <c r="L27" s="227">
        <v>23</v>
      </c>
      <c r="M27" s="524">
        <v>32</v>
      </c>
      <c r="N27" s="379">
        <f t="shared" si="0"/>
        <v>396</v>
      </c>
    </row>
    <row r="28" spans="1:14">
      <c r="A28" s="374" t="s">
        <v>44</v>
      </c>
      <c r="B28" s="373">
        <v>1</v>
      </c>
      <c r="C28" s="373">
        <v>0</v>
      </c>
      <c r="D28" s="373">
        <v>2</v>
      </c>
      <c r="E28" s="373">
        <v>2</v>
      </c>
      <c r="F28" s="375">
        <v>1</v>
      </c>
      <c r="G28" s="373">
        <v>0</v>
      </c>
      <c r="H28" s="416">
        <v>1</v>
      </c>
      <c r="I28" s="378">
        <v>2</v>
      </c>
      <c r="J28" s="378">
        <v>1</v>
      </c>
      <c r="K28" s="480">
        <v>3</v>
      </c>
      <c r="L28" s="227">
        <v>3</v>
      </c>
      <c r="M28" s="524">
        <v>0</v>
      </c>
      <c r="N28" s="379">
        <f t="shared" si="0"/>
        <v>16</v>
      </c>
    </row>
    <row r="29" spans="1:14">
      <c r="A29" s="374" t="s">
        <v>338</v>
      </c>
      <c r="B29" s="373">
        <v>14</v>
      </c>
      <c r="C29" s="373">
        <v>10</v>
      </c>
      <c r="D29" s="373">
        <v>6</v>
      </c>
      <c r="E29" s="373">
        <v>11</v>
      </c>
      <c r="F29" s="375">
        <v>6</v>
      </c>
      <c r="G29" s="373">
        <v>14</v>
      </c>
      <c r="H29" s="416">
        <v>5</v>
      </c>
      <c r="I29" s="378">
        <v>11</v>
      </c>
      <c r="J29" s="378">
        <v>6</v>
      </c>
      <c r="K29" s="480">
        <v>3</v>
      </c>
      <c r="L29" s="227">
        <v>8</v>
      </c>
      <c r="M29" s="524">
        <v>10</v>
      </c>
      <c r="N29" s="379">
        <f t="shared" si="0"/>
        <v>104</v>
      </c>
    </row>
    <row r="30" spans="1:14">
      <c r="A30" s="374" t="s">
        <v>466</v>
      </c>
      <c r="B30" s="373">
        <v>0</v>
      </c>
      <c r="C30" s="373">
        <v>0</v>
      </c>
      <c r="D30" s="373">
        <v>0</v>
      </c>
      <c r="E30" s="373">
        <v>0</v>
      </c>
      <c r="F30" s="375">
        <v>1</v>
      </c>
      <c r="G30" s="373">
        <v>0</v>
      </c>
      <c r="H30" s="416">
        <v>0</v>
      </c>
      <c r="I30" s="378">
        <v>0</v>
      </c>
      <c r="J30" s="378">
        <v>0</v>
      </c>
      <c r="K30" s="480">
        <v>0</v>
      </c>
      <c r="L30" s="227">
        <v>0</v>
      </c>
      <c r="M30" s="524">
        <v>0</v>
      </c>
      <c r="N30" s="379">
        <f t="shared" si="0"/>
        <v>1</v>
      </c>
    </row>
    <row r="31" spans="1:14">
      <c r="A31" s="374" t="s">
        <v>339</v>
      </c>
      <c r="B31" s="373">
        <v>4</v>
      </c>
      <c r="C31" s="373">
        <v>2</v>
      </c>
      <c r="D31" s="373">
        <v>6</v>
      </c>
      <c r="E31" s="373">
        <v>7</v>
      </c>
      <c r="F31" s="375">
        <v>3</v>
      </c>
      <c r="G31" s="373">
        <v>3</v>
      </c>
      <c r="H31" s="416">
        <v>1</v>
      </c>
      <c r="I31" s="378">
        <v>3</v>
      </c>
      <c r="J31" s="378">
        <v>1</v>
      </c>
      <c r="K31" s="480">
        <v>4</v>
      </c>
      <c r="L31" s="227">
        <v>4</v>
      </c>
      <c r="M31" s="524">
        <v>0</v>
      </c>
      <c r="N31" s="379">
        <f t="shared" si="0"/>
        <v>38</v>
      </c>
    </row>
    <row r="32" spans="1:14">
      <c r="A32" s="374" t="s">
        <v>340</v>
      </c>
      <c r="B32" s="373">
        <v>1</v>
      </c>
      <c r="C32" s="373">
        <v>1</v>
      </c>
      <c r="D32" s="373">
        <v>0</v>
      </c>
      <c r="E32" s="373">
        <v>1</v>
      </c>
      <c r="F32" s="375">
        <v>0</v>
      </c>
      <c r="G32" s="373">
        <v>0</v>
      </c>
      <c r="H32" s="416">
        <v>3</v>
      </c>
      <c r="I32" s="378">
        <v>1</v>
      </c>
      <c r="J32" s="378">
        <v>2</v>
      </c>
      <c r="K32" s="480">
        <v>1</v>
      </c>
      <c r="L32" s="227">
        <v>0</v>
      </c>
      <c r="M32" s="524">
        <v>2</v>
      </c>
      <c r="N32" s="379">
        <f t="shared" si="0"/>
        <v>12</v>
      </c>
    </row>
    <row r="33" spans="1:14">
      <c r="A33" s="374" t="s">
        <v>341</v>
      </c>
      <c r="B33" s="373">
        <v>6</v>
      </c>
      <c r="C33" s="373">
        <v>9</v>
      </c>
      <c r="D33" s="373">
        <v>4</v>
      </c>
      <c r="E33" s="373">
        <v>7</v>
      </c>
      <c r="F33" s="375">
        <v>3</v>
      </c>
      <c r="G33" s="373">
        <v>7</v>
      </c>
      <c r="H33" s="416">
        <v>4</v>
      </c>
      <c r="I33" s="378">
        <v>3</v>
      </c>
      <c r="J33" s="378">
        <v>1</v>
      </c>
      <c r="K33" s="480">
        <v>3</v>
      </c>
      <c r="L33" s="227">
        <v>7</v>
      </c>
      <c r="M33" s="524">
        <v>1</v>
      </c>
      <c r="N33" s="379">
        <f t="shared" si="0"/>
        <v>55</v>
      </c>
    </row>
    <row r="34" spans="1:14">
      <c r="A34" s="374" t="s">
        <v>342</v>
      </c>
      <c r="B34" s="373">
        <v>28</v>
      </c>
      <c r="C34" s="373">
        <v>31</v>
      </c>
      <c r="D34" s="373">
        <v>35</v>
      </c>
      <c r="E34" s="373">
        <v>36</v>
      </c>
      <c r="F34" s="375">
        <v>43</v>
      </c>
      <c r="G34" s="373">
        <v>34</v>
      </c>
      <c r="H34" s="416">
        <v>49</v>
      </c>
      <c r="I34" s="378">
        <v>41</v>
      </c>
      <c r="J34" s="378">
        <v>61</v>
      </c>
      <c r="K34" s="480">
        <v>48</v>
      </c>
      <c r="L34" s="227">
        <v>37</v>
      </c>
      <c r="M34" s="524">
        <v>36</v>
      </c>
      <c r="N34" s="379">
        <f t="shared" si="0"/>
        <v>479</v>
      </c>
    </row>
    <row r="35" spans="1:14">
      <c r="A35" s="374" t="s">
        <v>343</v>
      </c>
      <c r="B35" s="373">
        <v>0</v>
      </c>
      <c r="C35" s="373">
        <v>2</v>
      </c>
      <c r="D35" s="373">
        <v>3</v>
      </c>
      <c r="E35" s="373">
        <v>6</v>
      </c>
      <c r="F35" s="375">
        <v>1</v>
      </c>
      <c r="G35" s="373">
        <v>1</v>
      </c>
      <c r="H35" s="416">
        <v>5</v>
      </c>
      <c r="I35" s="378">
        <v>1</v>
      </c>
      <c r="J35" s="378">
        <v>1</v>
      </c>
      <c r="K35" s="480">
        <v>0</v>
      </c>
      <c r="L35" s="227">
        <v>4</v>
      </c>
      <c r="M35" s="524">
        <v>2</v>
      </c>
      <c r="N35" s="379">
        <f t="shared" si="0"/>
        <v>26</v>
      </c>
    </row>
    <row r="36" spans="1:14">
      <c r="A36" s="374" t="s">
        <v>344</v>
      </c>
      <c r="B36" s="373">
        <v>0</v>
      </c>
      <c r="C36" s="373">
        <v>1</v>
      </c>
      <c r="D36" s="373">
        <v>1</v>
      </c>
      <c r="E36" s="373">
        <v>0</v>
      </c>
      <c r="F36" s="375">
        <v>1</v>
      </c>
      <c r="G36" s="373">
        <v>1</v>
      </c>
      <c r="H36" s="416">
        <v>0</v>
      </c>
      <c r="I36" s="378">
        <v>2</v>
      </c>
      <c r="J36" s="378">
        <v>0</v>
      </c>
      <c r="K36" s="480">
        <v>0</v>
      </c>
      <c r="L36" s="227">
        <v>0</v>
      </c>
      <c r="M36" s="524">
        <v>1</v>
      </c>
      <c r="N36" s="379">
        <f t="shared" si="0"/>
        <v>7</v>
      </c>
    </row>
    <row r="37" spans="1:14">
      <c r="A37" s="374" t="s">
        <v>345</v>
      </c>
      <c r="B37" s="373">
        <v>0</v>
      </c>
      <c r="C37" s="373">
        <v>1</v>
      </c>
      <c r="D37" s="373">
        <v>1</v>
      </c>
      <c r="E37" s="373">
        <v>1</v>
      </c>
      <c r="F37" s="375">
        <v>1</v>
      </c>
      <c r="G37" s="373">
        <v>1</v>
      </c>
      <c r="H37" s="416">
        <v>0</v>
      </c>
      <c r="I37" s="378">
        <v>0</v>
      </c>
      <c r="J37" s="378">
        <v>1</v>
      </c>
      <c r="K37" s="480">
        <v>4</v>
      </c>
      <c r="L37" s="227">
        <v>1</v>
      </c>
      <c r="M37" s="524">
        <v>3</v>
      </c>
      <c r="N37" s="379">
        <f t="shared" si="0"/>
        <v>14</v>
      </c>
    </row>
    <row r="38" spans="1:14">
      <c r="A38" s="374" t="s">
        <v>46</v>
      </c>
      <c r="B38" s="373">
        <v>0</v>
      </c>
      <c r="C38" s="373">
        <v>1</v>
      </c>
      <c r="D38" s="373">
        <v>1</v>
      </c>
      <c r="E38" s="373">
        <v>1</v>
      </c>
      <c r="F38" s="375">
        <v>0</v>
      </c>
      <c r="G38" s="373">
        <v>2</v>
      </c>
      <c r="H38" s="416">
        <v>0</v>
      </c>
      <c r="I38" s="378">
        <v>0</v>
      </c>
      <c r="J38" s="378">
        <v>1</v>
      </c>
      <c r="K38" s="480">
        <v>1</v>
      </c>
      <c r="L38" s="227">
        <v>0</v>
      </c>
      <c r="M38" s="524">
        <v>1</v>
      </c>
      <c r="N38" s="379">
        <f t="shared" si="0"/>
        <v>8</v>
      </c>
    </row>
    <row r="39" spans="1:14">
      <c r="A39" s="374" t="s">
        <v>346</v>
      </c>
      <c r="B39" s="373">
        <v>0</v>
      </c>
      <c r="C39" s="373">
        <v>0</v>
      </c>
      <c r="D39" s="373">
        <v>1</v>
      </c>
      <c r="E39" s="373">
        <v>1</v>
      </c>
      <c r="F39" s="375">
        <v>1</v>
      </c>
      <c r="G39" s="373">
        <v>2</v>
      </c>
      <c r="H39" s="416">
        <v>0</v>
      </c>
      <c r="I39" s="378">
        <v>1</v>
      </c>
      <c r="J39" s="378">
        <v>0</v>
      </c>
      <c r="K39" s="480">
        <v>1</v>
      </c>
      <c r="L39" s="227">
        <v>1</v>
      </c>
      <c r="M39" s="524">
        <v>1</v>
      </c>
      <c r="N39" s="379">
        <f t="shared" ref="N39:N70" si="1">SUM(B39:M39)</f>
        <v>9</v>
      </c>
    </row>
    <row r="40" spans="1:14">
      <c r="A40" s="374" t="s">
        <v>347</v>
      </c>
      <c r="B40" s="373">
        <v>0</v>
      </c>
      <c r="C40" s="373">
        <v>1</v>
      </c>
      <c r="D40" s="373">
        <v>0</v>
      </c>
      <c r="E40" s="373">
        <v>0</v>
      </c>
      <c r="F40" s="375">
        <v>0</v>
      </c>
      <c r="G40" s="373">
        <v>0</v>
      </c>
      <c r="H40" s="416">
        <v>1</v>
      </c>
      <c r="I40" s="378">
        <v>0</v>
      </c>
      <c r="J40" s="378">
        <v>0</v>
      </c>
      <c r="K40" s="480">
        <v>0</v>
      </c>
      <c r="L40" s="227">
        <v>0</v>
      </c>
      <c r="M40" s="524">
        <v>0</v>
      </c>
      <c r="N40" s="379">
        <f t="shared" si="1"/>
        <v>2</v>
      </c>
    </row>
    <row r="41" spans="1:14">
      <c r="A41" s="374" t="s">
        <v>348</v>
      </c>
      <c r="B41" s="373">
        <v>1</v>
      </c>
      <c r="C41" s="373">
        <v>1</v>
      </c>
      <c r="D41" s="373">
        <v>1</v>
      </c>
      <c r="E41" s="373">
        <v>1</v>
      </c>
      <c r="F41" s="375">
        <v>0</v>
      </c>
      <c r="G41" s="373">
        <v>0</v>
      </c>
      <c r="H41" s="416">
        <v>2</v>
      </c>
      <c r="I41" s="378">
        <v>0</v>
      </c>
      <c r="J41" s="378">
        <v>0</v>
      </c>
      <c r="K41" s="480">
        <v>0</v>
      </c>
      <c r="L41" s="227">
        <v>0</v>
      </c>
      <c r="M41" s="524">
        <v>0</v>
      </c>
      <c r="N41" s="379">
        <f t="shared" si="1"/>
        <v>6</v>
      </c>
    </row>
    <row r="42" spans="1:14">
      <c r="A42" s="374" t="s">
        <v>349</v>
      </c>
      <c r="B42" s="373">
        <v>5</v>
      </c>
      <c r="C42" s="373">
        <v>9</v>
      </c>
      <c r="D42" s="373">
        <v>5</v>
      </c>
      <c r="E42" s="373">
        <v>4</v>
      </c>
      <c r="F42" s="375">
        <v>7</v>
      </c>
      <c r="G42" s="373">
        <v>6</v>
      </c>
      <c r="H42" s="416">
        <v>6</v>
      </c>
      <c r="I42" s="378">
        <v>2</v>
      </c>
      <c r="J42" s="378">
        <v>6</v>
      </c>
      <c r="K42" s="480">
        <v>6</v>
      </c>
      <c r="L42" s="227">
        <v>5</v>
      </c>
      <c r="M42" s="524">
        <v>7</v>
      </c>
      <c r="N42" s="379">
        <f t="shared" si="1"/>
        <v>68</v>
      </c>
    </row>
    <row r="43" spans="1:14">
      <c r="A43" s="374" t="s">
        <v>350</v>
      </c>
      <c r="B43" s="373">
        <v>0</v>
      </c>
      <c r="C43" s="373">
        <v>0</v>
      </c>
      <c r="D43" s="373">
        <v>0</v>
      </c>
      <c r="E43" s="373">
        <v>0</v>
      </c>
      <c r="F43" s="375">
        <v>0</v>
      </c>
      <c r="G43" s="373">
        <v>0</v>
      </c>
      <c r="H43" s="416">
        <v>0</v>
      </c>
      <c r="I43" s="378">
        <v>0</v>
      </c>
      <c r="J43" s="378">
        <v>0</v>
      </c>
      <c r="K43" s="480">
        <v>0</v>
      </c>
      <c r="L43" s="227">
        <v>0</v>
      </c>
      <c r="M43" s="524">
        <v>0</v>
      </c>
      <c r="N43" s="379">
        <f t="shared" si="1"/>
        <v>0</v>
      </c>
    </row>
    <row r="44" spans="1:14">
      <c r="A44" s="374" t="s">
        <v>351</v>
      </c>
      <c r="B44" s="373">
        <v>1</v>
      </c>
      <c r="C44" s="373">
        <v>0</v>
      </c>
      <c r="D44" s="373">
        <v>2</v>
      </c>
      <c r="E44" s="373">
        <v>0</v>
      </c>
      <c r="F44" s="375">
        <v>1</v>
      </c>
      <c r="G44" s="373">
        <v>0</v>
      </c>
      <c r="H44" s="416">
        <v>0</v>
      </c>
      <c r="I44" s="378">
        <v>0</v>
      </c>
      <c r="J44" s="378">
        <v>0</v>
      </c>
      <c r="K44" s="480">
        <v>0</v>
      </c>
      <c r="L44" s="227">
        <v>0</v>
      </c>
      <c r="M44" s="524">
        <v>0</v>
      </c>
      <c r="N44" s="379">
        <f t="shared" si="1"/>
        <v>4</v>
      </c>
    </row>
    <row r="45" spans="1:14">
      <c r="A45" s="374" t="s">
        <v>352</v>
      </c>
      <c r="B45" s="373">
        <v>1</v>
      </c>
      <c r="C45" s="373">
        <v>10</v>
      </c>
      <c r="D45" s="373">
        <v>1</v>
      </c>
      <c r="E45" s="373">
        <v>1</v>
      </c>
      <c r="F45" s="375">
        <v>2</v>
      </c>
      <c r="G45" s="373">
        <v>4</v>
      </c>
      <c r="H45" s="416">
        <v>1</v>
      </c>
      <c r="I45" s="378">
        <v>3</v>
      </c>
      <c r="J45" s="378">
        <v>2</v>
      </c>
      <c r="K45" s="480">
        <v>0</v>
      </c>
      <c r="L45" s="227">
        <v>2</v>
      </c>
      <c r="M45" s="524">
        <v>2</v>
      </c>
      <c r="N45" s="379">
        <f t="shared" si="1"/>
        <v>29</v>
      </c>
    </row>
    <row r="46" spans="1:14">
      <c r="A46" s="374" t="s">
        <v>353</v>
      </c>
      <c r="B46" s="373">
        <v>0</v>
      </c>
      <c r="C46" s="373">
        <v>2</v>
      </c>
      <c r="D46" s="373">
        <v>0</v>
      </c>
      <c r="E46" s="373">
        <v>0</v>
      </c>
      <c r="F46" s="375">
        <v>0</v>
      </c>
      <c r="G46" s="373">
        <v>0</v>
      </c>
      <c r="H46" s="416">
        <v>0</v>
      </c>
      <c r="I46" s="378">
        <v>0</v>
      </c>
      <c r="J46" s="378">
        <v>0</v>
      </c>
      <c r="K46" s="480">
        <v>0</v>
      </c>
      <c r="L46" s="227">
        <v>1</v>
      </c>
      <c r="M46" s="524">
        <v>0</v>
      </c>
      <c r="N46" s="379">
        <f t="shared" si="1"/>
        <v>3</v>
      </c>
    </row>
    <row r="47" spans="1:14">
      <c r="A47" s="374" t="s">
        <v>354</v>
      </c>
      <c r="B47" s="373">
        <v>0</v>
      </c>
      <c r="C47" s="373">
        <v>0</v>
      </c>
      <c r="D47" s="373">
        <v>2</v>
      </c>
      <c r="E47" s="373">
        <v>1</v>
      </c>
      <c r="F47" s="375">
        <v>1</v>
      </c>
      <c r="G47" s="373">
        <v>0</v>
      </c>
      <c r="H47" s="416">
        <v>0</v>
      </c>
      <c r="I47" s="378">
        <v>0</v>
      </c>
      <c r="J47" s="378">
        <v>0</v>
      </c>
      <c r="K47" s="480">
        <v>0</v>
      </c>
      <c r="L47" s="227">
        <v>2</v>
      </c>
      <c r="M47" s="524">
        <v>0</v>
      </c>
      <c r="N47" s="379">
        <f t="shared" si="1"/>
        <v>6</v>
      </c>
    </row>
    <row r="48" spans="1:14">
      <c r="A48" s="374" t="s">
        <v>355</v>
      </c>
      <c r="B48" s="373">
        <v>0</v>
      </c>
      <c r="C48" s="373">
        <v>0</v>
      </c>
      <c r="D48" s="373">
        <v>0</v>
      </c>
      <c r="E48" s="373">
        <v>0</v>
      </c>
      <c r="F48" s="375">
        <v>0</v>
      </c>
      <c r="G48" s="373">
        <v>0</v>
      </c>
      <c r="H48" s="416">
        <v>0</v>
      </c>
      <c r="I48" s="378">
        <v>0</v>
      </c>
      <c r="J48" s="378">
        <v>0</v>
      </c>
      <c r="K48" s="480">
        <v>0</v>
      </c>
      <c r="L48" s="227">
        <v>0</v>
      </c>
      <c r="M48" s="524">
        <v>1</v>
      </c>
      <c r="N48" s="379">
        <f t="shared" si="1"/>
        <v>1</v>
      </c>
    </row>
    <row r="49" spans="1:14">
      <c r="A49" s="374" t="s">
        <v>356</v>
      </c>
      <c r="B49" s="373">
        <v>0</v>
      </c>
      <c r="C49" s="373">
        <v>0</v>
      </c>
      <c r="D49" s="373">
        <v>0</v>
      </c>
      <c r="E49" s="373">
        <v>0</v>
      </c>
      <c r="F49" s="375">
        <v>0</v>
      </c>
      <c r="G49" s="373">
        <v>0</v>
      </c>
      <c r="H49" s="416">
        <v>0</v>
      </c>
      <c r="I49" s="378">
        <v>0</v>
      </c>
      <c r="J49" s="378">
        <v>0</v>
      </c>
      <c r="K49" s="480">
        <v>1</v>
      </c>
      <c r="L49" s="227">
        <v>0</v>
      </c>
      <c r="M49" s="524">
        <v>0</v>
      </c>
      <c r="N49" s="379">
        <f t="shared" si="1"/>
        <v>1</v>
      </c>
    </row>
    <row r="50" spans="1:14">
      <c r="A50" s="374" t="s">
        <v>357</v>
      </c>
      <c r="B50" s="373">
        <v>0</v>
      </c>
      <c r="C50" s="373">
        <v>1</v>
      </c>
      <c r="D50" s="373">
        <v>0</v>
      </c>
      <c r="E50" s="373">
        <v>0</v>
      </c>
      <c r="F50" s="375">
        <v>1</v>
      </c>
      <c r="G50" s="373">
        <v>0</v>
      </c>
      <c r="H50" s="416">
        <v>0</v>
      </c>
      <c r="I50" s="378">
        <v>1</v>
      </c>
      <c r="J50" s="378">
        <v>1</v>
      </c>
      <c r="K50" s="480">
        <v>0</v>
      </c>
      <c r="L50" s="227">
        <v>0</v>
      </c>
      <c r="M50" s="524">
        <v>0</v>
      </c>
      <c r="N50" s="379">
        <f t="shared" si="1"/>
        <v>4</v>
      </c>
    </row>
    <row r="51" spans="1:14">
      <c r="A51" s="374" t="s">
        <v>358</v>
      </c>
      <c r="B51" s="373">
        <v>0</v>
      </c>
      <c r="C51" s="373">
        <v>0</v>
      </c>
      <c r="D51" s="373">
        <v>0</v>
      </c>
      <c r="E51" s="373">
        <v>0</v>
      </c>
      <c r="F51" s="375">
        <v>0</v>
      </c>
      <c r="G51" s="373">
        <v>1</v>
      </c>
      <c r="H51" s="416">
        <v>1</v>
      </c>
      <c r="I51" s="378">
        <v>0</v>
      </c>
      <c r="J51" s="378">
        <v>0</v>
      </c>
      <c r="K51" s="480">
        <v>1</v>
      </c>
      <c r="L51" s="227">
        <v>0</v>
      </c>
      <c r="M51" s="524">
        <v>0</v>
      </c>
      <c r="N51" s="379">
        <f t="shared" si="1"/>
        <v>3</v>
      </c>
    </row>
    <row r="52" spans="1:14">
      <c r="A52" s="374" t="s">
        <v>359</v>
      </c>
      <c r="B52" s="373">
        <v>1</v>
      </c>
      <c r="C52" s="373">
        <v>0</v>
      </c>
      <c r="D52" s="373">
        <v>0</v>
      </c>
      <c r="E52" s="373">
        <v>0</v>
      </c>
      <c r="F52" s="375">
        <v>0</v>
      </c>
      <c r="G52" s="373">
        <v>1</v>
      </c>
      <c r="H52" s="416">
        <v>0</v>
      </c>
      <c r="I52" s="378">
        <v>0</v>
      </c>
      <c r="J52" s="378">
        <v>0</v>
      </c>
      <c r="K52" s="480">
        <v>0</v>
      </c>
      <c r="L52" s="227">
        <v>0</v>
      </c>
      <c r="M52" s="524">
        <v>0</v>
      </c>
      <c r="N52" s="379">
        <f t="shared" si="1"/>
        <v>2</v>
      </c>
    </row>
    <row r="53" spans="1:14">
      <c r="A53" s="374" t="s">
        <v>360</v>
      </c>
      <c r="B53" s="373">
        <v>1</v>
      </c>
      <c r="C53" s="373">
        <v>1</v>
      </c>
      <c r="D53" s="373">
        <v>0</v>
      </c>
      <c r="E53" s="373">
        <v>0</v>
      </c>
      <c r="F53" s="375">
        <v>0</v>
      </c>
      <c r="G53" s="373">
        <v>0</v>
      </c>
      <c r="H53" s="416">
        <v>0</v>
      </c>
      <c r="I53" s="378">
        <v>0</v>
      </c>
      <c r="J53" s="378">
        <v>0</v>
      </c>
      <c r="K53" s="480">
        <v>0</v>
      </c>
      <c r="L53" s="227">
        <v>0</v>
      </c>
      <c r="M53" s="524">
        <v>0</v>
      </c>
      <c r="N53" s="379">
        <f t="shared" si="1"/>
        <v>2</v>
      </c>
    </row>
    <row r="54" spans="1:14">
      <c r="A54" s="374" t="s">
        <v>361</v>
      </c>
      <c r="B54" s="373">
        <v>0</v>
      </c>
      <c r="C54" s="373">
        <v>1</v>
      </c>
      <c r="D54" s="373">
        <v>0</v>
      </c>
      <c r="E54" s="373">
        <v>0</v>
      </c>
      <c r="F54" s="375">
        <v>0</v>
      </c>
      <c r="G54" s="373">
        <v>0</v>
      </c>
      <c r="H54" s="416">
        <v>4</v>
      </c>
      <c r="I54" s="378">
        <v>2</v>
      </c>
      <c r="J54" s="378">
        <v>0</v>
      </c>
      <c r="K54" s="480">
        <v>2</v>
      </c>
      <c r="L54" s="227">
        <v>0</v>
      </c>
      <c r="M54" s="524">
        <v>0</v>
      </c>
      <c r="N54" s="379">
        <f t="shared" si="1"/>
        <v>9</v>
      </c>
    </row>
    <row r="55" spans="1:14">
      <c r="A55" s="374" t="s">
        <v>362</v>
      </c>
      <c r="B55" s="373">
        <v>0</v>
      </c>
      <c r="C55" s="373">
        <v>0</v>
      </c>
      <c r="D55" s="373">
        <v>0</v>
      </c>
      <c r="E55" s="373">
        <v>1</v>
      </c>
      <c r="F55" s="375">
        <v>0</v>
      </c>
      <c r="G55" s="373">
        <v>0</v>
      </c>
      <c r="H55" s="416">
        <v>0</v>
      </c>
      <c r="I55" s="378">
        <v>1</v>
      </c>
      <c r="J55" s="378">
        <v>0</v>
      </c>
      <c r="K55" s="480">
        <v>1</v>
      </c>
      <c r="L55" s="227">
        <v>0</v>
      </c>
      <c r="M55" s="524">
        <v>1</v>
      </c>
      <c r="N55" s="379">
        <f t="shared" si="1"/>
        <v>4</v>
      </c>
    </row>
    <row r="56" spans="1:14">
      <c r="A56" s="374" t="s">
        <v>363</v>
      </c>
      <c r="B56" s="373">
        <v>1</v>
      </c>
      <c r="C56" s="373">
        <v>0</v>
      </c>
      <c r="D56" s="373">
        <v>0</v>
      </c>
      <c r="E56" s="373">
        <v>0</v>
      </c>
      <c r="F56" s="375">
        <v>0</v>
      </c>
      <c r="G56" s="373">
        <v>0</v>
      </c>
      <c r="H56" s="416">
        <v>0</v>
      </c>
      <c r="I56" s="378">
        <v>0</v>
      </c>
      <c r="J56" s="378">
        <v>0</v>
      </c>
      <c r="K56" s="480">
        <v>0</v>
      </c>
      <c r="L56" s="227">
        <v>0</v>
      </c>
      <c r="M56" s="524">
        <v>0</v>
      </c>
      <c r="N56" s="379">
        <f t="shared" si="1"/>
        <v>1</v>
      </c>
    </row>
    <row r="57" spans="1:14">
      <c r="A57" s="374" t="s">
        <v>364</v>
      </c>
      <c r="B57" s="373">
        <v>0</v>
      </c>
      <c r="C57" s="373">
        <v>0</v>
      </c>
      <c r="D57" s="373">
        <v>0</v>
      </c>
      <c r="E57" s="373">
        <v>0</v>
      </c>
      <c r="F57" s="375">
        <v>0</v>
      </c>
      <c r="G57" s="373">
        <v>1</v>
      </c>
      <c r="H57" s="416">
        <v>0</v>
      </c>
      <c r="I57" s="378">
        <v>0</v>
      </c>
      <c r="J57" s="378">
        <v>0</v>
      </c>
      <c r="K57" s="480">
        <v>0</v>
      </c>
      <c r="L57" s="227">
        <v>0</v>
      </c>
      <c r="M57" s="524">
        <v>0</v>
      </c>
      <c r="N57" s="379">
        <f t="shared" si="1"/>
        <v>1</v>
      </c>
    </row>
    <row r="58" spans="1:14">
      <c r="A58" s="374" t="s">
        <v>365</v>
      </c>
      <c r="B58" s="373">
        <v>0</v>
      </c>
      <c r="C58" s="373">
        <v>2</v>
      </c>
      <c r="D58" s="373">
        <v>3</v>
      </c>
      <c r="E58" s="373">
        <v>1</v>
      </c>
      <c r="F58" s="375">
        <v>5</v>
      </c>
      <c r="G58" s="373">
        <v>0</v>
      </c>
      <c r="H58" s="416">
        <v>4</v>
      </c>
      <c r="I58" s="378">
        <v>1</v>
      </c>
      <c r="J58" s="378">
        <v>1</v>
      </c>
      <c r="K58" s="480">
        <v>0</v>
      </c>
      <c r="L58" s="227">
        <v>0</v>
      </c>
      <c r="M58" s="524">
        <v>0</v>
      </c>
      <c r="N58" s="379">
        <f t="shared" si="1"/>
        <v>17</v>
      </c>
    </row>
    <row r="59" spans="1:14">
      <c r="A59" s="374" t="s">
        <v>366</v>
      </c>
      <c r="B59" s="373">
        <v>0</v>
      </c>
      <c r="C59" s="373">
        <v>0</v>
      </c>
      <c r="D59" s="373">
        <v>0</v>
      </c>
      <c r="E59" s="373">
        <v>0</v>
      </c>
      <c r="F59" s="375">
        <v>0</v>
      </c>
      <c r="G59" s="373">
        <v>1</v>
      </c>
      <c r="H59" s="416">
        <v>0</v>
      </c>
      <c r="I59" s="378">
        <v>0</v>
      </c>
      <c r="J59" s="378">
        <v>0</v>
      </c>
      <c r="K59" s="480">
        <v>0</v>
      </c>
      <c r="L59" s="227">
        <v>0</v>
      </c>
      <c r="M59" s="524">
        <v>0</v>
      </c>
      <c r="N59" s="379">
        <f t="shared" si="1"/>
        <v>1</v>
      </c>
    </row>
    <row r="60" spans="1:14">
      <c r="A60" s="374" t="s">
        <v>367</v>
      </c>
      <c r="B60" s="373">
        <v>0</v>
      </c>
      <c r="C60" s="373">
        <v>3</v>
      </c>
      <c r="D60" s="373">
        <v>0</v>
      </c>
      <c r="E60" s="373">
        <v>0</v>
      </c>
      <c r="F60" s="375">
        <v>0</v>
      </c>
      <c r="G60" s="373">
        <v>0</v>
      </c>
      <c r="H60" s="416">
        <v>0</v>
      </c>
      <c r="I60" s="378">
        <v>6</v>
      </c>
      <c r="J60" s="378">
        <v>1</v>
      </c>
      <c r="K60" s="480">
        <v>0</v>
      </c>
      <c r="L60" s="227">
        <v>0</v>
      </c>
      <c r="M60" s="524">
        <v>2</v>
      </c>
      <c r="N60" s="379">
        <f t="shared" si="1"/>
        <v>12</v>
      </c>
    </row>
    <row r="61" spans="1:14">
      <c r="A61" s="374" t="s">
        <v>368</v>
      </c>
      <c r="B61" s="373">
        <v>2</v>
      </c>
      <c r="C61" s="373">
        <v>1</v>
      </c>
      <c r="D61" s="373">
        <v>0</v>
      </c>
      <c r="E61" s="373">
        <v>0</v>
      </c>
      <c r="F61" s="375">
        <v>3</v>
      </c>
      <c r="G61" s="373">
        <v>0</v>
      </c>
      <c r="H61" s="416">
        <v>0</v>
      </c>
      <c r="I61" s="378">
        <v>1</v>
      </c>
      <c r="J61" s="378">
        <v>0</v>
      </c>
      <c r="K61" s="480">
        <v>1</v>
      </c>
      <c r="L61" s="227">
        <v>0</v>
      </c>
      <c r="M61" s="524">
        <v>0</v>
      </c>
      <c r="N61" s="379">
        <f t="shared" si="1"/>
        <v>8</v>
      </c>
    </row>
    <row r="62" spans="1:14">
      <c r="A62" s="374" t="s">
        <v>467</v>
      </c>
      <c r="B62" s="373">
        <v>0</v>
      </c>
      <c r="C62" s="373">
        <v>0</v>
      </c>
      <c r="D62" s="373">
        <v>0</v>
      </c>
      <c r="E62" s="373">
        <v>0</v>
      </c>
      <c r="F62" s="375">
        <v>0</v>
      </c>
      <c r="G62" s="373">
        <v>0</v>
      </c>
      <c r="H62" s="416">
        <v>0</v>
      </c>
      <c r="I62" s="378">
        <v>0</v>
      </c>
      <c r="J62" s="378">
        <v>0</v>
      </c>
      <c r="K62" s="480">
        <v>0</v>
      </c>
      <c r="L62" s="227">
        <v>0</v>
      </c>
      <c r="M62" s="524">
        <v>0</v>
      </c>
      <c r="N62" s="379">
        <f t="shared" si="1"/>
        <v>0</v>
      </c>
    </row>
    <row r="63" spans="1:14">
      <c r="A63" s="374" t="s">
        <v>370</v>
      </c>
      <c r="B63" s="373">
        <v>0</v>
      </c>
      <c r="C63" s="373">
        <v>1</v>
      </c>
      <c r="D63" s="373">
        <v>1</v>
      </c>
      <c r="E63" s="373">
        <v>1</v>
      </c>
      <c r="F63" s="375">
        <v>2</v>
      </c>
      <c r="G63" s="373">
        <v>0</v>
      </c>
      <c r="H63" s="416">
        <v>1</v>
      </c>
      <c r="I63" s="378">
        <v>1</v>
      </c>
      <c r="J63" s="378">
        <v>1</v>
      </c>
      <c r="K63" s="480">
        <v>0</v>
      </c>
      <c r="L63" s="227">
        <v>0</v>
      </c>
      <c r="M63" s="524">
        <v>0</v>
      </c>
      <c r="N63" s="379">
        <f t="shared" si="1"/>
        <v>8</v>
      </c>
    </row>
    <row r="64" spans="1:14">
      <c r="A64" s="374" t="s">
        <v>371</v>
      </c>
      <c r="B64" s="373">
        <v>0</v>
      </c>
      <c r="C64" s="373">
        <v>0</v>
      </c>
      <c r="D64" s="373">
        <v>0</v>
      </c>
      <c r="E64" s="373">
        <v>0</v>
      </c>
      <c r="F64" s="375">
        <v>1</v>
      </c>
      <c r="G64" s="373">
        <v>0</v>
      </c>
      <c r="H64" s="416">
        <v>0</v>
      </c>
      <c r="I64" s="378">
        <v>0</v>
      </c>
      <c r="J64" s="378">
        <v>0</v>
      </c>
      <c r="K64" s="480">
        <v>0</v>
      </c>
      <c r="L64" s="227">
        <v>0</v>
      </c>
      <c r="M64" s="524">
        <v>0</v>
      </c>
      <c r="N64" s="379">
        <f t="shared" si="1"/>
        <v>1</v>
      </c>
    </row>
    <row r="65" spans="1:14">
      <c r="A65" s="374" t="s">
        <v>372</v>
      </c>
      <c r="B65" s="373">
        <v>0</v>
      </c>
      <c r="C65" s="373">
        <v>0</v>
      </c>
      <c r="D65" s="373">
        <v>0</v>
      </c>
      <c r="E65" s="373">
        <v>0</v>
      </c>
      <c r="F65" s="375">
        <v>0</v>
      </c>
      <c r="G65" s="373">
        <v>1</v>
      </c>
      <c r="H65" s="416">
        <v>1</v>
      </c>
      <c r="I65" s="378">
        <v>2</v>
      </c>
      <c r="J65" s="378">
        <v>0</v>
      </c>
      <c r="K65" s="480">
        <v>0</v>
      </c>
      <c r="L65" s="227">
        <v>0</v>
      </c>
      <c r="M65" s="524">
        <v>0</v>
      </c>
      <c r="N65" s="379">
        <f t="shared" si="1"/>
        <v>4</v>
      </c>
    </row>
    <row r="66" spans="1:14">
      <c r="A66" s="374" t="s">
        <v>373</v>
      </c>
      <c r="B66" s="373">
        <v>0</v>
      </c>
      <c r="C66" s="373">
        <v>4</v>
      </c>
      <c r="D66" s="373">
        <v>0</v>
      </c>
      <c r="E66" s="373">
        <v>0</v>
      </c>
      <c r="F66" s="375">
        <v>0</v>
      </c>
      <c r="G66" s="373">
        <v>0</v>
      </c>
      <c r="H66" s="416">
        <v>1</v>
      </c>
      <c r="I66" s="378">
        <v>1</v>
      </c>
      <c r="J66" s="378">
        <v>1</v>
      </c>
      <c r="K66" s="480">
        <v>1</v>
      </c>
      <c r="L66" s="227">
        <v>0</v>
      </c>
      <c r="M66" s="524">
        <v>0</v>
      </c>
      <c r="N66" s="379">
        <f t="shared" si="1"/>
        <v>8</v>
      </c>
    </row>
    <row r="67" spans="1:14">
      <c r="A67" s="374" t="s">
        <v>374</v>
      </c>
      <c r="B67" s="373">
        <v>0</v>
      </c>
      <c r="C67" s="373">
        <v>0</v>
      </c>
      <c r="D67" s="373">
        <v>0</v>
      </c>
      <c r="E67" s="373">
        <v>0</v>
      </c>
      <c r="F67" s="375">
        <v>0</v>
      </c>
      <c r="G67" s="373">
        <v>1</v>
      </c>
      <c r="H67" s="416">
        <v>0</v>
      </c>
      <c r="I67" s="378">
        <v>0</v>
      </c>
      <c r="J67" s="378">
        <v>0</v>
      </c>
      <c r="K67" s="480">
        <v>0</v>
      </c>
      <c r="L67" s="227">
        <v>0</v>
      </c>
      <c r="M67" s="524">
        <v>0</v>
      </c>
      <c r="N67" s="379">
        <f t="shared" si="1"/>
        <v>1</v>
      </c>
    </row>
    <row r="68" spans="1:14">
      <c r="A68" s="374" t="s">
        <v>375</v>
      </c>
      <c r="B68" s="373">
        <v>1</v>
      </c>
      <c r="C68" s="373">
        <v>13</v>
      </c>
      <c r="D68" s="373">
        <v>0</v>
      </c>
      <c r="E68" s="373">
        <v>0</v>
      </c>
      <c r="F68" s="375">
        <v>0</v>
      </c>
      <c r="G68" s="373">
        <v>0</v>
      </c>
      <c r="H68" s="416">
        <v>3</v>
      </c>
      <c r="I68" s="378">
        <v>5</v>
      </c>
      <c r="J68" s="378">
        <v>2</v>
      </c>
      <c r="K68" s="480">
        <v>1</v>
      </c>
      <c r="L68" s="227">
        <v>0</v>
      </c>
      <c r="M68" s="524">
        <v>1</v>
      </c>
      <c r="N68" s="379">
        <f t="shared" si="1"/>
        <v>26</v>
      </c>
    </row>
    <row r="69" spans="1:14">
      <c r="A69" s="374" t="s">
        <v>376</v>
      </c>
      <c r="B69" s="373">
        <v>1</v>
      </c>
      <c r="C69" s="373">
        <v>3</v>
      </c>
      <c r="D69" s="373">
        <v>0</v>
      </c>
      <c r="E69" s="373">
        <v>0</v>
      </c>
      <c r="F69" s="375">
        <v>0</v>
      </c>
      <c r="G69" s="373">
        <v>0</v>
      </c>
      <c r="H69" s="416">
        <v>1</v>
      </c>
      <c r="I69" s="378">
        <v>3</v>
      </c>
      <c r="J69" s="378">
        <v>0</v>
      </c>
      <c r="K69" s="480">
        <v>0</v>
      </c>
      <c r="L69" s="227">
        <v>0</v>
      </c>
      <c r="M69" s="524">
        <v>0</v>
      </c>
      <c r="N69" s="379">
        <f t="shared" si="1"/>
        <v>8</v>
      </c>
    </row>
    <row r="70" spans="1:14">
      <c r="A70" s="374" t="s">
        <v>377</v>
      </c>
      <c r="B70" s="373">
        <v>0</v>
      </c>
      <c r="C70" s="373">
        <v>0</v>
      </c>
      <c r="D70" s="373">
        <v>0</v>
      </c>
      <c r="E70" s="373">
        <v>1</v>
      </c>
      <c r="F70" s="375">
        <v>0</v>
      </c>
      <c r="G70" s="373">
        <v>0</v>
      </c>
      <c r="H70" s="416">
        <v>0</v>
      </c>
      <c r="I70" s="378">
        <v>0</v>
      </c>
      <c r="J70" s="378">
        <v>0</v>
      </c>
      <c r="K70" s="480">
        <v>0</v>
      </c>
      <c r="L70" s="227">
        <v>1</v>
      </c>
      <c r="M70" s="524">
        <v>0</v>
      </c>
      <c r="N70" s="379">
        <f t="shared" si="1"/>
        <v>2</v>
      </c>
    </row>
    <row r="71" spans="1:14">
      <c r="A71" s="374" t="s">
        <v>378</v>
      </c>
      <c r="B71" s="373">
        <v>3</v>
      </c>
      <c r="C71" s="373">
        <v>0</v>
      </c>
      <c r="D71" s="373">
        <v>0</v>
      </c>
      <c r="E71" s="373">
        <v>0</v>
      </c>
      <c r="F71" s="375">
        <v>0</v>
      </c>
      <c r="G71" s="373">
        <v>0</v>
      </c>
      <c r="H71" s="416">
        <v>0</v>
      </c>
      <c r="I71" s="378">
        <v>1</v>
      </c>
      <c r="J71" s="378">
        <v>0</v>
      </c>
      <c r="K71" s="480">
        <v>0</v>
      </c>
      <c r="L71" s="227">
        <v>0</v>
      </c>
      <c r="M71" s="524">
        <v>2</v>
      </c>
      <c r="N71" s="379">
        <f t="shared" ref="N71:N77" si="2">SUM(B71:M71)</f>
        <v>6</v>
      </c>
    </row>
    <row r="72" spans="1:14">
      <c r="A72" s="374" t="s">
        <v>379</v>
      </c>
      <c r="B72" s="373">
        <v>2</v>
      </c>
      <c r="C72" s="373">
        <v>0</v>
      </c>
      <c r="D72" s="373">
        <v>0</v>
      </c>
      <c r="E72" s="373">
        <v>0</v>
      </c>
      <c r="F72" s="375">
        <v>1</v>
      </c>
      <c r="G72" s="373">
        <v>0</v>
      </c>
      <c r="H72" s="416">
        <v>1</v>
      </c>
      <c r="I72" s="378">
        <v>0</v>
      </c>
      <c r="J72" s="378">
        <v>1</v>
      </c>
      <c r="K72" s="480">
        <v>0</v>
      </c>
      <c r="L72" s="227">
        <v>0</v>
      </c>
      <c r="M72" s="524">
        <v>0</v>
      </c>
      <c r="N72" s="379">
        <f t="shared" si="2"/>
        <v>5</v>
      </c>
    </row>
    <row r="73" spans="1:14">
      <c r="A73" s="374" t="s">
        <v>380</v>
      </c>
      <c r="B73" s="373">
        <v>0</v>
      </c>
      <c r="C73" s="373">
        <v>0</v>
      </c>
      <c r="D73" s="373">
        <v>1</v>
      </c>
      <c r="E73" s="373">
        <v>1</v>
      </c>
      <c r="F73" s="375">
        <v>1</v>
      </c>
      <c r="G73" s="373">
        <v>0</v>
      </c>
      <c r="H73" s="416">
        <v>0</v>
      </c>
      <c r="I73" s="378">
        <v>0</v>
      </c>
      <c r="J73" s="378">
        <v>0</v>
      </c>
      <c r="K73" s="480">
        <v>0</v>
      </c>
      <c r="L73" s="227">
        <v>0</v>
      </c>
      <c r="M73" s="524">
        <v>0</v>
      </c>
      <c r="N73" s="379">
        <f t="shared" si="2"/>
        <v>3</v>
      </c>
    </row>
    <row r="74" spans="1:14">
      <c r="A74" s="374" t="s">
        <v>381</v>
      </c>
      <c r="B74" s="373">
        <v>2</v>
      </c>
      <c r="C74" s="373">
        <v>0</v>
      </c>
      <c r="D74" s="373">
        <v>0</v>
      </c>
      <c r="E74" s="373">
        <v>1</v>
      </c>
      <c r="F74" s="375">
        <v>0</v>
      </c>
      <c r="G74" s="373">
        <v>1</v>
      </c>
      <c r="H74" s="416">
        <v>0</v>
      </c>
      <c r="I74" s="378">
        <v>0</v>
      </c>
      <c r="J74" s="378">
        <v>0</v>
      </c>
      <c r="K74" s="480">
        <v>1</v>
      </c>
      <c r="L74" s="227">
        <v>0</v>
      </c>
      <c r="M74" s="524">
        <v>0</v>
      </c>
      <c r="N74" s="379">
        <f t="shared" si="2"/>
        <v>5</v>
      </c>
    </row>
    <row r="75" spans="1:14">
      <c r="A75" s="374" t="s">
        <v>382</v>
      </c>
      <c r="B75" s="373">
        <v>1</v>
      </c>
      <c r="C75" s="373">
        <v>0</v>
      </c>
      <c r="D75" s="373">
        <v>0</v>
      </c>
      <c r="E75" s="373">
        <v>0</v>
      </c>
      <c r="F75" s="375">
        <v>0</v>
      </c>
      <c r="G75" s="373">
        <v>0</v>
      </c>
      <c r="H75" s="416">
        <v>1</v>
      </c>
      <c r="I75" s="378">
        <v>0</v>
      </c>
      <c r="J75" s="378">
        <v>0</v>
      </c>
      <c r="K75" s="480">
        <v>0</v>
      </c>
      <c r="L75" s="227">
        <v>0</v>
      </c>
      <c r="M75" s="524">
        <v>0</v>
      </c>
      <c r="N75" s="379">
        <f t="shared" si="2"/>
        <v>2</v>
      </c>
    </row>
    <row r="76" spans="1:14">
      <c r="A76" s="374" t="s">
        <v>383</v>
      </c>
      <c r="B76" s="373">
        <v>0</v>
      </c>
      <c r="C76" s="373">
        <v>0</v>
      </c>
      <c r="D76" s="373">
        <v>0</v>
      </c>
      <c r="E76" s="373">
        <v>0</v>
      </c>
      <c r="F76" s="375">
        <v>0</v>
      </c>
      <c r="G76" s="373">
        <v>0</v>
      </c>
      <c r="H76" s="416">
        <v>0</v>
      </c>
      <c r="I76" s="378">
        <v>0</v>
      </c>
      <c r="J76" s="378">
        <v>0</v>
      </c>
      <c r="K76" s="480">
        <v>0</v>
      </c>
      <c r="L76" s="227">
        <v>0</v>
      </c>
      <c r="M76" s="524">
        <v>0</v>
      </c>
      <c r="N76" s="379">
        <f t="shared" si="2"/>
        <v>0</v>
      </c>
    </row>
    <row r="77" spans="1:14" ht="15.75" thickBot="1">
      <c r="A77" s="388" t="s">
        <v>384</v>
      </c>
      <c r="B77" s="394">
        <v>0</v>
      </c>
      <c r="C77" s="394">
        <v>0</v>
      </c>
      <c r="D77" s="394">
        <v>0</v>
      </c>
      <c r="E77" s="394">
        <v>0</v>
      </c>
      <c r="F77" s="395">
        <v>1</v>
      </c>
      <c r="G77" s="394">
        <v>0</v>
      </c>
      <c r="H77" s="65">
        <v>0</v>
      </c>
      <c r="I77" s="478">
        <v>0</v>
      </c>
      <c r="J77" s="478">
        <v>0</v>
      </c>
      <c r="K77" s="481">
        <v>1</v>
      </c>
      <c r="L77" s="227">
        <v>0</v>
      </c>
      <c r="M77" s="71">
        <v>0</v>
      </c>
      <c r="N77" s="379">
        <f t="shared" si="2"/>
        <v>2</v>
      </c>
    </row>
    <row r="78" spans="1:14" ht="15.75" thickBot="1">
      <c r="A78" s="385" t="s">
        <v>34</v>
      </c>
      <c r="B78" s="396">
        <f t="shared" ref="B78:N78" si="3">SUM(B4:B77)</f>
        <v>135</v>
      </c>
      <c r="C78" s="396">
        <f t="shared" si="3"/>
        <v>155</v>
      </c>
      <c r="D78" s="396">
        <f t="shared" si="3"/>
        <v>111</v>
      </c>
      <c r="E78" s="396">
        <f t="shared" si="3"/>
        <v>117</v>
      </c>
      <c r="F78" s="397">
        <f t="shared" si="3"/>
        <v>139</v>
      </c>
      <c r="G78" s="398">
        <f t="shared" si="3"/>
        <v>114</v>
      </c>
      <c r="H78" s="398">
        <f t="shared" si="3"/>
        <v>138</v>
      </c>
      <c r="I78" s="398">
        <f t="shared" si="3"/>
        <v>142</v>
      </c>
      <c r="J78" s="398">
        <f t="shared" si="3"/>
        <v>137</v>
      </c>
      <c r="K78" s="398">
        <f t="shared" si="3"/>
        <v>124</v>
      </c>
      <c r="L78" s="398">
        <f>SUM(L4:L77)</f>
        <v>106</v>
      </c>
      <c r="M78" s="398">
        <f t="shared" si="3"/>
        <v>110</v>
      </c>
      <c r="N78" s="398">
        <f t="shared" si="3"/>
        <v>1528</v>
      </c>
    </row>
    <row r="80" spans="1:14" ht="15" customHeight="1">
      <c r="A80" s="1088" t="s">
        <v>471</v>
      </c>
      <c r="B80" s="1088"/>
      <c r="C80" s="1088"/>
      <c r="D80" s="1088"/>
      <c r="E80" s="1088"/>
    </row>
    <row r="81" spans="1:5" customFormat="1">
      <c r="A81" s="1088"/>
      <c r="B81" s="1088"/>
      <c r="C81" s="1088"/>
      <c r="D81" s="1088"/>
      <c r="E81" s="1088"/>
    </row>
    <row r="82" spans="1:5" customFormat="1">
      <c r="A82" s="1088"/>
      <c r="B82" s="1088"/>
      <c r="C82" s="1088"/>
      <c r="D82" s="1088"/>
      <c r="E82" s="1088"/>
    </row>
    <row r="83" spans="1:5" customFormat="1">
      <c r="A83" s="1088"/>
      <c r="B83" s="1088"/>
      <c r="C83" s="1088"/>
      <c r="D83" s="1088"/>
      <c r="E83" s="1088"/>
    </row>
    <row r="84" spans="1:5" customFormat="1">
      <c r="A84" s="1088"/>
      <c r="B84" s="1088"/>
      <c r="C84" s="1088"/>
      <c r="D84" s="1088"/>
      <c r="E84" s="1088"/>
    </row>
  </sheetData>
  <mergeCells count="1">
    <mergeCell ref="A80:E8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84"/>
  <sheetViews>
    <sheetView topLeftCell="A37" zoomScale="90" zoomScaleNormal="90" workbookViewId="0">
      <selection activeCell="U43" sqref="U43"/>
    </sheetView>
  </sheetViews>
  <sheetFormatPr defaultRowHeight="15"/>
  <cols>
    <col min="1" max="1" width="68" customWidth="1"/>
    <col min="2" max="13" width="9.7109375" style="65" customWidth="1"/>
    <col min="14" max="14" width="9.7109375" style="68" customWidth="1"/>
  </cols>
  <sheetData>
    <row r="1" spans="1:14">
      <c r="A1" s="226" t="s">
        <v>3</v>
      </c>
    </row>
    <row r="2" spans="1:14" ht="15.75" thickBot="1">
      <c r="A2" s="91" t="s">
        <v>4</v>
      </c>
    </row>
    <row r="3" spans="1:14" ht="15.75" thickBot="1">
      <c r="A3" s="380" t="s">
        <v>476</v>
      </c>
      <c r="B3" s="381" t="s">
        <v>477</v>
      </c>
      <c r="C3" s="381" t="s">
        <v>478</v>
      </c>
      <c r="D3" s="381" t="s">
        <v>479</v>
      </c>
      <c r="E3" s="382" t="s">
        <v>480</v>
      </c>
      <c r="F3" s="383" t="s">
        <v>481</v>
      </c>
      <c r="G3" s="411" t="s">
        <v>482</v>
      </c>
      <c r="H3" s="411" t="s">
        <v>483</v>
      </c>
      <c r="I3" s="411" t="s">
        <v>484</v>
      </c>
      <c r="J3" s="411" t="s">
        <v>485</v>
      </c>
      <c r="K3" s="411" t="s">
        <v>486</v>
      </c>
      <c r="L3" s="411" t="s">
        <v>487</v>
      </c>
      <c r="M3" s="411" t="s">
        <v>488</v>
      </c>
      <c r="N3" s="384" t="s">
        <v>8</v>
      </c>
    </row>
    <row r="4" spans="1:14">
      <c r="A4" s="376" t="s">
        <v>323</v>
      </c>
      <c r="B4" s="377">
        <v>4</v>
      </c>
      <c r="C4" s="377">
        <v>5</v>
      </c>
      <c r="D4" s="377">
        <v>3</v>
      </c>
      <c r="E4" s="377">
        <v>14</v>
      </c>
      <c r="F4" s="227">
        <v>3</v>
      </c>
      <c r="G4" s="378">
        <v>3</v>
      </c>
      <c r="H4" s="426">
        <v>10</v>
      </c>
      <c r="I4" s="426">
        <v>3</v>
      </c>
      <c r="J4" s="426">
        <v>5</v>
      </c>
      <c r="K4" s="378">
        <v>2</v>
      </c>
      <c r="L4" s="227">
        <v>1</v>
      </c>
      <c r="M4" s="524">
        <v>3</v>
      </c>
      <c r="N4" s="379">
        <f t="shared" ref="N4:N38" si="0">SUM(B4:M4)</f>
        <v>56</v>
      </c>
    </row>
    <row r="5" spans="1:14">
      <c r="A5" s="374" t="s">
        <v>458</v>
      </c>
      <c r="B5" s="373">
        <v>0</v>
      </c>
      <c r="C5" s="373">
        <v>0</v>
      </c>
      <c r="D5" s="373">
        <v>0</v>
      </c>
      <c r="E5" s="373">
        <v>0</v>
      </c>
      <c r="F5" s="227">
        <v>0</v>
      </c>
      <c r="G5" s="375">
        <v>0</v>
      </c>
      <c r="H5" s="378">
        <v>0</v>
      </c>
      <c r="I5" s="378">
        <v>0</v>
      </c>
      <c r="J5" s="378">
        <v>0</v>
      </c>
      <c r="K5" s="375">
        <v>0</v>
      </c>
      <c r="L5" s="227">
        <v>0</v>
      </c>
      <c r="M5" s="524">
        <v>0</v>
      </c>
      <c r="N5" s="379">
        <f t="shared" si="0"/>
        <v>0</v>
      </c>
    </row>
    <row r="6" spans="1:14">
      <c r="A6" s="374" t="s">
        <v>324</v>
      </c>
      <c r="B6" s="373">
        <v>0</v>
      </c>
      <c r="C6" s="373">
        <v>0</v>
      </c>
      <c r="D6" s="373">
        <v>1</v>
      </c>
      <c r="E6" s="373">
        <v>0</v>
      </c>
      <c r="F6" s="227">
        <v>0</v>
      </c>
      <c r="G6" s="375">
        <v>0</v>
      </c>
      <c r="H6" s="378">
        <v>0</v>
      </c>
      <c r="I6" s="378">
        <v>0</v>
      </c>
      <c r="J6" s="378">
        <v>0</v>
      </c>
      <c r="K6" s="375">
        <v>0</v>
      </c>
      <c r="L6" s="227">
        <v>0</v>
      </c>
      <c r="M6" s="524">
        <v>1</v>
      </c>
      <c r="N6" s="379">
        <f t="shared" si="0"/>
        <v>2</v>
      </c>
    </row>
    <row r="7" spans="1:14">
      <c r="A7" s="374" t="s">
        <v>325</v>
      </c>
      <c r="B7" s="373">
        <v>0</v>
      </c>
      <c r="C7" s="373">
        <v>0</v>
      </c>
      <c r="D7" s="373">
        <v>0</v>
      </c>
      <c r="E7" s="373">
        <v>0</v>
      </c>
      <c r="F7" s="227">
        <v>1</v>
      </c>
      <c r="G7" s="375">
        <v>0</v>
      </c>
      <c r="H7" s="378">
        <v>1</v>
      </c>
      <c r="I7" s="378">
        <v>0</v>
      </c>
      <c r="J7" s="378">
        <v>0</v>
      </c>
      <c r="K7" s="375">
        <v>3</v>
      </c>
      <c r="L7" s="227">
        <v>1</v>
      </c>
      <c r="M7" s="524">
        <v>2</v>
      </c>
      <c r="N7" s="379">
        <f t="shared" si="0"/>
        <v>8</v>
      </c>
    </row>
    <row r="8" spans="1:14">
      <c r="A8" s="374" t="s">
        <v>326</v>
      </c>
      <c r="B8" s="373">
        <v>0</v>
      </c>
      <c r="C8" s="373">
        <v>0</v>
      </c>
      <c r="D8" s="373">
        <v>1</v>
      </c>
      <c r="E8" s="373">
        <v>0</v>
      </c>
      <c r="F8" s="227">
        <v>0</v>
      </c>
      <c r="G8" s="375">
        <v>1</v>
      </c>
      <c r="H8" s="378">
        <v>0</v>
      </c>
      <c r="I8" s="378">
        <v>1</v>
      </c>
      <c r="J8" s="378">
        <v>1</v>
      </c>
      <c r="K8" s="375">
        <v>1</v>
      </c>
      <c r="L8" s="227">
        <v>0</v>
      </c>
      <c r="M8" s="524">
        <v>0</v>
      </c>
      <c r="N8" s="379">
        <f t="shared" si="0"/>
        <v>5</v>
      </c>
    </row>
    <row r="9" spans="1:14">
      <c r="A9" s="374" t="s">
        <v>327</v>
      </c>
      <c r="B9" s="373">
        <v>0</v>
      </c>
      <c r="C9" s="373">
        <v>0</v>
      </c>
      <c r="D9" s="373">
        <v>0</v>
      </c>
      <c r="E9" s="373">
        <v>0</v>
      </c>
      <c r="F9" s="227">
        <v>0</v>
      </c>
      <c r="G9" s="375">
        <v>0</v>
      </c>
      <c r="H9" s="378">
        <v>0</v>
      </c>
      <c r="I9" s="378">
        <v>1</v>
      </c>
      <c r="J9" s="378">
        <v>0</v>
      </c>
      <c r="K9" s="375">
        <v>0</v>
      </c>
      <c r="L9" s="227">
        <v>0</v>
      </c>
      <c r="M9" s="524">
        <v>1</v>
      </c>
      <c r="N9" s="379">
        <f t="shared" si="0"/>
        <v>2</v>
      </c>
    </row>
    <row r="10" spans="1:14">
      <c r="A10" s="1064" t="s">
        <v>461</v>
      </c>
      <c r="B10" s="373">
        <v>0</v>
      </c>
      <c r="C10" s="373">
        <v>0</v>
      </c>
      <c r="D10" s="373">
        <v>0</v>
      </c>
      <c r="E10" s="373">
        <v>0</v>
      </c>
      <c r="F10" s="227">
        <v>0</v>
      </c>
      <c r="G10" s="375">
        <v>0</v>
      </c>
      <c r="H10" s="378">
        <v>0</v>
      </c>
      <c r="I10" s="378">
        <v>0</v>
      </c>
      <c r="J10" s="378">
        <v>0</v>
      </c>
      <c r="K10" s="375">
        <v>0</v>
      </c>
      <c r="L10" s="227">
        <v>0</v>
      </c>
      <c r="M10" s="524">
        <v>0</v>
      </c>
      <c r="N10" s="379">
        <f t="shared" si="0"/>
        <v>0</v>
      </c>
    </row>
    <row r="11" spans="1:14">
      <c r="A11" s="996" t="s">
        <v>459</v>
      </c>
      <c r="B11" s="373">
        <v>0</v>
      </c>
      <c r="C11" s="373">
        <v>0</v>
      </c>
      <c r="D11" s="373">
        <v>0</v>
      </c>
      <c r="E11" s="373">
        <v>0</v>
      </c>
      <c r="F11" s="227">
        <v>0</v>
      </c>
      <c r="G11" s="375">
        <v>0</v>
      </c>
      <c r="H11" s="378">
        <v>0</v>
      </c>
      <c r="I11" s="378">
        <v>0</v>
      </c>
      <c r="J11" s="378">
        <v>0</v>
      </c>
      <c r="K11" s="375">
        <v>0</v>
      </c>
      <c r="L11" s="227">
        <v>0</v>
      </c>
      <c r="M11" s="524">
        <v>0</v>
      </c>
      <c r="N11" s="379">
        <f t="shared" si="0"/>
        <v>0</v>
      </c>
    </row>
    <row r="12" spans="1:14">
      <c r="A12" s="660" t="s">
        <v>462</v>
      </c>
      <c r="B12" s="373">
        <v>0</v>
      </c>
      <c r="C12" s="373">
        <v>1</v>
      </c>
      <c r="D12" s="373">
        <v>1</v>
      </c>
      <c r="E12" s="373">
        <v>0</v>
      </c>
      <c r="F12" s="227">
        <v>0</v>
      </c>
      <c r="G12" s="375">
        <v>0</v>
      </c>
      <c r="H12" s="378">
        <v>0</v>
      </c>
      <c r="I12" s="378">
        <v>0</v>
      </c>
      <c r="J12" s="378">
        <v>0</v>
      </c>
      <c r="K12" s="375">
        <v>0</v>
      </c>
      <c r="L12" s="227">
        <v>0</v>
      </c>
      <c r="M12" s="524">
        <v>1</v>
      </c>
      <c r="N12" s="379">
        <f t="shared" si="0"/>
        <v>3</v>
      </c>
    </row>
    <row r="13" spans="1:14">
      <c r="A13" s="107" t="s">
        <v>463</v>
      </c>
      <c r="B13" s="373">
        <v>0</v>
      </c>
      <c r="C13" s="373">
        <v>0</v>
      </c>
      <c r="D13" s="373">
        <v>0</v>
      </c>
      <c r="E13" s="373">
        <v>0</v>
      </c>
      <c r="F13" s="227">
        <v>0</v>
      </c>
      <c r="G13" s="375">
        <v>0</v>
      </c>
      <c r="H13" s="378">
        <v>1</v>
      </c>
      <c r="I13" s="378">
        <v>2</v>
      </c>
      <c r="J13" s="378">
        <v>0</v>
      </c>
      <c r="K13" s="375">
        <v>0</v>
      </c>
      <c r="L13" s="227">
        <v>0</v>
      </c>
      <c r="M13" s="524">
        <v>1</v>
      </c>
      <c r="N13" s="379">
        <f t="shared" si="0"/>
        <v>4</v>
      </c>
    </row>
    <row r="14" spans="1:14">
      <c r="A14" s="374" t="s">
        <v>465</v>
      </c>
      <c r="B14" s="373">
        <v>53</v>
      </c>
      <c r="C14" s="373">
        <v>55</v>
      </c>
      <c r="D14" s="373">
        <v>40</v>
      </c>
      <c r="E14" s="373">
        <v>47</v>
      </c>
      <c r="F14" s="227">
        <v>78</v>
      </c>
      <c r="G14" s="375">
        <v>58</v>
      </c>
      <c r="H14" s="378">
        <v>44</v>
      </c>
      <c r="I14" s="378">
        <v>46</v>
      </c>
      <c r="J14" s="378">
        <v>46</v>
      </c>
      <c r="K14" s="375">
        <v>67</v>
      </c>
      <c r="L14" s="227">
        <v>90</v>
      </c>
      <c r="M14" s="524">
        <v>98</v>
      </c>
      <c r="N14" s="379">
        <f t="shared" si="0"/>
        <v>722</v>
      </c>
    </row>
    <row r="15" spans="1:14">
      <c r="A15" s="374" t="s">
        <v>240</v>
      </c>
      <c r="B15" s="373">
        <v>4</v>
      </c>
      <c r="C15" s="373">
        <v>7</v>
      </c>
      <c r="D15" s="373">
        <v>14</v>
      </c>
      <c r="E15" s="373">
        <v>37</v>
      </c>
      <c r="F15" s="227">
        <v>5</v>
      </c>
      <c r="G15" s="375">
        <v>1</v>
      </c>
      <c r="H15" s="378">
        <v>3</v>
      </c>
      <c r="I15" s="378">
        <v>9</v>
      </c>
      <c r="J15" s="378">
        <v>2</v>
      </c>
      <c r="K15" s="375">
        <v>4</v>
      </c>
      <c r="L15" s="227">
        <v>5</v>
      </c>
      <c r="M15" s="524">
        <v>13</v>
      </c>
      <c r="N15" s="379">
        <f t="shared" si="0"/>
        <v>104</v>
      </c>
    </row>
    <row r="16" spans="1:14">
      <c r="A16" s="374" t="s">
        <v>328</v>
      </c>
      <c r="B16" s="373">
        <v>0</v>
      </c>
      <c r="C16" s="373">
        <v>0</v>
      </c>
      <c r="D16" s="373">
        <v>0</v>
      </c>
      <c r="E16" s="373">
        <v>2</v>
      </c>
      <c r="F16" s="227">
        <v>0</v>
      </c>
      <c r="G16" s="375">
        <v>0</v>
      </c>
      <c r="H16" s="378">
        <v>0</v>
      </c>
      <c r="I16" s="378">
        <v>0</v>
      </c>
      <c r="J16" s="378">
        <v>0</v>
      </c>
      <c r="K16" s="375">
        <v>0</v>
      </c>
      <c r="L16" s="227">
        <v>0</v>
      </c>
      <c r="M16" s="524">
        <v>0</v>
      </c>
      <c r="N16" s="379">
        <f t="shared" si="0"/>
        <v>2</v>
      </c>
    </row>
    <row r="17" spans="1:14">
      <c r="A17" s="374" t="s">
        <v>329</v>
      </c>
      <c r="B17" s="373">
        <v>0</v>
      </c>
      <c r="C17" s="373">
        <v>0</v>
      </c>
      <c r="D17" s="373">
        <v>0</v>
      </c>
      <c r="E17" s="373">
        <v>0</v>
      </c>
      <c r="F17" s="227">
        <v>0</v>
      </c>
      <c r="G17" s="375">
        <v>1</v>
      </c>
      <c r="H17" s="378">
        <v>0</v>
      </c>
      <c r="I17" s="378">
        <v>0</v>
      </c>
      <c r="J17" s="378">
        <v>0</v>
      </c>
      <c r="K17" s="375">
        <v>0</v>
      </c>
      <c r="L17" s="227">
        <v>0</v>
      </c>
      <c r="M17" s="524">
        <v>0</v>
      </c>
      <c r="N17" s="379">
        <f t="shared" si="0"/>
        <v>1</v>
      </c>
    </row>
    <row r="18" spans="1:14">
      <c r="A18" s="374" t="s">
        <v>330</v>
      </c>
      <c r="B18" s="373">
        <v>12</v>
      </c>
      <c r="C18" s="373">
        <v>7</v>
      </c>
      <c r="D18" s="373">
        <v>5</v>
      </c>
      <c r="E18" s="373">
        <v>14</v>
      </c>
      <c r="F18" s="227">
        <v>4</v>
      </c>
      <c r="G18" s="375">
        <v>3</v>
      </c>
      <c r="H18" s="378">
        <v>6</v>
      </c>
      <c r="I18" s="378">
        <v>12</v>
      </c>
      <c r="J18" s="378">
        <v>8</v>
      </c>
      <c r="K18" s="375">
        <v>7</v>
      </c>
      <c r="L18" s="227">
        <v>7</v>
      </c>
      <c r="M18" s="524">
        <v>19</v>
      </c>
      <c r="N18" s="379">
        <f t="shared" si="0"/>
        <v>104</v>
      </c>
    </row>
    <row r="19" spans="1:14">
      <c r="A19" s="660" t="s">
        <v>460</v>
      </c>
      <c r="B19" s="373">
        <v>0</v>
      </c>
      <c r="C19" s="373">
        <v>0</v>
      </c>
      <c r="D19" s="373">
        <v>0</v>
      </c>
      <c r="E19" s="373">
        <v>0</v>
      </c>
      <c r="F19" s="227">
        <v>0</v>
      </c>
      <c r="G19" s="375">
        <v>0</v>
      </c>
      <c r="H19" s="378">
        <v>0</v>
      </c>
      <c r="I19" s="378">
        <v>0</v>
      </c>
      <c r="J19" s="378">
        <v>0</v>
      </c>
      <c r="K19" s="375">
        <v>0</v>
      </c>
      <c r="L19" s="227">
        <v>0</v>
      </c>
      <c r="M19" s="524">
        <v>0</v>
      </c>
      <c r="N19" s="379">
        <f t="shared" si="0"/>
        <v>0</v>
      </c>
    </row>
    <row r="20" spans="1:14">
      <c r="A20" s="374" t="s">
        <v>331</v>
      </c>
      <c r="B20" s="373">
        <v>0</v>
      </c>
      <c r="C20" s="373">
        <v>0</v>
      </c>
      <c r="D20" s="373">
        <v>0</v>
      </c>
      <c r="E20" s="373">
        <v>0</v>
      </c>
      <c r="F20" s="227">
        <v>0</v>
      </c>
      <c r="G20" s="375">
        <v>0</v>
      </c>
      <c r="H20" s="378">
        <v>0</v>
      </c>
      <c r="I20" s="378">
        <v>0</v>
      </c>
      <c r="J20" s="378">
        <v>0</v>
      </c>
      <c r="K20" s="375">
        <v>0</v>
      </c>
      <c r="L20" s="227">
        <v>0</v>
      </c>
      <c r="M20" s="524">
        <v>0</v>
      </c>
      <c r="N20" s="379">
        <f t="shared" si="0"/>
        <v>0</v>
      </c>
    </row>
    <row r="21" spans="1:14">
      <c r="A21" s="374" t="s">
        <v>332</v>
      </c>
      <c r="B21" s="373">
        <v>0</v>
      </c>
      <c r="C21" s="373">
        <v>1</v>
      </c>
      <c r="D21" s="373">
        <v>0</v>
      </c>
      <c r="E21" s="373">
        <v>0</v>
      </c>
      <c r="F21" s="227">
        <v>0</v>
      </c>
      <c r="G21" s="375">
        <v>0</v>
      </c>
      <c r="H21" s="378">
        <v>0</v>
      </c>
      <c r="I21" s="378">
        <v>0</v>
      </c>
      <c r="J21" s="378">
        <v>0</v>
      </c>
      <c r="K21" s="375">
        <v>0</v>
      </c>
      <c r="L21" s="227">
        <v>0</v>
      </c>
      <c r="M21" s="524">
        <v>0</v>
      </c>
      <c r="N21" s="379">
        <f t="shared" si="0"/>
        <v>1</v>
      </c>
    </row>
    <row r="22" spans="1:14">
      <c r="A22" s="374" t="s">
        <v>333</v>
      </c>
      <c r="B22" s="373">
        <v>1</v>
      </c>
      <c r="C22" s="373">
        <v>0</v>
      </c>
      <c r="D22" s="373">
        <v>2</v>
      </c>
      <c r="E22" s="373">
        <v>1</v>
      </c>
      <c r="F22" s="227">
        <v>0</v>
      </c>
      <c r="G22" s="375">
        <v>0</v>
      </c>
      <c r="H22" s="378">
        <v>1</v>
      </c>
      <c r="I22" s="378">
        <v>0</v>
      </c>
      <c r="J22" s="378">
        <v>0</v>
      </c>
      <c r="K22" s="375">
        <v>0</v>
      </c>
      <c r="L22" s="227">
        <v>0</v>
      </c>
      <c r="M22" s="524">
        <v>0</v>
      </c>
      <c r="N22" s="379">
        <f t="shared" si="0"/>
        <v>5</v>
      </c>
    </row>
    <row r="23" spans="1:14">
      <c r="A23" s="374" t="s">
        <v>334</v>
      </c>
      <c r="B23" s="373">
        <v>2</v>
      </c>
      <c r="C23" s="373">
        <v>2</v>
      </c>
      <c r="D23" s="373">
        <v>1</v>
      </c>
      <c r="E23" s="373">
        <v>4</v>
      </c>
      <c r="F23" s="227">
        <v>2</v>
      </c>
      <c r="G23" s="375">
        <v>2</v>
      </c>
      <c r="H23" s="378">
        <v>2</v>
      </c>
      <c r="I23" s="378">
        <v>1</v>
      </c>
      <c r="J23" s="378">
        <v>2</v>
      </c>
      <c r="K23" s="375">
        <v>3</v>
      </c>
      <c r="L23" s="227">
        <v>1</v>
      </c>
      <c r="M23" s="524">
        <v>2</v>
      </c>
      <c r="N23" s="379">
        <f t="shared" si="0"/>
        <v>24</v>
      </c>
    </row>
    <row r="24" spans="1:14">
      <c r="A24" s="374" t="s">
        <v>464</v>
      </c>
      <c r="B24" s="373">
        <v>0</v>
      </c>
      <c r="C24" s="373">
        <v>0</v>
      </c>
      <c r="D24" s="373">
        <v>0</v>
      </c>
      <c r="E24" s="373">
        <v>0</v>
      </c>
      <c r="F24" s="227">
        <v>0</v>
      </c>
      <c r="G24" s="375">
        <v>0</v>
      </c>
      <c r="H24" s="378">
        <v>0</v>
      </c>
      <c r="I24" s="378">
        <v>0</v>
      </c>
      <c r="J24" s="378">
        <v>0</v>
      </c>
      <c r="K24" s="375">
        <v>0</v>
      </c>
      <c r="L24" s="227">
        <v>0</v>
      </c>
      <c r="M24" s="524">
        <v>0</v>
      </c>
      <c r="N24" s="379">
        <f t="shared" si="0"/>
        <v>0</v>
      </c>
    </row>
    <row r="25" spans="1:14">
      <c r="A25" s="374" t="s">
        <v>335</v>
      </c>
      <c r="B25" s="373">
        <v>0</v>
      </c>
      <c r="C25" s="373">
        <v>1</v>
      </c>
      <c r="D25" s="373">
        <v>1</v>
      </c>
      <c r="E25" s="373">
        <v>1</v>
      </c>
      <c r="F25" s="227">
        <v>0</v>
      </c>
      <c r="G25" s="375">
        <v>1</v>
      </c>
      <c r="H25" s="378">
        <v>0</v>
      </c>
      <c r="I25" s="378">
        <v>0</v>
      </c>
      <c r="J25" s="378">
        <v>1</v>
      </c>
      <c r="K25" s="375">
        <v>0</v>
      </c>
      <c r="L25" s="227">
        <v>1</v>
      </c>
      <c r="M25" s="524">
        <v>1</v>
      </c>
      <c r="N25" s="379">
        <f t="shared" si="0"/>
        <v>7</v>
      </c>
    </row>
    <row r="26" spans="1:14">
      <c r="A26" s="374" t="s">
        <v>336</v>
      </c>
      <c r="B26" s="373">
        <v>0</v>
      </c>
      <c r="C26" s="373">
        <v>0</v>
      </c>
      <c r="D26" s="373">
        <v>0</v>
      </c>
      <c r="E26" s="373">
        <v>1</v>
      </c>
      <c r="F26" s="227">
        <v>0</v>
      </c>
      <c r="G26" s="375">
        <v>0</v>
      </c>
      <c r="H26" s="378">
        <v>0</v>
      </c>
      <c r="I26" s="378">
        <v>1</v>
      </c>
      <c r="J26" s="378">
        <v>0</v>
      </c>
      <c r="K26" s="375">
        <v>1</v>
      </c>
      <c r="L26" s="227">
        <v>0</v>
      </c>
      <c r="M26" s="524">
        <v>0</v>
      </c>
      <c r="N26" s="379">
        <f t="shared" si="0"/>
        <v>3</v>
      </c>
    </row>
    <row r="27" spans="1:14">
      <c r="A27" s="374" t="s">
        <v>337</v>
      </c>
      <c r="B27" s="373">
        <v>53</v>
      </c>
      <c r="C27" s="373">
        <v>58</v>
      </c>
      <c r="D27" s="373">
        <v>30</v>
      </c>
      <c r="E27" s="373">
        <v>58</v>
      </c>
      <c r="F27" s="227">
        <v>63</v>
      </c>
      <c r="G27" s="375">
        <v>55</v>
      </c>
      <c r="H27" s="378">
        <v>53</v>
      </c>
      <c r="I27" s="378">
        <v>55</v>
      </c>
      <c r="J27" s="378">
        <v>50</v>
      </c>
      <c r="K27" s="375">
        <v>54</v>
      </c>
      <c r="L27" s="227">
        <v>36</v>
      </c>
      <c r="M27" s="524">
        <v>57</v>
      </c>
      <c r="N27" s="379">
        <f t="shared" si="0"/>
        <v>622</v>
      </c>
    </row>
    <row r="28" spans="1:14">
      <c r="A28" s="374" t="s">
        <v>44</v>
      </c>
      <c r="B28" s="373">
        <v>2</v>
      </c>
      <c r="C28" s="373">
        <v>1</v>
      </c>
      <c r="D28" s="373">
        <v>1</v>
      </c>
      <c r="E28" s="373">
        <v>1</v>
      </c>
      <c r="F28" s="227">
        <v>7</v>
      </c>
      <c r="G28" s="375">
        <v>2</v>
      </c>
      <c r="H28" s="378">
        <v>2</v>
      </c>
      <c r="I28" s="378">
        <v>1</v>
      </c>
      <c r="J28" s="378">
        <v>2</v>
      </c>
      <c r="K28" s="375">
        <v>3</v>
      </c>
      <c r="L28" s="227">
        <v>6</v>
      </c>
      <c r="M28" s="524">
        <v>1</v>
      </c>
      <c r="N28" s="379">
        <f t="shared" si="0"/>
        <v>29</v>
      </c>
    </row>
    <row r="29" spans="1:14">
      <c r="A29" s="374" t="s">
        <v>338</v>
      </c>
      <c r="B29" s="373">
        <v>17</v>
      </c>
      <c r="C29" s="373">
        <v>9</v>
      </c>
      <c r="D29" s="373">
        <v>14</v>
      </c>
      <c r="E29" s="373">
        <v>7</v>
      </c>
      <c r="F29" s="227">
        <v>20</v>
      </c>
      <c r="G29" s="375">
        <v>6</v>
      </c>
      <c r="H29" s="378">
        <v>18</v>
      </c>
      <c r="I29" s="378">
        <v>18</v>
      </c>
      <c r="J29" s="378">
        <v>15</v>
      </c>
      <c r="K29" s="375">
        <v>27</v>
      </c>
      <c r="L29" s="227">
        <v>9</v>
      </c>
      <c r="M29" s="524">
        <v>18</v>
      </c>
      <c r="N29" s="379">
        <f t="shared" si="0"/>
        <v>178</v>
      </c>
    </row>
    <row r="30" spans="1:14">
      <c r="A30" s="374" t="s">
        <v>466</v>
      </c>
      <c r="B30" s="373">
        <v>0</v>
      </c>
      <c r="C30" s="373">
        <v>0</v>
      </c>
      <c r="D30" s="373">
        <v>0</v>
      </c>
      <c r="E30" s="373">
        <v>0</v>
      </c>
      <c r="F30" s="227">
        <v>1</v>
      </c>
      <c r="G30" s="375">
        <v>1</v>
      </c>
      <c r="H30" s="378">
        <v>0</v>
      </c>
      <c r="I30" s="378">
        <v>0</v>
      </c>
      <c r="J30" s="378">
        <v>0</v>
      </c>
      <c r="K30" s="375">
        <v>1</v>
      </c>
      <c r="L30" s="227">
        <v>0</v>
      </c>
      <c r="M30" s="524">
        <v>0</v>
      </c>
      <c r="N30" s="379">
        <f t="shared" si="0"/>
        <v>3</v>
      </c>
    </row>
    <row r="31" spans="1:14">
      <c r="A31" s="374" t="s">
        <v>339</v>
      </c>
      <c r="B31" s="373">
        <v>8</v>
      </c>
      <c r="C31" s="373">
        <v>4</v>
      </c>
      <c r="D31" s="373">
        <v>6</v>
      </c>
      <c r="E31" s="373">
        <v>6</v>
      </c>
      <c r="F31" s="227">
        <v>3</v>
      </c>
      <c r="G31" s="375">
        <v>1</v>
      </c>
      <c r="H31" s="378">
        <v>1</v>
      </c>
      <c r="I31" s="378">
        <v>1</v>
      </c>
      <c r="J31" s="378">
        <v>12</v>
      </c>
      <c r="K31" s="375">
        <v>2</v>
      </c>
      <c r="L31" s="227">
        <v>1</v>
      </c>
      <c r="M31" s="524">
        <v>5</v>
      </c>
      <c r="N31" s="379">
        <f t="shared" si="0"/>
        <v>50</v>
      </c>
    </row>
    <row r="32" spans="1:14">
      <c r="A32" s="374" t="s">
        <v>340</v>
      </c>
      <c r="B32" s="373">
        <v>1</v>
      </c>
      <c r="C32" s="373">
        <v>0</v>
      </c>
      <c r="D32" s="373">
        <v>3</v>
      </c>
      <c r="E32" s="373">
        <v>4</v>
      </c>
      <c r="F32" s="227">
        <v>1</v>
      </c>
      <c r="G32" s="375">
        <v>1</v>
      </c>
      <c r="H32" s="378">
        <v>4</v>
      </c>
      <c r="I32" s="378">
        <v>3</v>
      </c>
      <c r="J32" s="378">
        <v>5</v>
      </c>
      <c r="K32" s="375">
        <v>1</v>
      </c>
      <c r="L32" s="227">
        <v>1</v>
      </c>
      <c r="M32" s="524">
        <v>2</v>
      </c>
      <c r="N32" s="379">
        <f t="shared" si="0"/>
        <v>26</v>
      </c>
    </row>
    <row r="33" spans="1:14">
      <c r="A33" s="374" t="s">
        <v>341</v>
      </c>
      <c r="B33" s="373">
        <v>5</v>
      </c>
      <c r="C33" s="373">
        <v>3</v>
      </c>
      <c r="D33" s="373">
        <v>4</v>
      </c>
      <c r="E33" s="373">
        <v>7</v>
      </c>
      <c r="F33" s="227">
        <v>1</v>
      </c>
      <c r="G33" s="375">
        <v>5</v>
      </c>
      <c r="H33" s="378">
        <v>3</v>
      </c>
      <c r="I33" s="378">
        <v>2</v>
      </c>
      <c r="J33" s="378">
        <v>4</v>
      </c>
      <c r="K33" s="375">
        <v>3</v>
      </c>
      <c r="L33" s="227">
        <v>3</v>
      </c>
      <c r="M33" s="524">
        <v>2</v>
      </c>
      <c r="N33" s="379">
        <f t="shared" si="0"/>
        <v>42</v>
      </c>
    </row>
    <row r="34" spans="1:14">
      <c r="A34" s="374" t="s">
        <v>342</v>
      </c>
      <c r="B34" s="373">
        <v>25</v>
      </c>
      <c r="C34" s="373">
        <v>36</v>
      </c>
      <c r="D34" s="373">
        <v>42</v>
      </c>
      <c r="E34" s="373">
        <v>58</v>
      </c>
      <c r="F34" s="227">
        <v>57</v>
      </c>
      <c r="G34" s="375">
        <v>36</v>
      </c>
      <c r="H34" s="378">
        <v>42</v>
      </c>
      <c r="I34" s="378">
        <v>56</v>
      </c>
      <c r="J34" s="378">
        <v>58</v>
      </c>
      <c r="K34" s="375">
        <v>61</v>
      </c>
      <c r="L34" s="227">
        <v>42</v>
      </c>
      <c r="M34" s="524">
        <v>42</v>
      </c>
      <c r="N34" s="379">
        <f t="shared" si="0"/>
        <v>555</v>
      </c>
    </row>
    <row r="35" spans="1:14">
      <c r="A35" s="374" t="s">
        <v>343</v>
      </c>
      <c r="B35" s="373">
        <v>6</v>
      </c>
      <c r="C35" s="373">
        <v>1</v>
      </c>
      <c r="D35" s="373">
        <v>0</v>
      </c>
      <c r="E35" s="373">
        <v>5</v>
      </c>
      <c r="F35" s="227">
        <v>4</v>
      </c>
      <c r="G35" s="375">
        <v>1</v>
      </c>
      <c r="H35" s="378">
        <v>4</v>
      </c>
      <c r="I35" s="378">
        <v>1</v>
      </c>
      <c r="J35" s="378">
        <v>2</v>
      </c>
      <c r="K35" s="375">
        <v>3</v>
      </c>
      <c r="L35" s="227">
        <v>1</v>
      </c>
      <c r="M35" s="524">
        <v>3</v>
      </c>
      <c r="N35" s="379">
        <f t="shared" si="0"/>
        <v>31</v>
      </c>
    </row>
    <row r="36" spans="1:14">
      <c r="A36" s="374" t="s">
        <v>344</v>
      </c>
      <c r="B36" s="373">
        <v>0</v>
      </c>
      <c r="C36" s="373">
        <v>0</v>
      </c>
      <c r="D36" s="373">
        <v>0</v>
      </c>
      <c r="E36" s="373">
        <v>0</v>
      </c>
      <c r="F36" s="227">
        <v>0</v>
      </c>
      <c r="G36" s="375">
        <v>1</v>
      </c>
      <c r="H36" s="378">
        <v>0</v>
      </c>
      <c r="I36" s="378">
        <v>0</v>
      </c>
      <c r="J36" s="378">
        <v>0</v>
      </c>
      <c r="K36" s="375">
        <v>2</v>
      </c>
      <c r="L36" s="227">
        <v>0</v>
      </c>
      <c r="M36" s="524">
        <v>1</v>
      </c>
      <c r="N36" s="379">
        <f t="shared" si="0"/>
        <v>4</v>
      </c>
    </row>
    <row r="37" spans="1:14">
      <c r="A37" s="374" t="s">
        <v>345</v>
      </c>
      <c r="B37" s="373">
        <v>0</v>
      </c>
      <c r="C37" s="373">
        <v>0</v>
      </c>
      <c r="D37" s="373">
        <v>0</v>
      </c>
      <c r="E37" s="373">
        <v>2</v>
      </c>
      <c r="F37" s="227">
        <v>1</v>
      </c>
      <c r="G37" s="375">
        <v>0</v>
      </c>
      <c r="H37" s="378">
        <v>2</v>
      </c>
      <c r="I37" s="378">
        <v>0</v>
      </c>
      <c r="J37" s="378">
        <v>1</v>
      </c>
      <c r="K37" s="375">
        <v>6</v>
      </c>
      <c r="L37" s="227">
        <v>2</v>
      </c>
      <c r="M37" s="524">
        <v>1</v>
      </c>
      <c r="N37" s="379">
        <f t="shared" si="0"/>
        <v>15</v>
      </c>
    </row>
    <row r="38" spans="1:14">
      <c r="A38" s="374" t="s">
        <v>46</v>
      </c>
      <c r="B38" s="373">
        <v>1</v>
      </c>
      <c r="C38" s="373">
        <v>0</v>
      </c>
      <c r="D38" s="373">
        <v>1</v>
      </c>
      <c r="E38" s="373">
        <v>0</v>
      </c>
      <c r="F38" s="227">
        <v>1</v>
      </c>
      <c r="G38" s="375">
        <v>0</v>
      </c>
      <c r="H38" s="378">
        <v>0</v>
      </c>
      <c r="I38" s="378">
        <v>0</v>
      </c>
      <c r="J38" s="378">
        <v>0</v>
      </c>
      <c r="K38" s="375">
        <v>0</v>
      </c>
      <c r="L38" s="227">
        <v>0</v>
      </c>
      <c r="M38" s="524">
        <v>0</v>
      </c>
      <c r="N38" s="379">
        <f t="shared" si="0"/>
        <v>3</v>
      </c>
    </row>
    <row r="39" spans="1:14">
      <c r="A39" s="374" t="s">
        <v>346</v>
      </c>
      <c r="B39" s="373">
        <v>2</v>
      </c>
      <c r="C39" s="373">
        <v>0</v>
      </c>
      <c r="D39" s="373">
        <v>0</v>
      </c>
      <c r="E39" s="373">
        <v>7</v>
      </c>
      <c r="F39" s="227">
        <v>2</v>
      </c>
      <c r="G39" s="375">
        <v>1</v>
      </c>
      <c r="H39" s="378">
        <v>1</v>
      </c>
      <c r="I39" s="378">
        <v>4</v>
      </c>
      <c r="J39" s="378">
        <v>0</v>
      </c>
      <c r="K39" s="375">
        <v>2</v>
      </c>
      <c r="L39" s="227">
        <v>1</v>
      </c>
      <c r="M39" s="524">
        <v>1</v>
      </c>
      <c r="N39" s="379">
        <f t="shared" ref="N39:N70" si="1">SUM(B39:M39)</f>
        <v>21</v>
      </c>
    </row>
    <row r="40" spans="1:14">
      <c r="A40" s="374" t="s">
        <v>347</v>
      </c>
      <c r="B40" s="373">
        <v>0</v>
      </c>
      <c r="C40" s="373">
        <v>1</v>
      </c>
      <c r="D40" s="373">
        <v>0</v>
      </c>
      <c r="E40" s="373">
        <v>0</v>
      </c>
      <c r="F40" s="227">
        <v>0</v>
      </c>
      <c r="G40" s="375">
        <v>1</v>
      </c>
      <c r="H40" s="378">
        <v>0</v>
      </c>
      <c r="I40" s="378">
        <v>0</v>
      </c>
      <c r="J40" s="378">
        <v>1</v>
      </c>
      <c r="K40" s="375">
        <v>0</v>
      </c>
      <c r="L40" s="227">
        <v>0</v>
      </c>
      <c r="M40" s="524">
        <v>0</v>
      </c>
      <c r="N40" s="379">
        <f t="shared" si="1"/>
        <v>3</v>
      </c>
    </row>
    <row r="41" spans="1:14">
      <c r="A41" s="374" t="s">
        <v>348</v>
      </c>
      <c r="B41" s="373">
        <v>0</v>
      </c>
      <c r="C41" s="373">
        <v>1</v>
      </c>
      <c r="D41" s="373">
        <v>1</v>
      </c>
      <c r="E41" s="373">
        <v>0</v>
      </c>
      <c r="F41" s="227">
        <v>1</v>
      </c>
      <c r="G41" s="375">
        <v>1</v>
      </c>
      <c r="H41" s="378">
        <v>0</v>
      </c>
      <c r="I41" s="378">
        <v>0</v>
      </c>
      <c r="J41" s="378">
        <v>0</v>
      </c>
      <c r="K41" s="375">
        <v>1</v>
      </c>
      <c r="L41" s="227">
        <v>0</v>
      </c>
      <c r="M41" s="524">
        <v>0</v>
      </c>
      <c r="N41" s="379">
        <f t="shared" si="1"/>
        <v>5</v>
      </c>
    </row>
    <row r="42" spans="1:14">
      <c r="A42" s="374" t="s">
        <v>349</v>
      </c>
      <c r="B42" s="373">
        <v>11</v>
      </c>
      <c r="C42" s="373">
        <v>2</v>
      </c>
      <c r="D42" s="373">
        <v>3</v>
      </c>
      <c r="E42" s="373">
        <v>8</v>
      </c>
      <c r="F42" s="227">
        <v>5</v>
      </c>
      <c r="G42" s="375">
        <v>5</v>
      </c>
      <c r="H42" s="378">
        <v>9</v>
      </c>
      <c r="I42" s="378">
        <v>4</v>
      </c>
      <c r="J42" s="378">
        <v>6</v>
      </c>
      <c r="K42" s="375">
        <v>6</v>
      </c>
      <c r="L42" s="227">
        <v>1</v>
      </c>
      <c r="M42" s="524">
        <v>4</v>
      </c>
      <c r="N42" s="379">
        <f t="shared" si="1"/>
        <v>64</v>
      </c>
    </row>
    <row r="43" spans="1:14">
      <c r="A43" s="374" t="s">
        <v>350</v>
      </c>
      <c r="B43" s="373">
        <v>0</v>
      </c>
      <c r="C43" s="373">
        <v>0</v>
      </c>
      <c r="D43" s="373">
        <v>0</v>
      </c>
      <c r="E43" s="373">
        <v>0</v>
      </c>
      <c r="F43" s="227">
        <v>0</v>
      </c>
      <c r="G43" s="375">
        <v>0</v>
      </c>
      <c r="H43" s="378">
        <v>0</v>
      </c>
      <c r="I43" s="378">
        <v>0</v>
      </c>
      <c r="J43" s="378">
        <v>0</v>
      </c>
      <c r="K43" s="375">
        <v>0</v>
      </c>
      <c r="L43" s="227">
        <v>1</v>
      </c>
      <c r="M43" s="524">
        <v>2</v>
      </c>
      <c r="N43" s="379">
        <f t="shared" si="1"/>
        <v>3</v>
      </c>
    </row>
    <row r="44" spans="1:14">
      <c r="A44" s="374" t="s">
        <v>351</v>
      </c>
      <c r="B44" s="373">
        <v>0</v>
      </c>
      <c r="C44" s="373">
        <v>4</v>
      </c>
      <c r="D44" s="373">
        <v>0</v>
      </c>
      <c r="E44" s="373">
        <v>1</v>
      </c>
      <c r="F44" s="227">
        <v>0</v>
      </c>
      <c r="G44" s="375">
        <v>0</v>
      </c>
      <c r="H44" s="378">
        <v>1</v>
      </c>
      <c r="I44" s="378">
        <v>0</v>
      </c>
      <c r="J44" s="378">
        <v>2</v>
      </c>
      <c r="K44" s="375">
        <v>0</v>
      </c>
      <c r="L44" s="227">
        <v>0</v>
      </c>
      <c r="M44" s="524">
        <v>0</v>
      </c>
      <c r="N44" s="379">
        <f t="shared" si="1"/>
        <v>8</v>
      </c>
    </row>
    <row r="45" spans="1:14">
      <c r="A45" s="374" t="s">
        <v>352</v>
      </c>
      <c r="B45" s="373">
        <v>4</v>
      </c>
      <c r="C45" s="373">
        <v>4</v>
      </c>
      <c r="D45" s="373">
        <v>0</v>
      </c>
      <c r="E45" s="373">
        <v>2</v>
      </c>
      <c r="F45" s="227">
        <v>3</v>
      </c>
      <c r="G45" s="375">
        <v>4</v>
      </c>
      <c r="H45" s="378">
        <v>5</v>
      </c>
      <c r="I45" s="378">
        <v>2</v>
      </c>
      <c r="J45" s="378">
        <v>4</v>
      </c>
      <c r="K45" s="375">
        <v>0</v>
      </c>
      <c r="L45" s="227">
        <v>2</v>
      </c>
      <c r="M45" s="524">
        <v>3</v>
      </c>
      <c r="N45" s="379">
        <f t="shared" si="1"/>
        <v>33</v>
      </c>
    </row>
    <row r="46" spans="1:14">
      <c r="A46" s="374" t="s">
        <v>353</v>
      </c>
      <c r="B46" s="373">
        <v>0</v>
      </c>
      <c r="C46" s="373">
        <v>0</v>
      </c>
      <c r="D46" s="373">
        <v>0</v>
      </c>
      <c r="E46" s="373">
        <v>0</v>
      </c>
      <c r="F46" s="227">
        <v>0</v>
      </c>
      <c r="G46" s="375">
        <v>0</v>
      </c>
      <c r="H46" s="378">
        <v>0</v>
      </c>
      <c r="I46" s="378">
        <v>0</v>
      </c>
      <c r="J46" s="378">
        <v>0</v>
      </c>
      <c r="K46" s="375">
        <v>0</v>
      </c>
      <c r="L46" s="227">
        <v>0</v>
      </c>
      <c r="M46" s="524">
        <v>0</v>
      </c>
      <c r="N46" s="379">
        <f t="shared" si="1"/>
        <v>0</v>
      </c>
    </row>
    <row r="47" spans="1:14">
      <c r="A47" s="374" t="s">
        <v>354</v>
      </c>
      <c r="B47" s="373">
        <v>0</v>
      </c>
      <c r="C47" s="373">
        <v>0</v>
      </c>
      <c r="D47" s="373">
        <v>1</v>
      </c>
      <c r="E47" s="373">
        <v>0</v>
      </c>
      <c r="F47" s="227">
        <v>0</v>
      </c>
      <c r="G47" s="375">
        <v>0</v>
      </c>
      <c r="H47" s="378">
        <v>0</v>
      </c>
      <c r="I47" s="378">
        <v>0</v>
      </c>
      <c r="J47" s="378">
        <v>0</v>
      </c>
      <c r="K47" s="375">
        <v>0</v>
      </c>
      <c r="L47" s="227">
        <v>2</v>
      </c>
      <c r="M47" s="524">
        <v>1</v>
      </c>
      <c r="N47" s="379">
        <f t="shared" si="1"/>
        <v>4</v>
      </c>
    </row>
    <row r="48" spans="1:14">
      <c r="A48" s="374" t="s">
        <v>355</v>
      </c>
      <c r="B48" s="373">
        <v>0</v>
      </c>
      <c r="C48" s="373">
        <v>0</v>
      </c>
      <c r="D48" s="373">
        <v>0</v>
      </c>
      <c r="E48" s="373">
        <v>0</v>
      </c>
      <c r="F48" s="227">
        <v>0</v>
      </c>
      <c r="G48" s="375">
        <v>0</v>
      </c>
      <c r="H48" s="378">
        <v>0</v>
      </c>
      <c r="I48" s="378">
        <v>0</v>
      </c>
      <c r="J48" s="378">
        <v>0</v>
      </c>
      <c r="K48" s="375">
        <v>0</v>
      </c>
      <c r="L48" s="227">
        <v>0</v>
      </c>
      <c r="M48" s="524">
        <v>0</v>
      </c>
      <c r="N48" s="379">
        <f t="shared" si="1"/>
        <v>0</v>
      </c>
    </row>
    <row r="49" spans="1:14">
      <c r="A49" s="374" t="s">
        <v>356</v>
      </c>
      <c r="B49" s="373">
        <v>0</v>
      </c>
      <c r="C49" s="373">
        <v>0</v>
      </c>
      <c r="D49" s="373">
        <v>0</v>
      </c>
      <c r="E49" s="373">
        <v>0</v>
      </c>
      <c r="F49" s="227">
        <v>0</v>
      </c>
      <c r="G49" s="375">
        <v>1</v>
      </c>
      <c r="H49" s="378">
        <v>0</v>
      </c>
      <c r="I49" s="378">
        <v>0</v>
      </c>
      <c r="J49" s="378">
        <v>0</v>
      </c>
      <c r="K49" s="375">
        <v>0</v>
      </c>
      <c r="L49" s="227">
        <v>0</v>
      </c>
      <c r="M49" s="524">
        <v>0</v>
      </c>
      <c r="N49" s="379">
        <f t="shared" si="1"/>
        <v>1</v>
      </c>
    </row>
    <row r="50" spans="1:14">
      <c r="A50" s="374" t="s">
        <v>357</v>
      </c>
      <c r="B50" s="373">
        <v>0</v>
      </c>
      <c r="C50" s="373">
        <v>0</v>
      </c>
      <c r="D50" s="373">
        <v>0</v>
      </c>
      <c r="E50" s="373">
        <v>1</v>
      </c>
      <c r="F50" s="227">
        <v>1</v>
      </c>
      <c r="G50" s="375">
        <v>0</v>
      </c>
      <c r="H50" s="378">
        <v>0</v>
      </c>
      <c r="I50" s="378">
        <v>0</v>
      </c>
      <c r="J50" s="378">
        <v>0</v>
      </c>
      <c r="K50" s="375">
        <v>0</v>
      </c>
      <c r="L50" s="227">
        <v>0</v>
      </c>
      <c r="M50" s="524">
        <v>0</v>
      </c>
      <c r="N50" s="379">
        <f t="shared" si="1"/>
        <v>2</v>
      </c>
    </row>
    <row r="51" spans="1:14">
      <c r="A51" s="374" t="s">
        <v>358</v>
      </c>
      <c r="B51" s="373">
        <v>1</v>
      </c>
      <c r="C51" s="373">
        <v>0</v>
      </c>
      <c r="D51" s="373">
        <v>0</v>
      </c>
      <c r="E51" s="373">
        <v>0</v>
      </c>
      <c r="F51" s="227">
        <v>0</v>
      </c>
      <c r="G51" s="375">
        <v>0</v>
      </c>
      <c r="H51" s="378">
        <v>0</v>
      </c>
      <c r="I51" s="378">
        <v>0</v>
      </c>
      <c r="J51" s="378">
        <v>0</v>
      </c>
      <c r="K51" s="375">
        <v>0</v>
      </c>
      <c r="L51" s="227">
        <v>0</v>
      </c>
      <c r="M51" s="524">
        <v>0</v>
      </c>
      <c r="N51" s="379">
        <f t="shared" si="1"/>
        <v>1</v>
      </c>
    </row>
    <row r="52" spans="1:14">
      <c r="A52" s="374" t="s">
        <v>359</v>
      </c>
      <c r="B52" s="373">
        <v>1</v>
      </c>
      <c r="C52" s="373">
        <v>0</v>
      </c>
      <c r="D52" s="373">
        <v>0</v>
      </c>
      <c r="E52" s="373">
        <v>0</v>
      </c>
      <c r="F52" s="227">
        <v>0</v>
      </c>
      <c r="G52" s="375">
        <v>0</v>
      </c>
      <c r="H52" s="378">
        <v>0</v>
      </c>
      <c r="I52" s="378">
        <v>0</v>
      </c>
      <c r="J52" s="378">
        <v>0</v>
      </c>
      <c r="K52" s="375">
        <v>0</v>
      </c>
      <c r="L52" s="227">
        <v>0</v>
      </c>
      <c r="M52" s="524">
        <v>0</v>
      </c>
      <c r="N52" s="379">
        <f t="shared" si="1"/>
        <v>1</v>
      </c>
    </row>
    <row r="53" spans="1:14">
      <c r="A53" s="374" t="s">
        <v>360</v>
      </c>
      <c r="B53" s="373">
        <v>0</v>
      </c>
      <c r="C53" s="373">
        <v>0</v>
      </c>
      <c r="D53" s="373">
        <v>0</v>
      </c>
      <c r="E53" s="373">
        <v>0</v>
      </c>
      <c r="F53" s="227">
        <v>0</v>
      </c>
      <c r="G53" s="375">
        <v>0</v>
      </c>
      <c r="H53" s="378">
        <v>0</v>
      </c>
      <c r="I53" s="378">
        <v>0</v>
      </c>
      <c r="J53" s="378">
        <v>0</v>
      </c>
      <c r="K53" s="375">
        <v>0</v>
      </c>
      <c r="L53" s="227">
        <v>0</v>
      </c>
      <c r="M53" s="524">
        <v>0</v>
      </c>
      <c r="N53" s="379">
        <f t="shared" si="1"/>
        <v>0</v>
      </c>
    </row>
    <row r="54" spans="1:14">
      <c r="A54" s="374" t="s">
        <v>361</v>
      </c>
      <c r="B54" s="373">
        <v>1</v>
      </c>
      <c r="C54" s="373">
        <v>2</v>
      </c>
      <c r="D54" s="373">
        <v>0</v>
      </c>
      <c r="E54" s="373">
        <v>0</v>
      </c>
      <c r="F54" s="227">
        <v>0</v>
      </c>
      <c r="G54" s="375">
        <v>0</v>
      </c>
      <c r="H54" s="378">
        <v>0</v>
      </c>
      <c r="I54" s="378">
        <v>0</v>
      </c>
      <c r="J54" s="378">
        <v>0</v>
      </c>
      <c r="K54" s="375">
        <v>0</v>
      </c>
      <c r="L54" s="227">
        <v>1</v>
      </c>
      <c r="M54" s="524">
        <v>1</v>
      </c>
      <c r="N54" s="379">
        <f t="shared" si="1"/>
        <v>5</v>
      </c>
    </row>
    <row r="55" spans="1:14">
      <c r="A55" s="374" t="s">
        <v>362</v>
      </c>
      <c r="B55" s="373">
        <v>0</v>
      </c>
      <c r="C55" s="373">
        <v>0</v>
      </c>
      <c r="D55" s="373">
        <v>0</v>
      </c>
      <c r="E55" s="373">
        <v>0</v>
      </c>
      <c r="F55" s="227">
        <v>0</v>
      </c>
      <c r="G55" s="375">
        <v>0</v>
      </c>
      <c r="H55" s="378">
        <v>0</v>
      </c>
      <c r="I55" s="378">
        <v>0</v>
      </c>
      <c r="J55" s="378">
        <v>0</v>
      </c>
      <c r="K55" s="375">
        <v>0</v>
      </c>
      <c r="L55" s="227">
        <v>0</v>
      </c>
      <c r="M55" s="524">
        <v>0</v>
      </c>
      <c r="N55" s="379">
        <f t="shared" si="1"/>
        <v>0</v>
      </c>
    </row>
    <row r="56" spans="1:14">
      <c r="A56" s="374" t="s">
        <v>363</v>
      </c>
      <c r="B56" s="373">
        <v>0</v>
      </c>
      <c r="C56" s="373">
        <v>0</v>
      </c>
      <c r="D56" s="373">
        <v>0</v>
      </c>
      <c r="E56" s="373">
        <v>0</v>
      </c>
      <c r="F56" s="227">
        <v>0</v>
      </c>
      <c r="G56" s="375">
        <v>0</v>
      </c>
      <c r="H56" s="378">
        <v>0</v>
      </c>
      <c r="I56" s="378">
        <v>3</v>
      </c>
      <c r="J56" s="378">
        <v>0</v>
      </c>
      <c r="K56" s="375">
        <v>0</v>
      </c>
      <c r="L56" s="227">
        <v>0</v>
      </c>
      <c r="M56" s="524">
        <v>0</v>
      </c>
      <c r="N56" s="379">
        <f t="shared" si="1"/>
        <v>3</v>
      </c>
    </row>
    <row r="57" spans="1:14">
      <c r="A57" s="374" t="s">
        <v>364</v>
      </c>
      <c r="B57" s="373">
        <v>0</v>
      </c>
      <c r="C57" s="373">
        <v>0</v>
      </c>
      <c r="D57" s="373">
        <v>0</v>
      </c>
      <c r="E57" s="373">
        <v>0</v>
      </c>
      <c r="F57" s="227">
        <v>0</v>
      </c>
      <c r="G57" s="375">
        <v>0</v>
      </c>
      <c r="H57" s="378">
        <v>0</v>
      </c>
      <c r="I57" s="378">
        <v>0</v>
      </c>
      <c r="J57" s="378">
        <v>0</v>
      </c>
      <c r="K57" s="375">
        <v>1</v>
      </c>
      <c r="L57" s="227">
        <v>0</v>
      </c>
      <c r="M57" s="524">
        <v>0</v>
      </c>
      <c r="N57" s="379">
        <f t="shared" si="1"/>
        <v>1</v>
      </c>
    </row>
    <row r="58" spans="1:14">
      <c r="A58" s="374" t="s">
        <v>365</v>
      </c>
      <c r="B58" s="373">
        <v>1</v>
      </c>
      <c r="C58" s="373">
        <v>4</v>
      </c>
      <c r="D58" s="373">
        <v>1</v>
      </c>
      <c r="E58" s="373">
        <v>0</v>
      </c>
      <c r="F58" s="227">
        <v>1</v>
      </c>
      <c r="G58" s="375">
        <v>0</v>
      </c>
      <c r="H58" s="378">
        <v>1</v>
      </c>
      <c r="I58" s="378">
        <v>2</v>
      </c>
      <c r="J58" s="378">
        <v>1</v>
      </c>
      <c r="K58" s="375">
        <v>1</v>
      </c>
      <c r="L58" s="227">
        <v>0</v>
      </c>
      <c r="M58" s="524">
        <v>0</v>
      </c>
      <c r="N58" s="379">
        <f t="shared" si="1"/>
        <v>12</v>
      </c>
    </row>
    <row r="59" spans="1:14">
      <c r="A59" s="374" t="s">
        <v>366</v>
      </c>
      <c r="B59" s="373">
        <v>0</v>
      </c>
      <c r="C59" s="373">
        <v>0</v>
      </c>
      <c r="D59" s="373">
        <v>0</v>
      </c>
      <c r="E59" s="373">
        <v>0</v>
      </c>
      <c r="F59" s="227">
        <v>0</v>
      </c>
      <c r="G59" s="375">
        <v>0</v>
      </c>
      <c r="H59" s="378">
        <v>1</v>
      </c>
      <c r="I59" s="378">
        <v>0</v>
      </c>
      <c r="J59" s="378">
        <v>0</v>
      </c>
      <c r="K59" s="375">
        <v>0</v>
      </c>
      <c r="L59" s="227">
        <v>1</v>
      </c>
      <c r="M59" s="524">
        <v>0</v>
      </c>
      <c r="N59" s="379">
        <f t="shared" si="1"/>
        <v>2</v>
      </c>
    </row>
    <row r="60" spans="1:14">
      <c r="A60" s="374" t="s">
        <v>367</v>
      </c>
      <c r="B60" s="373">
        <v>0</v>
      </c>
      <c r="C60" s="373">
        <v>0</v>
      </c>
      <c r="D60" s="373">
        <v>0</v>
      </c>
      <c r="E60" s="373">
        <v>0</v>
      </c>
      <c r="F60" s="227">
        <v>0</v>
      </c>
      <c r="G60" s="375">
        <v>0</v>
      </c>
      <c r="H60" s="378">
        <v>0</v>
      </c>
      <c r="I60" s="378">
        <v>0</v>
      </c>
      <c r="J60" s="378">
        <v>1</v>
      </c>
      <c r="K60" s="375">
        <v>0</v>
      </c>
      <c r="L60" s="227">
        <v>0</v>
      </c>
      <c r="M60" s="524">
        <v>0</v>
      </c>
      <c r="N60" s="379">
        <f t="shared" si="1"/>
        <v>1</v>
      </c>
    </row>
    <row r="61" spans="1:14">
      <c r="A61" s="374" t="s">
        <v>368</v>
      </c>
      <c r="B61" s="373">
        <v>0</v>
      </c>
      <c r="C61" s="373">
        <v>0</v>
      </c>
      <c r="D61" s="373">
        <v>0</v>
      </c>
      <c r="E61" s="373">
        <v>0</v>
      </c>
      <c r="F61" s="227">
        <v>0</v>
      </c>
      <c r="G61" s="375">
        <v>0</v>
      </c>
      <c r="H61" s="378">
        <v>0</v>
      </c>
      <c r="I61" s="378">
        <v>0</v>
      </c>
      <c r="J61" s="378">
        <v>0</v>
      </c>
      <c r="K61" s="375">
        <v>0</v>
      </c>
      <c r="L61" s="227">
        <v>0</v>
      </c>
      <c r="M61" s="524">
        <v>0</v>
      </c>
      <c r="N61" s="379">
        <f t="shared" si="1"/>
        <v>0</v>
      </c>
    </row>
    <row r="62" spans="1:14">
      <c r="A62" s="374" t="s">
        <v>467</v>
      </c>
      <c r="B62" s="373">
        <v>0</v>
      </c>
      <c r="C62" s="373">
        <v>0</v>
      </c>
      <c r="D62" s="373">
        <v>1</v>
      </c>
      <c r="E62" s="373">
        <v>0</v>
      </c>
      <c r="F62" s="227">
        <v>0</v>
      </c>
      <c r="G62" s="375">
        <v>0</v>
      </c>
      <c r="H62" s="378">
        <v>0</v>
      </c>
      <c r="I62" s="378">
        <v>0</v>
      </c>
      <c r="J62" s="378">
        <v>0</v>
      </c>
      <c r="K62" s="375">
        <v>1</v>
      </c>
      <c r="L62" s="227">
        <v>0</v>
      </c>
      <c r="M62" s="524">
        <v>0</v>
      </c>
      <c r="N62" s="379">
        <f t="shared" si="1"/>
        <v>2</v>
      </c>
    </row>
    <row r="63" spans="1:14">
      <c r="A63" s="374" t="s">
        <v>370</v>
      </c>
      <c r="B63" s="373">
        <v>1</v>
      </c>
      <c r="C63" s="373">
        <v>1</v>
      </c>
      <c r="D63" s="373">
        <v>1</v>
      </c>
      <c r="E63" s="373">
        <v>0</v>
      </c>
      <c r="F63" s="227">
        <v>1</v>
      </c>
      <c r="G63" s="375">
        <v>0</v>
      </c>
      <c r="H63" s="378">
        <v>1</v>
      </c>
      <c r="I63" s="378">
        <v>1</v>
      </c>
      <c r="J63" s="378">
        <v>1</v>
      </c>
      <c r="K63" s="375">
        <v>1</v>
      </c>
      <c r="L63" s="227">
        <v>0</v>
      </c>
      <c r="M63" s="524">
        <v>0</v>
      </c>
      <c r="N63" s="379">
        <f t="shared" si="1"/>
        <v>8</v>
      </c>
    </row>
    <row r="64" spans="1:14">
      <c r="A64" s="374" t="s">
        <v>371</v>
      </c>
      <c r="B64" s="373">
        <v>0</v>
      </c>
      <c r="C64" s="373">
        <v>0</v>
      </c>
      <c r="D64" s="373">
        <v>0</v>
      </c>
      <c r="E64" s="373">
        <v>0</v>
      </c>
      <c r="F64" s="227">
        <v>0</v>
      </c>
      <c r="G64" s="375">
        <v>1</v>
      </c>
      <c r="H64" s="378">
        <v>0</v>
      </c>
      <c r="I64" s="378">
        <v>0</v>
      </c>
      <c r="J64" s="378">
        <v>1</v>
      </c>
      <c r="K64" s="375">
        <v>0</v>
      </c>
      <c r="L64" s="227">
        <v>0</v>
      </c>
      <c r="M64" s="524">
        <v>1</v>
      </c>
      <c r="N64" s="379">
        <f t="shared" si="1"/>
        <v>3</v>
      </c>
    </row>
    <row r="65" spans="1:14">
      <c r="A65" s="374" t="s">
        <v>372</v>
      </c>
      <c r="B65" s="373">
        <v>0</v>
      </c>
      <c r="C65" s="373">
        <v>0</v>
      </c>
      <c r="D65" s="373">
        <v>0</v>
      </c>
      <c r="E65" s="373">
        <v>0</v>
      </c>
      <c r="F65" s="227">
        <v>0</v>
      </c>
      <c r="G65" s="375">
        <v>1</v>
      </c>
      <c r="H65" s="378">
        <v>0</v>
      </c>
      <c r="I65" s="378">
        <v>0</v>
      </c>
      <c r="J65" s="378">
        <v>1</v>
      </c>
      <c r="K65" s="375">
        <v>1</v>
      </c>
      <c r="L65" s="227">
        <v>0</v>
      </c>
      <c r="M65" s="524">
        <v>0</v>
      </c>
      <c r="N65" s="379">
        <f t="shared" si="1"/>
        <v>3</v>
      </c>
    </row>
    <row r="66" spans="1:14">
      <c r="A66" s="374" t="s">
        <v>373</v>
      </c>
      <c r="B66" s="373">
        <v>0</v>
      </c>
      <c r="C66" s="373">
        <v>0</v>
      </c>
      <c r="D66" s="373">
        <v>1</v>
      </c>
      <c r="E66" s="373">
        <v>0</v>
      </c>
      <c r="F66" s="227">
        <v>0</v>
      </c>
      <c r="G66" s="375">
        <v>0</v>
      </c>
      <c r="H66" s="378">
        <v>0</v>
      </c>
      <c r="I66" s="378">
        <v>0</v>
      </c>
      <c r="J66" s="378">
        <v>0</v>
      </c>
      <c r="K66" s="375">
        <v>0</v>
      </c>
      <c r="L66" s="227">
        <v>0</v>
      </c>
      <c r="M66" s="524">
        <v>1</v>
      </c>
      <c r="N66" s="379">
        <f t="shared" si="1"/>
        <v>2</v>
      </c>
    </row>
    <row r="67" spans="1:14">
      <c r="A67" s="374" t="s">
        <v>374</v>
      </c>
      <c r="B67" s="373">
        <v>0</v>
      </c>
      <c r="C67" s="373">
        <v>0</v>
      </c>
      <c r="D67" s="373">
        <v>0</v>
      </c>
      <c r="E67" s="373">
        <v>0</v>
      </c>
      <c r="F67" s="227">
        <v>0</v>
      </c>
      <c r="G67" s="375">
        <v>0</v>
      </c>
      <c r="H67" s="378">
        <v>0</v>
      </c>
      <c r="I67" s="378">
        <v>0</v>
      </c>
      <c r="J67" s="378">
        <v>0</v>
      </c>
      <c r="K67" s="375">
        <v>0</v>
      </c>
      <c r="L67" s="227">
        <v>1</v>
      </c>
      <c r="M67" s="524">
        <v>0</v>
      </c>
      <c r="N67" s="379">
        <f t="shared" si="1"/>
        <v>1</v>
      </c>
    </row>
    <row r="68" spans="1:14">
      <c r="A68" s="374" t="s">
        <v>375</v>
      </c>
      <c r="B68" s="373">
        <v>1</v>
      </c>
      <c r="C68" s="373">
        <v>1</v>
      </c>
      <c r="D68" s="373">
        <v>0</v>
      </c>
      <c r="E68" s="373">
        <v>1</v>
      </c>
      <c r="F68" s="227">
        <v>0</v>
      </c>
      <c r="G68" s="375">
        <v>0</v>
      </c>
      <c r="H68" s="378">
        <v>1</v>
      </c>
      <c r="I68" s="378">
        <v>0</v>
      </c>
      <c r="J68" s="378">
        <v>0</v>
      </c>
      <c r="K68" s="375">
        <v>1</v>
      </c>
      <c r="L68" s="227">
        <v>0</v>
      </c>
      <c r="M68" s="524">
        <v>0</v>
      </c>
      <c r="N68" s="379">
        <f t="shared" si="1"/>
        <v>5</v>
      </c>
    </row>
    <row r="69" spans="1:14">
      <c r="A69" s="374" t="s">
        <v>376</v>
      </c>
      <c r="B69" s="373">
        <v>0</v>
      </c>
      <c r="C69" s="373">
        <v>0</v>
      </c>
      <c r="D69" s="373">
        <v>0</v>
      </c>
      <c r="E69" s="373">
        <v>2</v>
      </c>
      <c r="F69" s="227">
        <v>0</v>
      </c>
      <c r="G69" s="375">
        <v>0</v>
      </c>
      <c r="H69" s="378">
        <v>1</v>
      </c>
      <c r="I69" s="378">
        <v>2</v>
      </c>
      <c r="J69" s="378">
        <v>0</v>
      </c>
      <c r="K69" s="375">
        <v>1</v>
      </c>
      <c r="L69" s="227">
        <v>0</v>
      </c>
      <c r="M69" s="524">
        <v>0</v>
      </c>
      <c r="N69" s="379">
        <f t="shared" si="1"/>
        <v>6</v>
      </c>
    </row>
    <row r="70" spans="1:14">
      <c r="A70" s="374" t="s">
        <v>377</v>
      </c>
      <c r="B70" s="373">
        <v>0</v>
      </c>
      <c r="C70" s="373">
        <v>0</v>
      </c>
      <c r="D70" s="373">
        <v>0</v>
      </c>
      <c r="E70" s="373">
        <v>0</v>
      </c>
      <c r="F70" s="227">
        <v>0</v>
      </c>
      <c r="G70" s="375">
        <v>0</v>
      </c>
      <c r="H70" s="378">
        <v>0</v>
      </c>
      <c r="I70" s="378">
        <v>0</v>
      </c>
      <c r="J70" s="378">
        <v>0</v>
      </c>
      <c r="K70" s="375">
        <v>0</v>
      </c>
      <c r="L70" s="227">
        <v>0</v>
      </c>
      <c r="M70" s="524">
        <v>3</v>
      </c>
      <c r="N70" s="379">
        <f t="shared" si="1"/>
        <v>3</v>
      </c>
    </row>
    <row r="71" spans="1:14">
      <c r="A71" s="374" t="s">
        <v>378</v>
      </c>
      <c r="B71" s="373">
        <v>0</v>
      </c>
      <c r="C71" s="373">
        <v>1</v>
      </c>
      <c r="D71" s="373">
        <v>0</v>
      </c>
      <c r="E71" s="373">
        <v>0</v>
      </c>
      <c r="F71" s="227">
        <v>0</v>
      </c>
      <c r="G71" s="375">
        <v>0</v>
      </c>
      <c r="H71" s="378">
        <v>0</v>
      </c>
      <c r="I71" s="378">
        <v>0</v>
      </c>
      <c r="J71" s="378">
        <v>0</v>
      </c>
      <c r="K71" s="375">
        <v>0</v>
      </c>
      <c r="L71" s="227">
        <v>0</v>
      </c>
      <c r="M71" s="524">
        <v>1</v>
      </c>
      <c r="N71" s="379">
        <f t="shared" ref="N71:N77" si="2">SUM(B71:M71)</f>
        <v>2</v>
      </c>
    </row>
    <row r="72" spans="1:14">
      <c r="A72" s="374" t="s">
        <v>379</v>
      </c>
      <c r="B72" s="373">
        <v>0</v>
      </c>
      <c r="C72" s="373">
        <v>0</v>
      </c>
      <c r="D72" s="373">
        <v>0</v>
      </c>
      <c r="E72" s="373">
        <v>0</v>
      </c>
      <c r="F72" s="227">
        <v>0</v>
      </c>
      <c r="G72" s="375">
        <v>0</v>
      </c>
      <c r="H72" s="378">
        <v>0</v>
      </c>
      <c r="I72" s="378">
        <v>0</v>
      </c>
      <c r="J72" s="378">
        <v>2</v>
      </c>
      <c r="K72" s="375">
        <v>0</v>
      </c>
      <c r="L72" s="227">
        <v>0</v>
      </c>
      <c r="M72" s="524">
        <v>0</v>
      </c>
      <c r="N72" s="379">
        <f t="shared" si="2"/>
        <v>2</v>
      </c>
    </row>
    <row r="73" spans="1:14">
      <c r="A73" s="374" t="s">
        <v>380</v>
      </c>
      <c r="B73" s="373">
        <v>0</v>
      </c>
      <c r="C73" s="373">
        <v>0</v>
      </c>
      <c r="D73" s="373">
        <v>0</v>
      </c>
      <c r="E73" s="373">
        <v>0</v>
      </c>
      <c r="F73" s="227">
        <v>0</v>
      </c>
      <c r="G73" s="375">
        <v>0</v>
      </c>
      <c r="H73" s="378">
        <v>0</v>
      </c>
      <c r="I73" s="378">
        <v>1</v>
      </c>
      <c r="J73" s="378">
        <v>0</v>
      </c>
      <c r="K73" s="375">
        <v>2</v>
      </c>
      <c r="L73" s="227">
        <v>0</v>
      </c>
      <c r="M73" s="524">
        <v>0</v>
      </c>
      <c r="N73" s="379">
        <f t="shared" si="2"/>
        <v>3</v>
      </c>
    </row>
    <row r="74" spans="1:14">
      <c r="A74" s="374" t="s">
        <v>381</v>
      </c>
      <c r="B74" s="373">
        <v>0</v>
      </c>
      <c r="C74" s="373">
        <v>0</v>
      </c>
      <c r="D74" s="373">
        <v>1</v>
      </c>
      <c r="E74" s="373">
        <v>0</v>
      </c>
      <c r="F74" s="227">
        <v>0</v>
      </c>
      <c r="G74" s="375">
        <v>1</v>
      </c>
      <c r="H74" s="378">
        <v>1</v>
      </c>
      <c r="I74" s="378">
        <v>0</v>
      </c>
      <c r="J74" s="378">
        <v>0</v>
      </c>
      <c r="K74" s="375">
        <v>1</v>
      </c>
      <c r="L74" s="227">
        <v>0</v>
      </c>
      <c r="M74" s="524">
        <v>0</v>
      </c>
      <c r="N74" s="379">
        <f t="shared" si="2"/>
        <v>4</v>
      </c>
    </row>
    <row r="75" spans="1:14">
      <c r="A75" s="374" t="s">
        <v>382</v>
      </c>
      <c r="B75" s="373">
        <v>1</v>
      </c>
      <c r="C75" s="373">
        <v>0</v>
      </c>
      <c r="D75" s="373">
        <v>1</v>
      </c>
      <c r="E75" s="373">
        <v>0</v>
      </c>
      <c r="F75" s="227">
        <v>0</v>
      </c>
      <c r="G75" s="375">
        <v>1</v>
      </c>
      <c r="H75" s="378">
        <v>0</v>
      </c>
      <c r="I75" s="378">
        <v>0</v>
      </c>
      <c r="J75" s="378">
        <v>0</v>
      </c>
      <c r="K75" s="375">
        <v>0</v>
      </c>
      <c r="L75" s="227">
        <v>0</v>
      </c>
      <c r="M75" s="524">
        <v>0</v>
      </c>
      <c r="N75" s="379">
        <f t="shared" si="2"/>
        <v>3</v>
      </c>
    </row>
    <row r="76" spans="1:14">
      <c r="A76" s="374" t="s">
        <v>383</v>
      </c>
      <c r="B76" s="373">
        <v>0</v>
      </c>
      <c r="C76" s="373">
        <v>0</v>
      </c>
      <c r="D76" s="373">
        <v>0</v>
      </c>
      <c r="E76" s="373">
        <v>0</v>
      </c>
      <c r="F76" s="227">
        <v>0</v>
      </c>
      <c r="G76" s="375">
        <v>0</v>
      </c>
      <c r="H76" s="378">
        <v>1</v>
      </c>
      <c r="I76" s="378">
        <v>0</v>
      </c>
      <c r="J76" s="378">
        <v>1</v>
      </c>
      <c r="K76" s="375">
        <v>0</v>
      </c>
      <c r="L76" s="227">
        <v>0</v>
      </c>
      <c r="M76" s="524">
        <v>1</v>
      </c>
      <c r="N76" s="379">
        <f t="shared" si="2"/>
        <v>3</v>
      </c>
    </row>
    <row r="77" spans="1:14" ht="15.75" thickBot="1">
      <c r="A77" s="388" t="s">
        <v>384</v>
      </c>
      <c r="B77" s="394">
        <v>1</v>
      </c>
      <c r="C77" s="394">
        <v>1</v>
      </c>
      <c r="D77" s="394">
        <v>0</v>
      </c>
      <c r="E77" s="394">
        <v>0</v>
      </c>
      <c r="F77" s="227">
        <v>1</v>
      </c>
      <c r="G77" s="395">
        <v>0</v>
      </c>
      <c r="H77" s="427">
        <v>0</v>
      </c>
      <c r="I77" s="427">
        <v>0</v>
      </c>
      <c r="J77" s="378">
        <v>1</v>
      </c>
      <c r="K77" s="395">
        <v>0</v>
      </c>
      <c r="L77" s="227">
        <v>0</v>
      </c>
      <c r="M77" s="71">
        <v>0</v>
      </c>
      <c r="N77" s="379">
        <f t="shared" si="2"/>
        <v>4</v>
      </c>
    </row>
    <row r="78" spans="1:14" ht="15.75" thickBot="1">
      <c r="A78" s="385" t="s">
        <v>34</v>
      </c>
      <c r="B78" s="396">
        <f t="shared" ref="B78:N78" si="3">SUM(B4:B77)</f>
        <v>219</v>
      </c>
      <c r="C78" s="396">
        <f t="shared" si="3"/>
        <v>213</v>
      </c>
      <c r="D78" s="396">
        <f t="shared" si="3"/>
        <v>181</v>
      </c>
      <c r="E78" s="396">
        <f t="shared" si="3"/>
        <v>291</v>
      </c>
      <c r="F78" s="397">
        <f t="shared" si="3"/>
        <v>267</v>
      </c>
      <c r="G78" s="398">
        <f t="shared" si="3"/>
        <v>196</v>
      </c>
      <c r="H78" s="398">
        <f t="shared" si="3"/>
        <v>220</v>
      </c>
      <c r="I78" s="398">
        <f t="shared" si="3"/>
        <v>232</v>
      </c>
      <c r="J78" s="398">
        <f t="shared" si="3"/>
        <v>236</v>
      </c>
      <c r="K78" s="482">
        <f t="shared" si="3"/>
        <v>270</v>
      </c>
      <c r="L78" s="482">
        <f t="shared" si="3"/>
        <v>217</v>
      </c>
      <c r="M78" s="482">
        <f>SUM(M4:M77)</f>
        <v>293</v>
      </c>
      <c r="N78" s="398">
        <f t="shared" si="3"/>
        <v>2835</v>
      </c>
    </row>
    <row r="80" spans="1:14">
      <c r="A80" s="1088" t="s">
        <v>471</v>
      </c>
      <c r="B80" s="1088"/>
      <c r="C80" s="1088"/>
      <c r="D80" s="1088"/>
      <c r="E80" s="1088"/>
    </row>
    <row r="81" spans="1:5" customFormat="1">
      <c r="A81" s="1088"/>
      <c r="B81" s="1088"/>
      <c r="C81" s="1088"/>
      <c r="D81" s="1088"/>
      <c r="E81" s="1088"/>
    </row>
    <row r="82" spans="1:5" customFormat="1">
      <c r="A82" s="1088"/>
      <c r="B82" s="1088"/>
      <c r="C82" s="1088"/>
      <c r="D82" s="1088"/>
      <c r="E82" s="1088"/>
    </row>
    <row r="83" spans="1:5" customFormat="1">
      <c r="A83" s="1088"/>
      <c r="B83" s="1088"/>
      <c r="C83" s="1088"/>
      <c r="D83" s="1088"/>
      <c r="E83" s="1088"/>
    </row>
    <row r="84" spans="1:5" customFormat="1">
      <c r="A84" s="1088"/>
      <c r="B84" s="1088"/>
      <c r="C84" s="1088"/>
      <c r="D84" s="1088"/>
      <c r="E84" s="1088"/>
    </row>
  </sheetData>
  <mergeCells count="1">
    <mergeCell ref="A80:E84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4"/>
  <dimension ref="A1:AN201"/>
  <sheetViews>
    <sheetView zoomScale="80" zoomScaleNormal="80" workbookViewId="0">
      <selection activeCell="B16" sqref="B16"/>
    </sheetView>
  </sheetViews>
  <sheetFormatPr defaultRowHeight="15"/>
  <cols>
    <col min="1" max="1" width="22.7109375" style="245" customWidth="1"/>
    <col min="2" max="2" width="9.85546875" style="245" customWidth="1"/>
    <col min="3" max="3" width="10.140625" style="246" customWidth="1"/>
    <col min="4" max="4" width="10.5703125" style="246" bestFit="1" customWidth="1"/>
    <col min="5" max="5" width="11.7109375" style="245" bestFit="1" customWidth="1"/>
    <col min="6" max="6" width="9.7109375" style="247" bestFit="1" customWidth="1"/>
    <col min="7" max="8" width="9.140625" style="247" bestFit="1" customWidth="1"/>
    <col min="9" max="9" width="9.140625" style="248" bestFit="1" customWidth="1"/>
    <col min="10" max="10" width="9.140625" style="247" bestFit="1" customWidth="1"/>
    <col min="11" max="11" width="9.42578125" style="247" bestFit="1" customWidth="1"/>
    <col min="12" max="12" width="11.28515625" style="247" bestFit="1" customWidth="1"/>
    <col min="13" max="13" width="10" style="249" bestFit="1" customWidth="1"/>
    <col min="14" max="14" width="8.140625" style="250" customWidth="1"/>
    <col min="15" max="15" width="12.140625" style="246" customWidth="1"/>
    <col min="16" max="16" width="6" style="246" bestFit="1" customWidth="1"/>
    <col min="17" max="17" width="5.42578125" style="246" customWidth="1"/>
    <col min="18" max="18" width="9.7109375" style="245" customWidth="1"/>
    <col min="19" max="19" width="24.140625" style="245" bestFit="1" customWidth="1"/>
    <col min="20" max="20" width="7" style="245" bestFit="1" customWidth="1"/>
    <col min="21" max="21" width="7.28515625" style="245" bestFit="1" customWidth="1"/>
    <col min="22" max="22" width="6.85546875" style="245" bestFit="1" customWidth="1"/>
    <col min="23" max="23" width="6.7109375" style="245" bestFit="1" customWidth="1"/>
    <col min="24" max="24" width="7.140625" style="245" bestFit="1" customWidth="1"/>
    <col min="25" max="25" width="6.7109375" style="245" customWidth="1"/>
    <col min="26" max="26" width="6.7109375" style="245" bestFit="1" customWidth="1"/>
    <col min="27" max="27" width="7.140625" style="245" bestFit="1" customWidth="1"/>
    <col min="28" max="28" width="6.85546875" style="245" bestFit="1" customWidth="1"/>
    <col min="29" max="29" width="7.42578125" style="245" bestFit="1" customWidth="1"/>
    <col min="30" max="30" width="6.7109375" style="245" bestFit="1" customWidth="1"/>
    <col min="31" max="31" width="6.5703125" style="245" bestFit="1" customWidth="1"/>
    <col min="32" max="32" width="5.42578125" style="247" bestFit="1" customWidth="1"/>
    <col min="33" max="33" width="6.7109375" style="247" bestFit="1" customWidth="1"/>
    <col min="34" max="34" width="13" style="245" bestFit="1" customWidth="1"/>
    <col min="35" max="35" width="11.42578125" style="245" bestFit="1" customWidth="1"/>
    <col min="36" max="36" width="10.28515625" style="245" bestFit="1" customWidth="1"/>
    <col min="37" max="38" width="9.28515625" style="245" bestFit="1" customWidth="1"/>
    <col min="39" max="40" width="9.7109375" style="245" bestFit="1" customWidth="1"/>
    <col min="41" max="41" width="10" style="245" bestFit="1" customWidth="1"/>
    <col min="42" max="42" width="9.42578125" style="245" customWidth="1"/>
    <col min="43" max="43" width="31.85546875" style="245" customWidth="1"/>
    <col min="44" max="44" width="7.7109375" style="245" bestFit="1" customWidth="1"/>
    <col min="45" max="45" width="7.85546875" style="245" bestFit="1" customWidth="1"/>
    <col min="46" max="46" width="8.28515625" style="245" bestFit="1" customWidth="1"/>
    <col min="47" max="47" width="7.85546875" style="245" bestFit="1" customWidth="1"/>
    <col min="48" max="48" width="7.7109375" style="245" bestFit="1" customWidth="1"/>
    <col min="49" max="50" width="9.42578125" style="245" bestFit="1" customWidth="1"/>
    <col min="51" max="54" width="9.28515625" style="245" bestFit="1" customWidth="1"/>
    <col min="55" max="55" width="9.140625" style="245" customWidth="1"/>
    <col min="56" max="16384" width="9.140625" style="245"/>
  </cols>
  <sheetData>
    <row r="1" spans="1:40">
      <c r="A1" s="713" t="s">
        <v>3</v>
      </c>
      <c r="AH1" s="213"/>
      <c r="AI1" s="213"/>
      <c r="AJ1" s="213"/>
      <c r="AK1" s="213"/>
      <c r="AL1" s="213"/>
      <c r="AM1" s="213"/>
      <c r="AN1" s="213"/>
    </row>
    <row r="2" spans="1:40">
      <c r="A2" s="408" t="s">
        <v>4</v>
      </c>
      <c r="AH2" s="213"/>
      <c r="AI2" s="213" t="s">
        <v>489</v>
      </c>
      <c r="AJ2" s="213"/>
      <c r="AK2" s="213"/>
      <c r="AL2" s="213"/>
      <c r="AM2" s="213"/>
      <c r="AN2" s="213"/>
    </row>
    <row r="3" spans="1:40" ht="15.75" thickBot="1">
      <c r="AH3" s="213"/>
      <c r="AI3" s="213" t="s">
        <v>490</v>
      </c>
      <c r="AJ3" s="213"/>
      <c r="AK3" s="213"/>
      <c r="AL3" s="213"/>
      <c r="AM3" s="213"/>
      <c r="AN3" s="213"/>
    </row>
    <row r="4" spans="1:40" ht="15.75" thickBot="1">
      <c r="A4" s="1090" t="s">
        <v>491</v>
      </c>
      <c r="B4" s="1091"/>
      <c r="C4" s="1090"/>
      <c r="AH4" s="213"/>
      <c r="AI4" s="213" t="s">
        <v>492</v>
      </c>
      <c r="AJ4" s="213"/>
      <c r="AK4" s="213"/>
      <c r="AL4" s="213"/>
      <c r="AM4" s="213"/>
      <c r="AN4" s="213"/>
    </row>
    <row r="5" spans="1:40" ht="15.75" thickBot="1">
      <c r="A5" s="798" t="s">
        <v>5</v>
      </c>
      <c r="B5" s="799" t="s">
        <v>6</v>
      </c>
      <c r="C5" s="800" t="s">
        <v>7</v>
      </c>
      <c r="AH5" s="213"/>
      <c r="AI5" s="213" t="s">
        <v>493</v>
      </c>
      <c r="AJ5" s="213"/>
      <c r="AK5" s="213"/>
      <c r="AL5" s="213"/>
      <c r="AM5" s="213"/>
      <c r="AN5" s="213"/>
    </row>
    <row r="6" spans="1:40">
      <c r="A6" s="801">
        <v>45658</v>
      </c>
      <c r="B6" s="802">
        <v>590</v>
      </c>
      <c r="C6" s="803">
        <f>((B6-357)/357)*100</f>
        <v>65.266106442577026</v>
      </c>
      <c r="AH6" s="213"/>
      <c r="AI6" s="213" t="s">
        <v>494</v>
      </c>
      <c r="AJ6" s="213"/>
      <c r="AK6" s="213"/>
      <c r="AL6" s="213"/>
      <c r="AM6" s="213"/>
      <c r="AN6" s="213"/>
    </row>
    <row r="7" spans="1:40">
      <c r="A7" s="801">
        <v>45689</v>
      </c>
      <c r="B7" s="804">
        <v>610</v>
      </c>
      <c r="C7" s="803">
        <f t="shared" ref="C7:C17" si="0">((B7-B6)/B6)*100</f>
        <v>3.3898305084745761</v>
      </c>
      <c r="AH7" s="213"/>
      <c r="AI7" s="213"/>
      <c r="AJ7" s="213"/>
      <c r="AK7" s="213"/>
      <c r="AL7" s="213"/>
      <c r="AM7" s="213"/>
      <c r="AN7" s="213"/>
    </row>
    <row r="8" spans="1:40">
      <c r="A8" s="801">
        <v>45717</v>
      </c>
      <c r="B8" s="804">
        <v>650</v>
      </c>
      <c r="C8" s="803">
        <f t="shared" si="0"/>
        <v>6.557377049180328</v>
      </c>
      <c r="AH8" s="213"/>
      <c r="AI8" s="213"/>
      <c r="AJ8" s="213"/>
      <c r="AK8" s="213"/>
      <c r="AL8" s="213"/>
      <c r="AM8" s="213"/>
      <c r="AN8" s="213"/>
    </row>
    <row r="9" spans="1:40">
      <c r="A9" s="801">
        <v>45748</v>
      </c>
      <c r="B9" s="804">
        <v>776</v>
      </c>
      <c r="C9" s="803">
        <f t="shared" si="0"/>
        <v>19.384615384615383</v>
      </c>
      <c r="AH9" s="213"/>
      <c r="AI9" s="213"/>
      <c r="AJ9" s="213"/>
      <c r="AK9" s="213"/>
      <c r="AL9" s="213"/>
      <c r="AM9" s="213"/>
      <c r="AN9" s="213"/>
    </row>
    <row r="10" spans="1:40">
      <c r="A10" s="801">
        <v>45778</v>
      </c>
      <c r="B10" s="804">
        <v>600</v>
      </c>
      <c r="C10" s="803">
        <f t="shared" si="0"/>
        <v>-22.680412371134022</v>
      </c>
      <c r="AH10" s="213"/>
      <c r="AI10" s="213"/>
      <c r="AJ10" s="213"/>
      <c r="AK10" s="213"/>
      <c r="AL10" s="213"/>
      <c r="AM10" s="213"/>
      <c r="AN10" s="213"/>
    </row>
    <row r="11" spans="1:40">
      <c r="A11" s="801">
        <v>45809</v>
      </c>
      <c r="B11" s="804">
        <v>554</v>
      </c>
      <c r="C11" s="803">
        <f t="shared" si="0"/>
        <v>-7.6666666666666661</v>
      </c>
      <c r="AH11" s="213"/>
      <c r="AI11" s="213"/>
      <c r="AJ11" s="213"/>
      <c r="AK11" s="213"/>
      <c r="AL11" s="213"/>
      <c r="AM11" s="213"/>
      <c r="AN11" s="213"/>
    </row>
    <row r="12" spans="1:40">
      <c r="A12" s="801">
        <v>45839</v>
      </c>
      <c r="B12" s="804">
        <v>687</v>
      </c>
      <c r="C12" s="803">
        <f t="shared" si="0"/>
        <v>24.007220216606498</v>
      </c>
      <c r="AH12" s="213"/>
      <c r="AI12" s="213"/>
      <c r="AJ12" s="213"/>
      <c r="AK12" s="213"/>
      <c r="AL12" s="213"/>
      <c r="AM12" s="213"/>
      <c r="AN12" s="213"/>
    </row>
    <row r="13" spans="1:40">
      <c r="A13" s="801">
        <v>45870</v>
      </c>
      <c r="B13" s="804">
        <v>637</v>
      </c>
      <c r="C13" s="803">
        <f t="shared" si="0"/>
        <v>-7.2780203784570592</v>
      </c>
      <c r="AH13" s="213"/>
      <c r="AI13" s="213"/>
      <c r="AJ13" s="213"/>
      <c r="AK13" s="213"/>
      <c r="AL13" s="213"/>
      <c r="AM13" s="213"/>
      <c r="AN13" s="213"/>
    </row>
    <row r="14" spans="1:40">
      <c r="A14" s="801">
        <v>45901</v>
      </c>
      <c r="B14" s="804">
        <v>735</v>
      </c>
      <c r="C14" s="803">
        <f t="shared" si="0"/>
        <v>15.384615384615385</v>
      </c>
      <c r="AH14" s="213"/>
      <c r="AI14" s="213"/>
      <c r="AJ14" s="213"/>
      <c r="AK14" s="213"/>
      <c r="AL14" s="213"/>
      <c r="AM14" s="213"/>
      <c r="AN14" s="213"/>
    </row>
    <row r="15" spans="1:40">
      <c r="A15" s="801">
        <v>45931</v>
      </c>
      <c r="B15" s="804">
        <v>621</v>
      </c>
      <c r="C15" s="803">
        <f t="shared" si="0"/>
        <v>-15.510204081632653</v>
      </c>
      <c r="AH15" s="213"/>
      <c r="AI15" s="213"/>
      <c r="AJ15" s="213"/>
      <c r="AK15" s="213"/>
      <c r="AL15" s="213"/>
      <c r="AM15" s="213"/>
      <c r="AN15" s="213"/>
    </row>
    <row r="16" spans="1:40">
      <c r="A16" s="801">
        <v>45962</v>
      </c>
      <c r="B16" s="805">
        <v>613</v>
      </c>
      <c r="C16" s="803">
        <f t="shared" si="0"/>
        <v>-1.288244766505636</v>
      </c>
      <c r="AH16" s="213"/>
      <c r="AI16" s="213"/>
      <c r="AJ16" s="213"/>
      <c r="AK16" s="213"/>
      <c r="AL16" s="213"/>
      <c r="AM16" s="213"/>
      <c r="AN16" s="213"/>
    </row>
    <row r="17" spans="1:40" ht="15.75" thickBot="1">
      <c r="A17" s="801">
        <v>45992</v>
      </c>
      <c r="B17" s="806">
        <v>612</v>
      </c>
      <c r="C17" s="807">
        <f t="shared" si="0"/>
        <v>-0.16313213703099511</v>
      </c>
      <c r="AH17" s="213"/>
      <c r="AI17" s="213"/>
      <c r="AJ17" s="213"/>
      <c r="AK17" s="213"/>
      <c r="AL17" s="213"/>
      <c r="AM17" s="213"/>
      <c r="AN17" s="213"/>
    </row>
    <row r="18" spans="1:40" ht="15.75" thickBot="1">
      <c r="A18" s="808" t="s">
        <v>8</v>
      </c>
      <c r="B18" s="809">
        <f>SUM(B6:B17)</f>
        <v>7685</v>
      </c>
      <c r="C18" s="245"/>
      <c r="AH18" s="213"/>
      <c r="AI18" s="213"/>
      <c r="AJ18" s="213"/>
      <c r="AK18" s="213"/>
      <c r="AL18" s="213"/>
      <c r="AM18" s="213"/>
      <c r="AN18" s="213"/>
    </row>
    <row r="19" spans="1:40" ht="15.75" thickBot="1">
      <c r="A19" s="810" t="s">
        <v>9</v>
      </c>
      <c r="B19" s="811">
        <f>AVERAGE(B6:B17)</f>
        <v>640.41666666666663</v>
      </c>
      <c r="C19" s="245"/>
      <c r="AH19" s="213"/>
      <c r="AI19" s="213"/>
      <c r="AJ19" s="213"/>
      <c r="AK19" s="213"/>
      <c r="AL19" s="213"/>
      <c r="AM19" s="213"/>
      <c r="AN19" s="213"/>
    </row>
    <row r="20" spans="1:40" ht="15.75" thickBot="1">
      <c r="A20" s="246"/>
      <c r="B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AH20" s="213"/>
      <c r="AI20" s="213"/>
      <c r="AJ20" s="213"/>
      <c r="AK20" s="213"/>
      <c r="AL20" s="213"/>
      <c r="AM20" s="213"/>
      <c r="AN20" s="213"/>
    </row>
    <row r="21" spans="1:40" ht="24.95" customHeight="1" thickBot="1">
      <c r="A21" s="812" t="s">
        <v>495</v>
      </c>
      <c r="B21" s="813">
        <v>45992</v>
      </c>
      <c r="C21" s="813">
        <v>45962</v>
      </c>
      <c r="D21" s="813">
        <v>45931</v>
      </c>
      <c r="E21" s="813">
        <v>45901</v>
      </c>
      <c r="F21" s="813">
        <v>45870</v>
      </c>
      <c r="G21" s="813">
        <v>45839</v>
      </c>
      <c r="H21" s="813">
        <v>45809</v>
      </c>
      <c r="I21" s="813">
        <v>45778</v>
      </c>
      <c r="J21" s="813">
        <v>45748</v>
      </c>
      <c r="K21" s="813">
        <v>45717</v>
      </c>
      <c r="L21" s="813">
        <v>45689</v>
      </c>
      <c r="M21" s="813">
        <v>45658</v>
      </c>
      <c r="N21" s="813" t="s">
        <v>8</v>
      </c>
      <c r="O21" s="814" t="s">
        <v>9</v>
      </c>
      <c r="P21" s="815" t="s">
        <v>11</v>
      </c>
      <c r="Q21" s="816"/>
      <c r="S21" s="1091" t="s">
        <v>496</v>
      </c>
      <c r="T21" s="1091"/>
      <c r="U21" s="1091"/>
      <c r="V21" s="1091"/>
      <c r="W21" s="1091"/>
      <c r="X21" s="1091"/>
      <c r="Y21" s="1091"/>
      <c r="Z21" s="1091"/>
      <c r="AA21" s="1091"/>
      <c r="AB21" s="1091"/>
      <c r="AC21" s="1091"/>
      <c r="AD21" s="1091"/>
      <c r="AE21" s="1091"/>
      <c r="AF21" s="1091"/>
      <c r="AG21" s="1091"/>
      <c r="AH21" s="784">
        <v>12</v>
      </c>
      <c r="AI21" s="784">
        <v>7</v>
      </c>
      <c r="AJ21" s="784">
        <v>11</v>
      </c>
      <c r="AK21" s="784">
        <v>7</v>
      </c>
      <c r="AL21" s="784">
        <v>2</v>
      </c>
      <c r="AM21" s="784">
        <v>10</v>
      </c>
      <c r="AN21" s="784">
        <v>7</v>
      </c>
    </row>
    <row r="22" spans="1:40" ht="34.5" customHeight="1" thickBot="1">
      <c r="A22" s="817" t="s">
        <v>497</v>
      </c>
      <c r="B22" s="818">
        <v>2</v>
      </c>
      <c r="C22" s="819">
        <v>2</v>
      </c>
      <c r="D22" s="819">
        <v>1</v>
      </c>
      <c r="E22" s="819">
        <v>0</v>
      </c>
      <c r="F22" s="819">
        <v>3</v>
      </c>
      <c r="G22" s="819">
        <v>1</v>
      </c>
      <c r="H22" s="819">
        <v>0</v>
      </c>
      <c r="I22" s="819">
        <v>0</v>
      </c>
      <c r="J22" s="820">
        <v>0</v>
      </c>
      <c r="K22" s="821">
        <v>0</v>
      </c>
      <c r="L22" s="820">
        <v>0</v>
      </c>
      <c r="M22" s="822">
        <v>0</v>
      </c>
      <c r="N22" s="823">
        <f>SUM(B22:M22)</f>
        <v>9</v>
      </c>
      <c r="O22" s="824">
        <f>AVERAGE(B22:M22)</f>
        <v>0.75</v>
      </c>
      <c r="P22" s="825">
        <f>(N22/N102)*100</f>
        <v>0.11711125569290827</v>
      </c>
      <c r="Q22" s="826"/>
      <c r="R22" s="827"/>
      <c r="S22" s="828"/>
      <c r="T22" s="829">
        <v>45992</v>
      </c>
      <c r="U22" s="829">
        <v>45962</v>
      </c>
      <c r="V22" s="829">
        <v>45931</v>
      </c>
      <c r="W22" s="829">
        <v>45901</v>
      </c>
      <c r="X22" s="829">
        <v>45870</v>
      </c>
      <c r="Y22" s="829">
        <v>45839</v>
      </c>
      <c r="Z22" s="829">
        <v>45809</v>
      </c>
      <c r="AA22" s="829">
        <v>45778</v>
      </c>
      <c r="AB22" s="829">
        <v>45748</v>
      </c>
      <c r="AC22" s="829">
        <v>45717</v>
      </c>
      <c r="AD22" s="829">
        <v>45689</v>
      </c>
      <c r="AE22" s="830">
        <v>45658</v>
      </c>
      <c r="AF22" s="831" t="s">
        <v>8</v>
      </c>
      <c r="AG22" s="832" t="s">
        <v>9</v>
      </c>
      <c r="AH22" s="784">
        <v>84</v>
      </c>
      <c r="AI22" s="784">
        <v>49</v>
      </c>
      <c r="AJ22" s="784">
        <v>90</v>
      </c>
      <c r="AK22" s="784">
        <v>117</v>
      </c>
      <c r="AL22" s="784">
        <v>58</v>
      </c>
      <c r="AM22" s="784">
        <v>49</v>
      </c>
      <c r="AN22" s="784">
        <v>22</v>
      </c>
    </row>
    <row r="23" spans="1:40" ht="24.95" customHeight="1" thickBot="1">
      <c r="A23" s="833" t="s">
        <v>498</v>
      </c>
      <c r="B23" s="818">
        <v>0</v>
      </c>
      <c r="C23" s="819">
        <v>0</v>
      </c>
      <c r="D23" s="819">
        <v>0</v>
      </c>
      <c r="E23" s="819">
        <v>0</v>
      </c>
      <c r="F23" s="819">
        <v>0</v>
      </c>
      <c r="G23" s="819">
        <v>0</v>
      </c>
      <c r="H23" s="819">
        <v>0</v>
      </c>
      <c r="I23" s="819">
        <v>0</v>
      </c>
      <c r="J23" s="834">
        <v>0</v>
      </c>
      <c r="K23" s="835">
        <v>0</v>
      </c>
      <c r="L23" s="834">
        <v>0</v>
      </c>
      <c r="M23" s="822">
        <v>0</v>
      </c>
      <c r="N23" s="823">
        <f t="shared" ref="N23:N54" si="1">SUM(B23:M23)</f>
        <v>0</v>
      </c>
      <c r="O23" s="824">
        <f t="shared" ref="O23:O54" si="2">AVERAGE(B23:M23)</f>
        <v>0</v>
      </c>
      <c r="P23" s="825">
        <f>(N23/N102)*100</f>
        <v>0</v>
      </c>
      <c r="Q23" s="826"/>
      <c r="R23" s="827"/>
      <c r="S23" s="1092" t="s">
        <v>499</v>
      </c>
      <c r="T23" s="1092"/>
      <c r="U23" s="1092"/>
      <c r="V23" s="1092"/>
      <c r="W23" s="1092"/>
      <c r="X23" s="1092"/>
      <c r="Y23" s="1092"/>
      <c r="Z23" s="1092"/>
      <c r="AA23" s="1092"/>
      <c r="AB23" s="1092"/>
      <c r="AC23" s="1092"/>
      <c r="AD23" s="1092"/>
      <c r="AE23" s="1092"/>
      <c r="AF23" s="836"/>
      <c r="AG23" s="837"/>
    </row>
    <row r="24" spans="1:40" ht="24.95" customHeight="1" thickBot="1">
      <c r="A24" s="833" t="s">
        <v>324</v>
      </c>
      <c r="B24" s="838">
        <v>5</v>
      </c>
      <c r="C24" s="839">
        <v>2</v>
      </c>
      <c r="D24" s="839">
        <v>2</v>
      </c>
      <c r="E24" s="839">
        <v>6</v>
      </c>
      <c r="F24" s="839">
        <v>5</v>
      </c>
      <c r="G24" s="819">
        <v>5</v>
      </c>
      <c r="H24" s="839">
        <v>3</v>
      </c>
      <c r="I24" s="839">
        <v>3</v>
      </c>
      <c r="J24" s="834">
        <v>5</v>
      </c>
      <c r="K24" s="840">
        <v>11</v>
      </c>
      <c r="L24" s="834">
        <v>4</v>
      </c>
      <c r="M24" s="841">
        <v>11</v>
      </c>
      <c r="N24" s="842">
        <f t="shared" si="1"/>
        <v>62</v>
      </c>
      <c r="O24" s="843">
        <f t="shared" si="2"/>
        <v>5.166666666666667</v>
      </c>
      <c r="P24" s="844">
        <f t="shared" ref="P24:P55" si="3">(N24/$N$102)*100</f>
        <v>0.80676642810670141</v>
      </c>
      <c r="Q24" s="826"/>
      <c r="R24" s="827"/>
      <c r="S24" s="845" t="s">
        <v>8</v>
      </c>
      <c r="T24" s="846">
        <v>612</v>
      </c>
      <c r="U24" s="846">
        <v>613</v>
      </c>
      <c r="V24" s="846">
        <v>621</v>
      </c>
      <c r="W24" s="846">
        <v>735</v>
      </c>
      <c r="X24" s="846">
        <v>637</v>
      </c>
      <c r="Y24" s="846">
        <v>687</v>
      </c>
      <c r="Z24" s="846">
        <v>554</v>
      </c>
      <c r="AA24" s="846">
        <v>600</v>
      </c>
      <c r="AB24" s="846">
        <v>776</v>
      </c>
      <c r="AC24" s="846">
        <v>650</v>
      </c>
      <c r="AD24" s="846">
        <v>610</v>
      </c>
      <c r="AE24" s="847">
        <v>590</v>
      </c>
      <c r="AF24" s="848">
        <f>SUM(T24:AE24)</f>
        <v>7685</v>
      </c>
      <c r="AG24" s="849">
        <f>AVERAGE(T24:AE24)</f>
        <v>640.41666666666663</v>
      </c>
    </row>
    <row r="25" spans="1:40" ht="24.95" customHeight="1">
      <c r="A25" s="833" t="s">
        <v>500</v>
      </c>
      <c r="B25" s="838">
        <v>50</v>
      </c>
      <c r="C25" s="839">
        <v>67</v>
      </c>
      <c r="D25" s="839">
        <v>47</v>
      </c>
      <c r="E25" s="839">
        <v>58</v>
      </c>
      <c r="F25" s="839">
        <v>60</v>
      </c>
      <c r="G25" s="819">
        <v>74</v>
      </c>
      <c r="H25" s="839">
        <v>45</v>
      </c>
      <c r="I25" s="839">
        <v>53</v>
      </c>
      <c r="J25" s="834">
        <v>51</v>
      </c>
      <c r="K25" s="840">
        <v>57</v>
      </c>
      <c r="L25" s="834">
        <v>68</v>
      </c>
      <c r="M25" s="841">
        <v>69</v>
      </c>
      <c r="N25" s="842">
        <f t="shared" si="1"/>
        <v>699</v>
      </c>
      <c r="O25" s="843">
        <f t="shared" si="2"/>
        <v>58.25</v>
      </c>
      <c r="P25" s="844">
        <f t="shared" si="3"/>
        <v>9.0956408588158748</v>
      </c>
      <c r="Q25" s="826"/>
      <c r="R25" s="827"/>
      <c r="S25" s="850"/>
      <c r="T25" s="851"/>
      <c r="U25" s="851"/>
      <c r="V25" s="851"/>
      <c r="W25" s="851"/>
      <c r="X25" s="851"/>
      <c r="Y25" s="852"/>
      <c r="Z25" s="853"/>
      <c r="AA25" s="851"/>
      <c r="AB25" s="851"/>
      <c r="AC25" s="851"/>
      <c r="AD25" s="851" t="s">
        <v>501</v>
      </c>
      <c r="AE25" s="852"/>
      <c r="AF25" s="854"/>
      <c r="AG25" s="855"/>
      <c r="AH25" s="248"/>
    </row>
    <row r="26" spans="1:40" ht="24.95" customHeight="1" thickBot="1">
      <c r="A26" s="833" t="s">
        <v>502</v>
      </c>
      <c r="B26" s="838">
        <v>9</v>
      </c>
      <c r="C26" s="839">
        <v>11</v>
      </c>
      <c r="D26" s="839">
        <v>3</v>
      </c>
      <c r="E26" s="839">
        <v>10</v>
      </c>
      <c r="F26" s="839">
        <v>9</v>
      </c>
      <c r="G26" s="819">
        <v>8</v>
      </c>
      <c r="H26" s="839">
        <v>7</v>
      </c>
      <c r="I26" s="839">
        <v>6</v>
      </c>
      <c r="J26" s="834">
        <v>4</v>
      </c>
      <c r="K26" s="840">
        <v>4</v>
      </c>
      <c r="L26" s="834">
        <v>7</v>
      </c>
      <c r="M26" s="841">
        <v>8</v>
      </c>
      <c r="N26" s="842">
        <f t="shared" si="1"/>
        <v>86</v>
      </c>
      <c r="O26" s="843">
        <f t="shared" si="2"/>
        <v>7.166666666666667</v>
      </c>
      <c r="P26" s="844">
        <f t="shared" si="3"/>
        <v>1.1190631099544566</v>
      </c>
      <c r="Q26" s="826"/>
      <c r="R26" s="827"/>
      <c r="S26" s="1093" t="s">
        <v>489</v>
      </c>
      <c r="T26" s="1093"/>
      <c r="U26" s="1093"/>
      <c r="V26" s="1093"/>
      <c r="W26" s="1093"/>
      <c r="X26" s="1093"/>
      <c r="Y26" s="1093"/>
      <c r="Z26" s="1093"/>
      <c r="AA26" s="1093"/>
      <c r="AB26" s="1093"/>
      <c r="AC26" s="1093"/>
      <c r="AD26" s="1093"/>
      <c r="AE26" s="1093"/>
      <c r="AF26" s="856"/>
      <c r="AG26" s="857"/>
      <c r="AH26" s="248"/>
    </row>
    <row r="27" spans="1:40" ht="24.95" customHeight="1" thickBot="1">
      <c r="A27" s="833" t="s">
        <v>503</v>
      </c>
      <c r="B27" s="838">
        <v>7</v>
      </c>
      <c r="C27" s="839">
        <v>18</v>
      </c>
      <c r="D27" s="839">
        <v>20</v>
      </c>
      <c r="E27" s="839">
        <v>13</v>
      </c>
      <c r="F27" s="839">
        <v>11</v>
      </c>
      <c r="G27" s="819">
        <v>12</v>
      </c>
      <c r="H27" s="839">
        <v>14</v>
      </c>
      <c r="I27" s="839">
        <v>14</v>
      </c>
      <c r="J27" s="834">
        <v>7</v>
      </c>
      <c r="K27" s="840">
        <v>12</v>
      </c>
      <c r="L27" s="834">
        <v>13</v>
      </c>
      <c r="M27" s="841">
        <v>21</v>
      </c>
      <c r="N27" s="842">
        <f t="shared" si="1"/>
        <v>162</v>
      </c>
      <c r="O27" s="843">
        <f t="shared" si="2"/>
        <v>13.5</v>
      </c>
      <c r="P27" s="844">
        <f t="shared" si="3"/>
        <v>2.1080026024723488</v>
      </c>
      <c r="Q27" s="826"/>
      <c r="R27" s="827"/>
      <c r="S27" s="858" t="s">
        <v>504</v>
      </c>
      <c r="T27" s="859">
        <f t="shared" ref="T27:AC27" si="4">SUM(T28:T29)</f>
        <v>591</v>
      </c>
      <c r="U27" s="860">
        <f t="shared" si="4"/>
        <v>522</v>
      </c>
      <c r="V27" s="860">
        <f t="shared" si="4"/>
        <v>661</v>
      </c>
      <c r="W27" s="860">
        <f t="shared" si="4"/>
        <v>646</v>
      </c>
      <c r="X27" s="860">
        <f t="shared" si="4"/>
        <v>586</v>
      </c>
      <c r="Y27" s="860">
        <f t="shared" si="4"/>
        <v>587</v>
      </c>
      <c r="Z27" s="860">
        <f t="shared" si="4"/>
        <v>544</v>
      </c>
      <c r="AA27" s="860">
        <f t="shared" si="4"/>
        <v>643</v>
      </c>
      <c r="AB27" s="860">
        <f t="shared" si="4"/>
        <v>602</v>
      </c>
      <c r="AC27" s="860">
        <f t="shared" si="4"/>
        <v>584</v>
      </c>
      <c r="AD27" s="860">
        <f>SUM(AD28:AD29)</f>
        <v>527</v>
      </c>
      <c r="AE27" s="860">
        <f>SUM(AE28:AE29)</f>
        <v>409</v>
      </c>
      <c r="AF27" s="861">
        <f>SUM(T27:AE27)</f>
        <v>6902</v>
      </c>
      <c r="AG27" s="849">
        <f>SUM(AG28:AG29)</f>
        <v>575.16666666666663</v>
      </c>
      <c r="AH27" s="248"/>
    </row>
    <row r="28" spans="1:40" ht="24.95" customHeight="1">
      <c r="A28" s="833" t="s">
        <v>505</v>
      </c>
      <c r="B28" s="838">
        <v>1</v>
      </c>
      <c r="C28" s="839">
        <v>1</v>
      </c>
      <c r="D28" s="839">
        <v>1</v>
      </c>
      <c r="E28" s="839">
        <v>0</v>
      </c>
      <c r="F28" s="839">
        <v>1</v>
      </c>
      <c r="G28" s="819">
        <v>0</v>
      </c>
      <c r="H28" s="839">
        <v>1</v>
      </c>
      <c r="I28" s="839">
        <v>0</v>
      </c>
      <c r="J28" s="834">
        <v>0</v>
      </c>
      <c r="K28" s="840">
        <v>1</v>
      </c>
      <c r="L28" s="834">
        <v>0</v>
      </c>
      <c r="M28" s="841">
        <v>1</v>
      </c>
      <c r="N28" s="842">
        <f t="shared" si="1"/>
        <v>7</v>
      </c>
      <c r="O28" s="843">
        <f t="shared" si="2"/>
        <v>0.58333333333333337</v>
      </c>
      <c r="P28" s="844">
        <f t="shared" si="3"/>
        <v>9.1086532205595316E-2</v>
      </c>
      <c r="Q28" s="826"/>
      <c r="R28" s="827"/>
      <c r="S28" s="862" t="s">
        <v>506</v>
      </c>
      <c r="T28" s="863">
        <v>467</v>
      </c>
      <c r="U28" s="864">
        <v>417</v>
      </c>
      <c r="V28" s="864">
        <v>440</v>
      </c>
      <c r="W28" s="864">
        <v>500</v>
      </c>
      <c r="X28" s="864">
        <v>461</v>
      </c>
      <c r="Y28" s="864">
        <v>447</v>
      </c>
      <c r="Z28" s="864">
        <v>455</v>
      </c>
      <c r="AA28" s="864">
        <v>517</v>
      </c>
      <c r="AB28" s="864">
        <v>480</v>
      </c>
      <c r="AC28" s="865">
        <v>465</v>
      </c>
      <c r="AD28" s="865">
        <v>408</v>
      </c>
      <c r="AE28" s="866">
        <v>322</v>
      </c>
      <c r="AF28" s="867">
        <f>SUM(T28:AE28)</f>
        <v>5379</v>
      </c>
      <c r="AG28" s="868">
        <f>AVERAGE(T28:AE28)</f>
        <v>448.25</v>
      </c>
      <c r="AH28" s="248"/>
    </row>
    <row r="29" spans="1:40" ht="24.95" customHeight="1" thickBot="1">
      <c r="A29" s="833" t="s">
        <v>507</v>
      </c>
      <c r="B29" s="838">
        <v>0</v>
      </c>
      <c r="C29" s="839">
        <v>7</v>
      </c>
      <c r="D29" s="839">
        <v>5</v>
      </c>
      <c r="E29" s="839">
        <v>0</v>
      </c>
      <c r="F29" s="839">
        <v>2</v>
      </c>
      <c r="G29" s="819">
        <v>0</v>
      </c>
      <c r="H29" s="839">
        <v>0</v>
      </c>
      <c r="I29" s="839">
        <v>0</v>
      </c>
      <c r="J29" s="834">
        <v>0</v>
      </c>
      <c r="K29" s="840">
        <v>0</v>
      </c>
      <c r="L29" s="834">
        <v>1</v>
      </c>
      <c r="M29" s="841">
        <v>1</v>
      </c>
      <c r="N29" s="842">
        <f t="shared" si="1"/>
        <v>16</v>
      </c>
      <c r="O29" s="843">
        <f t="shared" si="2"/>
        <v>1.3333333333333333</v>
      </c>
      <c r="P29" s="844">
        <f t="shared" si="3"/>
        <v>0.20819778789850357</v>
      </c>
      <c r="Q29" s="826"/>
      <c r="R29" s="827"/>
      <c r="S29" s="869" t="s">
        <v>508</v>
      </c>
      <c r="T29" s="870">
        <v>124</v>
      </c>
      <c r="U29" s="871">
        <v>105</v>
      </c>
      <c r="V29" s="871">
        <v>221</v>
      </c>
      <c r="W29" s="871">
        <v>146</v>
      </c>
      <c r="X29" s="871">
        <v>125</v>
      </c>
      <c r="Y29" s="871">
        <v>140</v>
      </c>
      <c r="Z29" s="871">
        <v>89</v>
      </c>
      <c r="AA29" s="871">
        <v>126</v>
      </c>
      <c r="AB29" s="871">
        <v>122</v>
      </c>
      <c r="AC29" s="872">
        <v>119</v>
      </c>
      <c r="AD29" s="872">
        <v>119</v>
      </c>
      <c r="AE29" s="873">
        <v>87</v>
      </c>
      <c r="AF29" s="874">
        <f>SUM(T29:AE29)</f>
        <v>1523</v>
      </c>
      <c r="AG29" s="875">
        <f>AVERAGE(T29:AE29)</f>
        <v>126.91666666666667</v>
      </c>
      <c r="AH29" s="248"/>
    </row>
    <row r="30" spans="1:40" ht="24.95" customHeight="1" thickBot="1">
      <c r="A30" s="876" t="s">
        <v>509</v>
      </c>
      <c r="B30" s="838">
        <v>3</v>
      </c>
      <c r="C30" s="839">
        <v>1</v>
      </c>
      <c r="D30" s="839">
        <v>4</v>
      </c>
      <c r="E30" s="839">
        <v>0</v>
      </c>
      <c r="F30" s="839">
        <v>1</v>
      </c>
      <c r="G30" s="819">
        <v>5</v>
      </c>
      <c r="H30" s="839">
        <v>0</v>
      </c>
      <c r="I30" s="839">
        <v>2</v>
      </c>
      <c r="J30" s="834">
        <v>3</v>
      </c>
      <c r="K30" s="840">
        <v>1</v>
      </c>
      <c r="L30" s="834">
        <v>3</v>
      </c>
      <c r="M30" s="841">
        <v>0</v>
      </c>
      <c r="N30" s="842">
        <f t="shared" si="1"/>
        <v>23</v>
      </c>
      <c r="O30" s="843">
        <f t="shared" si="2"/>
        <v>1.9166666666666667</v>
      </c>
      <c r="P30" s="844">
        <f t="shared" si="3"/>
        <v>0.29928432010409889</v>
      </c>
      <c r="Q30" s="826"/>
      <c r="R30" s="827"/>
      <c r="S30" s="877"/>
      <c r="T30" s="878"/>
      <c r="U30" s="878"/>
      <c r="V30" s="878"/>
      <c r="W30" s="878"/>
      <c r="X30" s="878"/>
      <c r="Y30" s="878"/>
      <c r="Z30" s="878"/>
      <c r="AA30" s="878"/>
      <c r="AB30" s="878"/>
      <c r="AC30" s="878"/>
      <c r="AD30" s="878"/>
      <c r="AE30" s="879"/>
      <c r="AF30" s="854"/>
      <c r="AG30" s="855"/>
    </row>
    <row r="31" spans="1:40" ht="36.75" customHeight="1" thickBot="1">
      <c r="A31" s="833" t="s">
        <v>510</v>
      </c>
      <c r="B31" s="838">
        <v>3</v>
      </c>
      <c r="C31" s="839">
        <v>3</v>
      </c>
      <c r="D31" s="839">
        <v>5</v>
      </c>
      <c r="E31" s="839">
        <v>1</v>
      </c>
      <c r="F31" s="839">
        <v>2</v>
      </c>
      <c r="G31" s="819">
        <v>4</v>
      </c>
      <c r="H31" s="839">
        <v>3</v>
      </c>
      <c r="I31" s="839">
        <v>3</v>
      </c>
      <c r="J31" s="834">
        <v>4</v>
      </c>
      <c r="K31" s="840">
        <v>2</v>
      </c>
      <c r="L31" s="834">
        <v>5</v>
      </c>
      <c r="M31" s="841">
        <v>2</v>
      </c>
      <c r="N31" s="842">
        <f t="shared" si="1"/>
        <v>37</v>
      </c>
      <c r="O31" s="843">
        <f t="shared" si="2"/>
        <v>3.0833333333333335</v>
      </c>
      <c r="P31" s="844">
        <f t="shared" si="3"/>
        <v>0.48145738451528958</v>
      </c>
      <c r="Q31" s="826"/>
      <c r="R31" s="827"/>
      <c r="S31" s="1094" t="s">
        <v>511</v>
      </c>
      <c r="T31" s="1094"/>
      <c r="U31" s="1094"/>
      <c r="V31" s="1094"/>
      <c r="W31" s="1094"/>
      <c r="X31" s="1094"/>
      <c r="Y31" s="1094"/>
      <c r="Z31" s="1094"/>
      <c r="AA31" s="1094"/>
      <c r="AB31" s="1094"/>
      <c r="AC31" s="1094"/>
      <c r="AD31" s="1094"/>
      <c r="AE31" s="1094"/>
      <c r="AF31" s="856"/>
      <c r="AG31" s="857"/>
    </row>
    <row r="32" spans="1:40" ht="27.75" customHeight="1" thickBot="1">
      <c r="A32" s="833" t="s">
        <v>512</v>
      </c>
      <c r="B32" s="838">
        <v>15</v>
      </c>
      <c r="C32" s="839">
        <v>6</v>
      </c>
      <c r="D32" s="839">
        <v>10</v>
      </c>
      <c r="E32" s="839">
        <v>8</v>
      </c>
      <c r="F32" s="839">
        <v>15</v>
      </c>
      <c r="G32" s="819">
        <v>6</v>
      </c>
      <c r="H32" s="839">
        <v>5</v>
      </c>
      <c r="I32" s="839">
        <v>12</v>
      </c>
      <c r="J32" s="834">
        <v>8</v>
      </c>
      <c r="K32" s="840">
        <v>5</v>
      </c>
      <c r="L32" s="834">
        <v>6</v>
      </c>
      <c r="M32" s="841">
        <v>11</v>
      </c>
      <c r="N32" s="842">
        <f t="shared" si="1"/>
        <v>107</v>
      </c>
      <c r="O32" s="843">
        <f t="shared" si="2"/>
        <v>8.9166666666666661</v>
      </c>
      <c r="P32" s="844">
        <f t="shared" si="3"/>
        <v>1.3923227065712427</v>
      </c>
      <c r="Q32" s="826"/>
      <c r="R32" s="827"/>
      <c r="S32" s="880" t="s">
        <v>513</v>
      </c>
      <c r="T32" s="881">
        <v>78</v>
      </c>
      <c r="U32" s="882">
        <v>52</v>
      </c>
      <c r="V32" s="882">
        <v>55</v>
      </c>
      <c r="W32" s="882">
        <v>92</v>
      </c>
      <c r="X32" s="882">
        <v>67</v>
      </c>
      <c r="Y32" s="882">
        <v>76</v>
      </c>
      <c r="Z32" s="882">
        <v>48</v>
      </c>
      <c r="AA32" s="882">
        <v>118</v>
      </c>
      <c r="AB32" s="883">
        <v>148</v>
      </c>
      <c r="AC32" s="883">
        <v>79</v>
      </c>
      <c r="AD32" s="883">
        <v>78</v>
      </c>
      <c r="AE32" s="884">
        <v>53</v>
      </c>
      <c r="AF32" s="885">
        <f>SUM(T32:AE32)</f>
        <v>944</v>
      </c>
      <c r="AG32" s="886">
        <f>AVERAGE(T32:AE32)</f>
        <v>78.666666666666671</v>
      </c>
    </row>
    <row r="33" spans="1:33" ht="34.5" thickBot="1">
      <c r="A33" s="833" t="s">
        <v>514</v>
      </c>
      <c r="B33" s="838">
        <v>1</v>
      </c>
      <c r="C33" s="839">
        <v>4</v>
      </c>
      <c r="D33" s="839">
        <v>2</v>
      </c>
      <c r="E33" s="839">
        <v>0</v>
      </c>
      <c r="F33" s="839">
        <v>1</v>
      </c>
      <c r="G33" s="819">
        <v>2</v>
      </c>
      <c r="H33" s="839">
        <v>0</v>
      </c>
      <c r="I33" s="839">
        <v>4</v>
      </c>
      <c r="J33" s="834">
        <v>5</v>
      </c>
      <c r="K33" s="840">
        <v>2</v>
      </c>
      <c r="L33" s="834">
        <v>1</v>
      </c>
      <c r="M33" s="841">
        <v>0</v>
      </c>
      <c r="N33" s="842">
        <f t="shared" si="1"/>
        <v>22</v>
      </c>
      <c r="O33" s="843">
        <f t="shared" si="2"/>
        <v>1.8333333333333333</v>
      </c>
      <c r="P33" s="844">
        <f t="shared" si="3"/>
        <v>0.28627195836044239</v>
      </c>
      <c r="Q33" s="826"/>
      <c r="R33" s="827"/>
      <c r="S33" s="887" t="s">
        <v>515</v>
      </c>
      <c r="T33" s="888">
        <f t="shared" ref="T33:AC33" si="5">SUM(T34:T35)</f>
        <v>52</v>
      </c>
      <c r="U33" s="888">
        <f t="shared" si="5"/>
        <v>38</v>
      </c>
      <c r="V33" s="888">
        <f t="shared" si="5"/>
        <v>39</v>
      </c>
      <c r="W33" s="888">
        <f t="shared" si="5"/>
        <v>59</v>
      </c>
      <c r="X33" s="888">
        <f t="shared" si="5"/>
        <v>59</v>
      </c>
      <c r="Y33" s="888">
        <f t="shared" si="5"/>
        <v>48</v>
      </c>
      <c r="Z33" s="888">
        <f t="shared" si="5"/>
        <v>49</v>
      </c>
      <c r="AA33" s="888">
        <f t="shared" si="5"/>
        <v>72</v>
      </c>
      <c r="AB33" s="888">
        <f t="shared" si="5"/>
        <v>65</v>
      </c>
      <c r="AC33" s="888">
        <f t="shared" si="5"/>
        <v>55</v>
      </c>
      <c r="AD33" s="888">
        <f>SUM(AD34:AD35)</f>
        <v>62</v>
      </c>
      <c r="AE33" s="888">
        <f>SUM(AE34:AE35)</f>
        <v>35</v>
      </c>
      <c r="AF33" s="889">
        <f>SUM(T33:AE33)</f>
        <v>633</v>
      </c>
      <c r="AG33" s="890">
        <f>SUM(AG34:AG35)</f>
        <v>52.75</v>
      </c>
    </row>
    <row r="34" spans="1:33" ht="22.5">
      <c r="A34" s="833" t="s">
        <v>516</v>
      </c>
      <c r="B34" s="838">
        <v>35</v>
      </c>
      <c r="C34" s="839">
        <v>41</v>
      </c>
      <c r="D34" s="839">
        <v>28</v>
      </c>
      <c r="E34" s="839">
        <v>38</v>
      </c>
      <c r="F34" s="839">
        <v>42</v>
      </c>
      <c r="G34" s="819">
        <v>43</v>
      </c>
      <c r="H34" s="839">
        <v>33</v>
      </c>
      <c r="I34" s="839">
        <v>26</v>
      </c>
      <c r="J34" s="834">
        <v>39</v>
      </c>
      <c r="K34" s="840">
        <v>28</v>
      </c>
      <c r="L34" s="834">
        <v>25</v>
      </c>
      <c r="M34" s="841">
        <v>29</v>
      </c>
      <c r="N34" s="842">
        <f t="shared" si="1"/>
        <v>407</v>
      </c>
      <c r="O34" s="843">
        <f t="shared" si="2"/>
        <v>33.916666666666664</v>
      </c>
      <c r="P34" s="844">
        <f t="shared" si="3"/>
        <v>5.2960312296681851</v>
      </c>
      <c r="Q34" s="826"/>
      <c r="R34" s="827"/>
      <c r="S34" s="891" t="s">
        <v>517</v>
      </c>
      <c r="T34" s="892">
        <v>32</v>
      </c>
      <c r="U34" s="893">
        <v>29</v>
      </c>
      <c r="V34" s="894">
        <v>26</v>
      </c>
      <c r="W34" s="895">
        <v>33</v>
      </c>
      <c r="X34" s="896">
        <v>34</v>
      </c>
      <c r="Y34" s="897">
        <v>34</v>
      </c>
      <c r="Z34" s="898">
        <v>36</v>
      </c>
      <c r="AA34" s="893">
        <v>47</v>
      </c>
      <c r="AB34" s="893">
        <v>40</v>
      </c>
      <c r="AC34" s="893">
        <v>33</v>
      </c>
      <c r="AD34" s="893">
        <v>41</v>
      </c>
      <c r="AE34" s="896">
        <v>24</v>
      </c>
      <c r="AF34" s="899">
        <f>SUM(T34:AE34)</f>
        <v>409</v>
      </c>
      <c r="AG34" s="900">
        <f>AVERAGE(T34:AE34)</f>
        <v>34.083333333333336</v>
      </c>
    </row>
    <row r="35" spans="1:33" ht="23.25" thickBot="1">
      <c r="A35" s="833" t="s">
        <v>518</v>
      </c>
      <c r="B35" s="838">
        <v>5</v>
      </c>
      <c r="C35" s="839">
        <v>6</v>
      </c>
      <c r="D35" s="839">
        <v>8</v>
      </c>
      <c r="E35" s="839">
        <v>4</v>
      </c>
      <c r="F35" s="839">
        <v>0</v>
      </c>
      <c r="G35" s="819">
        <v>0</v>
      </c>
      <c r="H35" s="839">
        <v>1</v>
      </c>
      <c r="I35" s="839">
        <v>2</v>
      </c>
      <c r="J35" s="834">
        <v>4</v>
      </c>
      <c r="K35" s="840">
        <v>4</v>
      </c>
      <c r="L35" s="834">
        <v>2</v>
      </c>
      <c r="M35" s="841">
        <v>2</v>
      </c>
      <c r="N35" s="842">
        <f t="shared" si="1"/>
        <v>38</v>
      </c>
      <c r="O35" s="843">
        <f t="shared" si="2"/>
        <v>3.1666666666666665</v>
      </c>
      <c r="P35" s="844">
        <f t="shared" si="3"/>
        <v>0.49446974625894602</v>
      </c>
      <c r="Q35" s="826"/>
      <c r="R35" s="827"/>
      <c r="S35" s="901" t="s">
        <v>508</v>
      </c>
      <c r="T35" s="902">
        <v>20</v>
      </c>
      <c r="U35" s="903">
        <v>9</v>
      </c>
      <c r="V35" s="903">
        <v>13</v>
      </c>
      <c r="W35" s="904">
        <v>26</v>
      </c>
      <c r="X35" s="905">
        <v>25</v>
      </c>
      <c r="Y35" s="906">
        <v>14</v>
      </c>
      <c r="Z35" s="907">
        <v>13</v>
      </c>
      <c r="AA35" s="903">
        <v>25</v>
      </c>
      <c r="AB35" s="903">
        <v>25</v>
      </c>
      <c r="AC35" s="903">
        <v>22</v>
      </c>
      <c r="AD35" s="903">
        <v>21</v>
      </c>
      <c r="AE35" s="905">
        <v>11</v>
      </c>
      <c r="AF35" s="908">
        <f>SUM(T35:AE35)</f>
        <v>224</v>
      </c>
      <c r="AG35" s="909">
        <f>AVERAGE(T35:AE35)</f>
        <v>18.666666666666668</v>
      </c>
    </row>
    <row r="36" spans="1:33" ht="23.25" thickBot="1">
      <c r="A36" s="833" t="s">
        <v>519</v>
      </c>
      <c r="B36" s="838">
        <v>9</v>
      </c>
      <c r="C36" s="839">
        <v>9</v>
      </c>
      <c r="D36" s="839">
        <v>19</v>
      </c>
      <c r="E36" s="839">
        <v>24</v>
      </c>
      <c r="F36" s="839">
        <v>21</v>
      </c>
      <c r="G36" s="819">
        <v>15</v>
      </c>
      <c r="H36" s="839">
        <v>13</v>
      </c>
      <c r="I36" s="839">
        <v>22</v>
      </c>
      <c r="J36" s="834">
        <v>13</v>
      </c>
      <c r="K36" s="840">
        <v>14</v>
      </c>
      <c r="L36" s="834">
        <v>13</v>
      </c>
      <c r="M36" s="841">
        <v>11</v>
      </c>
      <c r="N36" s="842">
        <f t="shared" si="1"/>
        <v>183</v>
      </c>
      <c r="O36" s="843">
        <f t="shared" si="2"/>
        <v>15.25</v>
      </c>
      <c r="P36" s="844">
        <f t="shared" si="3"/>
        <v>2.3812621990891349</v>
      </c>
      <c r="Q36" s="260"/>
      <c r="R36" s="827"/>
      <c r="S36" s="877"/>
      <c r="T36" s="878"/>
      <c r="U36" s="878"/>
      <c r="V36" s="878"/>
      <c r="W36" s="878"/>
      <c r="X36" s="878"/>
      <c r="Y36" s="878"/>
      <c r="Z36" s="878"/>
      <c r="AA36" s="878"/>
      <c r="AB36" s="878"/>
      <c r="AC36" s="878"/>
      <c r="AD36" s="878"/>
      <c r="AE36" s="879"/>
      <c r="AF36" s="836"/>
      <c r="AG36" s="855"/>
    </row>
    <row r="37" spans="1:33" ht="23.25" thickBot="1">
      <c r="A37" s="833" t="s">
        <v>520</v>
      </c>
      <c r="B37" s="838">
        <v>15</v>
      </c>
      <c r="C37" s="839">
        <v>18</v>
      </c>
      <c r="D37" s="839">
        <v>18</v>
      </c>
      <c r="E37" s="839">
        <v>26</v>
      </c>
      <c r="F37" s="839">
        <v>12</v>
      </c>
      <c r="G37" s="819">
        <v>15</v>
      </c>
      <c r="H37" s="839">
        <v>18</v>
      </c>
      <c r="I37" s="839">
        <v>23</v>
      </c>
      <c r="J37" s="834">
        <v>12</v>
      </c>
      <c r="K37" s="840">
        <v>14</v>
      </c>
      <c r="L37" s="834">
        <v>14</v>
      </c>
      <c r="M37" s="841">
        <v>18</v>
      </c>
      <c r="N37" s="842">
        <f t="shared" si="1"/>
        <v>203</v>
      </c>
      <c r="O37" s="843">
        <f t="shared" si="2"/>
        <v>16.916666666666668</v>
      </c>
      <c r="P37" s="844">
        <f t="shared" si="3"/>
        <v>2.6415094339622645</v>
      </c>
      <c r="Q37" s="260"/>
      <c r="R37" s="827"/>
      <c r="S37" s="1095" t="s">
        <v>521</v>
      </c>
      <c r="T37" s="1095"/>
      <c r="U37" s="1095"/>
      <c r="V37" s="1095"/>
      <c r="W37" s="1095"/>
      <c r="X37" s="1095"/>
      <c r="Y37" s="1095"/>
      <c r="Z37" s="1095"/>
      <c r="AA37" s="1095"/>
      <c r="AB37" s="1095"/>
      <c r="AC37" s="1095"/>
      <c r="AD37" s="1095"/>
      <c r="AE37" s="1095"/>
      <c r="AF37" s="856"/>
      <c r="AG37" s="857"/>
    </row>
    <row r="38" spans="1:33" ht="23.25" thickBot="1">
      <c r="A38" s="833" t="s">
        <v>522</v>
      </c>
      <c r="B38" s="838">
        <v>2</v>
      </c>
      <c r="C38" s="839">
        <v>11</v>
      </c>
      <c r="D38" s="839">
        <v>16</v>
      </c>
      <c r="E38" s="839">
        <v>10</v>
      </c>
      <c r="F38" s="839">
        <v>11</v>
      </c>
      <c r="G38" s="819">
        <v>11</v>
      </c>
      <c r="H38" s="839">
        <v>4</v>
      </c>
      <c r="I38" s="839">
        <v>15</v>
      </c>
      <c r="J38" s="834">
        <v>18</v>
      </c>
      <c r="K38" s="840">
        <v>17</v>
      </c>
      <c r="L38" s="834">
        <v>1</v>
      </c>
      <c r="M38" s="841">
        <v>6</v>
      </c>
      <c r="N38" s="842">
        <f t="shared" si="1"/>
        <v>122</v>
      </c>
      <c r="O38" s="843">
        <f t="shared" si="2"/>
        <v>10.166666666666666</v>
      </c>
      <c r="P38" s="844">
        <f t="shared" si="3"/>
        <v>1.5875081327260898</v>
      </c>
      <c r="Q38" s="260"/>
      <c r="R38" s="827"/>
      <c r="S38" s="910" t="s">
        <v>513</v>
      </c>
      <c r="T38" s="911">
        <v>83</v>
      </c>
      <c r="U38" s="912">
        <v>62</v>
      </c>
      <c r="V38" s="912">
        <v>34</v>
      </c>
      <c r="W38" s="912">
        <v>55</v>
      </c>
      <c r="X38" s="912">
        <v>79</v>
      </c>
      <c r="Y38" s="912">
        <v>56</v>
      </c>
      <c r="Z38" s="912">
        <v>53</v>
      </c>
      <c r="AA38" s="912">
        <v>164</v>
      </c>
      <c r="AB38" s="912">
        <v>130</v>
      </c>
      <c r="AC38" s="912">
        <v>67</v>
      </c>
      <c r="AD38" s="912">
        <v>42</v>
      </c>
      <c r="AE38" s="913">
        <v>30</v>
      </c>
      <c r="AF38" s="914">
        <f t="shared" ref="AF38:AF43" si="6">SUM(T38:AE38)</f>
        <v>855</v>
      </c>
      <c r="AG38" s="849">
        <f>AVERAGE(T38:AE38)</f>
        <v>71.25</v>
      </c>
    </row>
    <row r="39" spans="1:33" ht="29.25" thickBot="1">
      <c r="A39" s="833" t="s">
        <v>523</v>
      </c>
      <c r="B39" s="838">
        <v>3</v>
      </c>
      <c r="C39" s="839">
        <v>4</v>
      </c>
      <c r="D39" s="839">
        <v>2</v>
      </c>
      <c r="E39" s="839">
        <v>10</v>
      </c>
      <c r="F39" s="839">
        <v>9</v>
      </c>
      <c r="G39" s="819">
        <v>7</v>
      </c>
      <c r="H39" s="839">
        <v>0</v>
      </c>
      <c r="I39" s="839">
        <v>0</v>
      </c>
      <c r="J39" s="834">
        <v>0</v>
      </c>
      <c r="K39" s="840">
        <v>0</v>
      </c>
      <c r="L39" s="834">
        <v>0</v>
      </c>
      <c r="M39" s="841">
        <v>0</v>
      </c>
      <c r="N39" s="842">
        <f t="shared" si="1"/>
        <v>35</v>
      </c>
      <c r="O39" s="843">
        <f t="shared" si="2"/>
        <v>2.9166666666666665</v>
      </c>
      <c r="P39" s="844">
        <f t="shared" si="3"/>
        <v>0.45543266102797658</v>
      </c>
      <c r="Q39" s="260"/>
      <c r="R39" s="827"/>
      <c r="S39" s="915" t="s">
        <v>524</v>
      </c>
      <c r="T39" s="916">
        <f t="shared" ref="T39:AC39" si="7">SUM(T40:T41)</f>
        <v>78</v>
      </c>
      <c r="U39" s="916">
        <f t="shared" si="7"/>
        <v>47</v>
      </c>
      <c r="V39" s="916">
        <f t="shared" si="7"/>
        <v>32</v>
      </c>
      <c r="W39" s="916">
        <f t="shared" si="7"/>
        <v>59</v>
      </c>
      <c r="X39" s="916">
        <f t="shared" si="7"/>
        <v>73</v>
      </c>
      <c r="Y39" s="916">
        <f t="shared" si="7"/>
        <v>49</v>
      </c>
      <c r="Z39" s="916">
        <f t="shared" si="7"/>
        <v>123</v>
      </c>
      <c r="AA39" s="916">
        <f t="shared" si="7"/>
        <v>134</v>
      </c>
      <c r="AB39" s="916">
        <f t="shared" si="7"/>
        <v>89</v>
      </c>
      <c r="AC39" s="916">
        <f t="shared" si="7"/>
        <v>33</v>
      </c>
      <c r="AD39" s="916">
        <f>SUM(AD40:AD41)</f>
        <v>31</v>
      </c>
      <c r="AE39" s="917">
        <f>SUM(AE40:AE41)</f>
        <v>34</v>
      </c>
      <c r="AF39" s="861">
        <f t="shared" si="6"/>
        <v>782</v>
      </c>
      <c r="AG39" s="849">
        <f>SUM(AG40:AG41)</f>
        <v>65.166666666666671</v>
      </c>
    </row>
    <row r="40" spans="1:33" ht="22.5">
      <c r="A40" s="833" t="s">
        <v>525</v>
      </c>
      <c r="B40" s="838">
        <v>1</v>
      </c>
      <c r="C40" s="839">
        <v>0</v>
      </c>
      <c r="D40" s="839">
        <v>0</v>
      </c>
      <c r="E40" s="839">
        <v>0</v>
      </c>
      <c r="F40" s="839">
        <v>1</v>
      </c>
      <c r="G40" s="819">
        <v>0</v>
      </c>
      <c r="H40" s="839">
        <v>0</v>
      </c>
      <c r="I40" s="839">
        <v>1</v>
      </c>
      <c r="J40" s="834">
        <v>0</v>
      </c>
      <c r="K40" s="840">
        <v>1</v>
      </c>
      <c r="L40" s="834">
        <v>0</v>
      </c>
      <c r="M40" s="841">
        <v>0</v>
      </c>
      <c r="N40" s="842">
        <f t="shared" si="1"/>
        <v>4</v>
      </c>
      <c r="O40" s="843">
        <f t="shared" si="2"/>
        <v>0.33333333333333331</v>
      </c>
      <c r="P40" s="844">
        <f t="shared" si="3"/>
        <v>5.2049446974625893E-2</v>
      </c>
      <c r="Q40" s="826"/>
      <c r="R40" s="827"/>
      <c r="S40" s="918" t="s">
        <v>517</v>
      </c>
      <c r="T40" s="919">
        <v>46</v>
      </c>
      <c r="U40" s="920">
        <v>25</v>
      </c>
      <c r="V40" s="921">
        <v>17</v>
      </c>
      <c r="W40" s="920">
        <v>29</v>
      </c>
      <c r="X40" s="921">
        <v>40</v>
      </c>
      <c r="Y40" s="921">
        <v>33</v>
      </c>
      <c r="Z40" s="920">
        <v>96</v>
      </c>
      <c r="AA40" s="920">
        <v>73</v>
      </c>
      <c r="AB40" s="920">
        <v>50</v>
      </c>
      <c r="AC40" s="920">
        <v>20</v>
      </c>
      <c r="AD40" s="920">
        <v>16</v>
      </c>
      <c r="AE40" s="922">
        <v>20</v>
      </c>
      <c r="AF40" s="923">
        <f t="shared" si="6"/>
        <v>465</v>
      </c>
      <c r="AG40" s="924">
        <f>AVERAGE(T40:AE40)</f>
        <v>38.75</v>
      </c>
    </row>
    <row r="41" spans="1:33" ht="23.25" thickBot="1">
      <c r="A41" s="833" t="s">
        <v>526</v>
      </c>
      <c r="B41" s="838">
        <v>33</v>
      </c>
      <c r="C41" s="839">
        <v>37</v>
      </c>
      <c r="D41" s="839">
        <v>21</v>
      </c>
      <c r="E41" s="839">
        <v>32</v>
      </c>
      <c r="F41" s="839">
        <v>29</v>
      </c>
      <c r="G41" s="819">
        <v>38</v>
      </c>
      <c r="H41" s="839">
        <v>27</v>
      </c>
      <c r="I41" s="839">
        <v>24</v>
      </c>
      <c r="J41" s="834">
        <v>30</v>
      </c>
      <c r="K41" s="840">
        <v>12</v>
      </c>
      <c r="L41" s="834">
        <v>23</v>
      </c>
      <c r="M41" s="841">
        <v>40</v>
      </c>
      <c r="N41" s="842">
        <f t="shared" si="1"/>
        <v>346</v>
      </c>
      <c r="O41" s="843">
        <f t="shared" si="2"/>
        <v>28.833333333333332</v>
      </c>
      <c r="P41" s="844">
        <f t="shared" si="3"/>
        <v>4.5022771633051395</v>
      </c>
      <c r="Q41" s="260"/>
      <c r="R41" s="827"/>
      <c r="S41" s="925" t="s">
        <v>508</v>
      </c>
      <c r="T41" s="926">
        <v>32</v>
      </c>
      <c r="U41" s="921">
        <v>22</v>
      </c>
      <c r="V41" s="927">
        <v>15</v>
      </c>
      <c r="W41" s="921">
        <v>30</v>
      </c>
      <c r="X41" s="927">
        <v>33</v>
      </c>
      <c r="Y41" s="927">
        <v>16</v>
      </c>
      <c r="Z41" s="921">
        <v>27</v>
      </c>
      <c r="AA41" s="921">
        <v>61</v>
      </c>
      <c r="AB41" s="921">
        <v>39</v>
      </c>
      <c r="AC41" s="921">
        <v>13</v>
      </c>
      <c r="AD41" s="921">
        <v>15</v>
      </c>
      <c r="AE41" s="928">
        <v>14</v>
      </c>
      <c r="AF41" s="929">
        <f t="shared" si="6"/>
        <v>317</v>
      </c>
      <c r="AG41" s="930">
        <f>AVERAGE(T41:AE41)</f>
        <v>26.416666666666668</v>
      </c>
    </row>
    <row r="42" spans="1:33" ht="15.75" thickBot="1">
      <c r="A42" s="833" t="s">
        <v>527</v>
      </c>
      <c r="B42" s="838">
        <v>0</v>
      </c>
      <c r="C42" s="839">
        <v>0</v>
      </c>
      <c r="D42" s="839">
        <v>0</v>
      </c>
      <c r="E42" s="839">
        <v>0</v>
      </c>
      <c r="F42" s="839">
        <v>0</v>
      </c>
      <c r="G42" s="819">
        <v>0</v>
      </c>
      <c r="H42" s="839">
        <v>0</v>
      </c>
      <c r="I42" s="839">
        <v>0</v>
      </c>
      <c r="J42" s="834">
        <v>0</v>
      </c>
      <c r="K42" s="840">
        <v>0</v>
      </c>
      <c r="L42" s="834">
        <v>0</v>
      </c>
      <c r="M42" s="841">
        <v>0</v>
      </c>
      <c r="N42" s="842">
        <f t="shared" si="1"/>
        <v>0</v>
      </c>
      <c r="O42" s="843">
        <f t="shared" si="2"/>
        <v>0</v>
      </c>
      <c r="P42" s="844">
        <f t="shared" si="3"/>
        <v>0</v>
      </c>
      <c r="Q42" s="260"/>
      <c r="R42" s="827"/>
      <c r="S42" s="931" t="s">
        <v>493</v>
      </c>
      <c r="T42" s="911">
        <v>65</v>
      </c>
      <c r="U42" s="912">
        <v>49</v>
      </c>
      <c r="V42" s="912">
        <v>24</v>
      </c>
      <c r="W42" s="912">
        <v>41</v>
      </c>
      <c r="X42" s="912">
        <v>62</v>
      </c>
      <c r="Y42" s="912">
        <v>38</v>
      </c>
      <c r="Z42" s="912">
        <v>37</v>
      </c>
      <c r="AA42" s="912">
        <v>152</v>
      </c>
      <c r="AB42" s="912">
        <v>114</v>
      </c>
      <c r="AC42" s="912">
        <v>62</v>
      </c>
      <c r="AD42" s="912">
        <v>26</v>
      </c>
      <c r="AE42" s="913">
        <v>20</v>
      </c>
      <c r="AF42" s="914">
        <f t="shared" si="6"/>
        <v>690</v>
      </c>
      <c r="AG42" s="932">
        <f>AVERAGE(T42:AE42)</f>
        <v>57.5</v>
      </c>
    </row>
    <row r="43" spans="1:33" ht="26.25" thickBot="1">
      <c r="A43" s="833" t="s">
        <v>528</v>
      </c>
      <c r="B43" s="838">
        <v>12</v>
      </c>
      <c r="C43" s="839">
        <v>5</v>
      </c>
      <c r="D43" s="839">
        <v>7</v>
      </c>
      <c r="E43" s="839">
        <v>5</v>
      </c>
      <c r="F43" s="839">
        <v>4</v>
      </c>
      <c r="G43" s="819">
        <v>13</v>
      </c>
      <c r="H43" s="839">
        <v>10</v>
      </c>
      <c r="I43" s="839">
        <v>15</v>
      </c>
      <c r="J43" s="834">
        <v>21</v>
      </c>
      <c r="K43" s="840">
        <v>12</v>
      </c>
      <c r="L43" s="834">
        <v>8</v>
      </c>
      <c r="M43" s="841">
        <v>10</v>
      </c>
      <c r="N43" s="842">
        <f t="shared" si="1"/>
        <v>122</v>
      </c>
      <c r="O43" s="843">
        <f t="shared" si="2"/>
        <v>10.166666666666666</v>
      </c>
      <c r="P43" s="844">
        <f t="shared" si="3"/>
        <v>1.5875081327260898</v>
      </c>
      <c r="Q43" s="260"/>
      <c r="R43" s="827"/>
      <c r="S43" s="933" t="s">
        <v>529</v>
      </c>
      <c r="T43" s="934">
        <v>1</v>
      </c>
      <c r="U43" s="935">
        <v>1</v>
      </c>
      <c r="V43" s="935">
        <v>1</v>
      </c>
      <c r="W43" s="935">
        <v>5</v>
      </c>
      <c r="X43" s="935">
        <v>4</v>
      </c>
      <c r="Y43" s="935">
        <v>19</v>
      </c>
      <c r="Z43" s="935">
        <v>23</v>
      </c>
      <c r="AA43" s="935">
        <v>18</v>
      </c>
      <c r="AB43" s="935">
        <v>7</v>
      </c>
      <c r="AC43" s="935">
        <v>8</v>
      </c>
      <c r="AD43" s="935">
        <v>11</v>
      </c>
      <c r="AE43" s="936">
        <v>2</v>
      </c>
      <c r="AF43" s="874">
        <f t="shared" si="6"/>
        <v>100</v>
      </c>
      <c r="AG43" s="849">
        <f>AVERAGE(T43:AE43)</f>
        <v>8.3333333333333339</v>
      </c>
    </row>
    <row r="44" spans="1:33" ht="23.25" thickBot="1">
      <c r="A44" s="833" t="s">
        <v>530</v>
      </c>
      <c r="B44" s="838">
        <v>22</v>
      </c>
      <c r="C44" s="839">
        <v>32</v>
      </c>
      <c r="D44" s="839">
        <v>24</v>
      </c>
      <c r="E44" s="839">
        <v>18</v>
      </c>
      <c r="F44" s="839">
        <v>15</v>
      </c>
      <c r="G44" s="819">
        <v>9</v>
      </c>
      <c r="H44" s="839">
        <v>14</v>
      </c>
      <c r="I44" s="839">
        <v>24</v>
      </c>
      <c r="J44" s="834">
        <v>19</v>
      </c>
      <c r="K44" s="840">
        <v>13</v>
      </c>
      <c r="L44" s="834">
        <v>21</v>
      </c>
      <c r="M44" s="841">
        <v>14</v>
      </c>
      <c r="N44" s="842">
        <f t="shared" si="1"/>
        <v>225</v>
      </c>
      <c r="O44" s="843">
        <f t="shared" si="2"/>
        <v>18.75</v>
      </c>
      <c r="P44" s="844">
        <f t="shared" si="3"/>
        <v>2.9277813923227063</v>
      </c>
      <c r="Q44" s="260"/>
      <c r="R44" s="827"/>
      <c r="S44" s="937"/>
      <c r="T44" s="938"/>
      <c r="U44" s="938"/>
      <c r="V44" s="938"/>
      <c r="W44" s="938"/>
      <c r="X44" s="938"/>
      <c r="Y44" s="938"/>
      <c r="Z44" s="938"/>
      <c r="AA44" s="938"/>
      <c r="AB44" s="938"/>
      <c r="AC44" s="938"/>
      <c r="AD44" s="938"/>
      <c r="AE44" s="939"/>
      <c r="AF44" s="856"/>
      <c r="AG44" s="837"/>
    </row>
    <row r="45" spans="1:33" ht="34.5" thickBot="1">
      <c r="A45" s="833" t="s">
        <v>531</v>
      </c>
      <c r="B45" s="838">
        <v>7</v>
      </c>
      <c r="C45" s="839">
        <v>16</v>
      </c>
      <c r="D45" s="839">
        <v>12</v>
      </c>
      <c r="E45" s="839">
        <v>7</v>
      </c>
      <c r="F45" s="839">
        <v>13</v>
      </c>
      <c r="G45" s="819">
        <v>18</v>
      </c>
      <c r="H45" s="839">
        <v>21</v>
      </c>
      <c r="I45" s="839">
        <v>20</v>
      </c>
      <c r="J45" s="834">
        <v>14</v>
      </c>
      <c r="K45" s="840">
        <v>18</v>
      </c>
      <c r="L45" s="834">
        <v>6</v>
      </c>
      <c r="M45" s="841">
        <v>10</v>
      </c>
      <c r="N45" s="842">
        <f t="shared" si="1"/>
        <v>162</v>
      </c>
      <c r="O45" s="843">
        <f t="shared" si="2"/>
        <v>13.5</v>
      </c>
      <c r="P45" s="844">
        <f t="shared" si="3"/>
        <v>2.1080026024723488</v>
      </c>
      <c r="Q45" s="260"/>
      <c r="R45" s="827"/>
      <c r="S45" s="1089" t="s">
        <v>532</v>
      </c>
      <c r="T45" s="1089"/>
      <c r="U45" s="1089"/>
      <c r="V45" s="1089"/>
      <c r="W45" s="1089"/>
      <c r="X45" s="1089"/>
      <c r="Y45" s="1089"/>
      <c r="Z45" s="1089"/>
      <c r="AA45" s="1089"/>
      <c r="AB45" s="1089"/>
      <c r="AC45" s="1089"/>
      <c r="AD45" s="1089"/>
      <c r="AE45" s="1089"/>
      <c r="AF45" s="940"/>
      <c r="AG45" s="941"/>
    </row>
    <row r="46" spans="1:33" ht="23.25" thickBot="1">
      <c r="A46" s="833" t="s">
        <v>533</v>
      </c>
      <c r="B46" s="838">
        <v>48</v>
      </c>
      <c r="C46" s="839">
        <v>22</v>
      </c>
      <c r="D46" s="839">
        <v>36</v>
      </c>
      <c r="E46" s="839">
        <v>30</v>
      </c>
      <c r="F46" s="839">
        <v>16</v>
      </c>
      <c r="G46" s="819">
        <v>21</v>
      </c>
      <c r="H46" s="839">
        <v>14</v>
      </c>
      <c r="I46" s="839">
        <v>24</v>
      </c>
      <c r="J46" s="834">
        <v>24</v>
      </c>
      <c r="K46" s="840">
        <v>22</v>
      </c>
      <c r="L46" s="834">
        <v>36</v>
      </c>
      <c r="M46" s="841">
        <v>14</v>
      </c>
      <c r="N46" s="842">
        <f t="shared" si="1"/>
        <v>307</v>
      </c>
      <c r="O46" s="843">
        <f t="shared" si="2"/>
        <v>25.583333333333332</v>
      </c>
      <c r="P46" s="844">
        <f t="shared" si="3"/>
        <v>3.9947950553025371</v>
      </c>
      <c r="Q46" s="260"/>
      <c r="R46" s="827"/>
      <c r="S46" s="942" t="s">
        <v>513</v>
      </c>
      <c r="T46" s="943">
        <v>14</v>
      </c>
      <c r="U46" s="944">
        <v>7</v>
      </c>
      <c r="V46" s="944">
        <v>8</v>
      </c>
      <c r="W46" s="944">
        <v>25</v>
      </c>
      <c r="X46" s="944">
        <v>11</v>
      </c>
      <c r="Y46" s="944">
        <v>12</v>
      </c>
      <c r="Z46" s="944">
        <v>32</v>
      </c>
      <c r="AA46" s="944">
        <v>60</v>
      </c>
      <c r="AB46" s="944">
        <v>23</v>
      </c>
      <c r="AC46" s="944">
        <v>6</v>
      </c>
      <c r="AD46" s="944">
        <v>8</v>
      </c>
      <c r="AE46" s="945">
        <v>16</v>
      </c>
      <c r="AF46" s="946">
        <f>SUM(T46:AE46)</f>
        <v>222</v>
      </c>
      <c r="AG46" s="932">
        <f>AVERAGE(T46:AE46)</f>
        <v>18.5</v>
      </c>
    </row>
    <row r="47" spans="1:33" ht="34.5" thickBot="1">
      <c r="A47" s="833" t="s">
        <v>534</v>
      </c>
      <c r="B47" s="838">
        <v>9</v>
      </c>
      <c r="C47" s="839">
        <v>16</v>
      </c>
      <c r="D47" s="839">
        <v>4</v>
      </c>
      <c r="E47" s="839">
        <v>9</v>
      </c>
      <c r="F47" s="839">
        <v>7</v>
      </c>
      <c r="G47" s="819">
        <v>23</v>
      </c>
      <c r="H47" s="839">
        <v>13</v>
      </c>
      <c r="I47" s="839">
        <v>10</v>
      </c>
      <c r="J47" s="834">
        <v>11</v>
      </c>
      <c r="K47" s="840">
        <v>12</v>
      </c>
      <c r="L47" s="834">
        <v>17</v>
      </c>
      <c r="M47" s="841">
        <v>20</v>
      </c>
      <c r="N47" s="842">
        <f t="shared" si="1"/>
        <v>151</v>
      </c>
      <c r="O47" s="843">
        <f t="shared" si="2"/>
        <v>12.583333333333334</v>
      </c>
      <c r="P47" s="844">
        <f t="shared" si="3"/>
        <v>1.9648666232921275</v>
      </c>
      <c r="Q47" s="260"/>
      <c r="R47" s="827"/>
      <c r="S47" s="947" t="s">
        <v>535</v>
      </c>
      <c r="T47" s="948">
        <f t="shared" ref="T47:AD47" si="8">SUM(T48:T49)</f>
        <v>7</v>
      </c>
      <c r="U47" s="948">
        <f t="shared" si="8"/>
        <v>25</v>
      </c>
      <c r="V47" s="948">
        <f t="shared" si="8"/>
        <v>12</v>
      </c>
      <c r="W47" s="948">
        <f t="shared" si="8"/>
        <v>37</v>
      </c>
      <c r="X47" s="948">
        <f t="shared" si="8"/>
        <v>49</v>
      </c>
      <c r="Y47" s="948">
        <f t="shared" si="8"/>
        <v>20</v>
      </c>
      <c r="Z47" s="948">
        <f t="shared" si="8"/>
        <v>13</v>
      </c>
      <c r="AA47" s="948">
        <v>9</v>
      </c>
      <c r="AB47" s="948">
        <f t="shared" si="8"/>
        <v>11</v>
      </c>
      <c r="AC47" s="948">
        <f t="shared" si="8"/>
        <v>9</v>
      </c>
      <c r="AD47" s="948">
        <f t="shared" si="8"/>
        <v>28</v>
      </c>
      <c r="AE47" s="949">
        <f>SUM(AE48:AE49)</f>
        <v>0</v>
      </c>
      <c r="AF47" s="861">
        <f>SUM(T47:AE47)</f>
        <v>220</v>
      </c>
      <c r="AG47" s="849">
        <f>SUM(AG48:AG49)</f>
        <v>18.333333333333332</v>
      </c>
    </row>
    <row r="48" spans="1:33" ht="33.75">
      <c r="A48" s="833" t="s">
        <v>536</v>
      </c>
      <c r="B48" s="838">
        <v>6</v>
      </c>
      <c r="C48" s="839">
        <v>11</v>
      </c>
      <c r="D48" s="839">
        <v>12</v>
      </c>
      <c r="E48" s="839">
        <v>8</v>
      </c>
      <c r="F48" s="839">
        <v>10</v>
      </c>
      <c r="G48" s="819">
        <v>11</v>
      </c>
      <c r="H48" s="839">
        <v>8</v>
      </c>
      <c r="I48" s="839">
        <v>9</v>
      </c>
      <c r="J48" s="834">
        <v>20</v>
      </c>
      <c r="K48" s="840">
        <v>13</v>
      </c>
      <c r="L48" s="834">
        <v>5</v>
      </c>
      <c r="M48" s="841">
        <v>10</v>
      </c>
      <c r="N48" s="842">
        <f t="shared" si="1"/>
        <v>123</v>
      </c>
      <c r="O48" s="843">
        <f t="shared" si="2"/>
        <v>10.25</v>
      </c>
      <c r="P48" s="844">
        <f t="shared" si="3"/>
        <v>1.6005204944697462</v>
      </c>
      <c r="Q48" s="260"/>
      <c r="R48" s="827"/>
      <c r="S48" s="950" t="s">
        <v>517</v>
      </c>
      <c r="T48" s="951">
        <v>3</v>
      </c>
      <c r="U48" s="952">
        <v>12</v>
      </c>
      <c r="V48" s="952">
        <v>7</v>
      </c>
      <c r="W48" s="952">
        <v>14</v>
      </c>
      <c r="X48" s="952">
        <v>46</v>
      </c>
      <c r="Y48" s="953">
        <v>7</v>
      </c>
      <c r="Z48" s="952">
        <v>8</v>
      </c>
      <c r="AA48" s="952">
        <v>0</v>
      </c>
      <c r="AB48" s="952">
        <v>5</v>
      </c>
      <c r="AC48" s="952">
        <v>6</v>
      </c>
      <c r="AD48" s="952">
        <v>17</v>
      </c>
      <c r="AE48" s="954">
        <v>0</v>
      </c>
      <c r="AF48" s="923">
        <f>SUM(T48:AE48)</f>
        <v>125</v>
      </c>
      <c r="AG48" s="924">
        <f>AVERAGE(T48:AE48)</f>
        <v>10.416666666666666</v>
      </c>
    </row>
    <row r="49" spans="1:38" ht="23.25" thickBot="1">
      <c r="A49" s="833" t="s">
        <v>537</v>
      </c>
      <c r="B49" s="838">
        <v>27</v>
      </c>
      <c r="C49" s="839">
        <v>46</v>
      </c>
      <c r="D49" s="839">
        <v>47</v>
      </c>
      <c r="E49" s="839">
        <v>44</v>
      </c>
      <c r="F49" s="839">
        <v>51</v>
      </c>
      <c r="G49" s="819">
        <v>44</v>
      </c>
      <c r="H49" s="839">
        <v>29</v>
      </c>
      <c r="I49" s="839">
        <v>26</v>
      </c>
      <c r="J49" s="834">
        <v>38</v>
      </c>
      <c r="K49" s="840">
        <v>41</v>
      </c>
      <c r="L49" s="834">
        <v>47</v>
      </c>
      <c r="M49" s="841">
        <v>39</v>
      </c>
      <c r="N49" s="842">
        <f t="shared" si="1"/>
        <v>479</v>
      </c>
      <c r="O49" s="843">
        <f t="shared" si="2"/>
        <v>39.916666666666664</v>
      </c>
      <c r="P49" s="844">
        <f t="shared" si="3"/>
        <v>6.2329212752114511</v>
      </c>
      <c r="Q49" s="260"/>
      <c r="R49" s="827"/>
      <c r="S49" s="955" t="s">
        <v>508</v>
      </c>
      <c r="T49" s="956">
        <v>4</v>
      </c>
      <c r="U49" s="957">
        <v>13</v>
      </c>
      <c r="V49" s="957">
        <v>5</v>
      </c>
      <c r="W49" s="957">
        <v>23</v>
      </c>
      <c r="X49" s="957">
        <v>3</v>
      </c>
      <c r="Y49" s="958">
        <v>13</v>
      </c>
      <c r="Z49" s="957">
        <v>5</v>
      </c>
      <c r="AA49" s="957">
        <v>9</v>
      </c>
      <c r="AB49" s="957">
        <v>6</v>
      </c>
      <c r="AC49" s="957">
        <v>3</v>
      </c>
      <c r="AD49" s="957">
        <v>11</v>
      </c>
      <c r="AE49" s="959">
        <v>0</v>
      </c>
      <c r="AF49" s="929">
        <f>SUM(T49:AE49)</f>
        <v>95</v>
      </c>
      <c r="AG49" s="930">
        <f>AVERAGE(T49:AE49)</f>
        <v>7.916666666666667</v>
      </c>
    </row>
    <row r="50" spans="1:38" ht="22.5">
      <c r="A50" s="833" t="s">
        <v>538</v>
      </c>
      <c r="B50" s="838">
        <v>4</v>
      </c>
      <c r="C50" s="839">
        <v>10</v>
      </c>
      <c r="D50" s="839">
        <v>6</v>
      </c>
      <c r="E50" s="839">
        <v>13</v>
      </c>
      <c r="F50" s="839">
        <v>4</v>
      </c>
      <c r="G50" s="819">
        <v>7</v>
      </c>
      <c r="H50" s="839">
        <v>8</v>
      </c>
      <c r="I50" s="839">
        <v>2</v>
      </c>
      <c r="J50" s="834">
        <v>5</v>
      </c>
      <c r="K50" s="840">
        <v>2</v>
      </c>
      <c r="L50" s="834">
        <v>12</v>
      </c>
      <c r="M50" s="841">
        <v>3</v>
      </c>
      <c r="N50" s="842">
        <f t="shared" si="1"/>
        <v>76</v>
      </c>
      <c r="O50" s="843">
        <f t="shared" si="2"/>
        <v>6.333333333333333</v>
      </c>
      <c r="P50" s="844">
        <f t="shared" si="3"/>
        <v>0.98893949251789204</v>
      </c>
      <c r="Q50" s="260"/>
      <c r="R50" s="827"/>
    </row>
    <row r="51" spans="1:38" ht="22.5">
      <c r="A51" s="833" t="s">
        <v>539</v>
      </c>
      <c r="B51" s="838">
        <v>2</v>
      </c>
      <c r="C51" s="839">
        <v>0</v>
      </c>
      <c r="D51" s="839">
        <v>2</v>
      </c>
      <c r="E51" s="839">
        <v>0</v>
      </c>
      <c r="F51" s="839">
        <v>0</v>
      </c>
      <c r="G51" s="819">
        <v>1</v>
      </c>
      <c r="H51" s="839">
        <v>0</v>
      </c>
      <c r="I51" s="839">
        <v>1</v>
      </c>
      <c r="J51" s="834">
        <v>1</v>
      </c>
      <c r="K51" s="840">
        <v>0</v>
      </c>
      <c r="L51" s="834">
        <v>0</v>
      </c>
      <c r="M51" s="841">
        <v>0</v>
      </c>
      <c r="N51" s="842">
        <f t="shared" si="1"/>
        <v>7</v>
      </c>
      <c r="O51" s="843">
        <f t="shared" si="2"/>
        <v>0.58333333333333337</v>
      </c>
      <c r="P51" s="844">
        <f t="shared" si="3"/>
        <v>9.1086532205595316E-2</v>
      </c>
      <c r="Q51" s="260"/>
      <c r="R51" s="827"/>
    </row>
    <row r="52" spans="1:38" ht="22.5">
      <c r="A52" s="833" t="s">
        <v>540</v>
      </c>
      <c r="B52" s="838">
        <v>1</v>
      </c>
      <c r="C52" s="839">
        <v>0</v>
      </c>
      <c r="D52" s="839">
        <v>3</v>
      </c>
      <c r="E52" s="839">
        <v>1</v>
      </c>
      <c r="F52" s="839">
        <v>2</v>
      </c>
      <c r="G52" s="819">
        <v>0</v>
      </c>
      <c r="H52" s="839">
        <v>0</v>
      </c>
      <c r="I52" s="839">
        <v>4</v>
      </c>
      <c r="J52" s="834">
        <v>2</v>
      </c>
      <c r="K52" s="840">
        <v>1</v>
      </c>
      <c r="L52" s="834">
        <v>1</v>
      </c>
      <c r="M52" s="841">
        <v>1</v>
      </c>
      <c r="N52" s="842">
        <f t="shared" si="1"/>
        <v>16</v>
      </c>
      <c r="O52" s="843">
        <f t="shared" si="2"/>
        <v>1.3333333333333333</v>
      </c>
      <c r="P52" s="844">
        <f t="shared" si="3"/>
        <v>0.20819778789850357</v>
      </c>
      <c r="Q52" s="826"/>
      <c r="R52" s="827"/>
      <c r="S52" s="827"/>
      <c r="AH52" s="246"/>
    </row>
    <row r="53" spans="1:38" ht="22.5">
      <c r="A53" s="876" t="s">
        <v>541</v>
      </c>
      <c r="B53" s="838">
        <v>1</v>
      </c>
      <c r="C53" s="839">
        <v>1</v>
      </c>
      <c r="D53" s="839">
        <v>0</v>
      </c>
      <c r="E53" s="839">
        <v>1</v>
      </c>
      <c r="F53" s="839">
        <v>1</v>
      </c>
      <c r="G53" s="819">
        <v>2</v>
      </c>
      <c r="H53" s="839">
        <v>2</v>
      </c>
      <c r="I53" s="839">
        <v>2</v>
      </c>
      <c r="J53" s="834">
        <v>0</v>
      </c>
      <c r="K53" s="840">
        <v>0</v>
      </c>
      <c r="L53" s="834">
        <v>3</v>
      </c>
      <c r="M53" s="841">
        <v>0</v>
      </c>
      <c r="N53" s="842">
        <f t="shared" si="1"/>
        <v>13</v>
      </c>
      <c r="O53" s="843">
        <f t="shared" si="2"/>
        <v>1.0833333333333333</v>
      </c>
      <c r="P53" s="844">
        <f t="shared" si="3"/>
        <v>0.16916070266753416</v>
      </c>
      <c r="Q53" s="260"/>
      <c r="R53" s="827"/>
      <c r="S53" s="827"/>
    </row>
    <row r="54" spans="1:38" ht="22.5">
      <c r="A54" s="833" t="s">
        <v>542</v>
      </c>
      <c r="B54" s="838">
        <v>42</v>
      </c>
      <c r="C54" s="839">
        <v>45</v>
      </c>
      <c r="D54" s="839">
        <v>71</v>
      </c>
      <c r="E54" s="839">
        <v>90</v>
      </c>
      <c r="F54" s="839">
        <v>71</v>
      </c>
      <c r="G54" s="819">
        <v>68</v>
      </c>
      <c r="H54" s="839">
        <v>47</v>
      </c>
      <c r="I54" s="839">
        <v>51</v>
      </c>
      <c r="J54" s="834">
        <v>143</v>
      </c>
      <c r="K54" s="840">
        <v>130</v>
      </c>
      <c r="L54" s="834">
        <v>64</v>
      </c>
      <c r="M54" s="841">
        <v>54</v>
      </c>
      <c r="N54" s="842">
        <f t="shared" si="1"/>
        <v>876</v>
      </c>
      <c r="O54" s="843">
        <f t="shared" si="2"/>
        <v>73</v>
      </c>
      <c r="P54" s="844">
        <f t="shared" si="3"/>
        <v>11.398828887443072</v>
      </c>
      <c r="Q54" s="260"/>
      <c r="R54" s="827"/>
      <c r="S54" s="827"/>
    </row>
    <row r="55" spans="1:38" ht="22.5">
      <c r="A55" s="833" t="s">
        <v>543</v>
      </c>
      <c r="B55" s="838">
        <v>14</v>
      </c>
      <c r="C55" s="839">
        <v>15</v>
      </c>
      <c r="D55" s="839">
        <v>14</v>
      </c>
      <c r="E55" s="839">
        <v>21</v>
      </c>
      <c r="F55" s="839">
        <v>10</v>
      </c>
      <c r="G55" s="819">
        <v>21</v>
      </c>
      <c r="H55" s="839">
        <v>24</v>
      </c>
      <c r="I55" s="839">
        <v>14</v>
      </c>
      <c r="J55" s="834">
        <v>32</v>
      </c>
      <c r="K55" s="840">
        <v>17</v>
      </c>
      <c r="L55" s="834">
        <v>25</v>
      </c>
      <c r="M55" s="841">
        <v>15</v>
      </c>
      <c r="N55" s="842">
        <f t="shared" ref="N55:N87" si="9">SUM(B55:M55)</f>
        <v>222</v>
      </c>
      <c r="O55" s="843">
        <f t="shared" ref="O55:O87" si="10">AVERAGE(B55:M55)</f>
        <v>18.5</v>
      </c>
      <c r="P55" s="844">
        <f t="shared" si="3"/>
        <v>2.8887443070917374</v>
      </c>
      <c r="Q55" s="260"/>
      <c r="R55" s="827"/>
      <c r="S55" s="827"/>
    </row>
    <row r="56" spans="1:38" ht="22.5">
      <c r="A56" s="833" t="s">
        <v>544</v>
      </c>
      <c r="B56" s="838">
        <v>17</v>
      </c>
      <c r="C56" s="839">
        <v>13</v>
      </c>
      <c r="D56" s="839">
        <v>23</v>
      </c>
      <c r="E56" s="839">
        <v>20</v>
      </c>
      <c r="F56" s="839">
        <v>21</v>
      </c>
      <c r="G56" s="819">
        <v>25</v>
      </c>
      <c r="H56" s="839">
        <v>46</v>
      </c>
      <c r="I56" s="839">
        <v>25</v>
      </c>
      <c r="J56" s="834">
        <v>20</v>
      </c>
      <c r="K56" s="840">
        <v>22</v>
      </c>
      <c r="L56" s="834">
        <v>21</v>
      </c>
      <c r="M56" s="841">
        <v>27</v>
      </c>
      <c r="N56" s="842">
        <f t="shared" si="9"/>
        <v>280</v>
      </c>
      <c r="O56" s="843">
        <f t="shared" si="10"/>
        <v>23.333333333333332</v>
      </c>
      <c r="P56" s="844">
        <f t="shared" ref="P56:P89" si="11">(N56/$N$102)*100</f>
        <v>3.6434612882238127</v>
      </c>
      <c r="Q56" s="826"/>
      <c r="R56" s="827"/>
      <c r="S56" s="827"/>
    </row>
    <row r="57" spans="1:38" ht="33.75">
      <c r="A57" s="833" t="s">
        <v>545</v>
      </c>
      <c r="B57" s="838">
        <v>5</v>
      </c>
      <c r="C57" s="839">
        <v>12</v>
      </c>
      <c r="D57" s="839">
        <v>4</v>
      </c>
      <c r="E57" s="839">
        <v>4</v>
      </c>
      <c r="F57" s="839">
        <v>17</v>
      </c>
      <c r="G57" s="819">
        <v>9</v>
      </c>
      <c r="H57" s="839">
        <v>9</v>
      </c>
      <c r="I57" s="839">
        <v>12</v>
      </c>
      <c r="J57" s="834">
        <v>24</v>
      </c>
      <c r="K57" s="840">
        <v>21</v>
      </c>
      <c r="L57" s="834">
        <v>13</v>
      </c>
      <c r="M57" s="841">
        <v>12</v>
      </c>
      <c r="N57" s="842">
        <f t="shared" si="9"/>
        <v>142</v>
      </c>
      <c r="O57" s="843">
        <f t="shared" si="10"/>
        <v>11.833333333333334</v>
      </c>
      <c r="P57" s="844">
        <f t="shared" si="11"/>
        <v>1.8477553675992193</v>
      </c>
      <c r="Q57" s="826"/>
      <c r="R57" s="827"/>
      <c r="S57" s="827"/>
    </row>
    <row r="58" spans="1:38" ht="22.5">
      <c r="A58" s="876" t="s">
        <v>546</v>
      </c>
      <c r="B58" s="838">
        <v>31</v>
      </c>
      <c r="C58" s="839">
        <v>3</v>
      </c>
      <c r="D58" s="839">
        <v>1</v>
      </c>
      <c r="E58" s="839">
        <v>1</v>
      </c>
      <c r="F58" s="839">
        <v>2</v>
      </c>
      <c r="G58" s="819">
        <v>1</v>
      </c>
      <c r="H58" s="839">
        <v>3</v>
      </c>
      <c r="I58" s="839">
        <v>2</v>
      </c>
      <c r="J58" s="834">
        <v>0</v>
      </c>
      <c r="K58" s="840">
        <v>1</v>
      </c>
      <c r="L58" s="834">
        <v>0</v>
      </c>
      <c r="M58" s="841">
        <v>1</v>
      </c>
      <c r="N58" s="842">
        <f t="shared" si="9"/>
        <v>46</v>
      </c>
      <c r="O58" s="843">
        <f t="shared" si="10"/>
        <v>3.8333333333333335</v>
      </c>
      <c r="P58" s="844">
        <f t="shared" si="11"/>
        <v>0.59856864020819778</v>
      </c>
      <c r="Q58" s="826"/>
      <c r="R58" s="827"/>
      <c r="S58" s="827"/>
    </row>
    <row r="59" spans="1:38" ht="22.5">
      <c r="A59" s="833" t="s">
        <v>547</v>
      </c>
      <c r="B59" s="838">
        <v>34</v>
      </c>
      <c r="C59" s="839">
        <v>34</v>
      </c>
      <c r="D59" s="839">
        <v>28</v>
      </c>
      <c r="E59" s="839">
        <v>107</v>
      </c>
      <c r="F59" s="839">
        <v>32</v>
      </c>
      <c r="G59" s="819">
        <v>32</v>
      </c>
      <c r="H59" s="839">
        <v>25</v>
      </c>
      <c r="I59" s="839">
        <v>36</v>
      </c>
      <c r="J59" s="834">
        <v>39</v>
      </c>
      <c r="K59" s="840">
        <v>25</v>
      </c>
      <c r="L59" s="834">
        <v>13</v>
      </c>
      <c r="M59" s="841">
        <v>23</v>
      </c>
      <c r="N59" s="842">
        <f t="shared" si="9"/>
        <v>428</v>
      </c>
      <c r="O59" s="843">
        <f t="shared" si="10"/>
        <v>35.666666666666664</v>
      </c>
      <c r="P59" s="844">
        <f t="shared" si="11"/>
        <v>5.5692908262849707</v>
      </c>
      <c r="Q59" s="826"/>
      <c r="R59" s="827"/>
      <c r="S59" s="827"/>
    </row>
    <row r="60" spans="1:38" ht="22.5">
      <c r="A60" s="833" t="s">
        <v>548</v>
      </c>
      <c r="B60" s="838">
        <v>5</v>
      </c>
      <c r="C60" s="839">
        <v>1</v>
      </c>
      <c r="D60" s="839">
        <v>6</v>
      </c>
      <c r="E60" s="839">
        <v>1</v>
      </c>
      <c r="F60" s="839">
        <v>2</v>
      </c>
      <c r="G60" s="819">
        <v>0</v>
      </c>
      <c r="H60" s="839">
        <v>2</v>
      </c>
      <c r="I60" s="839">
        <v>2</v>
      </c>
      <c r="J60" s="834">
        <v>1</v>
      </c>
      <c r="K60" s="840">
        <v>1</v>
      </c>
      <c r="L60" s="834">
        <v>0</v>
      </c>
      <c r="M60" s="841">
        <v>0</v>
      </c>
      <c r="N60" s="842">
        <f t="shared" si="9"/>
        <v>21</v>
      </c>
      <c r="O60" s="843">
        <f t="shared" si="10"/>
        <v>1.75</v>
      </c>
      <c r="P60" s="844">
        <f t="shared" si="11"/>
        <v>0.27325959661678595</v>
      </c>
      <c r="Q60" s="826"/>
      <c r="R60" s="827"/>
      <c r="S60" s="827"/>
    </row>
    <row r="61" spans="1:38" ht="22.5">
      <c r="A61" s="833" t="s">
        <v>549</v>
      </c>
      <c r="B61" s="838">
        <v>2</v>
      </c>
      <c r="C61" s="839">
        <v>0</v>
      </c>
      <c r="D61" s="839">
        <v>1</v>
      </c>
      <c r="E61" s="839">
        <v>0</v>
      </c>
      <c r="F61" s="839">
        <v>2</v>
      </c>
      <c r="G61" s="819">
        <v>4</v>
      </c>
      <c r="H61" s="839">
        <v>0</v>
      </c>
      <c r="I61" s="839">
        <v>0</v>
      </c>
      <c r="J61" s="834">
        <v>0</v>
      </c>
      <c r="K61" s="840">
        <v>0</v>
      </c>
      <c r="L61" s="834">
        <v>0</v>
      </c>
      <c r="M61" s="841">
        <v>0</v>
      </c>
      <c r="N61" s="842">
        <f t="shared" si="9"/>
        <v>9</v>
      </c>
      <c r="O61" s="843">
        <f t="shared" si="10"/>
        <v>0.75</v>
      </c>
      <c r="P61" s="844">
        <f t="shared" si="11"/>
        <v>0.11711125569290827</v>
      </c>
      <c r="Q61" s="826"/>
      <c r="R61" s="827"/>
      <c r="S61" s="827"/>
    </row>
    <row r="62" spans="1:38">
      <c r="A62" s="833" t="s">
        <v>550</v>
      </c>
      <c r="B62" s="838">
        <v>3</v>
      </c>
      <c r="C62" s="839">
        <v>1</v>
      </c>
      <c r="D62" s="839">
        <v>5</v>
      </c>
      <c r="E62" s="839">
        <v>14</v>
      </c>
      <c r="F62" s="839">
        <v>7</v>
      </c>
      <c r="G62" s="819">
        <v>2</v>
      </c>
      <c r="H62" s="839">
        <v>3</v>
      </c>
      <c r="I62" s="839">
        <v>1</v>
      </c>
      <c r="J62" s="834">
        <v>3</v>
      </c>
      <c r="K62" s="840">
        <v>10</v>
      </c>
      <c r="L62" s="834">
        <v>6</v>
      </c>
      <c r="M62" s="841">
        <v>6</v>
      </c>
      <c r="N62" s="842">
        <f t="shared" si="9"/>
        <v>61</v>
      </c>
      <c r="O62" s="843">
        <f t="shared" si="10"/>
        <v>5.083333333333333</v>
      </c>
      <c r="P62" s="844">
        <f t="shared" si="11"/>
        <v>0.79375406636304491</v>
      </c>
      <c r="Q62" s="260"/>
      <c r="R62" s="827"/>
      <c r="S62" s="827"/>
      <c r="AL62" s="960"/>
    </row>
    <row r="63" spans="1:38">
      <c r="A63" s="961" t="s">
        <v>551</v>
      </c>
      <c r="B63" s="838">
        <v>0</v>
      </c>
      <c r="C63" s="839">
        <v>1</v>
      </c>
      <c r="D63" s="839">
        <v>1</v>
      </c>
      <c r="E63" s="839">
        <v>0</v>
      </c>
      <c r="F63" s="839">
        <v>2</v>
      </c>
      <c r="G63" s="819">
        <v>2</v>
      </c>
      <c r="H63" s="839">
        <v>1</v>
      </c>
      <c r="I63" s="839">
        <v>0</v>
      </c>
      <c r="J63" s="834">
        <v>0</v>
      </c>
      <c r="K63" s="840">
        <v>1</v>
      </c>
      <c r="L63" s="834">
        <v>1</v>
      </c>
      <c r="M63" s="841">
        <v>0</v>
      </c>
      <c r="N63" s="842">
        <f t="shared" si="9"/>
        <v>9</v>
      </c>
      <c r="O63" s="843">
        <f t="shared" si="10"/>
        <v>0.75</v>
      </c>
      <c r="P63" s="844">
        <f t="shared" si="11"/>
        <v>0.11711125569290827</v>
      </c>
      <c r="Q63" s="260"/>
      <c r="R63" s="827"/>
      <c r="S63" s="827"/>
    </row>
    <row r="64" spans="1:38" ht="33.75">
      <c r="A64" s="876" t="s">
        <v>552</v>
      </c>
      <c r="B64" s="838">
        <v>8</v>
      </c>
      <c r="C64" s="839">
        <v>7</v>
      </c>
      <c r="D64" s="839">
        <v>8</v>
      </c>
      <c r="E64" s="839">
        <v>4</v>
      </c>
      <c r="F64" s="839">
        <v>2</v>
      </c>
      <c r="G64" s="819">
        <v>12</v>
      </c>
      <c r="H64" s="839">
        <v>10</v>
      </c>
      <c r="I64" s="839">
        <v>9</v>
      </c>
      <c r="J64" s="834">
        <v>13</v>
      </c>
      <c r="K64" s="840">
        <v>8</v>
      </c>
      <c r="L64" s="834">
        <v>3</v>
      </c>
      <c r="M64" s="841">
        <v>13</v>
      </c>
      <c r="N64" s="842">
        <f t="shared" si="9"/>
        <v>97</v>
      </c>
      <c r="O64" s="843">
        <f t="shared" si="10"/>
        <v>8.0833333333333339</v>
      </c>
      <c r="P64" s="844">
        <f t="shared" si="11"/>
        <v>1.2621990891346779</v>
      </c>
      <c r="Q64" s="826"/>
      <c r="R64" s="827"/>
      <c r="S64" s="827"/>
    </row>
    <row r="65" spans="1:38" ht="22.5">
      <c r="A65" s="876" t="s">
        <v>553</v>
      </c>
      <c r="B65" s="838">
        <v>4</v>
      </c>
      <c r="C65" s="839">
        <v>0</v>
      </c>
      <c r="D65" s="839">
        <v>2</v>
      </c>
      <c r="E65" s="839">
        <v>2</v>
      </c>
      <c r="F65" s="839">
        <v>1</v>
      </c>
      <c r="G65" s="819">
        <v>4</v>
      </c>
      <c r="H65" s="839">
        <v>2</v>
      </c>
      <c r="I65" s="839">
        <v>4</v>
      </c>
      <c r="J65" s="834">
        <v>1</v>
      </c>
      <c r="K65" s="840">
        <v>6</v>
      </c>
      <c r="L65" s="834">
        <v>1</v>
      </c>
      <c r="M65" s="841">
        <v>2</v>
      </c>
      <c r="N65" s="842">
        <f t="shared" si="9"/>
        <v>29</v>
      </c>
      <c r="O65" s="843">
        <f t="shared" si="10"/>
        <v>2.4166666666666665</v>
      </c>
      <c r="P65" s="844">
        <f t="shared" si="11"/>
        <v>0.37735849056603776</v>
      </c>
      <c r="Q65" s="826"/>
      <c r="R65" s="827"/>
      <c r="S65" s="827"/>
    </row>
    <row r="66" spans="1:38" ht="24.95" customHeight="1">
      <c r="A66" s="876" t="s">
        <v>554</v>
      </c>
      <c r="B66" s="838">
        <v>2</v>
      </c>
      <c r="C66" s="839">
        <v>0</v>
      </c>
      <c r="D66" s="839">
        <v>2</v>
      </c>
      <c r="E66" s="839">
        <v>1</v>
      </c>
      <c r="F66" s="839">
        <v>1</v>
      </c>
      <c r="G66" s="819">
        <v>2</v>
      </c>
      <c r="H66" s="839">
        <v>1</v>
      </c>
      <c r="I66" s="839">
        <v>2</v>
      </c>
      <c r="J66" s="834">
        <v>4</v>
      </c>
      <c r="K66" s="840">
        <v>0</v>
      </c>
      <c r="L66" s="834">
        <v>3</v>
      </c>
      <c r="M66" s="841">
        <v>0</v>
      </c>
      <c r="N66" s="842">
        <f t="shared" si="9"/>
        <v>18</v>
      </c>
      <c r="O66" s="843">
        <f t="shared" si="10"/>
        <v>1.5</v>
      </c>
      <c r="P66" s="844">
        <f t="shared" si="11"/>
        <v>0.23422251138581654</v>
      </c>
      <c r="Q66" s="826"/>
      <c r="R66" s="827"/>
      <c r="S66" s="827"/>
    </row>
    <row r="67" spans="1:38" ht="24.95" customHeight="1">
      <c r="A67" s="876" t="s">
        <v>555</v>
      </c>
      <c r="B67" s="838">
        <v>0</v>
      </c>
      <c r="C67" s="839">
        <v>0</v>
      </c>
      <c r="D67" s="839">
        <v>0</v>
      </c>
      <c r="E67" s="839">
        <v>0</v>
      </c>
      <c r="F67" s="839">
        <v>0</v>
      </c>
      <c r="G67" s="819">
        <v>0</v>
      </c>
      <c r="H67" s="839">
        <v>0</v>
      </c>
      <c r="I67" s="839">
        <v>0</v>
      </c>
      <c r="J67" s="834">
        <v>0</v>
      </c>
      <c r="K67" s="835">
        <v>0</v>
      </c>
      <c r="L67" s="834">
        <v>0</v>
      </c>
      <c r="M67" s="841">
        <v>0</v>
      </c>
      <c r="N67" s="842">
        <f t="shared" si="9"/>
        <v>0</v>
      </c>
      <c r="O67" s="843">
        <f t="shared" si="10"/>
        <v>0</v>
      </c>
      <c r="P67" s="844">
        <f t="shared" si="11"/>
        <v>0</v>
      </c>
      <c r="Q67" s="826"/>
      <c r="R67" s="827"/>
      <c r="S67" s="827"/>
    </row>
    <row r="68" spans="1:38" ht="24.95" customHeight="1">
      <c r="A68" s="833" t="s">
        <v>556</v>
      </c>
      <c r="B68" s="838">
        <v>10</v>
      </c>
      <c r="C68" s="839">
        <v>2</v>
      </c>
      <c r="D68" s="839">
        <v>2</v>
      </c>
      <c r="E68" s="839">
        <v>1</v>
      </c>
      <c r="F68" s="839">
        <v>1</v>
      </c>
      <c r="G68" s="819">
        <v>2</v>
      </c>
      <c r="H68" s="839">
        <v>1</v>
      </c>
      <c r="I68" s="839">
        <v>5</v>
      </c>
      <c r="J68" s="834">
        <v>0</v>
      </c>
      <c r="K68" s="840">
        <v>3</v>
      </c>
      <c r="L68" s="834">
        <v>2</v>
      </c>
      <c r="M68" s="841">
        <v>2</v>
      </c>
      <c r="N68" s="842">
        <f t="shared" si="9"/>
        <v>31</v>
      </c>
      <c r="O68" s="843">
        <f t="shared" si="10"/>
        <v>2.5833333333333335</v>
      </c>
      <c r="P68" s="844">
        <f t="shared" si="11"/>
        <v>0.4033832140533507</v>
      </c>
      <c r="Q68" s="260"/>
      <c r="R68" s="827"/>
      <c r="S68" s="827"/>
      <c r="AL68" s="248"/>
    </row>
    <row r="69" spans="1:38" ht="24.95" customHeight="1">
      <c r="A69" s="833" t="s">
        <v>557</v>
      </c>
      <c r="B69" s="838">
        <v>4</v>
      </c>
      <c r="C69" s="839">
        <v>1</v>
      </c>
      <c r="D69" s="839">
        <v>0</v>
      </c>
      <c r="E69" s="839">
        <v>1</v>
      </c>
      <c r="F69" s="839">
        <v>0</v>
      </c>
      <c r="G69" s="819">
        <v>3</v>
      </c>
      <c r="H69" s="839">
        <v>2</v>
      </c>
      <c r="I69" s="839">
        <v>1</v>
      </c>
      <c r="J69" s="834">
        <v>2</v>
      </c>
      <c r="K69" s="840">
        <v>0</v>
      </c>
      <c r="L69" s="834">
        <v>2</v>
      </c>
      <c r="M69" s="841">
        <v>3</v>
      </c>
      <c r="N69" s="842">
        <f t="shared" si="9"/>
        <v>19</v>
      </c>
      <c r="O69" s="843">
        <f t="shared" si="10"/>
        <v>1.5833333333333333</v>
      </c>
      <c r="P69" s="844">
        <f t="shared" si="11"/>
        <v>0.24723487312947301</v>
      </c>
      <c r="Q69" s="260"/>
      <c r="R69" s="827"/>
      <c r="S69" s="827"/>
      <c r="AL69" s="248"/>
    </row>
    <row r="70" spans="1:38" ht="24.95" customHeight="1">
      <c r="A70" s="833" t="s">
        <v>354</v>
      </c>
      <c r="B70" s="838">
        <v>1</v>
      </c>
      <c r="C70" s="839">
        <v>3</v>
      </c>
      <c r="D70" s="839">
        <v>5</v>
      </c>
      <c r="E70" s="839">
        <v>3</v>
      </c>
      <c r="F70" s="839">
        <v>2</v>
      </c>
      <c r="G70" s="819">
        <v>4</v>
      </c>
      <c r="H70" s="839">
        <v>8</v>
      </c>
      <c r="I70" s="839">
        <v>5</v>
      </c>
      <c r="J70" s="834">
        <v>3</v>
      </c>
      <c r="K70" s="840">
        <v>3</v>
      </c>
      <c r="L70" s="834">
        <v>8</v>
      </c>
      <c r="M70" s="841">
        <v>5</v>
      </c>
      <c r="N70" s="842">
        <f t="shared" si="9"/>
        <v>50</v>
      </c>
      <c r="O70" s="843">
        <f t="shared" si="10"/>
        <v>4.166666666666667</v>
      </c>
      <c r="P70" s="844">
        <f t="shared" si="11"/>
        <v>0.65061808718282366</v>
      </c>
      <c r="Q70" s="260"/>
      <c r="R70" s="827"/>
      <c r="S70" s="827"/>
      <c r="AL70" s="248"/>
    </row>
    <row r="71" spans="1:38" ht="24.95" customHeight="1">
      <c r="A71" s="833" t="s">
        <v>355</v>
      </c>
      <c r="B71" s="838">
        <v>2</v>
      </c>
      <c r="C71" s="839">
        <v>0</v>
      </c>
      <c r="D71" s="839">
        <v>4</v>
      </c>
      <c r="E71" s="839">
        <v>1</v>
      </c>
      <c r="F71" s="839">
        <v>0</v>
      </c>
      <c r="G71" s="819">
        <v>0</v>
      </c>
      <c r="H71" s="839">
        <v>0</v>
      </c>
      <c r="I71" s="839">
        <v>1</v>
      </c>
      <c r="J71" s="834">
        <v>2</v>
      </c>
      <c r="K71" s="840">
        <v>2</v>
      </c>
      <c r="L71" s="834">
        <v>1</v>
      </c>
      <c r="M71" s="841">
        <v>2</v>
      </c>
      <c r="N71" s="842">
        <f t="shared" si="9"/>
        <v>15</v>
      </c>
      <c r="O71" s="843">
        <f t="shared" si="10"/>
        <v>1.25</v>
      </c>
      <c r="P71" s="844">
        <f t="shared" si="11"/>
        <v>0.1951854261548471</v>
      </c>
      <c r="Q71" s="260"/>
      <c r="R71" s="827"/>
      <c r="S71" s="827"/>
      <c r="AL71" s="248"/>
    </row>
    <row r="72" spans="1:38" ht="24.95" customHeight="1">
      <c r="A72" s="833" t="s">
        <v>356</v>
      </c>
      <c r="B72" s="838">
        <v>3</v>
      </c>
      <c r="C72" s="839">
        <v>1</v>
      </c>
      <c r="D72" s="839">
        <v>1</v>
      </c>
      <c r="E72" s="839">
        <v>0</v>
      </c>
      <c r="F72" s="839">
        <v>1</v>
      </c>
      <c r="G72" s="819">
        <v>0</v>
      </c>
      <c r="H72" s="839">
        <v>1</v>
      </c>
      <c r="I72" s="839">
        <v>1</v>
      </c>
      <c r="J72" s="834">
        <v>2</v>
      </c>
      <c r="K72" s="840">
        <v>3</v>
      </c>
      <c r="L72" s="834">
        <v>2</v>
      </c>
      <c r="M72" s="841">
        <v>3</v>
      </c>
      <c r="N72" s="842">
        <f t="shared" si="9"/>
        <v>18</v>
      </c>
      <c r="O72" s="843">
        <f t="shared" si="10"/>
        <v>1.5</v>
      </c>
      <c r="P72" s="844">
        <f t="shared" si="11"/>
        <v>0.23422251138581654</v>
      </c>
      <c r="Q72" s="260"/>
      <c r="R72" s="827"/>
      <c r="S72" s="827"/>
      <c r="AL72" s="248"/>
    </row>
    <row r="73" spans="1:38" ht="24.95" customHeight="1">
      <c r="A73" s="833" t="s">
        <v>558</v>
      </c>
      <c r="B73" s="838">
        <v>1</v>
      </c>
      <c r="C73" s="839">
        <v>4</v>
      </c>
      <c r="D73" s="839">
        <v>2</v>
      </c>
      <c r="E73" s="839">
        <v>0</v>
      </c>
      <c r="F73" s="839">
        <v>2</v>
      </c>
      <c r="G73" s="819">
        <v>0</v>
      </c>
      <c r="H73" s="839">
        <v>4</v>
      </c>
      <c r="I73" s="839">
        <v>2</v>
      </c>
      <c r="J73" s="834">
        <v>4</v>
      </c>
      <c r="K73" s="840">
        <v>1</v>
      </c>
      <c r="L73" s="834">
        <v>2</v>
      </c>
      <c r="M73" s="841">
        <v>0</v>
      </c>
      <c r="N73" s="842">
        <f t="shared" si="9"/>
        <v>22</v>
      </c>
      <c r="O73" s="843">
        <f t="shared" si="10"/>
        <v>1.8333333333333333</v>
      </c>
      <c r="P73" s="844">
        <f t="shared" si="11"/>
        <v>0.28627195836044239</v>
      </c>
      <c r="Q73" s="260"/>
      <c r="R73" s="827"/>
      <c r="S73" s="827"/>
    </row>
    <row r="74" spans="1:38" ht="24.95" customHeight="1">
      <c r="A74" s="833" t="s">
        <v>358</v>
      </c>
      <c r="B74" s="838">
        <v>1</v>
      </c>
      <c r="C74" s="839">
        <v>2</v>
      </c>
      <c r="D74" s="839">
        <v>1</v>
      </c>
      <c r="E74" s="839">
        <v>2</v>
      </c>
      <c r="F74" s="839">
        <v>1</v>
      </c>
      <c r="G74" s="819">
        <v>1</v>
      </c>
      <c r="H74" s="839">
        <v>5</v>
      </c>
      <c r="I74" s="839">
        <v>2</v>
      </c>
      <c r="J74" s="834">
        <v>2</v>
      </c>
      <c r="K74" s="840">
        <v>2</v>
      </c>
      <c r="L74" s="834">
        <v>2</v>
      </c>
      <c r="M74" s="841">
        <v>1</v>
      </c>
      <c r="N74" s="842">
        <f t="shared" si="9"/>
        <v>22</v>
      </c>
      <c r="O74" s="843">
        <f t="shared" si="10"/>
        <v>1.8333333333333333</v>
      </c>
      <c r="P74" s="844">
        <f t="shared" si="11"/>
        <v>0.28627195836044239</v>
      </c>
      <c r="Q74" s="260"/>
      <c r="R74" s="827"/>
      <c r="S74" s="827"/>
    </row>
    <row r="75" spans="1:38" ht="24.95" customHeight="1">
      <c r="A75" s="833" t="s">
        <v>359</v>
      </c>
      <c r="B75" s="838">
        <v>1</v>
      </c>
      <c r="C75" s="839">
        <v>0</v>
      </c>
      <c r="D75" s="839">
        <v>0</v>
      </c>
      <c r="E75" s="839">
        <v>0</v>
      </c>
      <c r="F75" s="839">
        <v>1</v>
      </c>
      <c r="G75" s="819">
        <v>1</v>
      </c>
      <c r="H75" s="839">
        <v>0</v>
      </c>
      <c r="I75" s="839">
        <v>1</v>
      </c>
      <c r="J75" s="834">
        <v>5</v>
      </c>
      <c r="K75" s="840">
        <v>1</v>
      </c>
      <c r="L75" s="834">
        <v>2</v>
      </c>
      <c r="M75" s="841">
        <v>1</v>
      </c>
      <c r="N75" s="842">
        <f t="shared" si="9"/>
        <v>13</v>
      </c>
      <c r="O75" s="843">
        <f t="shared" si="10"/>
        <v>1.0833333333333333</v>
      </c>
      <c r="P75" s="844">
        <f t="shared" si="11"/>
        <v>0.16916070266753416</v>
      </c>
      <c r="Q75" s="260"/>
      <c r="R75" s="827"/>
      <c r="S75" s="827"/>
    </row>
    <row r="76" spans="1:38" ht="24.95" customHeight="1">
      <c r="A76" s="833" t="s">
        <v>360</v>
      </c>
      <c r="B76" s="838">
        <v>1</v>
      </c>
      <c r="C76" s="839">
        <v>0</v>
      </c>
      <c r="D76" s="839">
        <v>1</v>
      </c>
      <c r="E76" s="839">
        <v>0</v>
      </c>
      <c r="F76" s="839">
        <v>1</v>
      </c>
      <c r="G76" s="819">
        <v>1</v>
      </c>
      <c r="H76" s="839">
        <v>0</v>
      </c>
      <c r="I76" s="839">
        <v>1</v>
      </c>
      <c r="J76" s="834">
        <v>2</v>
      </c>
      <c r="K76" s="840">
        <v>0</v>
      </c>
      <c r="L76" s="834">
        <v>2</v>
      </c>
      <c r="M76" s="841">
        <v>1</v>
      </c>
      <c r="N76" s="842">
        <f t="shared" si="9"/>
        <v>10</v>
      </c>
      <c r="O76" s="843">
        <f t="shared" si="10"/>
        <v>0.83333333333333337</v>
      </c>
      <c r="P76" s="844">
        <f t="shared" si="11"/>
        <v>0.13012361743656475</v>
      </c>
      <c r="Q76" s="260"/>
      <c r="R76" s="827"/>
      <c r="S76" s="827"/>
    </row>
    <row r="77" spans="1:38" ht="24.95" customHeight="1">
      <c r="A77" s="833" t="s">
        <v>559</v>
      </c>
      <c r="B77" s="838">
        <v>4</v>
      </c>
      <c r="C77" s="839">
        <v>2</v>
      </c>
      <c r="D77" s="839">
        <v>1</v>
      </c>
      <c r="E77" s="839">
        <v>2</v>
      </c>
      <c r="F77" s="839">
        <v>4</v>
      </c>
      <c r="G77" s="819">
        <v>4</v>
      </c>
      <c r="H77" s="839">
        <v>4</v>
      </c>
      <c r="I77" s="839">
        <v>2</v>
      </c>
      <c r="J77" s="834">
        <v>2</v>
      </c>
      <c r="K77" s="840">
        <v>2</v>
      </c>
      <c r="L77" s="834">
        <v>2</v>
      </c>
      <c r="M77" s="841">
        <v>0</v>
      </c>
      <c r="N77" s="842">
        <f t="shared" si="9"/>
        <v>29</v>
      </c>
      <c r="O77" s="843">
        <f t="shared" si="10"/>
        <v>2.4166666666666665</v>
      </c>
      <c r="P77" s="844">
        <f t="shared" si="11"/>
        <v>0.37735849056603776</v>
      </c>
      <c r="Q77" s="260"/>
      <c r="R77" s="827"/>
      <c r="S77" s="827"/>
    </row>
    <row r="78" spans="1:38" ht="24.95" customHeight="1">
      <c r="A78" s="833" t="s">
        <v>362</v>
      </c>
      <c r="B78" s="838">
        <v>1</v>
      </c>
      <c r="C78" s="839">
        <v>0</v>
      </c>
      <c r="D78" s="839">
        <v>0</v>
      </c>
      <c r="E78" s="839">
        <v>0</v>
      </c>
      <c r="F78" s="839">
        <v>0</v>
      </c>
      <c r="G78" s="819">
        <v>1</v>
      </c>
      <c r="H78" s="839">
        <v>0</v>
      </c>
      <c r="I78" s="839">
        <v>1</v>
      </c>
      <c r="J78" s="834">
        <v>4</v>
      </c>
      <c r="K78" s="840">
        <v>2</v>
      </c>
      <c r="L78" s="834">
        <v>3</v>
      </c>
      <c r="M78" s="841">
        <v>1</v>
      </c>
      <c r="N78" s="842">
        <f t="shared" si="9"/>
        <v>13</v>
      </c>
      <c r="O78" s="843">
        <f t="shared" si="10"/>
        <v>1.0833333333333333</v>
      </c>
      <c r="P78" s="844">
        <f t="shared" si="11"/>
        <v>0.16916070266753416</v>
      </c>
      <c r="Q78" s="260"/>
      <c r="R78" s="827"/>
      <c r="S78" s="827"/>
    </row>
    <row r="79" spans="1:38" ht="24.95" customHeight="1">
      <c r="A79" s="833" t="s">
        <v>363</v>
      </c>
      <c r="B79" s="838">
        <v>3</v>
      </c>
      <c r="C79" s="839">
        <v>0</v>
      </c>
      <c r="D79" s="839">
        <v>2</v>
      </c>
      <c r="E79" s="839">
        <v>4</v>
      </c>
      <c r="F79" s="839">
        <v>1</v>
      </c>
      <c r="G79" s="819">
        <v>3</v>
      </c>
      <c r="H79" s="839">
        <v>0</v>
      </c>
      <c r="I79" s="839">
        <v>1</v>
      </c>
      <c r="J79" s="834">
        <v>3</v>
      </c>
      <c r="K79" s="840">
        <v>0</v>
      </c>
      <c r="L79" s="834">
        <v>2</v>
      </c>
      <c r="M79" s="841">
        <v>2</v>
      </c>
      <c r="N79" s="842">
        <f t="shared" si="9"/>
        <v>21</v>
      </c>
      <c r="O79" s="843">
        <f t="shared" si="10"/>
        <v>1.75</v>
      </c>
      <c r="P79" s="844">
        <f t="shared" si="11"/>
        <v>0.27325959661678595</v>
      </c>
      <c r="Q79" s="260"/>
      <c r="R79" s="827"/>
      <c r="S79" s="827"/>
    </row>
    <row r="80" spans="1:38" ht="24.95" customHeight="1">
      <c r="A80" s="833" t="s">
        <v>364</v>
      </c>
      <c r="B80" s="838">
        <v>3</v>
      </c>
      <c r="C80" s="839">
        <v>1</v>
      </c>
      <c r="D80" s="839">
        <v>0</v>
      </c>
      <c r="E80" s="839">
        <v>1</v>
      </c>
      <c r="F80" s="839">
        <v>2</v>
      </c>
      <c r="G80" s="819">
        <v>2</v>
      </c>
      <c r="H80" s="839">
        <v>0</v>
      </c>
      <c r="I80" s="839">
        <v>1</v>
      </c>
      <c r="J80" s="834">
        <v>2</v>
      </c>
      <c r="K80" s="840">
        <v>0</v>
      </c>
      <c r="L80" s="834">
        <v>5</v>
      </c>
      <c r="M80" s="841">
        <v>1</v>
      </c>
      <c r="N80" s="842">
        <f t="shared" si="9"/>
        <v>18</v>
      </c>
      <c r="O80" s="843">
        <f t="shared" si="10"/>
        <v>1.5</v>
      </c>
      <c r="P80" s="844">
        <f t="shared" si="11"/>
        <v>0.23422251138581654</v>
      </c>
      <c r="Q80" s="260"/>
      <c r="R80" s="827"/>
      <c r="S80" s="827"/>
    </row>
    <row r="81" spans="1:19" ht="24.95" customHeight="1">
      <c r="A81" s="833" t="s">
        <v>365</v>
      </c>
      <c r="B81" s="838">
        <v>2</v>
      </c>
      <c r="C81" s="839">
        <v>8</v>
      </c>
      <c r="D81" s="839">
        <v>4</v>
      </c>
      <c r="E81" s="839">
        <v>1</v>
      </c>
      <c r="F81" s="839">
        <v>0</v>
      </c>
      <c r="G81" s="819">
        <v>1</v>
      </c>
      <c r="H81" s="839">
        <v>3</v>
      </c>
      <c r="I81" s="839">
        <v>4</v>
      </c>
      <c r="J81" s="834">
        <v>4</v>
      </c>
      <c r="K81" s="840">
        <v>6</v>
      </c>
      <c r="L81" s="834">
        <v>2</v>
      </c>
      <c r="M81" s="841">
        <v>1</v>
      </c>
      <c r="N81" s="842">
        <f t="shared" si="9"/>
        <v>36</v>
      </c>
      <c r="O81" s="843">
        <f t="shared" si="10"/>
        <v>3</v>
      </c>
      <c r="P81" s="844">
        <f t="shared" si="11"/>
        <v>0.46844502277163308</v>
      </c>
      <c r="Q81" s="260"/>
      <c r="R81" s="827"/>
      <c r="S81" s="827"/>
    </row>
    <row r="82" spans="1:19" ht="24.95" customHeight="1">
      <c r="A82" s="833" t="s">
        <v>366</v>
      </c>
      <c r="B82" s="838">
        <v>2</v>
      </c>
      <c r="C82" s="839">
        <v>0</v>
      </c>
      <c r="D82" s="839">
        <v>1</v>
      </c>
      <c r="E82" s="839">
        <v>2</v>
      </c>
      <c r="F82" s="839">
        <v>1</v>
      </c>
      <c r="G82" s="819">
        <v>3</v>
      </c>
      <c r="H82" s="839">
        <v>3</v>
      </c>
      <c r="I82" s="839">
        <v>1</v>
      </c>
      <c r="J82" s="834">
        <v>2</v>
      </c>
      <c r="K82" s="840">
        <v>1</v>
      </c>
      <c r="L82" s="834">
        <v>4</v>
      </c>
      <c r="M82" s="841">
        <v>1</v>
      </c>
      <c r="N82" s="842">
        <f t="shared" si="9"/>
        <v>21</v>
      </c>
      <c r="O82" s="843">
        <f t="shared" si="10"/>
        <v>1.75</v>
      </c>
      <c r="P82" s="844">
        <f t="shared" si="11"/>
        <v>0.27325959661678595</v>
      </c>
      <c r="Q82" s="260"/>
      <c r="R82" s="827"/>
      <c r="S82" s="827"/>
    </row>
    <row r="83" spans="1:19" ht="24.95" customHeight="1">
      <c r="A83" s="833" t="s">
        <v>367</v>
      </c>
      <c r="B83" s="838">
        <v>3</v>
      </c>
      <c r="C83" s="839">
        <v>2</v>
      </c>
      <c r="D83" s="839">
        <v>1</v>
      </c>
      <c r="E83" s="839">
        <v>0</v>
      </c>
      <c r="F83" s="839">
        <v>0</v>
      </c>
      <c r="G83" s="819">
        <v>0</v>
      </c>
      <c r="H83" s="839">
        <v>2</v>
      </c>
      <c r="I83" s="839">
        <v>1</v>
      </c>
      <c r="J83" s="834">
        <v>2</v>
      </c>
      <c r="K83" s="840">
        <v>0</v>
      </c>
      <c r="L83" s="834">
        <v>4</v>
      </c>
      <c r="M83" s="841">
        <v>0</v>
      </c>
      <c r="N83" s="842">
        <f t="shared" si="9"/>
        <v>15</v>
      </c>
      <c r="O83" s="843">
        <f t="shared" si="10"/>
        <v>1.25</v>
      </c>
      <c r="P83" s="844">
        <f t="shared" si="11"/>
        <v>0.1951854261548471</v>
      </c>
      <c r="Q83" s="260"/>
      <c r="R83" s="827"/>
      <c r="S83" s="827"/>
    </row>
    <row r="84" spans="1:19" ht="24.95" customHeight="1">
      <c r="A84" s="833" t="s">
        <v>368</v>
      </c>
      <c r="B84" s="838">
        <v>1</v>
      </c>
      <c r="C84" s="839">
        <v>3</v>
      </c>
      <c r="D84" s="839">
        <v>4</v>
      </c>
      <c r="E84" s="839">
        <v>2</v>
      </c>
      <c r="F84" s="839">
        <v>10</v>
      </c>
      <c r="G84" s="819">
        <v>7</v>
      </c>
      <c r="H84" s="839">
        <v>2</v>
      </c>
      <c r="I84" s="839">
        <v>1</v>
      </c>
      <c r="J84" s="834">
        <v>2</v>
      </c>
      <c r="K84" s="840">
        <v>0</v>
      </c>
      <c r="L84" s="834">
        <v>3</v>
      </c>
      <c r="M84" s="841">
        <v>3</v>
      </c>
      <c r="N84" s="842">
        <f t="shared" si="9"/>
        <v>38</v>
      </c>
      <c r="O84" s="843">
        <f t="shared" si="10"/>
        <v>3.1666666666666665</v>
      </c>
      <c r="P84" s="844">
        <f t="shared" si="11"/>
        <v>0.49446974625894602</v>
      </c>
      <c r="Q84" s="260"/>
      <c r="R84" s="827"/>
      <c r="S84" s="827"/>
    </row>
    <row r="85" spans="1:19" ht="24.95" customHeight="1">
      <c r="A85" s="962" t="s">
        <v>560</v>
      </c>
      <c r="B85" s="838">
        <v>2</v>
      </c>
      <c r="C85" s="839">
        <v>1</v>
      </c>
      <c r="D85" s="839">
        <v>1</v>
      </c>
      <c r="E85" s="839">
        <v>1</v>
      </c>
      <c r="F85" s="839">
        <v>0</v>
      </c>
      <c r="G85" s="819">
        <v>1</v>
      </c>
      <c r="H85" s="839">
        <v>4</v>
      </c>
      <c r="I85" s="839">
        <v>4</v>
      </c>
      <c r="J85" s="834">
        <v>2</v>
      </c>
      <c r="K85" s="840">
        <v>1</v>
      </c>
      <c r="L85" s="834">
        <v>3</v>
      </c>
      <c r="M85" s="841">
        <v>0</v>
      </c>
      <c r="N85" s="842">
        <f t="shared" si="9"/>
        <v>20</v>
      </c>
      <c r="O85" s="843">
        <f t="shared" si="10"/>
        <v>1.6666666666666667</v>
      </c>
      <c r="P85" s="844">
        <f t="shared" si="11"/>
        <v>0.26024723487312951</v>
      </c>
      <c r="Q85" s="260"/>
      <c r="R85" s="827"/>
      <c r="S85" s="827"/>
    </row>
    <row r="86" spans="1:19" ht="24.95" customHeight="1">
      <c r="A86" s="833" t="s">
        <v>370</v>
      </c>
      <c r="B86" s="838">
        <v>7</v>
      </c>
      <c r="C86" s="839">
        <v>3</v>
      </c>
      <c r="D86" s="839">
        <v>8</v>
      </c>
      <c r="E86" s="839">
        <v>4</v>
      </c>
      <c r="F86" s="839">
        <v>6</v>
      </c>
      <c r="G86" s="819">
        <v>6</v>
      </c>
      <c r="H86" s="839">
        <v>4</v>
      </c>
      <c r="I86" s="839">
        <v>6</v>
      </c>
      <c r="J86" s="834">
        <v>2</v>
      </c>
      <c r="K86" s="840">
        <v>6</v>
      </c>
      <c r="L86" s="834">
        <v>2</v>
      </c>
      <c r="M86" s="841">
        <v>2</v>
      </c>
      <c r="N86" s="842">
        <f t="shared" si="9"/>
        <v>56</v>
      </c>
      <c r="O86" s="843">
        <f t="shared" si="10"/>
        <v>4.666666666666667</v>
      </c>
      <c r="P86" s="844">
        <f t="shared" si="11"/>
        <v>0.72869225764476253</v>
      </c>
      <c r="Q86" s="260"/>
      <c r="R86" s="827"/>
      <c r="S86" s="827"/>
    </row>
    <row r="87" spans="1:19" ht="24.95" customHeight="1">
      <c r="A87" s="833" t="s">
        <v>371</v>
      </c>
      <c r="B87" s="838">
        <v>3</v>
      </c>
      <c r="C87" s="839">
        <v>2</v>
      </c>
      <c r="D87" s="839">
        <v>0</v>
      </c>
      <c r="E87" s="839">
        <v>0</v>
      </c>
      <c r="F87" s="839">
        <v>0</v>
      </c>
      <c r="G87" s="819">
        <v>1</v>
      </c>
      <c r="H87" s="839">
        <v>0</v>
      </c>
      <c r="I87" s="839">
        <v>3</v>
      </c>
      <c r="J87" s="834">
        <v>5</v>
      </c>
      <c r="K87" s="840">
        <v>5</v>
      </c>
      <c r="L87" s="834">
        <v>2</v>
      </c>
      <c r="M87" s="841">
        <v>1</v>
      </c>
      <c r="N87" s="842">
        <f t="shared" si="9"/>
        <v>22</v>
      </c>
      <c r="O87" s="843">
        <f t="shared" si="10"/>
        <v>1.8333333333333333</v>
      </c>
      <c r="P87" s="844">
        <f t="shared" si="11"/>
        <v>0.28627195836044239</v>
      </c>
      <c r="Q87" s="260"/>
      <c r="R87" s="827"/>
      <c r="S87" s="827"/>
    </row>
    <row r="88" spans="1:19" ht="24.95" customHeight="1">
      <c r="A88" s="833" t="s">
        <v>372</v>
      </c>
      <c r="B88" s="838">
        <v>3</v>
      </c>
      <c r="C88" s="839">
        <v>1</v>
      </c>
      <c r="D88" s="839">
        <v>2</v>
      </c>
      <c r="E88" s="839">
        <v>1</v>
      </c>
      <c r="F88" s="839">
        <v>2</v>
      </c>
      <c r="G88" s="819">
        <v>4</v>
      </c>
      <c r="H88" s="839">
        <v>1</v>
      </c>
      <c r="I88" s="839">
        <v>3</v>
      </c>
      <c r="J88" s="834">
        <v>3</v>
      </c>
      <c r="K88" s="840">
        <v>0</v>
      </c>
      <c r="L88" s="834">
        <v>3</v>
      </c>
      <c r="M88" s="841">
        <v>5</v>
      </c>
      <c r="N88" s="842">
        <f t="shared" ref="N88:N101" si="12">SUM(B88:M88)</f>
        <v>28</v>
      </c>
      <c r="O88" s="843">
        <f t="shared" ref="O88:O102" si="13">AVERAGE(B88:M88)</f>
        <v>2.3333333333333335</v>
      </c>
      <c r="P88" s="844">
        <f t="shared" si="11"/>
        <v>0.36434612882238127</v>
      </c>
      <c r="Q88" s="260"/>
      <c r="R88" s="827"/>
      <c r="S88" s="827"/>
    </row>
    <row r="89" spans="1:19" ht="24.95" customHeight="1">
      <c r="A89" s="833" t="s">
        <v>373</v>
      </c>
      <c r="B89" s="838">
        <v>2</v>
      </c>
      <c r="C89" s="839">
        <v>0</v>
      </c>
      <c r="D89" s="839">
        <v>1</v>
      </c>
      <c r="E89" s="839">
        <v>1</v>
      </c>
      <c r="F89" s="839">
        <v>2</v>
      </c>
      <c r="G89" s="819">
        <v>0</v>
      </c>
      <c r="H89" s="839">
        <v>0</v>
      </c>
      <c r="I89" s="839">
        <v>2</v>
      </c>
      <c r="J89" s="834">
        <v>2</v>
      </c>
      <c r="K89" s="840">
        <v>1</v>
      </c>
      <c r="L89" s="834">
        <v>2</v>
      </c>
      <c r="M89" s="841">
        <v>1</v>
      </c>
      <c r="N89" s="842">
        <f t="shared" si="12"/>
        <v>14</v>
      </c>
      <c r="O89" s="843">
        <f t="shared" si="13"/>
        <v>1.1666666666666667</v>
      </c>
      <c r="P89" s="844">
        <f t="shared" si="11"/>
        <v>0.18217306441119063</v>
      </c>
      <c r="Q89" s="260"/>
      <c r="R89" s="827"/>
      <c r="S89" s="827"/>
    </row>
    <row r="90" spans="1:19" ht="24.95" customHeight="1">
      <c r="A90" s="833" t="s">
        <v>374</v>
      </c>
      <c r="B90" s="838">
        <v>5</v>
      </c>
      <c r="C90" s="839">
        <v>1</v>
      </c>
      <c r="D90" s="839">
        <v>3</v>
      </c>
      <c r="E90" s="839">
        <v>6</v>
      </c>
      <c r="F90" s="839">
        <v>6</v>
      </c>
      <c r="G90" s="819">
        <v>6</v>
      </c>
      <c r="H90" s="839">
        <v>6</v>
      </c>
      <c r="I90" s="839">
        <v>4</v>
      </c>
      <c r="J90" s="834">
        <v>5</v>
      </c>
      <c r="K90" s="840">
        <v>4</v>
      </c>
      <c r="L90" s="834">
        <v>10</v>
      </c>
      <c r="M90" s="841">
        <v>5</v>
      </c>
      <c r="N90" s="842">
        <f t="shared" si="12"/>
        <v>61</v>
      </c>
      <c r="O90" s="843">
        <f t="shared" si="13"/>
        <v>5.083333333333333</v>
      </c>
      <c r="P90" s="844">
        <f t="shared" ref="P90:P101" si="14">(N90/$N$102)*100</f>
        <v>0.79375406636304491</v>
      </c>
      <c r="Q90" s="260"/>
      <c r="R90" s="827"/>
      <c r="S90" s="827"/>
    </row>
    <row r="91" spans="1:19" ht="24.95" customHeight="1">
      <c r="A91" s="833" t="s">
        <v>375</v>
      </c>
      <c r="B91" s="838">
        <v>1</v>
      </c>
      <c r="C91" s="839">
        <v>0</v>
      </c>
      <c r="D91" s="839">
        <v>1</v>
      </c>
      <c r="E91" s="839">
        <v>0</v>
      </c>
      <c r="F91" s="839">
        <v>3</v>
      </c>
      <c r="G91" s="819">
        <v>1</v>
      </c>
      <c r="H91" s="839">
        <v>6</v>
      </c>
      <c r="I91" s="839">
        <v>2</v>
      </c>
      <c r="J91" s="834">
        <v>9</v>
      </c>
      <c r="K91" s="840">
        <v>1</v>
      </c>
      <c r="L91" s="834">
        <v>2</v>
      </c>
      <c r="M91" s="841">
        <v>3</v>
      </c>
      <c r="N91" s="842">
        <f t="shared" si="12"/>
        <v>29</v>
      </c>
      <c r="O91" s="843">
        <f t="shared" si="13"/>
        <v>2.4166666666666665</v>
      </c>
      <c r="P91" s="844">
        <f t="shared" si="14"/>
        <v>0.37735849056603776</v>
      </c>
      <c r="Q91" s="260"/>
      <c r="R91" s="827"/>
      <c r="S91" s="827"/>
    </row>
    <row r="92" spans="1:19" ht="24.95" customHeight="1">
      <c r="A92" s="833" t="s">
        <v>376</v>
      </c>
      <c r="B92" s="838">
        <v>1</v>
      </c>
      <c r="C92" s="839">
        <v>0</v>
      </c>
      <c r="D92" s="839">
        <v>4</v>
      </c>
      <c r="E92" s="839">
        <v>1</v>
      </c>
      <c r="F92" s="839">
        <v>2</v>
      </c>
      <c r="G92" s="819">
        <v>3</v>
      </c>
      <c r="H92" s="839">
        <v>4</v>
      </c>
      <c r="I92" s="839">
        <v>2</v>
      </c>
      <c r="J92" s="834">
        <v>5</v>
      </c>
      <c r="K92" s="840">
        <v>3</v>
      </c>
      <c r="L92" s="834">
        <v>2</v>
      </c>
      <c r="M92" s="841">
        <v>0</v>
      </c>
      <c r="N92" s="842">
        <f t="shared" si="12"/>
        <v>27</v>
      </c>
      <c r="O92" s="843">
        <f t="shared" si="13"/>
        <v>2.25</v>
      </c>
      <c r="P92" s="844">
        <f t="shared" si="14"/>
        <v>0.35133376707872477</v>
      </c>
      <c r="Q92" s="260"/>
      <c r="R92" s="827"/>
      <c r="S92" s="827"/>
    </row>
    <row r="93" spans="1:19" ht="24.95" customHeight="1">
      <c r="A93" s="833" t="s">
        <v>377</v>
      </c>
      <c r="B93" s="838">
        <v>2</v>
      </c>
      <c r="C93" s="839">
        <v>2</v>
      </c>
      <c r="D93" s="839">
        <v>1</v>
      </c>
      <c r="E93" s="839">
        <v>3</v>
      </c>
      <c r="F93" s="839">
        <v>3</v>
      </c>
      <c r="G93" s="819">
        <v>2</v>
      </c>
      <c r="H93" s="839">
        <v>2</v>
      </c>
      <c r="I93" s="839">
        <v>1</v>
      </c>
      <c r="J93" s="834">
        <v>4</v>
      </c>
      <c r="K93" s="840">
        <v>0</v>
      </c>
      <c r="L93" s="834">
        <v>7</v>
      </c>
      <c r="M93" s="841">
        <v>3</v>
      </c>
      <c r="N93" s="842">
        <f t="shared" si="12"/>
        <v>30</v>
      </c>
      <c r="O93" s="843">
        <f t="shared" si="13"/>
        <v>2.5</v>
      </c>
      <c r="P93" s="844">
        <f t="shared" si="14"/>
        <v>0.39037085230969421</v>
      </c>
      <c r="Q93" s="260"/>
      <c r="R93" s="827"/>
      <c r="S93" s="827"/>
    </row>
    <row r="94" spans="1:19" ht="24.95" customHeight="1">
      <c r="A94" s="833" t="s">
        <v>378</v>
      </c>
      <c r="B94" s="838">
        <v>5</v>
      </c>
      <c r="C94" s="839">
        <v>1</v>
      </c>
      <c r="D94" s="839">
        <v>8</v>
      </c>
      <c r="E94" s="839">
        <v>18</v>
      </c>
      <c r="F94" s="839">
        <v>8</v>
      </c>
      <c r="G94" s="819">
        <v>6</v>
      </c>
      <c r="H94" s="839">
        <v>1</v>
      </c>
      <c r="I94" s="839">
        <v>5</v>
      </c>
      <c r="J94" s="834">
        <v>10</v>
      </c>
      <c r="K94" s="840">
        <v>7</v>
      </c>
      <c r="L94" s="834">
        <v>4</v>
      </c>
      <c r="M94" s="841">
        <v>2</v>
      </c>
      <c r="N94" s="842">
        <f t="shared" si="12"/>
        <v>75</v>
      </c>
      <c r="O94" s="843">
        <f t="shared" si="13"/>
        <v>6.25</v>
      </c>
      <c r="P94" s="844">
        <f t="shared" si="14"/>
        <v>0.97592713077423554</v>
      </c>
      <c r="Q94" s="260"/>
      <c r="R94" s="827"/>
      <c r="S94" s="827"/>
    </row>
    <row r="95" spans="1:19" ht="24.95" customHeight="1">
      <c r="A95" s="833" t="s">
        <v>379</v>
      </c>
      <c r="B95" s="838">
        <v>1</v>
      </c>
      <c r="C95" s="839">
        <v>0</v>
      </c>
      <c r="D95" s="839">
        <v>4</v>
      </c>
      <c r="E95" s="839">
        <v>3</v>
      </c>
      <c r="F95" s="839">
        <v>2</v>
      </c>
      <c r="G95" s="819">
        <v>1</v>
      </c>
      <c r="H95" s="839">
        <v>2</v>
      </c>
      <c r="I95" s="839">
        <v>3</v>
      </c>
      <c r="J95" s="834">
        <v>3</v>
      </c>
      <c r="K95" s="840">
        <v>0</v>
      </c>
      <c r="L95" s="834">
        <v>4</v>
      </c>
      <c r="M95" s="841">
        <v>1</v>
      </c>
      <c r="N95" s="842">
        <f t="shared" si="12"/>
        <v>24</v>
      </c>
      <c r="O95" s="843">
        <f t="shared" si="13"/>
        <v>2</v>
      </c>
      <c r="P95" s="844">
        <f t="shared" si="14"/>
        <v>0.31229668184775533</v>
      </c>
      <c r="Q95" s="260"/>
      <c r="R95" s="827"/>
      <c r="S95" s="827"/>
    </row>
    <row r="96" spans="1:19" ht="24.95" customHeight="1">
      <c r="A96" s="833" t="s">
        <v>380</v>
      </c>
      <c r="B96" s="838">
        <v>2</v>
      </c>
      <c r="C96" s="839">
        <v>0</v>
      </c>
      <c r="D96" s="839">
        <v>2</v>
      </c>
      <c r="E96" s="839">
        <v>0</v>
      </c>
      <c r="F96" s="839">
        <v>0</v>
      </c>
      <c r="G96" s="819">
        <v>1</v>
      </c>
      <c r="H96" s="839">
        <v>4</v>
      </c>
      <c r="I96" s="839">
        <v>1</v>
      </c>
      <c r="J96" s="834">
        <v>2</v>
      </c>
      <c r="K96" s="840">
        <v>1</v>
      </c>
      <c r="L96" s="834">
        <v>2</v>
      </c>
      <c r="M96" s="841">
        <v>3</v>
      </c>
      <c r="N96" s="842">
        <f t="shared" si="12"/>
        <v>18</v>
      </c>
      <c r="O96" s="843">
        <f t="shared" si="13"/>
        <v>1.5</v>
      </c>
      <c r="P96" s="844">
        <f t="shared" si="14"/>
        <v>0.23422251138581654</v>
      </c>
      <c r="Q96" s="260"/>
      <c r="R96" s="827"/>
      <c r="S96" s="827"/>
    </row>
    <row r="97" spans="1:34" ht="24.95" customHeight="1">
      <c r="A97" s="833" t="s">
        <v>381</v>
      </c>
      <c r="B97" s="838">
        <v>6</v>
      </c>
      <c r="C97" s="839">
        <v>1</v>
      </c>
      <c r="D97" s="839">
        <v>11</v>
      </c>
      <c r="E97" s="839">
        <v>4</v>
      </c>
      <c r="F97" s="839">
        <v>4</v>
      </c>
      <c r="G97" s="819">
        <v>14</v>
      </c>
      <c r="H97" s="839">
        <v>4</v>
      </c>
      <c r="I97" s="839">
        <v>3</v>
      </c>
      <c r="J97" s="834">
        <v>10</v>
      </c>
      <c r="K97" s="840">
        <v>5</v>
      </c>
      <c r="L97" s="834">
        <v>7</v>
      </c>
      <c r="M97" s="841">
        <v>2</v>
      </c>
      <c r="N97" s="842">
        <f t="shared" si="12"/>
        <v>71</v>
      </c>
      <c r="O97" s="843">
        <f t="shared" si="13"/>
        <v>5.916666666666667</v>
      </c>
      <c r="P97" s="844">
        <f t="shared" si="14"/>
        <v>0.92387768379960966</v>
      </c>
      <c r="Q97" s="260"/>
      <c r="R97" s="827"/>
      <c r="S97" s="827"/>
    </row>
    <row r="98" spans="1:34" ht="24.95" customHeight="1">
      <c r="A98" s="833" t="s">
        <v>382</v>
      </c>
      <c r="B98" s="838">
        <v>2</v>
      </c>
      <c r="C98" s="839">
        <v>1</v>
      </c>
      <c r="D98" s="839">
        <v>0</v>
      </c>
      <c r="E98" s="839">
        <v>2</v>
      </c>
      <c r="F98" s="839">
        <v>1</v>
      </c>
      <c r="G98" s="819">
        <v>1</v>
      </c>
      <c r="H98" s="839">
        <v>0</v>
      </c>
      <c r="I98" s="839">
        <v>1</v>
      </c>
      <c r="J98" s="834">
        <v>4</v>
      </c>
      <c r="K98" s="840">
        <v>0</v>
      </c>
      <c r="L98" s="834">
        <v>4</v>
      </c>
      <c r="M98" s="841">
        <v>1</v>
      </c>
      <c r="N98" s="842">
        <f t="shared" si="12"/>
        <v>17</v>
      </c>
      <c r="O98" s="843">
        <f t="shared" si="13"/>
        <v>1.4166666666666667</v>
      </c>
      <c r="P98" s="844">
        <f t="shared" si="14"/>
        <v>0.22121014964216007</v>
      </c>
      <c r="Q98" s="260"/>
      <c r="R98" s="827"/>
      <c r="S98" s="827"/>
    </row>
    <row r="99" spans="1:34" s="247" customFormat="1" ht="24.95" customHeight="1">
      <c r="A99" s="833" t="s">
        <v>383</v>
      </c>
      <c r="B99" s="838">
        <v>8</v>
      </c>
      <c r="C99" s="839">
        <v>5</v>
      </c>
      <c r="D99" s="839">
        <v>3</v>
      </c>
      <c r="E99" s="839">
        <v>5</v>
      </c>
      <c r="F99" s="839">
        <v>5</v>
      </c>
      <c r="G99" s="819">
        <v>2</v>
      </c>
      <c r="H99" s="839">
        <v>2</v>
      </c>
      <c r="I99" s="839">
        <v>2</v>
      </c>
      <c r="J99" s="834">
        <v>4</v>
      </c>
      <c r="K99" s="840">
        <v>6</v>
      </c>
      <c r="L99" s="834">
        <v>4</v>
      </c>
      <c r="M99" s="841">
        <v>2</v>
      </c>
      <c r="N99" s="842">
        <f t="shared" si="12"/>
        <v>48</v>
      </c>
      <c r="O99" s="843">
        <f t="shared" si="13"/>
        <v>4</v>
      </c>
      <c r="P99" s="844">
        <f t="shared" si="14"/>
        <v>0.62459336369551066</v>
      </c>
      <c r="Q99" s="826"/>
      <c r="T99" s="249"/>
    </row>
    <row r="100" spans="1:34" ht="24.95" customHeight="1">
      <c r="A100" s="962" t="s">
        <v>384</v>
      </c>
      <c r="B100" s="963">
        <v>3</v>
      </c>
      <c r="C100" s="839">
        <v>1</v>
      </c>
      <c r="D100" s="964">
        <v>4</v>
      </c>
      <c r="E100" s="964">
        <v>3</v>
      </c>
      <c r="F100" s="964">
        <v>0</v>
      </c>
      <c r="G100" s="819">
        <v>1</v>
      </c>
      <c r="H100" s="964">
        <v>5</v>
      </c>
      <c r="I100" s="964">
        <v>1</v>
      </c>
      <c r="J100" s="834">
        <v>8</v>
      </c>
      <c r="K100" s="840">
        <v>2</v>
      </c>
      <c r="L100" s="834">
        <v>2</v>
      </c>
      <c r="M100" s="841">
        <v>6</v>
      </c>
      <c r="N100" s="842">
        <f t="shared" si="12"/>
        <v>36</v>
      </c>
      <c r="O100" s="965">
        <f t="shared" si="13"/>
        <v>3</v>
      </c>
      <c r="P100" s="966">
        <f t="shared" si="14"/>
        <v>0.46844502277163308</v>
      </c>
      <c r="Q100" s="251"/>
      <c r="R100" s="827"/>
      <c r="S100" s="827"/>
      <c r="T100" s="260"/>
    </row>
    <row r="101" spans="1:34" ht="24.95" customHeight="1" thickBot="1">
      <c r="A101" s="967" t="s">
        <v>561</v>
      </c>
      <c r="B101" s="968">
        <v>11</v>
      </c>
      <c r="C101" s="964">
        <v>26</v>
      </c>
      <c r="D101" s="969">
        <v>8</v>
      </c>
      <c r="E101" s="969">
        <v>22</v>
      </c>
      <c r="F101" s="969">
        <v>38</v>
      </c>
      <c r="G101" s="970">
        <v>27</v>
      </c>
      <c r="H101" s="969">
        <v>8</v>
      </c>
      <c r="I101" s="969">
        <v>21</v>
      </c>
      <c r="J101" s="971">
        <v>17</v>
      </c>
      <c r="K101" s="972">
        <v>21</v>
      </c>
      <c r="L101" s="971">
        <v>10</v>
      </c>
      <c r="M101" s="973">
        <v>22</v>
      </c>
      <c r="N101" s="974">
        <f t="shared" si="12"/>
        <v>231</v>
      </c>
      <c r="O101" s="975">
        <f t="shared" si="13"/>
        <v>19.25</v>
      </c>
      <c r="P101" s="976">
        <f t="shared" si="14"/>
        <v>3.0058555627846451</v>
      </c>
      <c r="S101" s="827"/>
      <c r="T101" s="286"/>
      <c r="U101" s="247"/>
      <c r="V101" s="247"/>
      <c r="W101" s="247"/>
      <c r="X101" s="247"/>
      <c r="Y101" s="247"/>
      <c r="Z101" s="247"/>
      <c r="AA101" s="247"/>
      <c r="AB101" s="247"/>
      <c r="AC101" s="247"/>
      <c r="AD101" s="247"/>
      <c r="AE101" s="247"/>
      <c r="AH101" s="249"/>
    </row>
    <row r="102" spans="1:34" ht="24.75" customHeight="1" thickBot="1">
      <c r="A102" s="977" t="s">
        <v>562</v>
      </c>
      <c r="B102" s="978">
        <f>SUM(B22:B101)</f>
        <v>612</v>
      </c>
      <c r="C102" s="978">
        <f>SUM(C22:C101)</f>
        <v>613</v>
      </c>
      <c r="D102" s="979">
        <f>SUM(D22:D101)</f>
        <v>621</v>
      </c>
      <c r="E102" s="980">
        <f>SUM(E22:E101)</f>
        <v>735</v>
      </c>
      <c r="F102" s="978">
        <f t="shared" ref="F102:N102" si="15">SUM(F22:F101)</f>
        <v>637</v>
      </c>
      <c r="G102" s="978">
        <f t="shared" si="15"/>
        <v>687</v>
      </c>
      <c r="H102" s="981">
        <f t="shared" si="15"/>
        <v>554</v>
      </c>
      <c r="I102" s="981">
        <f t="shared" si="15"/>
        <v>600</v>
      </c>
      <c r="J102" s="981">
        <f t="shared" si="15"/>
        <v>776</v>
      </c>
      <c r="K102" s="981">
        <f t="shared" si="15"/>
        <v>650</v>
      </c>
      <c r="L102" s="981">
        <f t="shared" si="15"/>
        <v>610</v>
      </c>
      <c r="M102" s="981">
        <f t="shared" si="15"/>
        <v>590</v>
      </c>
      <c r="N102" s="982">
        <f t="shared" si="15"/>
        <v>7685</v>
      </c>
      <c r="O102" s="983">
        <f t="shared" si="13"/>
        <v>640.41666666666663</v>
      </c>
      <c r="P102" s="984">
        <f>SUM(P22:P101)</f>
        <v>100.00000000000007</v>
      </c>
      <c r="Q102" s="251"/>
      <c r="T102" s="286"/>
      <c r="U102" s="247"/>
      <c r="V102" s="247"/>
      <c r="W102" s="247"/>
      <c r="X102" s="247"/>
      <c r="Y102" s="247"/>
      <c r="Z102" s="247"/>
      <c r="AA102" s="247"/>
      <c r="AB102" s="247"/>
      <c r="AC102" s="247"/>
      <c r="AD102" s="247"/>
      <c r="AE102" s="247"/>
      <c r="AH102" s="249"/>
    </row>
    <row r="103" spans="1:34">
      <c r="R103" s="485"/>
      <c r="S103" s="247"/>
      <c r="T103" s="249"/>
      <c r="U103" s="247"/>
      <c r="V103" s="247"/>
      <c r="W103" s="247"/>
      <c r="X103" s="247"/>
      <c r="Y103" s="247"/>
      <c r="Z103" s="247"/>
      <c r="AA103" s="247"/>
      <c r="AB103" s="247"/>
      <c r="AC103" s="247"/>
      <c r="AD103" s="247"/>
      <c r="AE103" s="247"/>
      <c r="AF103" s="249"/>
    </row>
    <row r="104" spans="1:34" ht="33.75">
      <c r="A104" s="678" t="s">
        <v>563</v>
      </c>
      <c r="B104" s="483"/>
      <c r="C104" s="483"/>
      <c r="D104" s="483"/>
      <c r="E104" s="483"/>
      <c r="F104" s="483"/>
      <c r="G104" s="483"/>
      <c r="H104" s="483"/>
      <c r="I104" s="483"/>
      <c r="J104" s="483"/>
      <c r="K104" s="483"/>
      <c r="L104" s="483"/>
      <c r="M104" s="483"/>
      <c r="N104" s="483"/>
      <c r="O104" s="484"/>
      <c r="P104" s="251"/>
      <c r="Q104" s="250"/>
      <c r="T104" s="286"/>
      <c r="U104" s="247"/>
      <c r="V104" s="247"/>
      <c r="W104" s="247"/>
      <c r="X104" s="247"/>
      <c r="Y104" s="247"/>
      <c r="Z104" s="247"/>
      <c r="AA104" s="247"/>
      <c r="AB104" s="247"/>
      <c r="AC104" s="247"/>
      <c r="AD104" s="247"/>
      <c r="AE104" s="247"/>
      <c r="AH104" s="249"/>
    </row>
    <row r="105" spans="1:34" ht="18.75" customHeight="1">
      <c r="B105" s="719"/>
      <c r="C105" s="719"/>
      <c r="D105" s="719"/>
      <c r="E105" s="720"/>
      <c r="F105" s="720"/>
      <c r="G105" s="720"/>
      <c r="H105" s="720"/>
      <c r="I105" s="720"/>
      <c r="J105" s="720"/>
      <c r="K105" s="720"/>
      <c r="L105" s="720"/>
      <c r="M105" s="720"/>
      <c r="O105" s="247"/>
      <c r="Q105" s="250"/>
      <c r="T105" s="286"/>
      <c r="U105" s="247"/>
      <c r="V105" s="247"/>
      <c r="W105" s="247"/>
      <c r="X105" s="247"/>
      <c r="Y105" s="247"/>
      <c r="Z105" s="247"/>
      <c r="AA105" s="247"/>
      <c r="AB105" s="247"/>
      <c r="AC105" s="247"/>
      <c r="AD105" s="247"/>
      <c r="AE105" s="247"/>
      <c r="AH105" s="249"/>
    </row>
    <row r="106" spans="1:34" ht="18.75" customHeight="1">
      <c r="A106" s="261" t="s">
        <v>495</v>
      </c>
      <c r="B106" s="232">
        <v>45992</v>
      </c>
      <c r="C106" s="232">
        <v>45962</v>
      </c>
      <c r="D106" s="233">
        <v>45931</v>
      </c>
      <c r="E106" s="233">
        <v>45901</v>
      </c>
      <c r="F106" s="233">
        <v>45870</v>
      </c>
      <c r="G106" s="233">
        <v>45839</v>
      </c>
      <c r="H106" s="233">
        <v>45809</v>
      </c>
      <c r="I106" s="233">
        <v>45778</v>
      </c>
      <c r="J106" s="233">
        <v>45748</v>
      </c>
      <c r="K106" s="233">
        <v>45717</v>
      </c>
      <c r="L106" s="234">
        <v>45689</v>
      </c>
      <c r="M106" s="233">
        <v>45658</v>
      </c>
      <c r="N106" s="236" t="s">
        <v>8</v>
      </c>
      <c r="O106" s="235"/>
      <c r="P106" s="1042"/>
      <c r="Q106" s="250"/>
      <c r="T106" s="286"/>
      <c r="U106" s="247"/>
      <c r="V106" s="247"/>
      <c r="W106" s="247"/>
      <c r="X106" s="247"/>
      <c r="Y106" s="247"/>
      <c r="Z106" s="247"/>
      <c r="AA106" s="247"/>
      <c r="AB106" s="247"/>
      <c r="AC106" s="247"/>
      <c r="AD106" s="247"/>
      <c r="AE106" s="247"/>
      <c r="AH106" s="249"/>
    </row>
    <row r="107" spans="1:34" ht="18.75" customHeight="1">
      <c r="A107" s="237" t="s">
        <v>564</v>
      </c>
      <c r="B107" s="236">
        <v>42</v>
      </c>
      <c r="C107" s="236">
        <v>45</v>
      </c>
      <c r="D107" s="236">
        <v>71</v>
      </c>
      <c r="E107" s="236">
        <v>90</v>
      </c>
      <c r="F107" s="236">
        <v>71</v>
      </c>
      <c r="G107" s="236">
        <v>68</v>
      </c>
      <c r="H107" s="236">
        <v>47</v>
      </c>
      <c r="I107" s="236">
        <v>51</v>
      </c>
      <c r="J107" s="237">
        <v>143</v>
      </c>
      <c r="K107" s="237">
        <v>130</v>
      </c>
      <c r="L107" s="237">
        <v>64</v>
      </c>
      <c r="M107" s="237">
        <v>54</v>
      </c>
      <c r="N107" s="236">
        <v>876</v>
      </c>
      <c r="O107" s="238">
        <f>N107/$N$117*100</f>
        <v>20.476858345021036</v>
      </c>
      <c r="P107" s="1042"/>
      <c r="Q107" s="250"/>
      <c r="T107" s="286"/>
      <c r="U107" s="247"/>
      <c r="V107" s="247"/>
      <c r="W107" s="247"/>
      <c r="X107" s="247"/>
      <c r="Y107" s="247"/>
      <c r="Z107" s="247"/>
      <c r="AA107" s="247"/>
      <c r="AB107" s="247"/>
      <c r="AC107" s="247"/>
      <c r="AD107" s="247"/>
      <c r="AE107" s="247"/>
      <c r="AH107" s="249"/>
    </row>
    <row r="108" spans="1:34" ht="18.75" customHeight="1">
      <c r="A108" s="321" t="s">
        <v>565</v>
      </c>
      <c r="B108" s="236">
        <v>50</v>
      </c>
      <c r="C108" s="236">
        <v>67</v>
      </c>
      <c r="D108" s="236">
        <v>47</v>
      </c>
      <c r="E108" s="236">
        <v>58</v>
      </c>
      <c r="F108" s="236">
        <v>60</v>
      </c>
      <c r="G108" s="236">
        <v>74</v>
      </c>
      <c r="H108" s="236">
        <v>45</v>
      </c>
      <c r="I108" s="236">
        <v>53</v>
      </c>
      <c r="J108" s="237">
        <v>51</v>
      </c>
      <c r="K108" s="237">
        <v>57</v>
      </c>
      <c r="L108" s="237">
        <v>68</v>
      </c>
      <c r="M108" s="237">
        <v>69</v>
      </c>
      <c r="N108" s="236">
        <v>699</v>
      </c>
      <c r="O108" s="238">
        <f>N108/$N$117*100</f>
        <v>16.339410939691447</v>
      </c>
      <c r="P108" s="1042"/>
      <c r="Q108" s="250"/>
      <c r="T108" s="286"/>
      <c r="U108" s="247"/>
      <c r="V108" s="247"/>
      <c r="W108" s="247"/>
      <c r="X108" s="247"/>
      <c r="Y108" s="247"/>
      <c r="Z108" s="247"/>
      <c r="AA108" s="247"/>
      <c r="AB108" s="247"/>
      <c r="AC108" s="247"/>
      <c r="AD108" s="247"/>
      <c r="AE108" s="247"/>
      <c r="AH108" s="249"/>
    </row>
    <row r="109" spans="1:34" ht="18.75" customHeight="1">
      <c r="A109" s="261" t="s">
        <v>566</v>
      </c>
      <c r="B109" s="236">
        <v>27</v>
      </c>
      <c r="C109" s="236">
        <v>46</v>
      </c>
      <c r="D109" s="236">
        <v>47</v>
      </c>
      <c r="E109" s="236">
        <v>44</v>
      </c>
      <c r="F109" s="236">
        <v>51</v>
      </c>
      <c r="G109" s="236">
        <v>44</v>
      </c>
      <c r="H109" s="236">
        <v>29</v>
      </c>
      <c r="I109" s="236">
        <v>26</v>
      </c>
      <c r="J109" s="237">
        <v>38</v>
      </c>
      <c r="K109" s="237">
        <v>41</v>
      </c>
      <c r="L109" s="237">
        <v>47</v>
      </c>
      <c r="M109" s="237">
        <v>39</v>
      </c>
      <c r="N109" s="236">
        <v>479</v>
      </c>
      <c r="O109" s="238">
        <f t="shared" ref="O109:O115" si="16">N109/$N$117*100</f>
        <v>11.196820944366527</v>
      </c>
      <c r="P109" s="1042"/>
      <c r="Q109" s="250"/>
      <c r="T109" s="260"/>
    </row>
    <row r="110" spans="1:34" ht="18.75" customHeight="1">
      <c r="A110" s="261" t="s">
        <v>567</v>
      </c>
      <c r="B110" s="236">
        <v>34</v>
      </c>
      <c r="C110" s="236">
        <v>34</v>
      </c>
      <c r="D110" s="236">
        <v>28</v>
      </c>
      <c r="E110" s="236">
        <v>107</v>
      </c>
      <c r="F110" s="236">
        <v>32</v>
      </c>
      <c r="G110" s="236">
        <v>32</v>
      </c>
      <c r="H110" s="236">
        <v>25</v>
      </c>
      <c r="I110" s="236">
        <v>36</v>
      </c>
      <c r="J110" s="237">
        <v>39</v>
      </c>
      <c r="K110" s="237">
        <v>25</v>
      </c>
      <c r="L110" s="237">
        <v>13</v>
      </c>
      <c r="M110" s="237">
        <v>23</v>
      </c>
      <c r="N110" s="236">
        <v>428</v>
      </c>
      <c r="O110" s="238">
        <f t="shared" si="16"/>
        <v>10.004675081813932</v>
      </c>
      <c r="P110" s="1042"/>
      <c r="Q110" s="250"/>
      <c r="T110" s="260"/>
    </row>
    <row r="111" spans="1:34" ht="18.75" customHeight="1">
      <c r="A111" s="261" t="s">
        <v>568</v>
      </c>
      <c r="B111" s="236">
        <v>35</v>
      </c>
      <c r="C111" s="236">
        <v>41</v>
      </c>
      <c r="D111" s="236">
        <v>28</v>
      </c>
      <c r="E111" s="236">
        <v>38</v>
      </c>
      <c r="F111" s="236">
        <v>42</v>
      </c>
      <c r="G111" s="236">
        <v>43</v>
      </c>
      <c r="H111" s="236">
        <v>33</v>
      </c>
      <c r="I111" s="236">
        <v>26</v>
      </c>
      <c r="J111" s="237">
        <v>39</v>
      </c>
      <c r="K111" s="237">
        <v>28</v>
      </c>
      <c r="L111" s="237">
        <v>25</v>
      </c>
      <c r="M111" s="237">
        <v>29</v>
      </c>
      <c r="N111" s="236">
        <v>407</v>
      </c>
      <c r="O111" s="238">
        <f t="shared" si="16"/>
        <v>9.5137914913510997</v>
      </c>
      <c r="P111" s="1042"/>
      <c r="Q111" s="250"/>
      <c r="T111" s="260"/>
    </row>
    <row r="112" spans="1:34" ht="18.75" customHeight="1">
      <c r="A112" s="261" t="s">
        <v>569</v>
      </c>
      <c r="B112" s="236">
        <v>33</v>
      </c>
      <c r="C112" s="236">
        <v>37</v>
      </c>
      <c r="D112" s="236">
        <v>21</v>
      </c>
      <c r="E112" s="236">
        <v>32</v>
      </c>
      <c r="F112" s="236">
        <v>29</v>
      </c>
      <c r="G112" s="236">
        <v>38</v>
      </c>
      <c r="H112" s="236">
        <v>27</v>
      </c>
      <c r="I112" s="236">
        <v>24</v>
      </c>
      <c r="J112" s="237">
        <v>30</v>
      </c>
      <c r="K112" s="237">
        <v>12</v>
      </c>
      <c r="L112" s="237">
        <v>23</v>
      </c>
      <c r="M112" s="237">
        <v>40</v>
      </c>
      <c r="N112" s="236">
        <v>346</v>
      </c>
      <c r="O112" s="238">
        <f t="shared" si="16"/>
        <v>8.0878915381019176</v>
      </c>
      <c r="P112" s="1042"/>
      <c r="Q112" s="250"/>
      <c r="T112" s="260"/>
    </row>
    <row r="113" spans="1:20" ht="18.75" customHeight="1">
      <c r="A113" s="261" t="s">
        <v>570</v>
      </c>
      <c r="B113" s="236">
        <v>48</v>
      </c>
      <c r="C113" s="236">
        <v>22</v>
      </c>
      <c r="D113" s="236">
        <v>36</v>
      </c>
      <c r="E113" s="236">
        <v>30</v>
      </c>
      <c r="F113" s="236">
        <v>16</v>
      </c>
      <c r="G113" s="236">
        <v>21</v>
      </c>
      <c r="H113" s="236">
        <v>14</v>
      </c>
      <c r="I113" s="236">
        <v>24</v>
      </c>
      <c r="J113" s="237">
        <v>24</v>
      </c>
      <c r="K113" s="237">
        <v>22</v>
      </c>
      <c r="L113" s="237">
        <v>36</v>
      </c>
      <c r="M113" s="237">
        <v>14</v>
      </c>
      <c r="N113" s="236">
        <v>307</v>
      </c>
      <c r="O113" s="238">
        <f t="shared" si="16"/>
        <v>7.1762505843852269</v>
      </c>
      <c r="P113" s="1042"/>
      <c r="Q113" s="250"/>
      <c r="T113" s="260"/>
    </row>
    <row r="114" spans="1:20" ht="18.75" customHeight="1">
      <c r="A114" s="261" t="s">
        <v>571</v>
      </c>
      <c r="B114" s="236">
        <v>17</v>
      </c>
      <c r="C114" s="236">
        <v>13</v>
      </c>
      <c r="D114" s="236">
        <v>23</v>
      </c>
      <c r="E114" s="236">
        <v>20</v>
      </c>
      <c r="F114" s="236">
        <v>21</v>
      </c>
      <c r="G114" s="236">
        <v>25</v>
      </c>
      <c r="H114" s="236">
        <v>46</v>
      </c>
      <c r="I114" s="236">
        <v>25</v>
      </c>
      <c r="J114" s="237">
        <v>20</v>
      </c>
      <c r="K114" s="237">
        <v>22</v>
      </c>
      <c r="L114" s="237">
        <v>21</v>
      </c>
      <c r="M114" s="237">
        <v>27</v>
      </c>
      <c r="N114" s="236">
        <v>280</v>
      </c>
      <c r="O114" s="238">
        <f t="shared" si="16"/>
        <v>6.5451145395044419</v>
      </c>
      <c r="P114" s="1042"/>
      <c r="Q114" s="250"/>
      <c r="T114" s="260"/>
    </row>
    <row r="115" spans="1:20" ht="18.75" customHeight="1">
      <c r="A115" s="261" t="s">
        <v>572</v>
      </c>
      <c r="B115" s="236">
        <v>11</v>
      </c>
      <c r="C115" s="236">
        <v>26</v>
      </c>
      <c r="D115" s="236">
        <v>8</v>
      </c>
      <c r="E115" s="236">
        <v>22</v>
      </c>
      <c r="F115" s="236">
        <v>38</v>
      </c>
      <c r="G115" s="236">
        <v>27</v>
      </c>
      <c r="H115" s="236">
        <v>8</v>
      </c>
      <c r="I115" s="236">
        <v>21</v>
      </c>
      <c r="J115" s="237">
        <v>17</v>
      </c>
      <c r="K115" s="237">
        <v>21</v>
      </c>
      <c r="L115" s="237">
        <v>10</v>
      </c>
      <c r="M115" s="237">
        <v>22</v>
      </c>
      <c r="N115" s="236">
        <v>231</v>
      </c>
      <c r="O115" s="238">
        <f t="shared" si="16"/>
        <v>5.3997194950911638</v>
      </c>
      <c r="P115" s="1042"/>
      <c r="T115" s="260"/>
    </row>
    <row r="116" spans="1:20">
      <c r="A116" s="261" t="s">
        <v>573</v>
      </c>
      <c r="B116" s="236">
        <v>22</v>
      </c>
      <c r="C116" s="236">
        <v>32</v>
      </c>
      <c r="D116" s="236">
        <v>24</v>
      </c>
      <c r="E116" s="236">
        <v>18</v>
      </c>
      <c r="F116" s="236">
        <v>15</v>
      </c>
      <c r="G116" s="236">
        <v>9</v>
      </c>
      <c r="H116" s="236">
        <v>14</v>
      </c>
      <c r="I116" s="236">
        <v>24</v>
      </c>
      <c r="J116" s="237">
        <v>19</v>
      </c>
      <c r="K116" s="237">
        <v>13</v>
      </c>
      <c r="L116" s="237">
        <v>21</v>
      </c>
      <c r="M116" s="237">
        <v>14</v>
      </c>
      <c r="N116" s="236">
        <v>225</v>
      </c>
      <c r="O116" s="238">
        <f>N116/$N$117*100</f>
        <v>5.2594670406732114</v>
      </c>
      <c r="P116" s="1042"/>
    </row>
    <row r="117" spans="1:20">
      <c r="A117" s="231"/>
      <c r="B117" s="239"/>
      <c r="C117" s="240"/>
      <c r="D117" s="241"/>
      <c r="E117" s="239"/>
      <c r="F117" s="242"/>
      <c r="G117" s="242"/>
      <c r="H117" s="242"/>
      <c r="I117" s="243"/>
      <c r="J117" s="242"/>
      <c r="K117" s="242"/>
      <c r="L117" s="244"/>
      <c r="M117" s="244"/>
      <c r="N117" s="242">
        <f>SUM(N107:N116)</f>
        <v>4278</v>
      </c>
      <c r="O117" s="235"/>
      <c r="P117" s="1042"/>
    </row>
    <row r="118" spans="1:20">
      <c r="A118" s="244"/>
      <c r="B118" s="239"/>
      <c r="C118" s="240"/>
      <c r="D118" s="241"/>
      <c r="E118" s="239"/>
      <c r="F118" s="242"/>
      <c r="G118" s="242"/>
      <c r="H118" s="242"/>
      <c r="I118" s="243"/>
      <c r="J118" s="242"/>
      <c r="K118" s="242"/>
      <c r="L118" s="244"/>
      <c r="M118" s="244"/>
      <c r="N118" s="242"/>
      <c r="O118" s="235"/>
      <c r="P118" s="1042"/>
    </row>
    <row r="119" spans="1:20">
      <c r="A119" s="261"/>
      <c r="B119" s="236"/>
      <c r="C119" s="236"/>
      <c r="D119" s="262"/>
      <c r="E119" s="236"/>
      <c r="F119" s="236"/>
      <c r="G119" s="236"/>
      <c r="H119" s="236"/>
      <c r="I119" s="236"/>
      <c r="J119" s="237"/>
      <c r="K119" s="237"/>
      <c r="L119" s="237"/>
      <c r="M119" s="237"/>
      <c r="N119" s="236"/>
      <c r="O119" s="235"/>
      <c r="P119" s="1042"/>
    </row>
    <row r="120" spans="1:20">
      <c r="A120" s="261" t="s">
        <v>495</v>
      </c>
      <c r="B120" s="232">
        <v>45992</v>
      </c>
      <c r="C120" s="232">
        <v>45962</v>
      </c>
      <c r="D120" s="233">
        <v>45931</v>
      </c>
      <c r="E120" s="233">
        <v>45901</v>
      </c>
      <c r="F120" s="233">
        <v>45870</v>
      </c>
      <c r="G120" s="233">
        <v>45839</v>
      </c>
      <c r="H120" s="233">
        <v>45809</v>
      </c>
      <c r="I120" s="233">
        <v>45778</v>
      </c>
      <c r="J120" s="233">
        <v>45748</v>
      </c>
      <c r="K120" s="233">
        <v>45717</v>
      </c>
      <c r="L120" s="234">
        <v>45689</v>
      </c>
      <c r="M120" s="233">
        <v>45658</v>
      </c>
      <c r="N120" s="236" t="s">
        <v>8</v>
      </c>
      <c r="O120" s="241"/>
      <c r="P120" s="1043"/>
    </row>
    <row r="121" spans="1:20" ht="22.5">
      <c r="A121" s="320" t="s">
        <v>542</v>
      </c>
      <c r="B121" s="236">
        <v>42</v>
      </c>
      <c r="C121" s="236">
        <v>45</v>
      </c>
      <c r="D121" s="236">
        <v>71</v>
      </c>
      <c r="E121" s="236">
        <v>90</v>
      </c>
      <c r="F121" s="236">
        <v>71</v>
      </c>
      <c r="G121" s="236">
        <v>68</v>
      </c>
      <c r="H121" s="236">
        <v>47</v>
      </c>
      <c r="I121" s="236">
        <v>51</v>
      </c>
      <c r="J121" s="237">
        <v>143</v>
      </c>
      <c r="K121" s="237">
        <v>130</v>
      </c>
      <c r="L121" s="237">
        <v>64</v>
      </c>
      <c r="M121" s="237">
        <v>54</v>
      </c>
      <c r="N121" s="236">
        <v>876</v>
      </c>
      <c r="O121" s="230"/>
    </row>
    <row r="122" spans="1:20" ht="23.25">
      <c r="A122" s="261" t="s">
        <v>500</v>
      </c>
      <c r="B122" s="236">
        <v>50</v>
      </c>
      <c r="C122" s="236">
        <v>67</v>
      </c>
      <c r="D122" s="236">
        <v>47</v>
      </c>
      <c r="E122" s="236">
        <v>58</v>
      </c>
      <c r="F122" s="236">
        <v>60</v>
      </c>
      <c r="G122" s="236">
        <v>74</v>
      </c>
      <c r="H122" s="236">
        <v>45</v>
      </c>
      <c r="I122" s="236">
        <v>53</v>
      </c>
      <c r="J122" s="237">
        <v>51</v>
      </c>
      <c r="K122" s="237">
        <v>57</v>
      </c>
      <c r="L122" s="237">
        <v>68</v>
      </c>
      <c r="M122" s="237">
        <v>69</v>
      </c>
      <c r="N122" s="236">
        <v>699</v>
      </c>
      <c r="O122" s="230"/>
    </row>
    <row r="123" spans="1:20" ht="23.25">
      <c r="A123" s="261" t="s">
        <v>537</v>
      </c>
      <c r="B123" s="236">
        <v>27</v>
      </c>
      <c r="C123" s="236">
        <v>46</v>
      </c>
      <c r="D123" s="236">
        <v>47</v>
      </c>
      <c r="E123" s="236">
        <v>44</v>
      </c>
      <c r="F123" s="236">
        <v>51</v>
      </c>
      <c r="G123" s="236">
        <v>44</v>
      </c>
      <c r="H123" s="236">
        <v>29</v>
      </c>
      <c r="I123" s="236">
        <v>26</v>
      </c>
      <c r="J123" s="237">
        <v>38</v>
      </c>
      <c r="K123" s="237">
        <v>41</v>
      </c>
      <c r="L123" s="237">
        <v>47</v>
      </c>
      <c r="M123" s="237">
        <v>39</v>
      </c>
      <c r="N123" s="236">
        <v>479</v>
      </c>
      <c r="O123" s="230"/>
    </row>
    <row r="124" spans="1:20" ht="23.25">
      <c r="A124" s="261" t="s">
        <v>547</v>
      </c>
      <c r="B124" s="236">
        <v>34</v>
      </c>
      <c r="C124" s="236">
        <v>34</v>
      </c>
      <c r="D124" s="236">
        <v>28</v>
      </c>
      <c r="E124" s="236">
        <v>107</v>
      </c>
      <c r="F124" s="236">
        <v>32</v>
      </c>
      <c r="G124" s="236">
        <v>32</v>
      </c>
      <c r="H124" s="236">
        <v>25</v>
      </c>
      <c r="I124" s="236">
        <v>36</v>
      </c>
      <c r="J124" s="237">
        <v>39</v>
      </c>
      <c r="K124" s="237">
        <v>25</v>
      </c>
      <c r="L124" s="237">
        <v>13</v>
      </c>
      <c r="M124" s="237">
        <v>23</v>
      </c>
      <c r="N124" s="236">
        <v>428</v>
      </c>
      <c r="O124" s="230"/>
    </row>
    <row r="125" spans="1:20">
      <c r="A125" s="323" t="s">
        <v>516</v>
      </c>
      <c r="B125" s="236">
        <v>35</v>
      </c>
      <c r="C125" s="236">
        <v>41</v>
      </c>
      <c r="D125" s="236">
        <v>28</v>
      </c>
      <c r="E125" s="236">
        <v>38</v>
      </c>
      <c r="F125" s="236">
        <v>42</v>
      </c>
      <c r="G125" s="236">
        <v>43</v>
      </c>
      <c r="H125" s="236">
        <v>33</v>
      </c>
      <c r="I125" s="236">
        <v>26</v>
      </c>
      <c r="J125" s="237">
        <v>39</v>
      </c>
      <c r="K125" s="237">
        <v>28</v>
      </c>
      <c r="L125" s="237">
        <v>25</v>
      </c>
      <c r="M125" s="237">
        <v>29</v>
      </c>
      <c r="N125" s="236">
        <v>407</v>
      </c>
      <c r="O125" s="230"/>
    </row>
    <row r="126" spans="1:20" ht="23.25">
      <c r="A126" s="261" t="s">
        <v>526</v>
      </c>
      <c r="B126" s="236">
        <v>33</v>
      </c>
      <c r="C126" s="236">
        <v>37</v>
      </c>
      <c r="D126" s="236">
        <v>21</v>
      </c>
      <c r="E126" s="236">
        <v>32</v>
      </c>
      <c r="F126" s="236">
        <v>29</v>
      </c>
      <c r="G126" s="236">
        <v>38</v>
      </c>
      <c r="H126" s="236">
        <v>27</v>
      </c>
      <c r="I126" s="236">
        <v>24</v>
      </c>
      <c r="J126" s="237">
        <v>30</v>
      </c>
      <c r="K126" s="237">
        <v>12</v>
      </c>
      <c r="L126" s="237">
        <v>23</v>
      </c>
      <c r="M126" s="237">
        <v>40</v>
      </c>
      <c r="N126" s="236">
        <v>346</v>
      </c>
      <c r="O126" s="230"/>
    </row>
    <row r="127" spans="1:20" ht="23.25">
      <c r="A127" s="261" t="s">
        <v>533</v>
      </c>
      <c r="B127" s="236">
        <v>48</v>
      </c>
      <c r="C127" s="236">
        <v>22</v>
      </c>
      <c r="D127" s="236">
        <v>36</v>
      </c>
      <c r="E127" s="236">
        <v>30</v>
      </c>
      <c r="F127" s="236">
        <v>16</v>
      </c>
      <c r="G127" s="236">
        <v>21</v>
      </c>
      <c r="H127" s="236">
        <v>14</v>
      </c>
      <c r="I127" s="236">
        <v>24</v>
      </c>
      <c r="J127" s="237">
        <v>24</v>
      </c>
      <c r="K127" s="237">
        <v>22</v>
      </c>
      <c r="L127" s="237">
        <v>36</v>
      </c>
      <c r="M127" s="237">
        <v>14</v>
      </c>
      <c r="N127" s="236">
        <v>307</v>
      </c>
      <c r="O127" s="230"/>
    </row>
    <row r="128" spans="1:20" ht="23.25">
      <c r="A128" s="261" t="s">
        <v>544</v>
      </c>
      <c r="B128" s="236">
        <v>17</v>
      </c>
      <c r="C128" s="236">
        <v>13</v>
      </c>
      <c r="D128" s="236">
        <v>23</v>
      </c>
      <c r="E128" s="236">
        <v>20</v>
      </c>
      <c r="F128" s="236">
        <v>21</v>
      </c>
      <c r="G128" s="236">
        <v>25</v>
      </c>
      <c r="H128" s="236">
        <v>46</v>
      </c>
      <c r="I128" s="236">
        <v>25</v>
      </c>
      <c r="J128" s="237">
        <v>20</v>
      </c>
      <c r="K128" s="237">
        <v>22</v>
      </c>
      <c r="L128" s="237">
        <v>21</v>
      </c>
      <c r="M128" s="237">
        <v>27</v>
      </c>
      <c r="N128" s="236">
        <v>280</v>
      </c>
      <c r="O128" s="230"/>
    </row>
    <row r="129" spans="1:15" ht="23.25">
      <c r="A129" s="261" t="s">
        <v>561</v>
      </c>
      <c r="B129" s="236">
        <v>11</v>
      </c>
      <c r="C129" s="236">
        <v>26</v>
      </c>
      <c r="D129" s="236">
        <v>8</v>
      </c>
      <c r="E129" s="236">
        <v>22</v>
      </c>
      <c r="F129" s="236">
        <v>38</v>
      </c>
      <c r="G129" s="236">
        <v>27</v>
      </c>
      <c r="H129" s="236">
        <v>8</v>
      </c>
      <c r="I129" s="236">
        <v>21</v>
      </c>
      <c r="J129" s="237">
        <v>17</v>
      </c>
      <c r="K129" s="236">
        <v>21</v>
      </c>
      <c r="L129" s="237">
        <v>10</v>
      </c>
      <c r="M129" s="236">
        <v>22</v>
      </c>
      <c r="N129" s="236">
        <v>231</v>
      </c>
      <c r="O129" s="230"/>
    </row>
    <row r="130" spans="1:15" ht="23.25">
      <c r="A130" s="321" t="s">
        <v>530</v>
      </c>
      <c r="B130" s="236">
        <v>22</v>
      </c>
      <c r="C130" s="236">
        <v>32</v>
      </c>
      <c r="D130" s="236">
        <v>24</v>
      </c>
      <c r="E130" s="236">
        <v>18</v>
      </c>
      <c r="F130" s="236">
        <v>15</v>
      </c>
      <c r="G130" s="236">
        <v>9</v>
      </c>
      <c r="H130" s="236">
        <v>14</v>
      </c>
      <c r="I130" s="236">
        <v>24</v>
      </c>
      <c r="J130" s="237">
        <v>19</v>
      </c>
      <c r="K130" s="237">
        <v>13</v>
      </c>
      <c r="L130" s="237">
        <v>21</v>
      </c>
      <c r="M130" s="237">
        <v>14</v>
      </c>
      <c r="N130" s="236">
        <v>225</v>
      </c>
      <c r="O130" s="230"/>
    </row>
    <row r="131" spans="1:15" ht="23.25">
      <c r="A131" s="261" t="s">
        <v>543</v>
      </c>
      <c r="B131" s="236">
        <v>14</v>
      </c>
      <c r="C131" s="236">
        <v>15</v>
      </c>
      <c r="D131" s="236">
        <v>14</v>
      </c>
      <c r="E131" s="236">
        <v>21</v>
      </c>
      <c r="F131" s="236">
        <v>10</v>
      </c>
      <c r="G131" s="236">
        <v>21</v>
      </c>
      <c r="H131" s="236">
        <v>24</v>
      </c>
      <c r="I131" s="236">
        <v>14</v>
      </c>
      <c r="J131" s="237">
        <v>32</v>
      </c>
      <c r="K131" s="237">
        <v>17</v>
      </c>
      <c r="L131" s="237">
        <v>25</v>
      </c>
      <c r="M131" s="237">
        <v>15</v>
      </c>
      <c r="N131" s="236">
        <v>222</v>
      </c>
      <c r="O131" s="230"/>
    </row>
    <row r="132" spans="1:15">
      <c r="A132" s="754" t="s">
        <v>520</v>
      </c>
      <c r="B132" s="754">
        <v>15</v>
      </c>
      <c r="C132" s="323">
        <v>18</v>
      </c>
      <c r="D132" s="323">
        <v>18</v>
      </c>
      <c r="E132" s="754">
        <v>26</v>
      </c>
      <c r="F132" s="236">
        <v>12</v>
      </c>
      <c r="G132" s="236">
        <v>15</v>
      </c>
      <c r="H132" s="236">
        <v>18</v>
      </c>
      <c r="I132" s="236">
        <v>23</v>
      </c>
      <c r="J132" s="236">
        <v>12</v>
      </c>
      <c r="K132" s="236">
        <v>14</v>
      </c>
      <c r="L132" s="236">
        <v>14</v>
      </c>
      <c r="M132" s="262">
        <v>18</v>
      </c>
      <c r="N132" s="755">
        <v>203</v>
      </c>
      <c r="O132" s="230"/>
    </row>
    <row r="133" spans="1:15" ht="23.25">
      <c r="A133" s="261" t="s">
        <v>519</v>
      </c>
      <c r="B133" s="236">
        <v>9</v>
      </c>
      <c r="C133" s="236">
        <v>9</v>
      </c>
      <c r="D133" s="236">
        <v>19</v>
      </c>
      <c r="E133" s="236">
        <v>24</v>
      </c>
      <c r="F133" s="236">
        <v>21</v>
      </c>
      <c r="G133" s="236">
        <v>15</v>
      </c>
      <c r="H133" s="236">
        <v>13</v>
      </c>
      <c r="I133" s="236">
        <v>22</v>
      </c>
      <c r="J133" s="237">
        <v>13</v>
      </c>
      <c r="K133" s="237">
        <v>14</v>
      </c>
      <c r="L133" s="237">
        <v>13</v>
      </c>
      <c r="M133" s="237">
        <v>11</v>
      </c>
      <c r="N133" s="236">
        <v>183</v>
      </c>
      <c r="O133" s="230"/>
    </row>
    <row r="134" spans="1:15" ht="23.25">
      <c r="A134" s="261" t="s">
        <v>503</v>
      </c>
      <c r="B134" s="236">
        <v>7</v>
      </c>
      <c r="C134" s="236">
        <v>18</v>
      </c>
      <c r="D134" s="236">
        <v>20</v>
      </c>
      <c r="E134" s="236">
        <v>13</v>
      </c>
      <c r="F134" s="236">
        <v>11</v>
      </c>
      <c r="G134" s="236">
        <v>12</v>
      </c>
      <c r="H134" s="236">
        <v>14</v>
      </c>
      <c r="I134" s="236">
        <v>14</v>
      </c>
      <c r="J134" s="237">
        <v>7</v>
      </c>
      <c r="K134" s="237">
        <v>12</v>
      </c>
      <c r="L134" s="237">
        <v>13</v>
      </c>
      <c r="M134" s="237">
        <v>21</v>
      </c>
      <c r="N134" s="236">
        <v>162</v>
      </c>
      <c r="O134" s="230"/>
    </row>
    <row r="135" spans="1:15" ht="34.5">
      <c r="A135" s="261" t="s">
        <v>531</v>
      </c>
      <c r="B135" s="236">
        <v>7</v>
      </c>
      <c r="C135" s="236">
        <v>16</v>
      </c>
      <c r="D135" s="236">
        <v>12</v>
      </c>
      <c r="E135" s="236">
        <v>7</v>
      </c>
      <c r="F135" s="236">
        <v>13</v>
      </c>
      <c r="G135" s="236">
        <v>18</v>
      </c>
      <c r="H135" s="236">
        <v>21</v>
      </c>
      <c r="I135" s="236">
        <v>20</v>
      </c>
      <c r="J135" s="237">
        <v>14</v>
      </c>
      <c r="K135" s="237">
        <v>18</v>
      </c>
      <c r="L135" s="237">
        <v>6</v>
      </c>
      <c r="M135" s="237">
        <v>10</v>
      </c>
      <c r="N135" s="236">
        <v>162</v>
      </c>
      <c r="O135" s="230"/>
    </row>
    <row r="136" spans="1:15" ht="33.75">
      <c r="A136" s="237" t="s">
        <v>534</v>
      </c>
      <c r="B136" s="236">
        <v>9</v>
      </c>
      <c r="C136" s="236">
        <v>16</v>
      </c>
      <c r="D136" s="236">
        <v>4</v>
      </c>
      <c r="E136" s="236">
        <v>9</v>
      </c>
      <c r="F136" s="236">
        <v>7</v>
      </c>
      <c r="G136" s="236">
        <v>23</v>
      </c>
      <c r="H136" s="236">
        <v>13</v>
      </c>
      <c r="I136" s="236">
        <v>10</v>
      </c>
      <c r="J136" s="237">
        <v>11</v>
      </c>
      <c r="K136" s="237">
        <v>12</v>
      </c>
      <c r="L136" s="237">
        <v>17</v>
      </c>
      <c r="M136" s="237">
        <v>20</v>
      </c>
      <c r="N136" s="236">
        <v>151</v>
      </c>
      <c r="O136" s="230"/>
    </row>
    <row r="137" spans="1:15" ht="34.5">
      <c r="A137" s="261" t="s">
        <v>545</v>
      </c>
      <c r="B137" s="236">
        <v>5</v>
      </c>
      <c r="C137" s="236">
        <v>12</v>
      </c>
      <c r="D137" s="236">
        <v>4</v>
      </c>
      <c r="E137" s="236">
        <v>4</v>
      </c>
      <c r="F137" s="236">
        <v>17</v>
      </c>
      <c r="G137" s="236">
        <v>9</v>
      </c>
      <c r="H137" s="236">
        <v>9</v>
      </c>
      <c r="I137" s="236">
        <v>12</v>
      </c>
      <c r="J137" s="237">
        <v>24</v>
      </c>
      <c r="K137" s="237">
        <v>21</v>
      </c>
      <c r="L137" s="237">
        <v>13</v>
      </c>
      <c r="M137" s="237">
        <v>12</v>
      </c>
      <c r="N137" s="236">
        <v>142</v>
      </c>
      <c r="O137" s="230"/>
    </row>
    <row r="138" spans="1:15" ht="34.5">
      <c r="A138" s="261" t="s">
        <v>536</v>
      </c>
      <c r="B138" s="236">
        <v>6</v>
      </c>
      <c r="C138" s="236">
        <v>11</v>
      </c>
      <c r="D138" s="236">
        <v>12</v>
      </c>
      <c r="E138" s="236">
        <v>8</v>
      </c>
      <c r="F138" s="236">
        <v>10</v>
      </c>
      <c r="G138" s="236">
        <v>11</v>
      </c>
      <c r="H138" s="236">
        <v>8</v>
      </c>
      <c r="I138" s="236">
        <v>9</v>
      </c>
      <c r="J138" s="237">
        <v>20</v>
      </c>
      <c r="K138" s="237">
        <v>13</v>
      </c>
      <c r="L138" s="237">
        <v>5</v>
      </c>
      <c r="M138" s="237">
        <v>10</v>
      </c>
      <c r="N138" s="236">
        <v>123</v>
      </c>
      <c r="O138" s="230"/>
    </row>
    <row r="139" spans="1:15" ht="23.25">
      <c r="A139" s="261" t="s">
        <v>522</v>
      </c>
      <c r="B139" s="236">
        <v>2</v>
      </c>
      <c r="C139" s="236">
        <v>11</v>
      </c>
      <c r="D139" s="236">
        <v>16</v>
      </c>
      <c r="E139" s="236">
        <v>10</v>
      </c>
      <c r="F139" s="236">
        <v>11</v>
      </c>
      <c r="G139" s="236">
        <v>11</v>
      </c>
      <c r="H139" s="236">
        <v>4</v>
      </c>
      <c r="I139" s="236">
        <v>15</v>
      </c>
      <c r="J139" s="237">
        <v>18</v>
      </c>
      <c r="K139" s="237">
        <v>17</v>
      </c>
      <c r="L139" s="237">
        <v>1</v>
      </c>
      <c r="M139" s="237">
        <v>6</v>
      </c>
      <c r="N139" s="236">
        <v>122</v>
      </c>
      <c r="O139" s="230"/>
    </row>
    <row r="140" spans="1:15" ht="23.25">
      <c r="A140" s="261" t="s">
        <v>528</v>
      </c>
      <c r="B140" s="236">
        <v>12</v>
      </c>
      <c r="C140" s="236">
        <v>5</v>
      </c>
      <c r="D140" s="236">
        <v>7</v>
      </c>
      <c r="E140" s="236">
        <v>5</v>
      </c>
      <c r="F140" s="236">
        <v>4</v>
      </c>
      <c r="G140" s="236">
        <v>13</v>
      </c>
      <c r="H140" s="236">
        <v>10</v>
      </c>
      <c r="I140" s="236">
        <v>15</v>
      </c>
      <c r="J140" s="237">
        <v>21</v>
      </c>
      <c r="K140" s="237">
        <v>12</v>
      </c>
      <c r="L140" s="237">
        <v>8</v>
      </c>
      <c r="M140" s="237">
        <v>10</v>
      </c>
      <c r="N140" s="236">
        <v>122</v>
      </c>
      <c r="O140" s="230"/>
    </row>
    <row r="141" spans="1:15" ht="22.5">
      <c r="A141" s="237" t="s">
        <v>512</v>
      </c>
      <c r="B141" s="236">
        <v>15</v>
      </c>
      <c r="C141" s="236">
        <v>6</v>
      </c>
      <c r="D141" s="236">
        <v>10</v>
      </c>
      <c r="E141" s="236">
        <v>8</v>
      </c>
      <c r="F141" s="236">
        <v>15</v>
      </c>
      <c r="G141" s="236">
        <v>6</v>
      </c>
      <c r="H141" s="236">
        <v>5</v>
      </c>
      <c r="I141" s="236">
        <v>12</v>
      </c>
      <c r="J141" s="237">
        <v>8</v>
      </c>
      <c r="K141" s="237">
        <v>5</v>
      </c>
      <c r="L141" s="237">
        <v>6</v>
      </c>
      <c r="M141" s="237">
        <v>11</v>
      </c>
      <c r="N141" s="236">
        <v>107</v>
      </c>
      <c r="O141" s="230"/>
    </row>
    <row r="142" spans="1:15" ht="34.5">
      <c r="A142" s="261" t="s">
        <v>552</v>
      </c>
      <c r="B142" s="236">
        <v>8</v>
      </c>
      <c r="C142" s="236">
        <v>7</v>
      </c>
      <c r="D142" s="236">
        <v>8</v>
      </c>
      <c r="E142" s="236">
        <v>4</v>
      </c>
      <c r="F142" s="236">
        <v>2</v>
      </c>
      <c r="G142" s="236">
        <v>12</v>
      </c>
      <c r="H142" s="236">
        <v>10</v>
      </c>
      <c r="I142" s="236">
        <v>9</v>
      </c>
      <c r="J142" s="237">
        <v>13</v>
      </c>
      <c r="K142" s="237">
        <v>8</v>
      </c>
      <c r="L142" s="237">
        <v>3</v>
      </c>
      <c r="M142" s="237">
        <v>13</v>
      </c>
      <c r="N142" s="236">
        <v>97</v>
      </c>
      <c r="O142" s="230"/>
    </row>
    <row r="143" spans="1:15" ht="23.25">
      <c r="A143" s="261" t="s">
        <v>502</v>
      </c>
      <c r="B143" s="236">
        <v>9</v>
      </c>
      <c r="C143" s="236">
        <v>11</v>
      </c>
      <c r="D143" s="236">
        <v>3</v>
      </c>
      <c r="E143" s="236">
        <v>10</v>
      </c>
      <c r="F143" s="236">
        <v>9</v>
      </c>
      <c r="G143" s="236">
        <v>8</v>
      </c>
      <c r="H143" s="236">
        <v>7</v>
      </c>
      <c r="I143" s="236">
        <v>6</v>
      </c>
      <c r="J143" s="237">
        <v>4</v>
      </c>
      <c r="K143" s="237">
        <v>4</v>
      </c>
      <c r="L143" s="237">
        <v>7</v>
      </c>
      <c r="M143" s="237">
        <v>8</v>
      </c>
      <c r="N143" s="236">
        <v>86</v>
      </c>
      <c r="O143" s="230"/>
    </row>
    <row r="144" spans="1:15">
      <c r="A144" s="236" t="s">
        <v>538</v>
      </c>
      <c r="B144" s="236">
        <v>4</v>
      </c>
      <c r="C144" s="236">
        <v>10</v>
      </c>
      <c r="D144" s="236">
        <v>6</v>
      </c>
      <c r="E144" s="236">
        <v>13</v>
      </c>
      <c r="F144" s="236">
        <v>4</v>
      </c>
      <c r="G144" s="236">
        <v>7</v>
      </c>
      <c r="H144" s="236">
        <v>8</v>
      </c>
      <c r="I144" s="236">
        <v>2</v>
      </c>
      <c r="J144" s="237">
        <v>5</v>
      </c>
      <c r="K144" s="237">
        <v>2</v>
      </c>
      <c r="L144" s="237">
        <v>12</v>
      </c>
      <c r="M144" s="237">
        <v>3</v>
      </c>
      <c r="N144" s="236">
        <v>76</v>
      </c>
      <c r="O144" s="230"/>
    </row>
    <row r="145" spans="1:15">
      <c r="A145" s="261" t="s">
        <v>378</v>
      </c>
      <c r="B145" s="236">
        <v>5</v>
      </c>
      <c r="C145" s="236">
        <v>1</v>
      </c>
      <c r="D145" s="236">
        <v>8</v>
      </c>
      <c r="E145" s="236">
        <v>18</v>
      </c>
      <c r="F145" s="236">
        <v>8</v>
      </c>
      <c r="G145" s="236">
        <v>6</v>
      </c>
      <c r="H145" s="236">
        <v>1</v>
      </c>
      <c r="I145" s="236">
        <v>5</v>
      </c>
      <c r="J145" s="237">
        <v>10</v>
      </c>
      <c r="K145" s="237">
        <v>7</v>
      </c>
      <c r="L145" s="237">
        <v>4</v>
      </c>
      <c r="M145" s="237">
        <v>2</v>
      </c>
      <c r="N145" s="236">
        <v>75</v>
      </c>
      <c r="O145" s="230"/>
    </row>
    <row r="146" spans="1:15">
      <c r="A146" s="261" t="s">
        <v>381</v>
      </c>
      <c r="B146" s="236">
        <v>6</v>
      </c>
      <c r="C146" s="236">
        <v>1</v>
      </c>
      <c r="D146" s="236">
        <v>11</v>
      </c>
      <c r="E146" s="236">
        <v>4</v>
      </c>
      <c r="F146" s="236">
        <v>4</v>
      </c>
      <c r="G146" s="236">
        <v>14</v>
      </c>
      <c r="H146" s="236">
        <v>4</v>
      </c>
      <c r="I146" s="236">
        <v>3</v>
      </c>
      <c r="J146" s="237">
        <v>10</v>
      </c>
      <c r="K146" s="237">
        <v>5</v>
      </c>
      <c r="L146" s="237">
        <v>7</v>
      </c>
      <c r="M146" s="237">
        <v>2</v>
      </c>
      <c r="N146" s="236">
        <v>71</v>
      </c>
      <c r="O146" s="230"/>
    </row>
    <row r="147" spans="1:15">
      <c r="A147" s="261" t="s">
        <v>324</v>
      </c>
      <c r="B147" s="236">
        <v>5</v>
      </c>
      <c r="C147" s="236">
        <v>2</v>
      </c>
      <c r="D147" s="236">
        <v>2</v>
      </c>
      <c r="E147" s="236">
        <v>6</v>
      </c>
      <c r="F147" s="236">
        <v>5</v>
      </c>
      <c r="G147" s="236">
        <v>5</v>
      </c>
      <c r="H147" s="236">
        <v>3</v>
      </c>
      <c r="I147" s="236">
        <v>3</v>
      </c>
      <c r="J147" s="237">
        <v>5</v>
      </c>
      <c r="K147" s="237">
        <v>11</v>
      </c>
      <c r="L147" s="237">
        <v>4</v>
      </c>
      <c r="M147" s="237">
        <v>11</v>
      </c>
      <c r="N147" s="236">
        <v>62</v>
      </c>
      <c r="O147" s="230"/>
    </row>
    <row r="148" spans="1:15">
      <c r="A148" s="261" t="s">
        <v>550</v>
      </c>
      <c r="B148" s="236">
        <v>3</v>
      </c>
      <c r="C148" s="236">
        <v>1</v>
      </c>
      <c r="D148" s="236">
        <v>5</v>
      </c>
      <c r="E148" s="236">
        <v>14</v>
      </c>
      <c r="F148" s="236">
        <v>7</v>
      </c>
      <c r="G148" s="236">
        <v>2</v>
      </c>
      <c r="H148" s="236">
        <v>3</v>
      </c>
      <c r="I148" s="236">
        <v>1</v>
      </c>
      <c r="J148" s="237">
        <v>3</v>
      </c>
      <c r="K148" s="237">
        <v>10</v>
      </c>
      <c r="L148" s="237">
        <v>6</v>
      </c>
      <c r="M148" s="237">
        <v>6</v>
      </c>
      <c r="N148" s="236">
        <v>61</v>
      </c>
      <c r="O148" s="230"/>
    </row>
    <row r="149" spans="1:15">
      <c r="A149" s="261" t="s">
        <v>374</v>
      </c>
      <c r="B149" s="236">
        <v>5</v>
      </c>
      <c r="C149" s="236">
        <v>1</v>
      </c>
      <c r="D149" s="236">
        <v>3</v>
      </c>
      <c r="E149" s="236">
        <v>6</v>
      </c>
      <c r="F149" s="236">
        <v>6</v>
      </c>
      <c r="G149" s="236">
        <v>6</v>
      </c>
      <c r="H149" s="236">
        <v>6</v>
      </c>
      <c r="I149" s="236">
        <v>4</v>
      </c>
      <c r="J149" s="237">
        <v>5</v>
      </c>
      <c r="K149" s="237">
        <v>4</v>
      </c>
      <c r="L149" s="237">
        <v>10</v>
      </c>
      <c r="M149" s="237">
        <v>5</v>
      </c>
      <c r="N149" s="236">
        <v>61</v>
      </c>
      <c r="O149" s="230"/>
    </row>
    <row r="150" spans="1:15">
      <c r="A150" s="261" t="s">
        <v>370</v>
      </c>
      <c r="B150" s="236">
        <v>7</v>
      </c>
      <c r="C150" s="236">
        <v>3</v>
      </c>
      <c r="D150" s="236">
        <v>8</v>
      </c>
      <c r="E150" s="236">
        <v>4</v>
      </c>
      <c r="F150" s="236">
        <v>6</v>
      </c>
      <c r="G150" s="236">
        <v>6</v>
      </c>
      <c r="H150" s="236">
        <v>4</v>
      </c>
      <c r="I150" s="236">
        <v>6</v>
      </c>
      <c r="J150" s="237">
        <v>2</v>
      </c>
      <c r="K150" s="237">
        <v>6</v>
      </c>
      <c r="L150" s="237">
        <v>2</v>
      </c>
      <c r="M150" s="237">
        <v>2</v>
      </c>
      <c r="N150" s="236">
        <v>56</v>
      </c>
      <c r="O150" s="230"/>
    </row>
    <row r="151" spans="1:15">
      <c r="A151" s="261" t="s">
        <v>354</v>
      </c>
      <c r="B151" s="236">
        <v>1</v>
      </c>
      <c r="C151" s="236">
        <v>3</v>
      </c>
      <c r="D151" s="236">
        <v>5</v>
      </c>
      <c r="E151" s="236">
        <v>3</v>
      </c>
      <c r="F151" s="236">
        <v>2</v>
      </c>
      <c r="G151" s="236">
        <v>4</v>
      </c>
      <c r="H151" s="236">
        <v>8</v>
      </c>
      <c r="I151" s="236">
        <v>5</v>
      </c>
      <c r="J151" s="237">
        <v>3</v>
      </c>
      <c r="K151" s="237">
        <v>3</v>
      </c>
      <c r="L151" s="237">
        <v>8</v>
      </c>
      <c r="M151" s="237">
        <v>5</v>
      </c>
      <c r="N151" s="236">
        <v>50</v>
      </c>
      <c r="O151" s="230"/>
    </row>
    <row r="152" spans="1:15">
      <c r="A152" s="321" t="s">
        <v>383</v>
      </c>
      <c r="B152" s="236">
        <v>8</v>
      </c>
      <c r="C152" s="236">
        <v>5</v>
      </c>
      <c r="D152" s="236">
        <v>3</v>
      </c>
      <c r="E152" s="236">
        <v>5</v>
      </c>
      <c r="F152" s="236">
        <v>5</v>
      </c>
      <c r="G152" s="236">
        <v>2</v>
      </c>
      <c r="H152" s="236">
        <v>2</v>
      </c>
      <c r="I152" s="236">
        <v>2</v>
      </c>
      <c r="J152" s="237">
        <v>4</v>
      </c>
      <c r="K152" s="237">
        <v>6</v>
      </c>
      <c r="L152" s="237">
        <v>4</v>
      </c>
      <c r="M152" s="237">
        <v>2</v>
      </c>
      <c r="N152" s="236">
        <v>48</v>
      </c>
      <c r="O152" s="230"/>
    </row>
    <row r="153" spans="1:15" ht="23.25">
      <c r="A153" s="261" t="s">
        <v>546</v>
      </c>
      <c r="B153" s="236">
        <v>31</v>
      </c>
      <c r="C153" s="236">
        <v>3</v>
      </c>
      <c r="D153" s="236">
        <v>1</v>
      </c>
      <c r="E153" s="236">
        <v>1</v>
      </c>
      <c r="F153" s="236">
        <v>2</v>
      </c>
      <c r="G153" s="236">
        <v>1</v>
      </c>
      <c r="H153" s="236">
        <v>3</v>
      </c>
      <c r="I153" s="236">
        <v>2</v>
      </c>
      <c r="J153" s="237">
        <v>0</v>
      </c>
      <c r="K153" s="237">
        <v>1</v>
      </c>
      <c r="L153" s="237">
        <v>0</v>
      </c>
      <c r="M153" s="237">
        <v>1</v>
      </c>
      <c r="N153" s="236">
        <v>46</v>
      </c>
      <c r="O153" s="230"/>
    </row>
    <row r="154" spans="1:15" ht="23.25">
      <c r="A154" s="261" t="s">
        <v>518</v>
      </c>
      <c r="B154" s="236">
        <v>5</v>
      </c>
      <c r="C154" s="236">
        <v>6</v>
      </c>
      <c r="D154" s="236">
        <v>8</v>
      </c>
      <c r="E154" s="236">
        <v>4</v>
      </c>
      <c r="F154" s="236">
        <v>0</v>
      </c>
      <c r="G154" s="236">
        <v>0</v>
      </c>
      <c r="H154" s="236">
        <v>1</v>
      </c>
      <c r="I154" s="236">
        <v>2</v>
      </c>
      <c r="J154" s="237">
        <v>4</v>
      </c>
      <c r="K154" s="237">
        <v>4</v>
      </c>
      <c r="L154" s="237">
        <v>2</v>
      </c>
      <c r="M154" s="237">
        <v>2</v>
      </c>
      <c r="N154" s="236">
        <v>38</v>
      </c>
      <c r="O154" s="230"/>
    </row>
    <row r="155" spans="1:15">
      <c r="A155" s="261" t="s">
        <v>368</v>
      </c>
      <c r="B155" s="236">
        <v>1</v>
      </c>
      <c r="C155" s="236">
        <v>3</v>
      </c>
      <c r="D155" s="236">
        <v>4</v>
      </c>
      <c r="E155" s="236">
        <v>2</v>
      </c>
      <c r="F155" s="236">
        <v>10</v>
      </c>
      <c r="G155" s="236">
        <v>7</v>
      </c>
      <c r="H155" s="236">
        <v>2</v>
      </c>
      <c r="I155" s="236">
        <v>1</v>
      </c>
      <c r="J155" s="237">
        <v>2</v>
      </c>
      <c r="K155" s="237">
        <v>0</v>
      </c>
      <c r="L155" s="237">
        <v>3</v>
      </c>
      <c r="M155" s="237">
        <v>3</v>
      </c>
      <c r="N155" s="236">
        <v>38</v>
      </c>
      <c r="O155" s="230"/>
    </row>
    <row r="156" spans="1:15" ht="34.5">
      <c r="A156" s="261" t="s">
        <v>510</v>
      </c>
      <c r="B156" s="236">
        <v>3</v>
      </c>
      <c r="C156" s="236">
        <v>3</v>
      </c>
      <c r="D156" s="236">
        <v>5</v>
      </c>
      <c r="E156" s="236">
        <v>1</v>
      </c>
      <c r="F156" s="236">
        <v>2</v>
      </c>
      <c r="G156" s="236">
        <v>4</v>
      </c>
      <c r="H156" s="236">
        <v>3</v>
      </c>
      <c r="I156" s="236">
        <v>3</v>
      </c>
      <c r="J156" s="237">
        <v>4</v>
      </c>
      <c r="K156" s="237">
        <v>2</v>
      </c>
      <c r="L156" s="237">
        <v>5</v>
      </c>
      <c r="M156" s="237">
        <v>2</v>
      </c>
      <c r="N156" s="236">
        <v>37</v>
      </c>
      <c r="O156" s="230"/>
    </row>
    <row r="157" spans="1:15">
      <c r="A157" s="261" t="s">
        <v>365</v>
      </c>
      <c r="B157" s="236">
        <v>2</v>
      </c>
      <c r="C157" s="236">
        <v>8</v>
      </c>
      <c r="D157" s="236">
        <v>4</v>
      </c>
      <c r="E157" s="236">
        <v>1</v>
      </c>
      <c r="F157" s="236">
        <v>0</v>
      </c>
      <c r="G157" s="236">
        <v>1</v>
      </c>
      <c r="H157" s="236">
        <v>3</v>
      </c>
      <c r="I157" s="236">
        <v>4</v>
      </c>
      <c r="J157" s="237">
        <v>4</v>
      </c>
      <c r="K157" s="237">
        <v>6</v>
      </c>
      <c r="L157" s="237">
        <v>2</v>
      </c>
      <c r="M157" s="237">
        <v>1</v>
      </c>
      <c r="N157" s="236">
        <v>36</v>
      </c>
      <c r="O157" s="230"/>
    </row>
    <row r="158" spans="1:15">
      <c r="A158" s="237" t="s">
        <v>384</v>
      </c>
      <c r="B158" s="236">
        <v>3</v>
      </c>
      <c r="C158" s="236">
        <v>1</v>
      </c>
      <c r="D158" s="236">
        <v>4</v>
      </c>
      <c r="E158" s="236">
        <v>3</v>
      </c>
      <c r="F158" s="236">
        <v>0</v>
      </c>
      <c r="G158" s="236">
        <v>1</v>
      </c>
      <c r="H158" s="236">
        <v>5</v>
      </c>
      <c r="I158" s="236">
        <v>1</v>
      </c>
      <c r="J158" s="237">
        <v>8</v>
      </c>
      <c r="K158" s="236">
        <v>2</v>
      </c>
      <c r="L158" s="237">
        <v>2</v>
      </c>
      <c r="M158" s="237">
        <v>6</v>
      </c>
      <c r="N158" s="236">
        <v>36</v>
      </c>
      <c r="O158" s="230"/>
    </row>
    <row r="159" spans="1:15" ht="23.25">
      <c r="A159" s="261" t="s">
        <v>523</v>
      </c>
      <c r="B159" s="236">
        <v>3</v>
      </c>
      <c r="C159" s="236">
        <v>4</v>
      </c>
      <c r="D159" s="236">
        <v>2</v>
      </c>
      <c r="E159" s="236">
        <v>10</v>
      </c>
      <c r="F159" s="236">
        <v>9</v>
      </c>
      <c r="G159" s="236">
        <v>7</v>
      </c>
      <c r="H159" s="236">
        <v>0</v>
      </c>
      <c r="I159" s="236">
        <v>0</v>
      </c>
      <c r="J159" s="237">
        <v>0</v>
      </c>
      <c r="K159" s="237">
        <v>0</v>
      </c>
      <c r="L159" s="237">
        <v>0</v>
      </c>
      <c r="M159" s="237">
        <v>0</v>
      </c>
      <c r="N159" s="236">
        <v>35</v>
      </c>
      <c r="O159" s="230"/>
    </row>
    <row r="160" spans="1:15">
      <c r="A160" s="261" t="s">
        <v>556</v>
      </c>
      <c r="B160" s="236">
        <v>10</v>
      </c>
      <c r="C160" s="236">
        <v>2</v>
      </c>
      <c r="D160" s="236">
        <v>2</v>
      </c>
      <c r="E160" s="236">
        <v>1</v>
      </c>
      <c r="F160" s="236">
        <v>1</v>
      </c>
      <c r="G160" s="236">
        <v>2</v>
      </c>
      <c r="H160" s="236">
        <v>1</v>
      </c>
      <c r="I160" s="236">
        <v>5</v>
      </c>
      <c r="J160" s="237">
        <v>0</v>
      </c>
      <c r="K160" s="237">
        <v>3</v>
      </c>
      <c r="L160" s="237">
        <v>2</v>
      </c>
      <c r="M160" s="237">
        <v>2</v>
      </c>
      <c r="N160" s="236">
        <v>31</v>
      </c>
      <c r="O160" s="230"/>
    </row>
    <row r="161" spans="1:15">
      <c r="A161" s="261" t="s">
        <v>377</v>
      </c>
      <c r="B161" s="236">
        <v>2</v>
      </c>
      <c r="C161" s="236">
        <v>2</v>
      </c>
      <c r="D161" s="236">
        <v>1</v>
      </c>
      <c r="E161" s="236">
        <v>3</v>
      </c>
      <c r="F161" s="236">
        <v>3</v>
      </c>
      <c r="G161" s="236">
        <v>2</v>
      </c>
      <c r="H161" s="236">
        <v>2</v>
      </c>
      <c r="I161" s="236">
        <v>1</v>
      </c>
      <c r="J161" s="237">
        <v>4</v>
      </c>
      <c r="K161" s="237">
        <v>0</v>
      </c>
      <c r="L161" s="237">
        <v>7</v>
      </c>
      <c r="M161" s="237">
        <v>3</v>
      </c>
      <c r="N161" s="236">
        <v>30</v>
      </c>
      <c r="O161" s="230"/>
    </row>
    <row r="162" spans="1:15" ht="23.25">
      <c r="A162" s="261" t="s">
        <v>553</v>
      </c>
      <c r="B162" s="236">
        <v>4</v>
      </c>
      <c r="C162" s="236">
        <v>0</v>
      </c>
      <c r="D162" s="236">
        <v>2</v>
      </c>
      <c r="E162" s="236">
        <v>2</v>
      </c>
      <c r="F162" s="236">
        <v>1</v>
      </c>
      <c r="G162" s="236">
        <v>4</v>
      </c>
      <c r="H162" s="236">
        <v>2</v>
      </c>
      <c r="I162" s="236">
        <v>4</v>
      </c>
      <c r="J162" s="237">
        <v>1</v>
      </c>
      <c r="K162" s="237">
        <v>6</v>
      </c>
      <c r="L162" s="237">
        <v>1</v>
      </c>
      <c r="M162" s="237">
        <v>2</v>
      </c>
      <c r="N162" s="236">
        <v>29</v>
      </c>
      <c r="O162" s="230"/>
    </row>
    <row r="163" spans="1:15" ht="23.25">
      <c r="A163" s="261" t="s">
        <v>559</v>
      </c>
      <c r="B163" s="236">
        <v>4</v>
      </c>
      <c r="C163" s="236">
        <v>2</v>
      </c>
      <c r="D163" s="236">
        <v>1</v>
      </c>
      <c r="E163" s="236">
        <v>2</v>
      </c>
      <c r="F163" s="236">
        <v>4</v>
      </c>
      <c r="G163" s="236">
        <v>4</v>
      </c>
      <c r="H163" s="236">
        <v>4</v>
      </c>
      <c r="I163" s="236">
        <v>2</v>
      </c>
      <c r="J163" s="237">
        <v>2</v>
      </c>
      <c r="K163" s="237">
        <v>2</v>
      </c>
      <c r="L163" s="237">
        <v>2</v>
      </c>
      <c r="M163" s="237">
        <v>0</v>
      </c>
      <c r="N163" s="236">
        <v>29</v>
      </c>
      <c r="O163" s="230"/>
    </row>
    <row r="164" spans="1:15">
      <c r="A164" s="322" t="s">
        <v>375</v>
      </c>
      <c r="B164" s="236">
        <v>1</v>
      </c>
      <c r="C164" s="236">
        <v>0</v>
      </c>
      <c r="D164" s="236">
        <v>1</v>
      </c>
      <c r="E164" s="236">
        <v>0</v>
      </c>
      <c r="F164" s="236">
        <v>3</v>
      </c>
      <c r="G164" s="236">
        <v>1</v>
      </c>
      <c r="H164" s="236">
        <v>6</v>
      </c>
      <c r="I164" s="236">
        <v>2</v>
      </c>
      <c r="J164" s="237">
        <v>9</v>
      </c>
      <c r="K164" s="237">
        <v>1</v>
      </c>
      <c r="L164" s="237">
        <v>2</v>
      </c>
      <c r="M164" s="237">
        <v>3</v>
      </c>
      <c r="N164" s="236">
        <v>29</v>
      </c>
      <c r="O164" s="230"/>
    </row>
    <row r="165" spans="1:15">
      <c r="A165" s="261" t="s">
        <v>372</v>
      </c>
      <c r="B165" s="236">
        <v>3</v>
      </c>
      <c r="C165" s="236">
        <v>1</v>
      </c>
      <c r="D165" s="236">
        <v>2</v>
      </c>
      <c r="E165" s="236">
        <v>1</v>
      </c>
      <c r="F165" s="236">
        <v>2</v>
      </c>
      <c r="G165" s="236">
        <v>4</v>
      </c>
      <c r="H165" s="236">
        <v>1</v>
      </c>
      <c r="I165" s="236">
        <v>3</v>
      </c>
      <c r="J165" s="237">
        <v>3</v>
      </c>
      <c r="K165" s="237">
        <v>0</v>
      </c>
      <c r="L165" s="237">
        <v>3</v>
      </c>
      <c r="M165" s="237">
        <v>5</v>
      </c>
      <c r="N165" s="236">
        <v>28</v>
      </c>
      <c r="O165" s="230"/>
    </row>
    <row r="166" spans="1:15" ht="22.5">
      <c r="A166" s="320" t="s">
        <v>376</v>
      </c>
      <c r="B166" s="236">
        <v>1</v>
      </c>
      <c r="C166" s="236">
        <v>0</v>
      </c>
      <c r="D166" s="236">
        <v>4</v>
      </c>
      <c r="E166" s="236">
        <v>1</v>
      </c>
      <c r="F166" s="236">
        <v>2</v>
      </c>
      <c r="G166" s="236">
        <v>3</v>
      </c>
      <c r="H166" s="236">
        <v>4</v>
      </c>
      <c r="I166" s="236">
        <v>2</v>
      </c>
      <c r="J166" s="237">
        <v>5</v>
      </c>
      <c r="K166" s="237">
        <v>3</v>
      </c>
      <c r="L166" s="237">
        <v>2</v>
      </c>
      <c r="M166" s="237">
        <v>0</v>
      </c>
      <c r="N166" s="236">
        <v>27</v>
      </c>
      <c r="O166" s="230"/>
    </row>
    <row r="167" spans="1:15" ht="23.25">
      <c r="A167" s="261" t="s">
        <v>379</v>
      </c>
      <c r="B167" s="236">
        <v>1</v>
      </c>
      <c r="C167" s="236">
        <v>0</v>
      </c>
      <c r="D167" s="236">
        <v>4</v>
      </c>
      <c r="E167" s="236">
        <v>3</v>
      </c>
      <c r="F167" s="236">
        <v>2</v>
      </c>
      <c r="G167" s="236">
        <v>1</v>
      </c>
      <c r="H167" s="236">
        <v>2</v>
      </c>
      <c r="I167" s="236">
        <v>3</v>
      </c>
      <c r="J167" s="237">
        <v>3</v>
      </c>
      <c r="K167" s="237">
        <v>0</v>
      </c>
      <c r="L167" s="237">
        <v>4</v>
      </c>
      <c r="M167" s="237">
        <v>1</v>
      </c>
      <c r="N167" s="236">
        <v>24</v>
      </c>
      <c r="O167" s="230"/>
    </row>
    <row r="168" spans="1:15" ht="23.25">
      <c r="A168" s="261" t="s">
        <v>509</v>
      </c>
      <c r="B168" s="236">
        <v>3</v>
      </c>
      <c r="C168" s="236">
        <v>1</v>
      </c>
      <c r="D168" s="236">
        <v>4</v>
      </c>
      <c r="E168" s="236">
        <v>0</v>
      </c>
      <c r="F168" s="236">
        <v>1</v>
      </c>
      <c r="G168" s="236">
        <v>5</v>
      </c>
      <c r="H168" s="236">
        <v>0</v>
      </c>
      <c r="I168" s="236">
        <v>2</v>
      </c>
      <c r="J168" s="237">
        <v>3</v>
      </c>
      <c r="K168" s="237">
        <v>1</v>
      </c>
      <c r="L168" s="237">
        <v>3</v>
      </c>
      <c r="M168" s="237">
        <v>0</v>
      </c>
      <c r="N168" s="236">
        <v>23</v>
      </c>
      <c r="O168" s="230"/>
    </row>
    <row r="169" spans="1:15" ht="34.5">
      <c r="A169" s="261" t="s">
        <v>514</v>
      </c>
      <c r="B169" s="236">
        <v>1</v>
      </c>
      <c r="C169" s="236">
        <v>4</v>
      </c>
      <c r="D169" s="236">
        <v>2</v>
      </c>
      <c r="E169" s="236">
        <v>0</v>
      </c>
      <c r="F169" s="236">
        <v>1</v>
      </c>
      <c r="G169" s="236">
        <v>2</v>
      </c>
      <c r="H169" s="236">
        <v>0</v>
      </c>
      <c r="I169" s="236">
        <v>4</v>
      </c>
      <c r="J169" s="237">
        <v>5</v>
      </c>
      <c r="K169" s="237">
        <v>2</v>
      </c>
      <c r="L169" s="237">
        <v>1</v>
      </c>
      <c r="M169" s="237">
        <v>0</v>
      </c>
      <c r="N169" s="236">
        <v>22</v>
      </c>
      <c r="O169" s="230"/>
    </row>
    <row r="170" spans="1:15" ht="23.25">
      <c r="A170" s="261" t="s">
        <v>558</v>
      </c>
      <c r="B170" s="236">
        <v>1</v>
      </c>
      <c r="C170" s="236">
        <v>4</v>
      </c>
      <c r="D170" s="236">
        <v>2</v>
      </c>
      <c r="E170" s="236">
        <v>0</v>
      </c>
      <c r="F170" s="236">
        <v>2</v>
      </c>
      <c r="G170" s="236">
        <v>0</v>
      </c>
      <c r="H170" s="236">
        <v>4</v>
      </c>
      <c r="I170" s="236">
        <v>2</v>
      </c>
      <c r="J170" s="237">
        <v>4</v>
      </c>
      <c r="K170" s="237">
        <v>1</v>
      </c>
      <c r="L170" s="237">
        <v>2</v>
      </c>
      <c r="M170" s="237">
        <v>0</v>
      </c>
      <c r="N170" s="236">
        <v>22</v>
      </c>
      <c r="O170" s="230"/>
    </row>
    <row r="171" spans="1:15">
      <c r="A171" s="261" t="s">
        <v>358</v>
      </c>
      <c r="B171" s="236">
        <v>1</v>
      </c>
      <c r="C171" s="236">
        <v>2</v>
      </c>
      <c r="D171" s="236">
        <v>1</v>
      </c>
      <c r="E171" s="236">
        <v>2</v>
      </c>
      <c r="F171" s="236">
        <v>1</v>
      </c>
      <c r="G171" s="236">
        <v>1</v>
      </c>
      <c r="H171" s="236">
        <v>5</v>
      </c>
      <c r="I171" s="236">
        <v>2</v>
      </c>
      <c r="J171" s="237">
        <v>2</v>
      </c>
      <c r="K171" s="237">
        <v>2</v>
      </c>
      <c r="L171" s="237">
        <v>2</v>
      </c>
      <c r="M171" s="237">
        <v>1</v>
      </c>
      <c r="N171" s="236">
        <v>22</v>
      </c>
      <c r="O171" s="230"/>
    </row>
    <row r="172" spans="1:15">
      <c r="A172" s="321" t="s">
        <v>371</v>
      </c>
      <c r="B172" s="236">
        <v>3</v>
      </c>
      <c r="C172" s="236">
        <v>2</v>
      </c>
      <c r="D172" s="236">
        <v>0</v>
      </c>
      <c r="E172" s="236">
        <v>0</v>
      </c>
      <c r="F172" s="236">
        <v>0</v>
      </c>
      <c r="G172" s="236">
        <v>1</v>
      </c>
      <c r="H172" s="236">
        <v>0</v>
      </c>
      <c r="I172" s="236">
        <v>3</v>
      </c>
      <c r="J172" s="237">
        <v>5</v>
      </c>
      <c r="K172" s="237">
        <v>5</v>
      </c>
      <c r="L172" s="237">
        <v>2</v>
      </c>
      <c r="M172" s="237">
        <v>1</v>
      </c>
      <c r="N172" s="236">
        <v>22</v>
      </c>
      <c r="O172" s="230"/>
    </row>
    <row r="173" spans="1:15" ht="23.25">
      <c r="A173" s="261" t="s">
        <v>548</v>
      </c>
      <c r="B173" s="236">
        <v>5</v>
      </c>
      <c r="C173" s="236">
        <v>1</v>
      </c>
      <c r="D173" s="236">
        <v>6</v>
      </c>
      <c r="E173" s="236">
        <v>1</v>
      </c>
      <c r="F173" s="236">
        <v>2</v>
      </c>
      <c r="G173" s="236">
        <v>0</v>
      </c>
      <c r="H173" s="236">
        <v>2</v>
      </c>
      <c r="I173" s="236">
        <v>2</v>
      </c>
      <c r="J173" s="237">
        <v>1</v>
      </c>
      <c r="K173" s="237">
        <v>1</v>
      </c>
      <c r="L173" s="237">
        <v>0</v>
      </c>
      <c r="M173" s="237">
        <v>0</v>
      </c>
      <c r="N173" s="236">
        <v>21</v>
      </c>
      <c r="O173" s="230"/>
    </row>
    <row r="174" spans="1:15">
      <c r="A174" s="261" t="s">
        <v>363</v>
      </c>
      <c r="B174" s="236">
        <v>3</v>
      </c>
      <c r="C174" s="236">
        <v>0</v>
      </c>
      <c r="D174" s="236">
        <v>2</v>
      </c>
      <c r="E174" s="236">
        <v>4</v>
      </c>
      <c r="F174" s="236">
        <v>1</v>
      </c>
      <c r="G174" s="236">
        <v>3</v>
      </c>
      <c r="H174" s="236">
        <v>0</v>
      </c>
      <c r="I174" s="236">
        <v>1</v>
      </c>
      <c r="J174" s="237">
        <v>3</v>
      </c>
      <c r="K174" s="237">
        <v>0</v>
      </c>
      <c r="L174" s="237">
        <v>2</v>
      </c>
      <c r="M174" s="237">
        <v>2</v>
      </c>
      <c r="N174" s="236">
        <v>21</v>
      </c>
      <c r="O174" s="230"/>
    </row>
    <row r="175" spans="1:15">
      <c r="A175" s="261" t="s">
        <v>366</v>
      </c>
      <c r="B175" s="236">
        <v>2</v>
      </c>
      <c r="C175" s="236">
        <v>0</v>
      </c>
      <c r="D175" s="236">
        <v>1</v>
      </c>
      <c r="E175" s="236">
        <v>2</v>
      </c>
      <c r="F175" s="236">
        <v>1</v>
      </c>
      <c r="G175" s="236">
        <v>3</v>
      </c>
      <c r="H175" s="236">
        <v>3</v>
      </c>
      <c r="I175" s="236">
        <v>1</v>
      </c>
      <c r="J175" s="237">
        <v>2</v>
      </c>
      <c r="K175" s="237">
        <v>1</v>
      </c>
      <c r="L175" s="237">
        <v>4</v>
      </c>
      <c r="M175" s="237">
        <v>1</v>
      </c>
      <c r="N175" s="236">
        <v>21</v>
      </c>
      <c r="O175" s="230"/>
    </row>
    <row r="176" spans="1:15">
      <c r="A176" s="237" t="s">
        <v>560</v>
      </c>
      <c r="B176" s="236">
        <v>2</v>
      </c>
      <c r="C176" s="236">
        <v>1</v>
      </c>
      <c r="D176" s="236">
        <v>1</v>
      </c>
      <c r="E176" s="236">
        <v>1</v>
      </c>
      <c r="F176" s="236">
        <v>0</v>
      </c>
      <c r="G176" s="236">
        <v>1</v>
      </c>
      <c r="H176" s="236">
        <v>4</v>
      </c>
      <c r="I176" s="236">
        <v>4</v>
      </c>
      <c r="J176" s="237">
        <v>2</v>
      </c>
      <c r="K176" s="237">
        <v>1</v>
      </c>
      <c r="L176" s="237">
        <v>3</v>
      </c>
      <c r="M176" s="237">
        <v>0</v>
      </c>
      <c r="N176" s="236">
        <v>20</v>
      </c>
      <c r="O176" s="230"/>
    </row>
    <row r="177" spans="1:15" ht="23.25">
      <c r="A177" s="261" t="s">
        <v>557</v>
      </c>
      <c r="B177" s="236">
        <v>4</v>
      </c>
      <c r="C177" s="236">
        <v>1</v>
      </c>
      <c r="D177" s="236">
        <v>0</v>
      </c>
      <c r="E177" s="236">
        <v>1</v>
      </c>
      <c r="F177" s="236">
        <v>0</v>
      </c>
      <c r="G177" s="236">
        <v>3</v>
      </c>
      <c r="H177" s="236">
        <v>2</v>
      </c>
      <c r="I177" s="236">
        <v>1</v>
      </c>
      <c r="J177" s="237">
        <v>2</v>
      </c>
      <c r="K177" s="237">
        <v>0</v>
      </c>
      <c r="L177" s="237">
        <v>2</v>
      </c>
      <c r="M177" s="237">
        <v>3</v>
      </c>
      <c r="N177" s="236">
        <v>19</v>
      </c>
      <c r="O177" s="230"/>
    </row>
    <row r="178" spans="1:15" ht="34.5">
      <c r="A178" s="261" t="s">
        <v>554</v>
      </c>
      <c r="B178" s="236">
        <v>2</v>
      </c>
      <c r="C178" s="236">
        <v>0</v>
      </c>
      <c r="D178" s="236">
        <v>2</v>
      </c>
      <c r="E178" s="236">
        <v>1</v>
      </c>
      <c r="F178" s="236">
        <v>1</v>
      </c>
      <c r="G178" s="236">
        <v>2</v>
      </c>
      <c r="H178" s="236">
        <v>1</v>
      </c>
      <c r="I178" s="236">
        <v>2</v>
      </c>
      <c r="J178" s="237">
        <v>4</v>
      </c>
      <c r="K178" s="237">
        <v>0</v>
      </c>
      <c r="L178" s="237">
        <v>3</v>
      </c>
      <c r="M178" s="237">
        <v>0</v>
      </c>
      <c r="N178" s="236">
        <v>18</v>
      </c>
      <c r="O178" s="230"/>
    </row>
    <row r="179" spans="1:15" ht="23.25">
      <c r="A179" s="261" t="s">
        <v>356</v>
      </c>
      <c r="B179" s="236">
        <v>3</v>
      </c>
      <c r="C179" s="236">
        <v>1</v>
      </c>
      <c r="D179" s="236">
        <v>1</v>
      </c>
      <c r="E179" s="236">
        <v>0</v>
      </c>
      <c r="F179" s="236">
        <v>1</v>
      </c>
      <c r="G179" s="236">
        <v>0</v>
      </c>
      <c r="H179" s="236">
        <v>1</v>
      </c>
      <c r="I179" s="236">
        <v>1</v>
      </c>
      <c r="J179" s="237">
        <v>2</v>
      </c>
      <c r="K179" s="237">
        <v>3</v>
      </c>
      <c r="L179" s="237">
        <v>2</v>
      </c>
      <c r="M179" s="237">
        <v>3</v>
      </c>
      <c r="N179" s="236">
        <v>18</v>
      </c>
      <c r="O179" s="230"/>
    </row>
    <row r="180" spans="1:15">
      <c r="A180" s="261" t="s">
        <v>364</v>
      </c>
      <c r="B180" s="236">
        <v>3</v>
      </c>
      <c r="C180" s="236">
        <v>1</v>
      </c>
      <c r="D180" s="236">
        <v>0</v>
      </c>
      <c r="E180" s="236">
        <v>1</v>
      </c>
      <c r="F180" s="236">
        <v>2</v>
      </c>
      <c r="G180" s="236">
        <v>2</v>
      </c>
      <c r="H180" s="236">
        <v>0</v>
      </c>
      <c r="I180" s="236">
        <v>1</v>
      </c>
      <c r="J180" s="237">
        <v>2</v>
      </c>
      <c r="K180" s="237">
        <v>0</v>
      </c>
      <c r="L180" s="237">
        <v>5</v>
      </c>
      <c r="M180" s="237">
        <v>1</v>
      </c>
      <c r="N180" s="236">
        <v>18</v>
      </c>
      <c r="O180" s="230"/>
    </row>
    <row r="181" spans="1:15">
      <c r="A181" s="261" t="s">
        <v>380</v>
      </c>
      <c r="B181" s="236">
        <v>2</v>
      </c>
      <c r="C181" s="236">
        <v>0</v>
      </c>
      <c r="D181" s="236">
        <v>2</v>
      </c>
      <c r="E181" s="236">
        <v>0</v>
      </c>
      <c r="F181" s="236">
        <v>0</v>
      </c>
      <c r="G181" s="236">
        <v>1</v>
      </c>
      <c r="H181" s="236">
        <v>4</v>
      </c>
      <c r="I181" s="236">
        <v>1</v>
      </c>
      <c r="J181" s="237">
        <v>2</v>
      </c>
      <c r="K181" s="237">
        <v>1</v>
      </c>
      <c r="L181" s="237">
        <v>2</v>
      </c>
      <c r="M181" s="237">
        <v>3</v>
      </c>
      <c r="N181" s="236">
        <v>18</v>
      </c>
      <c r="O181" s="230"/>
    </row>
    <row r="182" spans="1:15" ht="23.25">
      <c r="A182" s="321" t="s">
        <v>382</v>
      </c>
      <c r="B182" s="236">
        <v>2</v>
      </c>
      <c r="C182" s="236">
        <v>1</v>
      </c>
      <c r="D182" s="236">
        <v>0</v>
      </c>
      <c r="E182" s="236">
        <v>2</v>
      </c>
      <c r="F182" s="236">
        <v>1</v>
      </c>
      <c r="G182" s="236">
        <v>1</v>
      </c>
      <c r="H182" s="236">
        <v>0</v>
      </c>
      <c r="I182" s="236">
        <v>1</v>
      </c>
      <c r="J182" s="237">
        <v>4</v>
      </c>
      <c r="K182" s="236">
        <v>0</v>
      </c>
      <c r="L182" s="237">
        <v>4</v>
      </c>
      <c r="M182" s="236">
        <v>1</v>
      </c>
      <c r="N182" s="236">
        <v>17</v>
      </c>
      <c r="O182" s="230"/>
    </row>
    <row r="183" spans="1:15" ht="23.25">
      <c r="A183" s="261" t="s">
        <v>507</v>
      </c>
      <c r="B183" s="236">
        <v>0</v>
      </c>
      <c r="C183" s="236">
        <v>7</v>
      </c>
      <c r="D183" s="236">
        <v>5</v>
      </c>
      <c r="E183" s="236">
        <v>0</v>
      </c>
      <c r="F183" s="236">
        <v>2</v>
      </c>
      <c r="G183" s="236">
        <v>0</v>
      </c>
      <c r="H183" s="236">
        <v>0</v>
      </c>
      <c r="I183" s="236">
        <v>0</v>
      </c>
      <c r="J183" s="237">
        <v>0</v>
      </c>
      <c r="K183" s="237">
        <v>0</v>
      </c>
      <c r="L183" s="237">
        <v>1</v>
      </c>
      <c r="M183" s="237">
        <v>1</v>
      </c>
      <c r="N183" s="236">
        <v>16</v>
      </c>
      <c r="O183" s="230"/>
    </row>
    <row r="184" spans="1:15" ht="23.25">
      <c r="A184" s="261" t="s">
        <v>540</v>
      </c>
      <c r="B184" s="236">
        <v>1</v>
      </c>
      <c r="C184" s="236">
        <v>0</v>
      </c>
      <c r="D184" s="236">
        <v>3</v>
      </c>
      <c r="E184" s="236">
        <v>1</v>
      </c>
      <c r="F184" s="236">
        <v>2</v>
      </c>
      <c r="G184" s="236">
        <v>0</v>
      </c>
      <c r="H184" s="236">
        <v>0</v>
      </c>
      <c r="I184" s="236">
        <v>4</v>
      </c>
      <c r="J184" s="237">
        <v>2</v>
      </c>
      <c r="K184" s="237">
        <v>1</v>
      </c>
      <c r="L184" s="237">
        <v>1</v>
      </c>
      <c r="M184" s="237">
        <v>1</v>
      </c>
      <c r="N184" s="236">
        <v>16</v>
      </c>
      <c r="O184" s="230"/>
    </row>
    <row r="185" spans="1:15">
      <c r="A185" s="261" t="s">
        <v>355</v>
      </c>
      <c r="B185" s="236">
        <v>2</v>
      </c>
      <c r="C185" s="236">
        <v>0</v>
      </c>
      <c r="D185" s="236">
        <v>4</v>
      </c>
      <c r="E185" s="236">
        <v>1</v>
      </c>
      <c r="F185" s="236">
        <v>0</v>
      </c>
      <c r="G185" s="236">
        <v>0</v>
      </c>
      <c r="H185" s="236">
        <v>0</v>
      </c>
      <c r="I185" s="236">
        <v>1</v>
      </c>
      <c r="J185" s="237">
        <v>2</v>
      </c>
      <c r="K185" s="237">
        <v>2</v>
      </c>
      <c r="L185" s="237">
        <v>1</v>
      </c>
      <c r="M185" s="237">
        <v>2</v>
      </c>
      <c r="N185" s="236">
        <v>15</v>
      </c>
      <c r="O185" s="230"/>
    </row>
    <row r="186" spans="1:15" ht="23.25">
      <c r="A186" s="261" t="s">
        <v>367</v>
      </c>
      <c r="B186" s="236">
        <v>3</v>
      </c>
      <c r="C186" s="236">
        <v>2</v>
      </c>
      <c r="D186" s="236">
        <v>1</v>
      </c>
      <c r="E186" s="236">
        <v>0</v>
      </c>
      <c r="F186" s="236">
        <v>0</v>
      </c>
      <c r="G186" s="236">
        <v>0</v>
      </c>
      <c r="H186" s="236">
        <v>2</v>
      </c>
      <c r="I186" s="236">
        <v>1</v>
      </c>
      <c r="J186" s="237">
        <v>2</v>
      </c>
      <c r="K186" s="237">
        <v>0</v>
      </c>
      <c r="L186" s="237">
        <v>4</v>
      </c>
      <c r="M186" s="237">
        <v>0</v>
      </c>
      <c r="N186" s="236">
        <v>15</v>
      </c>
      <c r="O186" s="230"/>
    </row>
    <row r="187" spans="1:15">
      <c r="A187" s="261" t="s">
        <v>373</v>
      </c>
      <c r="B187" s="236">
        <v>2</v>
      </c>
      <c r="C187" s="236">
        <v>0</v>
      </c>
      <c r="D187" s="236">
        <v>1</v>
      </c>
      <c r="E187" s="236">
        <v>1</v>
      </c>
      <c r="F187" s="236">
        <v>2</v>
      </c>
      <c r="G187" s="236">
        <v>0</v>
      </c>
      <c r="H187" s="236">
        <v>0</v>
      </c>
      <c r="I187" s="236">
        <v>2</v>
      </c>
      <c r="J187" s="237">
        <v>2</v>
      </c>
      <c r="K187" s="237">
        <v>1</v>
      </c>
      <c r="L187" s="237">
        <v>2</v>
      </c>
      <c r="M187" s="237">
        <v>1</v>
      </c>
      <c r="N187" s="236">
        <v>14</v>
      </c>
      <c r="O187" s="230"/>
    </row>
    <row r="188" spans="1:15" ht="23.25">
      <c r="A188" s="261" t="s">
        <v>541</v>
      </c>
      <c r="B188" s="236">
        <v>1</v>
      </c>
      <c r="C188" s="236">
        <v>1</v>
      </c>
      <c r="D188" s="236">
        <v>0</v>
      </c>
      <c r="E188" s="236">
        <v>1</v>
      </c>
      <c r="F188" s="236">
        <v>1</v>
      </c>
      <c r="G188" s="236">
        <v>2</v>
      </c>
      <c r="H188" s="236">
        <v>2</v>
      </c>
      <c r="I188" s="236">
        <v>2</v>
      </c>
      <c r="J188" s="237">
        <v>0</v>
      </c>
      <c r="K188" s="237">
        <v>0</v>
      </c>
      <c r="L188" s="237">
        <v>3</v>
      </c>
      <c r="M188" s="237">
        <v>0</v>
      </c>
      <c r="N188" s="236">
        <v>13</v>
      </c>
      <c r="O188" s="230"/>
    </row>
    <row r="189" spans="1:15" ht="23.25">
      <c r="A189" s="261" t="s">
        <v>359</v>
      </c>
      <c r="B189" s="236">
        <v>1</v>
      </c>
      <c r="C189" s="236">
        <v>0</v>
      </c>
      <c r="D189" s="236">
        <v>0</v>
      </c>
      <c r="E189" s="236">
        <v>0</v>
      </c>
      <c r="F189" s="236">
        <v>1</v>
      </c>
      <c r="G189" s="236">
        <v>1</v>
      </c>
      <c r="H189" s="236">
        <v>0</v>
      </c>
      <c r="I189" s="236">
        <v>1</v>
      </c>
      <c r="J189" s="237">
        <v>5</v>
      </c>
      <c r="K189" s="237">
        <v>1</v>
      </c>
      <c r="L189" s="237">
        <v>2</v>
      </c>
      <c r="M189" s="237">
        <v>1</v>
      </c>
      <c r="N189" s="236">
        <v>13</v>
      </c>
      <c r="O189" s="230"/>
    </row>
    <row r="190" spans="1:15">
      <c r="A190" s="261" t="s">
        <v>362</v>
      </c>
      <c r="B190" s="236">
        <v>1</v>
      </c>
      <c r="C190" s="236">
        <v>0</v>
      </c>
      <c r="D190" s="236">
        <v>0</v>
      </c>
      <c r="E190" s="236">
        <v>0</v>
      </c>
      <c r="F190" s="236">
        <v>0</v>
      </c>
      <c r="G190" s="236">
        <v>1</v>
      </c>
      <c r="H190" s="236">
        <v>0</v>
      </c>
      <c r="I190" s="236">
        <v>1</v>
      </c>
      <c r="J190" s="237">
        <v>4</v>
      </c>
      <c r="K190" s="237">
        <v>2</v>
      </c>
      <c r="L190" s="237">
        <v>3</v>
      </c>
      <c r="M190" s="237">
        <v>1</v>
      </c>
      <c r="N190" s="236">
        <v>13</v>
      </c>
      <c r="O190" s="230"/>
    </row>
    <row r="191" spans="1:15" ht="23.25">
      <c r="A191" s="321" t="s">
        <v>360</v>
      </c>
      <c r="B191" s="236">
        <v>1</v>
      </c>
      <c r="C191" s="236">
        <v>0</v>
      </c>
      <c r="D191" s="236">
        <v>1</v>
      </c>
      <c r="E191" s="236">
        <v>0</v>
      </c>
      <c r="F191" s="236">
        <v>1</v>
      </c>
      <c r="G191" s="236">
        <v>1</v>
      </c>
      <c r="H191" s="236">
        <v>0</v>
      </c>
      <c r="I191" s="236">
        <v>1</v>
      </c>
      <c r="J191" s="237">
        <v>2</v>
      </c>
      <c r="K191" s="237">
        <v>0</v>
      </c>
      <c r="L191" s="237">
        <v>2</v>
      </c>
      <c r="M191" s="237">
        <v>1</v>
      </c>
      <c r="N191" s="236">
        <v>10</v>
      </c>
      <c r="O191" s="230"/>
    </row>
    <row r="192" spans="1:15" ht="23.25">
      <c r="A192" s="261" t="s">
        <v>497</v>
      </c>
      <c r="B192" s="236">
        <v>2</v>
      </c>
      <c r="C192" s="236">
        <v>2</v>
      </c>
      <c r="D192" s="236">
        <v>1</v>
      </c>
      <c r="E192" s="236">
        <v>0</v>
      </c>
      <c r="F192" s="236">
        <v>3</v>
      </c>
      <c r="G192" s="236">
        <v>1</v>
      </c>
      <c r="H192" s="236">
        <v>0</v>
      </c>
      <c r="I192" s="236">
        <v>0</v>
      </c>
      <c r="J192" s="237">
        <v>0</v>
      </c>
      <c r="K192" s="237">
        <v>0</v>
      </c>
      <c r="L192" s="237">
        <v>0</v>
      </c>
      <c r="M192" s="237">
        <v>0</v>
      </c>
      <c r="N192" s="236">
        <v>9</v>
      </c>
      <c r="O192" s="230"/>
    </row>
    <row r="193" spans="1:33">
      <c r="A193" s="754" t="s">
        <v>549</v>
      </c>
      <c r="B193" s="754">
        <v>2</v>
      </c>
      <c r="C193" s="323">
        <v>0</v>
      </c>
      <c r="D193" s="323">
        <v>1</v>
      </c>
      <c r="E193" s="754">
        <v>0</v>
      </c>
      <c r="F193" s="236">
        <v>2</v>
      </c>
      <c r="G193" s="236">
        <v>4</v>
      </c>
      <c r="H193" s="236">
        <v>0</v>
      </c>
      <c r="I193" s="236">
        <v>0</v>
      </c>
      <c r="J193" s="236">
        <v>0</v>
      </c>
      <c r="K193" s="236">
        <v>0</v>
      </c>
      <c r="L193" s="236">
        <v>0</v>
      </c>
      <c r="M193" s="262">
        <v>0</v>
      </c>
      <c r="N193" s="755">
        <v>9</v>
      </c>
      <c r="O193" s="230"/>
    </row>
    <row r="194" spans="1:33">
      <c r="A194" s="261" t="s">
        <v>551</v>
      </c>
      <c r="B194" s="236">
        <v>0</v>
      </c>
      <c r="C194" s="236">
        <v>1</v>
      </c>
      <c r="D194" s="236">
        <v>1</v>
      </c>
      <c r="E194" s="236">
        <v>0</v>
      </c>
      <c r="F194" s="236">
        <v>2</v>
      </c>
      <c r="G194" s="236">
        <v>2</v>
      </c>
      <c r="H194" s="236">
        <v>1</v>
      </c>
      <c r="I194" s="236">
        <v>0</v>
      </c>
      <c r="J194" s="237">
        <v>0</v>
      </c>
      <c r="K194" s="237">
        <v>1</v>
      </c>
      <c r="L194" s="237">
        <v>1</v>
      </c>
      <c r="M194" s="237">
        <v>0</v>
      </c>
      <c r="N194" s="236">
        <v>9</v>
      </c>
      <c r="O194" s="230"/>
    </row>
    <row r="195" spans="1:33" ht="23.25">
      <c r="A195" s="261" t="s">
        <v>505</v>
      </c>
      <c r="B195" s="236">
        <v>1</v>
      </c>
      <c r="C195" s="236">
        <v>1</v>
      </c>
      <c r="D195" s="236">
        <v>1</v>
      </c>
      <c r="E195" s="236">
        <v>0</v>
      </c>
      <c r="F195" s="236">
        <v>1</v>
      </c>
      <c r="G195" s="236">
        <v>0</v>
      </c>
      <c r="H195" s="236">
        <v>1</v>
      </c>
      <c r="I195" s="236">
        <v>0</v>
      </c>
      <c r="J195" s="237">
        <v>0</v>
      </c>
      <c r="K195" s="237">
        <v>1</v>
      </c>
      <c r="L195" s="237">
        <v>0</v>
      </c>
      <c r="M195" s="237">
        <v>1</v>
      </c>
      <c r="N195" s="236">
        <v>7</v>
      </c>
      <c r="O195" s="230"/>
    </row>
    <row r="196" spans="1:33" ht="23.25">
      <c r="A196" s="261" t="s">
        <v>539</v>
      </c>
      <c r="B196" s="236">
        <v>2</v>
      </c>
      <c r="C196" s="236">
        <v>0</v>
      </c>
      <c r="D196" s="236">
        <v>2</v>
      </c>
      <c r="E196" s="236">
        <v>0</v>
      </c>
      <c r="F196" s="236">
        <v>0</v>
      </c>
      <c r="G196" s="236">
        <v>1</v>
      </c>
      <c r="H196" s="236">
        <v>0</v>
      </c>
      <c r="I196" s="236">
        <v>1</v>
      </c>
      <c r="J196" s="237">
        <v>1</v>
      </c>
      <c r="K196" s="237">
        <v>0</v>
      </c>
      <c r="L196" s="237">
        <v>0</v>
      </c>
      <c r="M196" s="237">
        <v>0</v>
      </c>
      <c r="N196" s="236">
        <v>7</v>
      </c>
      <c r="O196" s="230"/>
    </row>
    <row r="197" spans="1:33" ht="23.25" customHeight="1">
      <c r="A197" s="261" t="s">
        <v>525</v>
      </c>
      <c r="B197" s="236">
        <v>1</v>
      </c>
      <c r="C197" s="236">
        <v>0</v>
      </c>
      <c r="D197" s="236">
        <v>0</v>
      </c>
      <c r="E197" s="236">
        <v>0</v>
      </c>
      <c r="F197" s="236">
        <v>1</v>
      </c>
      <c r="G197" s="236">
        <v>0</v>
      </c>
      <c r="H197" s="236">
        <v>0</v>
      </c>
      <c r="I197" s="236">
        <v>1</v>
      </c>
      <c r="J197" s="237">
        <v>0</v>
      </c>
      <c r="K197" s="237">
        <v>1</v>
      </c>
      <c r="L197" s="237">
        <v>0</v>
      </c>
      <c r="M197" s="237">
        <v>0</v>
      </c>
      <c r="N197" s="236">
        <v>4</v>
      </c>
      <c r="O197" s="230"/>
    </row>
    <row r="198" spans="1:33" ht="23.25" customHeight="1">
      <c r="A198" s="261" t="s">
        <v>498</v>
      </c>
      <c r="B198" s="236">
        <v>0</v>
      </c>
      <c r="C198" s="236">
        <v>0</v>
      </c>
      <c r="D198" s="236">
        <v>0</v>
      </c>
      <c r="E198" s="236">
        <v>0</v>
      </c>
      <c r="F198" s="236">
        <v>0</v>
      </c>
      <c r="G198" s="236">
        <v>0</v>
      </c>
      <c r="H198" s="236">
        <v>0</v>
      </c>
      <c r="I198" s="236">
        <v>0</v>
      </c>
      <c r="J198" s="237">
        <v>0</v>
      </c>
      <c r="K198" s="237">
        <v>0</v>
      </c>
      <c r="L198" s="237">
        <v>0</v>
      </c>
      <c r="M198" s="237">
        <v>0</v>
      </c>
      <c r="N198" s="236">
        <v>0</v>
      </c>
      <c r="O198" s="230"/>
    </row>
    <row r="199" spans="1:33" s="1045" customFormat="1" ht="23.25" customHeight="1">
      <c r="A199" s="261" t="s">
        <v>527</v>
      </c>
      <c r="B199" s="236">
        <v>0</v>
      </c>
      <c r="C199" s="236">
        <v>0</v>
      </c>
      <c r="D199" s="236">
        <v>0</v>
      </c>
      <c r="E199" s="236">
        <v>0</v>
      </c>
      <c r="F199" s="236">
        <v>0</v>
      </c>
      <c r="G199" s="236">
        <v>0</v>
      </c>
      <c r="H199" s="236">
        <v>0</v>
      </c>
      <c r="I199" s="236">
        <v>0</v>
      </c>
      <c r="J199" s="237">
        <v>0</v>
      </c>
      <c r="K199" s="237">
        <v>0</v>
      </c>
      <c r="L199" s="237">
        <v>0</v>
      </c>
      <c r="M199" s="237">
        <v>0</v>
      </c>
      <c r="N199" s="236">
        <v>0</v>
      </c>
      <c r="O199" s="323"/>
      <c r="P199" s="1044"/>
      <c r="Q199" s="1044"/>
      <c r="AF199" s="1041"/>
      <c r="AG199" s="1041"/>
    </row>
    <row r="200" spans="1:33" s="1045" customFormat="1" ht="23.25" customHeight="1">
      <c r="A200" s="261" t="s">
        <v>555</v>
      </c>
      <c r="B200" s="236">
        <v>0</v>
      </c>
      <c r="C200" s="236">
        <v>0</v>
      </c>
      <c r="D200" s="236">
        <v>0</v>
      </c>
      <c r="E200" s="236">
        <v>0</v>
      </c>
      <c r="F200" s="236">
        <v>0</v>
      </c>
      <c r="G200" s="236">
        <v>0</v>
      </c>
      <c r="H200" s="236">
        <v>0</v>
      </c>
      <c r="I200" s="236">
        <v>0</v>
      </c>
      <c r="J200" s="237">
        <v>0</v>
      </c>
      <c r="K200" s="237">
        <v>0</v>
      </c>
      <c r="L200" s="237">
        <v>0</v>
      </c>
      <c r="M200" s="237">
        <v>0</v>
      </c>
      <c r="N200" s="236">
        <v>0</v>
      </c>
      <c r="O200" s="323"/>
      <c r="P200" s="1044"/>
      <c r="Q200" s="1044"/>
      <c r="AF200" s="1041"/>
      <c r="AG200" s="1041"/>
    </row>
    <row r="201" spans="1:33" s="361" customFormat="1" ht="23.25" customHeight="1">
      <c r="A201" s="717" t="s">
        <v>562</v>
      </c>
      <c r="B201" s="717"/>
      <c r="C201" s="756">
        <v>613</v>
      </c>
      <c r="D201" s="756">
        <v>621</v>
      </c>
      <c r="E201" s="717">
        <v>735</v>
      </c>
      <c r="F201" s="757">
        <v>637</v>
      </c>
      <c r="G201" s="757">
        <v>687</v>
      </c>
      <c r="H201" s="757">
        <v>554</v>
      </c>
      <c r="I201" s="757">
        <v>600</v>
      </c>
      <c r="J201" s="757">
        <v>776</v>
      </c>
      <c r="K201" s="757">
        <v>650</v>
      </c>
      <c r="L201" s="757">
        <v>610</v>
      </c>
      <c r="M201" s="758">
        <v>590</v>
      </c>
      <c r="N201" s="759">
        <v>7685</v>
      </c>
      <c r="O201" s="756"/>
      <c r="P201" s="1046"/>
      <c r="Q201" s="1046"/>
      <c r="AF201" s="248"/>
      <c r="AG201" s="248"/>
    </row>
  </sheetData>
  <sortState xmlns:xlrd2="http://schemas.microsoft.com/office/spreadsheetml/2017/richdata2" ref="A121:N200">
    <sortCondition descending="1" ref="N120"/>
  </sortState>
  <mergeCells count="7">
    <mergeCell ref="S45:AE45"/>
    <mergeCell ref="A4:C4"/>
    <mergeCell ref="S21:AG21"/>
    <mergeCell ref="S23:AE23"/>
    <mergeCell ref="S26:AE26"/>
    <mergeCell ref="S31:AE31"/>
    <mergeCell ref="S37:AE37"/>
  </mergeCells>
  <conditionalFormatting sqref="A133:A192 A23:A33 A35:A96">
    <cfRule type="expression" dxfId="5" priority="59" stopIfTrue="1">
      <formula>AND(COUNTIF($A$23:$A$33, A23)+COUNTIF($A$35:$A$96, A23)&gt;1,NOT(ISBLANK(A23)))</formula>
    </cfRule>
  </conditionalFormatting>
  <conditionalFormatting sqref="A117:A118">
    <cfRule type="expression" dxfId="4" priority="61" stopIfTrue="1">
      <formula>AND(COUNTIF($A$117:$A$118, A117)&gt;1,NOT(ISBLANK(A117)))</formula>
    </cfRule>
  </conditionalFormatting>
  <conditionalFormatting sqref="A120:A131">
    <cfRule type="expression" dxfId="3" priority="33" stopIfTrue="1">
      <formula>AND(COUNTIF($A$23:$A$33, A120)+COUNTIF($A$35:$A$96, A120)&gt;1,NOT(ISBLANK(A120)))</formula>
    </cfRule>
  </conditionalFormatting>
  <conditionalFormatting sqref="A120:A197 A23:A101">
    <cfRule type="expression" dxfId="2" priority="34" stopIfTrue="1">
      <formula>AND(COUNTIF($A$23:$A$101, A23)&gt;1,NOT(ISBLANK(A23)))</formula>
    </cfRule>
  </conditionalFormatting>
  <conditionalFormatting sqref="A106:A116">
    <cfRule type="expression" dxfId="1" priority="1" stopIfTrue="1">
      <formula>AND(COUNTIF($A$23:$A$33, A106)+COUNTIF($A$35:$A$96, A106)&gt;1,NOT(ISBLANK(A106)))</formula>
    </cfRule>
  </conditionalFormatting>
  <conditionalFormatting sqref="A106:A116">
    <cfRule type="expression" dxfId="0" priority="2" stopIfTrue="1">
      <formula>AND(COUNTIF($A$23:$A$101, A106)&gt;1,NOT(ISBLANK(A106)))</formula>
    </cfRule>
  </conditionalFormatting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02:M102 T39:U39 AA39:AC39 V39:Z39" formulaRange="1"/>
    <ignoredError sqref="O102 AF47:AG47 AF39:AG39 AF33:AG33 AF27" formula="1"/>
    <ignoredError sqref="AD39:AE39" formula="1" formulaRange="1"/>
    <ignoredError sqref="O62:O101 O40:O60 O23:O38" evalError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6"/>
  <dimension ref="A8:AG43"/>
  <sheetViews>
    <sheetView zoomScale="90" zoomScaleNormal="90" workbookViewId="0">
      <selection activeCell="S12" sqref="S12"/>
    </sheetView>
  </sheetViews>
  <sheetFormatPr defaultRowHeight="15"/>
  <cols>
    <col min="1" max="1" width="9.140625" style="399" customWidth="1"/>
    <col min="2" max="2" width="12.28515625" style="399" customWidth="1"/>
    <col min="3" max="3" width="10.7109375" style="399" customWidth="1"/>
    <col min="4" max="4" width="11.7109375" style="399" customWidth="1"/>
    <col min="5" max="5" width="11.5703125" style="399" bestFit="1" customWidth="1"/>
    <col min="6" max="16384" width="9.140625" style="399"/>
  </cols>
  <sheetData>
    <row r="8" spans="1:33">
      <c r="A8" s="786"/>
      <c r="C8" s="764"/>
      <c r="D8" s="764"/>
      <c r="F8" s="785"/>
      <c r="G8" s="785"/>
      <c r="H8" s="785"/>
      <c r="I8" s="787"/>
      <c r="J8" s="785"/>
      <c r="K8" s="785"/>
      <c r="L8" s="785"/>
      <c r="M8" s="788"/>
      <c r="N8" s="789"/>
      <c r="O8" s="764"/>
      <c r="P8" s="764"/>
      <c r="Q8" s="764"/>
      <c r="AF8" s="785"/>
      <c r="AG8" s="785"/>
    </row>
    <row r="9" spans="1:33">
      <c r="A9" s="790"/>
      <c r="C9" s="764"/>
      <c r="D9" s="764"/>
      <c r="F9" s="785"/>
      <c r="G9" s="785"/>
      <c r="H9" s="785"/>
      <c r="I9" s="787"/>
      <c r="J9" s="785"/>
      <c r="K9" s="785"/>
      <c r="L9" s="785"/>
      <c r="M9" s="788"/>
      <c r="N9" s="789"/>
      <c r="O9" s="764"/>
      <c r="P9" s="764"/>
      <c r="Q9" s="764"/>
      <c r="AF9" s="785"/>
      <c r="AG9" s="785"/>
    </row>
    <row r="10" spans="1:33">
      <c r="A10" s="790"/>
      <c r="C10" s="764"/>
      <c r="D10" s="764"/>
      <c r="F10" s="785"/>
      <c r="G10" s="785"/>
      <c r="H10" s="785"/>
      <c r="I10" s="787"/>
      <c r="J10" s="785"/>
      <c r="K10" s="785"/>
      <c r="L10" s="785"/>
      <c r="M10" s="788"/>
      <c r="N10" s="789"/>
      <c r="O10" s="764"/>
      <c r="P10" s="764"/>
      <c r="Q10" s="764"/>
      <c r="AF10" s="785"/>
      <c r="AG10" s="785"/>
    </row>
    <row r="11" spans="1:33">
      <c r="A11" s="790"/>
      <c r="C11" s="764"/>
      <c r="D11" s="764"/>
      <c r="F11" s="785"/>
      <c r="G11" s="785"/>
      <c r="H11" s="785"/>
      <c r="I11" s="787"/>
      <c r="J11" s="785"/>
      <c r="K11" s="785"/>
      <c r="L11" s="785"/>
      <c r="M11" s="788"/>
      <c r="N11" s="789"/>
      <c r="O11" s="764"/>
      <c r="P11" s="764"/>
      <c r="Q11" s="764"/>
      <c r="AF11" s="785"/>
      <c r="AG11" s="785"/>
    </row>
    <row r="12" spans="1:33">
      <c r="A12" s="790"/>
      <c r="C12" s="764"/>
      <c r="D12" s="764"/>
      <c r="F12" s="785"/>
      <c r="G12" s="785"/>
      <c r="H12" s="785"/>
      <c r="I12" s="787"/>
      <c r="J12" s="785"/>
      <c r="K12" s="785"/>
      <c r="L12" s="785"/>
      <c r="M12" s="788"/>
      <c r="N12" s="789"/>
      <c r="O12" s="764"/>
      <c r="P12" s="764"/>
      <c r="Q12" s="764"/>
      <c r="AF12" s="785"/>
      <c r="AG12" s="785"/>
    </row>
    <row r="13" spans="1:33" ht="15.75" thickBot="1">
      <c r="B13" s="399">
        <v>23</v>
      </c>
    </row>
    <row r="14" spans="1:33" ht="15.75" thickBot="1">
      <c r="A14" s="791" t="s">
        <v>5</v>
      </c>
      <c r="B14" s="792" t="s">
        <v>6</v>
      </c>
      <c r="C14" s="793" t="s">
        <v>7</v>
      </c>
      <c r="D14" s="213"/>
      <c r="E14" s="717" t="s">
        <v>5</v>
      </c>
      <c r="F14" s="717" t="s">
        <v>6</v>
      </c>
      <c r="G14" s="213"/>
    </row>
    <row r="15" spans="1:33" ht="15.75" thickBot="1">
      <c r="A15" s="794">
        <v>45658</v>
      </c>
      <c r="B15" s="1034">
        <v>12</v>
      </c>
      <c r="C15" s="1035">
        <f>((B15-23)/23)*100</f>
        <v>-47.826086956521742</v>
      </c>
      <c r="D15" s="213"/>
      <c r="E15" s="797">
        <v>45658</v>
      </c>
      <c r="F15" s="404">
        <v>12</v>
      </c>
      <c r="G15" s="213"/>
    </row>
    <row r="16" spans="1:33" ht="15.75" thickBot="1">
      <c r="A16" s="795">
        <v>45689</v>
      </c>
      <c r="B16" s="1036">
        <v>39</v>
      </c>
      <c r="C16" s="1037">
        <f t="shared" ref="C16:C26" si="0">((B16-B15)/B15)*100</f>
        <v>225</v>
      </c>
      <c r="D16" s="213"/>
      <c r="E16" s="797">
        <v>45689</v>
      </c>
      <c r="F16" s="404">
        <v>39</v>
      </c>
      <c r="G16" s="213"/>
    </row>
    <row r="17" spans="1:7" ht="15.75" thickBot="1">
      <c r="A17" s="795">
        <v>45717</v>
      </c>
      <c r="B17" s="1036">
        <v>29</v>
      </c>
      <c r="C17" s="1037">
        <f t="shared" si="0"/>
        <v>-25.641025641025639</v>
      </c>
      <c r="D17" s="213"/>
      <c r="E17" s="797">
        <v>45717</v>
      </c>
      <c r="F17" s="404">
        <v>29</v>
      </c>
      <c r="G17" s="213"/>
    </row>
    <row r="18" spans="1:7" ht="15.75" thickBot="1">
      <c r="A18" s="795">
        <v>45748</v>
      </c>
      <c r="B18" s="1036">
        <v>14</v>
      </c>
      <c r="C18" s="1037">
        <f t="shared" si="0"/>
        <v>-51.724137931034484</v>
      </c>
      <c r="D18" s="213"/>
      <c r="E18" s="797">
        <v>45748</v>
      </c>
      <c r="F18" s="404">
        <v>14</v>
      </c>
      <c r="G18" s="213"/>
    </row>
    <row r="19" spans="1:7" ht="15.75" thickBot="1">
      <c r="A19" s="795">
        <v>45778</v>
      </c>
      <c r="B19" s="1036">
        <v>71</v>
      </c>
      <c r="C19" s="1037">
        <f t="shared" si="0"/>
        <v>407.14285714285711</v>
      </c>
      <c r="D19" s="213"/>
      <c r="E19" s="797">
        <v>45778</v>
      </c>
      <c r="F19" s="404">
        <v>71</v>
      </c>
      <c r="G19" s="213"/>
    </row>
    <row r="20" spans="1:7" ht="15.75" thickBot="1">
      <c r="A20" s="795">
        <v>45809</v>
      </c>
      <c r="B20" s="1036">
        <v>32</v>
      </c>
      <c r="C20" s="1037">
        <f t="shared" si="0"/>
        <v>-54.929577464788736</v>
      </c>
      <c r="D20" s="213"/>
      <c r="E20" s="797">
        <v>45809</v>
      </c>
      <c r="F20" s="404">
        <v>32</v>
      </c>
      <c r="G20" s="213"/>
    </row>
    <row r="21" spans="1:7" ht="15.75" thickBot="1">
      <c r="A21" s="795">
        <v>45839</v>
      </c>
      <c r="B21" s="1036">
        <v>24</v>
      </c>
      <c r="C21" s="1037">
        <f t="shared" si="0"/>
        <v>-25</v>
      </c>
      <c r="D21" s="213"/>
      <c r="E21" s="797">
        <v>45839</v>
      </c>
      <c r="F21" s="404">
        <v>24</v>
      </c>
      <c r="G21" s="213"/>
    </row>
    <row r="22" spans="1:7" ht="15.75" thickBot="1">
      <c r="A22" s="795">
        <v>45870</v>
      </c>
      <c r="B22" s="1036">
        <v>27</v>
      </c>
      <c r="C22" s="1037">
        <f t="shared" si="0"/>
        <v>12.5</v>
      </c>
      <c r="D22" s="213"/>
      <c r="E22" s="797">
        <v>45870</v>
      </c>
      <c r="F22" s="404">
        <v>27</v>
      </c>
      <c r="G22" s="213"/>
    </row>
    <row r="23" spans="1:7" ht="15.75" thickBot="1">
      <c r="A23" s="795">
        <v>45901</v>
      </c>
      <c r="B23" s="1036">
        <v>20</v>
      </c>
      <c r="C23" s="1037">
        <f t="shared" si="0"/>
        <v>-25.925925925925924</v>
      </c>
      <c r="D23" s="213"/>
      <c r="E23" s="797">
        <v>45901</v>
      </c>
      <c r="F23" s="230">
        <v>20</v>
      </c>
      <c r="G23" s="213"/>
    </row>
    <row r="24" spans="1:7" ht="15.75" thickBot="1">
      <c r="A24" s="795">
        <v>45931</v>
      </c>
      <c r="B24" s="1036">
        <v>44</v>
      </c>
      <c r="C24" s="1037">
        <f t="shared" si="0"/>
        <v>120</v>
      </c>
      <c r="D24" s="213"/>
      <c r="E24" s="797">
        <v>45931</v>
      </c>
      <c r="F24" s="230">
        <v>44</v>
      </c>
      <c r="G24" s="213"/>
    </row>
    <row r="25" spans="1:7" ht="15.75" thickBot="1">
      <c r="A25" s="795">
        <v>45962</v>
      </c>
      <c r="B25" s="1036">
        <v>27</v>
      </c>
      <c r="C25" s="1037">
        <f t="shared" si="0"/>
        <v>-38.636363636363633</v>
      </c>
      <c r="D25" s="213"/>
      <c r="E25" s="797">
        <v>45962</v>
      </c>
      <c r="F25" s="404">
        <v>27</v>
      </c>
      <c r="G25" s="213"/>
    </row>
    <row r="26" spans="1:7" ht="15.75" thickBot="1">
      <c r="A26" s="795">
        <v>45992</v>
      </c>
      <c r="B26" s="1036">
        <v>13</v>
      </c>
      <c r="C26" s="1037">
        <f t="shared" si="0"/>
        <v>-51.851851851851848</v>
      </c>
      <c r="D26" s="213"/>
      <c r="E26" s="797">
        <v>45992</v>
      </c>
      <c r="F26" s="404">
        <v>13</v>
      </c>
      <c r="G26" s="213"/>
    </row>
    <row r="27" spans="1:7" ht="15.75" thickBot="1">
      <c r="A27" s="796" t="s">
        <v>8</v>
      </c>
      <c r="B27" s="796">
        <f>SUM(B15:B26)</f>
        <v>352</v>
      </c>
      <c r="C27" s="796"/>
      <c r="D27" s="213"/>
      <c r="E27" s="230" t="s">
        <v>8</v>
      </c>
      <c r="F27" s="230">
        <f>SUM(F15:F25)</f>
        <v>339</v>
      </c>
      <c r="G27" s="213"/>
    </row>
    <row r="28" spans="1:7">
      <c r="D28" s="213"/>
      <c r="E28" s="213"/>
      <c r="F28" s="213"/>
      <c r="G28" s="213"/>
    </row>
    <row r="29" spans="1:7">
      <c r="D29" s="213"/>
      <c r="E29" s="213"/>
      <c r="F29" s="213"/>
      <c r="G29" s="213"/>
    </row>
    <row r="30" spans="1:7">
      <c r="A30" s="1038"/>
      <c r="B30" s="1039"/>
      <c r="D30" s="213" t="s">
        <v>574</v>
      </c>
      <c r="E30" s="213">
        <v>1</v>
      </c>
      <c r="F30" s="213"/>
      <c r="G30" s="213"/>
    </row>
    <row r="31" spans="1:7">
      <c r="A31" s="1039"/>
      <c r="B31" s="1039"/>
      <c r="D31" s="213" t="s">
        <v>575</v>
      </c>
      <c r="E31" s="213">
        <v>1</v>
      </c>
      <c r="F31" s="213"/>
      <c r="G31" s="213"/>
    </row>
    <row r="32" spans="1:7">
      <c r="D32" s="213" t="s">
        <v>576</v>
      </c>
      <c r="E32" s="213">
        <v>11</v>
      </c>
      <c r="F32" s="213"/>
      <c r="G32" s="213"/>
    </row>
    <row r="33" spans="1:9">
      <c r="D33" s="213" t="s">
        <v>42</v>
      </c>
      <c r="E33" s="213">
        <f>SUM(E30:E32)</f>
        <v>13</v>
      </c>
      <c r="F33" s="213"/>
      <c r="G33" s="213"/>
    </row>
    <row r="41" spans="1:9">
      <c r="A41" s="1096" t="s">
        <v>20</v>
      </c>
      <c r="B41" s="1096"/>
      <c r="C41" s="1096"/>
      <c r="D41" s="1096"/>
      <c r="E41" s="1096"/>
      <c r="F41" s="1096"/>
      <c r="G41" s="1096"/>
      <c r="H41" s="1096"/>
      <c r="I41" s="1096"/>
    </row>
    <row r="42" spans="1:9">
      <c r="A42" s="1096"/>
      <c r="B42" s="1096"/>
      <c r="C42" s="1096"/>
      <c r="D42" s="1096"/>
      <c r="E42" s="1096"/>
      <c r="F42" s="1096"/>
      <c r="G42" s="1096"/>
      <c r="H42" s="1096"/>
      <c r="I42" s="1096"/>
    </row>
    <row r="43" spans="1:9">
      <c r="A43" s="1096"/>
      <c r="B43" s="1096"/>
      <c r="C43" s="1096"/>
      <c r="D43" s="1096"/>
      <c r="E43" s="1096"/>
      <c r="F43" s="1096"/>
      <c r="G43" s="1096"/>
      <c r="H43" s="1096"/>
      <c r="I43" s="1096"/>
    </row>
  </sheetData>
  <mergeCells count="1">
    <mergeCell ref="A41:I43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F27" formulaRange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27"/>
  <dimension ref="A1:B19"/>
  <sheetViews>
    <sheetView topLeftCell="C1" workbookViewId="0"/>
  </sheetViews>
  <sheetFormatPr defaultRowHeight="15"/>
  <cols>
    <col min="1" max="1" width="55.7109375" hidden="1" customWidth="1"/>
    <col min="2" max="2" width="19.85546875" hidden="1" customWidth="1"/>
    <col min="3" max="3" width="9.140625" customWidth="1"/>
  </cols>
  <sheetData>
    <row r="1" spans="1:2">
      <c r="A1" s="72" t="s">
        <v>3</v>
      </c>
    </row>
    <row r="2" spans="1:2">
      <c r="A2" s="1" t="s">
        <v>4</v>
      </c>
    </row>
    <row r="3" spans="1:2">
      <c r="A3" s="70"/>
    </row>
    <row r="4" spans="1:2">
      <c r="A4" s="185" t="s">
        <v>577</v>
      </c>
      <c r="B4" s="186" t="s">
        <v>578</v>
      </c>
    </row>
    <row r="5" spans="1:2" ht="15.75" thickBot="1">
      <c r="A5" s="187" t="s">
        <v>64</v>
      </c>
      <c r="B5" s="188">
        <v>135</v>
      </c>
    </row>
    <row r="6" spans="1:2" ht="45">
      <c r="A6" s="187" t="s">
        <v>579</v>
      </c>
      <c r="B6" s="188">
        <v>58</v>
      </c>
    </row>
    <row r="7" spans="1:2" ht="45">
      <c r="A7" s="189" t="s">
        <v>580</v>
      </c>
      <c r="B7" s="188">
        <v>281</v>
      </c>
    </row>
    <row r="8" spans="1:2" ht="15.75" thickBot="1">
      <c r="A8" s="187" t="s">
        <v>581</v>
      </c>
      <c r="B8" s="188">
        <v>106</v>
      </c>
    </row>
    <row r="9" spans="1:2" ht="15.75" thickBot="1">
      <c r="A9" s="187" t="s">
        <v>582</v>
      </c>
      <c r="B9" s="188">
        <v>4</v>
      </c>
    </row>
    <row r="10" spans="1:2" ht="15.75" thickBot="1">
      <c r="A10" s="187" t="s">
        <v>583</v>
      </c>
      <c r="B10" s="188">
        <v>257</v>
      </c>
    </row>
    <row r="11" spans="1:2" ht="15.75" thickBot="1">
      <c r="A11" s="187" t="s">
        <v>584</v>
      </c>
      <c r="B11" s="188">
        <v>72</v>
      </c>
    </row>
    <row r="12" spans="1:2" ht="30">
      <c r="A12" s="190" t="s">
        <v>585</v>
      </c>
      <c r="B12" s="188">
        <v>42</v>
      </c>
    </row>
    <row r="13" spans="1:2">
      <c r="A13" s="191" t="s">
        <v>19</v>
      </c>
      <c r="B13" s="192">
        <f>SUM(B5:B12)</f>
        <v>955</v>
      </c>
    </row>
    <row r="16" spans="1:2">
      <c r="A16" s="70"/>
    </row>
    <row r="17" spans="1:1">
      <c r="A17" s="70"/>
    </row>
    <row r="18" spans="1:1">
      <c r="A18" s="70"/>
    </row>
    <row r="19" spans="1:1">
      <c r="A19" s="70"/>
    </row>
  </sheetData>
  <pageMargins left="0.511811024" right="0.511811024" top="0.78740157500000008" bottom="0.78740157500000008" header="0.31496062000000008" footer="0.3149606200000000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"/>
  <sheetViews>
    <sheetView zoomScale="90" zoomScaleNormal="90" workbookViewId="0">
      <selection activeCell="F83" sqref="F83"/>
    </sheetView>
  </sheetViews>
  <sheetFormatPr defaultRowHeight="15"/>
  <cols>
    <col min="1" max="1" width="6.42578125" style="245" customWidth="1"/>
    <col min="2" max="2" width="19.7109375" style="245" customWidth="1"/>
    <col min="3" max="10" width="9.140625" style="245"/>
    <col min="11" max="11" width="9.5703125" style="245" customWidth="1"/>
    <col min="12" max="16384" width="9.140625" style="245"/>
  </cols>
  <sheetData>
    <row r="1" spans="1:14">
      <c r="A1" s="408" t="s">
        <v>3</v>
      </c>
    </row>
    <row r="2" spans="1:14">
      <c r="A2" s="408" t="s">
        <v>4</v>
      </c>
    </row>
    <row r="6" spans="1:14" ht="30">
      <c r="A6" s="213"/>
      <c r="B6" s="430" t="s">
        <v>10</v>
      </c>
      <c r="C6" s="431">
        <v>45658</v>
      </c>
      <c r="D6" s="431">
        <v>45689</v>
      </c>
      <c r="E6" s="431">
        <v>45717</v>
      </c>
      <c r="F6" s="431">
        <v>45748</v>
      </c>
      <c r="G6" s="431">
        <v>45778</v>
      </c>
      <c r="H6" s="431">
        <v>45809</v>
      </c>
      <c r="I6" s="431">
        <v>45839</v>
      </c>
      <c r="J6" s="431">
        <v>45870</v>
      </c>
      <c r="K6" s="431">
        <v>45901</v>
      </c>
      <c r="L6" s="431">
        <v>45931</v>
      </c>
      <c r="M6" s="431">
        <v>45962</v>
      </c>
      <c r="N6" s="431">
        <v>45992</v>
      </c>
    </row>
    <row r="7" spans="1:14">
      <c r="A7" s="213"/>
      <c r="B7" s="287" t="s">
        <v>13</v>
      </c>
      <c r="C7" s="404">
        <v>100</v>
      </c>
      <c r="D7" s="404">
        <v>72</v>
      </c>
      <c r="E7" s="404">
        <v>103</v>
      </c>
      <c r="F7" s="404">
        <v>91</v>
      </c>
      <c r="G7" s="404">
        <v>83</v>
      </c>
      <c r="H7" s="404">
        <v>73</v>
      </c>
      <c r="I7" s="404">
        <v>82</v>
      </c>
      <c r="J7" s="404">
        <v>77</v>
      </c>
      <c r="K7" s="404">
        <v>84</v>
      </c>
      <c r="L7" s="404">
        <v>129</v>
      </c>
      <c r="M7" s="404">
        <v>76</v>
      </c>
      <c r="N7" s="404">
        <v>86</v>
      </c>
    </row>
    <row r="8" spans="1:14">
      <c r="A8" s="213"/>
      <c r="B8" s="287" t="s">
        <v>18</v>
      </c>
      <c r="C8" s="404">
        <v>100</v>
      </c>
      <c r="D8" s="404">
        <v>63</v>
      </c>
      <c r="E8" s="404">
        <v>56</v>
      </c>
      <c r="F8" s="404">
        <v>44</v>
      </c>
      <c r="G8" s="404">
        <v>60</v>
      </c>
      <c r="H8" s="404">
        <v>52</v>
      </c>
      <c r="I8" s="404">
        <v>58</v>
      </c>
      <c r="J8" s="404">
        <v>59</v>
      </c>
      <c r="K8" s="404">
        <v>45</v>
      </c>
      <c r="L8" s="404">
        <v>66</v>
      </c>
      <c r="M8" s="404">
        <v>34</v>
      </c>
      <c r="N8" s="404">
        <v>38</v>
      </c>
    </row>
    <row r="9" spans="1:14">
      <c r="A9" s="213"/>
      <c r="B9" s="677"/>
      <c r="C9" s="213"/>
      <c r="D9" s="213"/>
      <c r="E9" s="213"/>
      <c r="F9" s="213"/>
      <c r="G9" s="213"/>
      <c r="H9" s="225"/>
      <c r="I9" s="538"/>
      <c r="J9" s="783"/>
      <c r="K9" s="213"/>
      <c r="L9" s="213"/>
      <c r="M9" s="213"/>
      <c r="N9" s="213"/>
    </row>
    <row r="11" spans="1:14">
      <c r="B11" s="761"/>
      <c r="C11" s="201"/>
      <c r="D11" s="201"/>
      <c r="E11" s="762"/>
      <c r="F11" s="201"/>
      <c r="G11" s="198"/>
    </row>
    <row r="12" spans="1:14">
      <c r="C12" s="246"/>
      <c r="D12" s="246"/>
      <c r="E12" s="246"/>
      <c r="F12" s="247"/>
      <c r="G12" s="76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41"/>
  <sheetViews>
    <sheetView zoomScale="80" zoomScaleNormal="80" workbookViewId="0">
      <selection activeCell="T6" sqref="T6"/>
    </sheetView>
  </sheetViews>
  <sheetFormatPr defaultRowHeight="15"/>
  <cols>
    <col min="1" max="1" width="66.5703125" customWidth="1"/>
    <col min="2" max="2" width="7.5703125" bestFit="1" customWidth="1"/>
    <col min="3" max="3" width="9.5703125" bestFit="1" customWidth="1"/>
    <col min="4" max="4" width="9.28515625" bestFit="1" customWidth="1"/>
    <col min="5" max="5" width="7.140625" customWidth="1"/>
    <col min="6" max="6" width="7.85546875" style="2" bestFit="1" customWidth="1"/>
    <col min="7" max="10" width="7.85546875" customWidth="1"/>
    <col min="11" max="11" width="8" customWidth="1"/>
    <col min="12" max="13" width="7.85546875" customWidth="1"/>
    <col min="14" max="14" width="7.7109375" customWidth="1"/>
    <col min="15" max="15" width="7.140625" bestFit="1" customWidth="1"/>
    <col min="16" max="16" width="8" bestFit="1" customWidth="1"/>
    <col min="17" max="17" width="11.42578125" customWidth="1"/>
    <col min="18" max="20" width="9.140625" customWidth="1"/>
    <col min="21" max="21" width="22" bestFit="1" customWidth="1"/>
    <col min="22" max="22" width="11" bestFit="1" customWidth="1"/>
    <col min="23" max="23" width="6.85546875" bestFit="1" customWidth="1"/>
    <col min="24" max="24" width="9.140625" customWidth="1"/>
  </cols>
  <sheetData>
    <row r="1" spans="1:32">
      <c r="A1" s="1" t="s">
        <v>3</v>
      </c>
      <c r="B1" s="1"/>
      <c r="C1" s="1"/>
      <c r="R1" s="213"/>
      <c r="S1" s="213"/>
      <c r="T1" s="213"/>
      <c r="U1" s="213"/>
      <c r="V1" s="213"/>
      <c r="W1" s="213"/>
    </row>
    <row r="2" spans="1:32">
      <c r="A2" s="1" t="s">
        <v>4</v>
      </c>
      <c r="B2" s="1"/>
      <c r="C2" s="1"/>
      <c r="R2" s="213"/>
      <c r="S2" s="213"/>
      <c r="T2" s="213"/>
      <c r="U2" s="213"/>
      <c r="V2" s="213"/>
      <c r="W2" s="213"/>
    </row>
    <row r="3" spans="1:32" ht="15.75" thickBot="1">
      <c r="R3" s="213"/>
      <c r="S3" s="213"/>
      <c r="T3" s="213"/>
      <c r="U3" s="213"/>
      <c r="V3" s="213"/>
      <c r="W3" s="213"/>
    </row>
    <row r="4" spans="1:32" ht="54.75" customHeight="1" thickBot="1">
      <c r="A4" s="289" t="s">
        <v>22</v>
      </c>
      <c r="B4" s="271">
        <v>45992</v>
      </c>
      <c r="C4" s="525" t="s">
        <v>23</v>
      </c>
      <c r="D4" s="525" t="s">
        <v>24</v>
      </c>
      <c r="E4" s="290">
        <v>45901</v>
      </c>
      <c r="F4" s="290">
        <v>45870</v>
      </c>
      <c r="G4" s="290">
        <v>45839</v>
      </c>
      <c r="H4" s="290">
        <v>45809</v>
      </c>
      <c r="I4" s="291">
        <v>45778</v>
      </c>
      <c r="J4" s="255">
        <v>45748</v>
      </c>
      <c r="K4" s="255">
        <v>45717</v>
      </c>
      <c r="L4" s="255">
        <v>45689</v>
      </c>
      <c r="M4" s="257">
        <v>45658</v>
      </c>
      <c r="N4" s="290" t="s">
        <v>8</v>
      </c>
      <c r="O4" s="292" t="s">
        <v>9</v>
      </c>
      <c r="P4" s="418" t="s">
        <v>11</v>
      </c>
      <c r="Q4" s="419" t="s">
        <v>25</v>
      </c>
      <c r="R4" s="213"/>
      <c r="S4" s="213"/>
      <c r="T4" s="213"/>
      <c r="U4" s="213"/>
      <c r="V4" s="213"/>
      <c r="W4" s="213"/>
    </row>
    <row r="5" spans="1:32" ht="15.75" thickBot="1">
      <c r="A5" s="352" t="s">
        <v>26</v>
      </c>
      <c r="B5" s="55">
        <v>24</v>
      </c>
      <c r="C5" s="24">
        <v>24</v>
      </c>
      <c r="D5" s="24">
        <v>12</v>
      </c>
      <c r="E5" s="24">
        <v>15</v>
      </c>
      <c r="F5" s="24">
        <v>10</v>
      </c>
      <c r="G5" s="50">
        <v>10</v>
      </c>
      <c r="H5" s="50">
        <v>10</v>
      </c>
      <c r="I5" s="223">
        <v>11</v>
      </c>
      <c r="J5" s="97">
        <v>15</v>
      </c>
      <c r="K5" s="55">
        <v>9</v>
      </c>
      <c r="L5" s="97">
        <v>20</v>
      </c>
      <c r="M5" s="51">
        <v>7</v>
      </c>
      <c r="N5" s="52">
        <f>SUM(B5:M5)</f>
        <v>167</v>
      </c>
      <c r="O5" s="53">
        <f t="shared" ref="O5:O12" si="0">AVERAGE(B5:M5)</f>
        <v>13.916666666666666</v>
      </c>
      <c r="P5" s="420">
        <f>N5/N$13*100</f>
        <v>0.23196055281616779</v>
      </c>
      <c r="Q5" s="417">
        <f>(B5*100)/$B$13</f>
        <v>0.50686378035902846</v>
      </c>
      <c r="R5" s="213"/>
      <c r="S5" s="213"/>
      <c r="T5" s="213"/>
      <c r="U5" s="213"/>
      <c r="V5" s="213"/>
      <c r="W5" s="213"/>
    </row>
    <row r="6" spans="1:32" ht="15.75" thickBot="1">
      <c r="A6" s="353" t="s">
        <v>27</v>
      </c>
      <c r="B6" s="55">
        <v>1088</v>
      </c>
      <c r="C6" s="35">
        <v>1078</v>
      </c>
      <c r="D6" s="35">
        <v>1240</v>
      </c>
      <c r="E6" s="35">
        <v>1066</v>
      </c>
      <c r="F6" s="35">
        <v>1081</v>
      </c>
      <c r="G6" s="55">
        <v>1147</v>
      </c>
      <c r="H6" s="55">
        <v>951</v>
      </c>
      <c r="I6" s="224">
        <v>1123</v>
      </c>
      <c r="J6" s="98">
        <v>1124</v>
      </c>
      <c r="K6" s="55">
        <v>1344</v>
      </c>
      <c r="L6" s="98">
        <v>1555</v>
      </c>
      <c r="M6" s="56">
        <v>1493</v>
      </c>
      <c r="N6" s="52">
        <f t="shared" ref="N6:N12" si="1">SUM(B6:M6)</f>
        <v>14290</v>
      </c>
      <c r="O6" s="53">
        <f t="shared" si="0"/>
        <v>1190.8333333333333</v>
      </c>
      <c r="P6" s="54">
        <f t="shared" ref="P6:P13" si="2">N6/N$13*100</f>
        <v>19.848600597263697</v>
      </c>
      <c r="Q6" s="417">
        <f t="shared" ref="Q6:Q13" si="3">(B6*100)/$B$13</f>
        <v>22.977824709609294</v>
      </c>
      <c r="R6" s="213"/>
      <c r="S6" s="213"/>
      <c r="T6" s="213"/>
      <c r="U6" s="213"/>
      <c r="V6" s="213"/>
      <c r="W6" s="213"/>
    </row>
    <row r="7" spans="1:32" ht="15.75" thickBot="1">
      <c r="A7" s="353" t="s">
        <v>28</v>
      </c>
      <c r="B7" s="55">
        <v>511</v>
      </c>
      <c r="C7" s="35">
        <v>487</v>
      </c>
      <c r="D7" s="35">
        <v>511</v>
      </c>
      <c r="E7" s="35">
        <v>538</v>
      </c>
      <c r="F7" s="35">
        <v>512</v>
      </c>
      <c r="G7" s="55">
        <v>472</v>
      </c>
      <c r="H7" s="55">
        <v>518</v>
      </c>
      <c r="I7" s="224">
        <v>671</v>
      </c>
      <c r="J7" s="98">
        <v>699</v>
      </c>
      <c r="K7" s="55">
        <v>645</v>
      </c>
      <c r="L7" s="98">
        <v>733</v>
      </c>
      <c r="M7" s="56">
        <v>573</v>
      </c>
      <c r="N7" s="52">
        <f t="shared" si="1"/>
        <v>6870</v>
      </c>
      <c r="O7" s="53">
        <f t="shared" si="0"/>
        <v>572.5</v>
      </c>
      <c r="P7" s="54">
        <f t="shared" si="2"/>
        <v>9.5423293284255841</v>
      </c>
      <c r="Q7" s="417">
        <f t="shared" si="3"/>
        <v>10.791974656810982</v>
      </c>
      <c r="R7" s="213"/>
      <c r="S7" s="213"/>
      <c r="T7" s="213"/>
      <c r="U7" s="213"/>
      <c r="V7" s="213"/>
      <c r="W7" s="213"/>
    </row>
    <row r="8" spans="1:32" ht="15.75" thickBot="1">
      <c r="A8" s="353" t="s">
        <v>29</v>
      </c>
      <c r="B8" s="55">
        <v>732</v>
      </c>
      <c r="C8" s="35">
        <v>1055</v>
      </c>
      <c r="D8" s="35">
        <v>1401</v>
      </c>
      <c r="E8" s="35">
        <v>1367</v>
      </c>
      <c r="F8" s="35">
        <v>1312</v>
      </c>
      <c r="G8" s="55">
        <v>1712</v>
      </c>
      <c r="H8" s="55">
        <v>1129</v>
      </c>
      <c r="I8" s="224">
        <v>1509</v>
      </c>
      <c r="J8" s="98">
        <v>1486</v>
      </c>
      <c r="K8" s="55">
        <v>1492</v>
      </c>
      <c r="L8" s="98">
        <v>1315</v>
      </c>
      <c r="M8" s="56">
        <v>1120</v>
      </c>
      <c r="N8" s="52">
        <f t="shared" si="1"/>
        <v>15630</v>
      </c>
      <c r="O8" s="53">
        <f t="shared" si="0"/>
        <v>1302.5</v>
      </c>
      <c r="P8" s="54">
        <f t="shared" si="2"/>
        <v>21.709840961177861</v>
      </c>
      <c r="Q8" s="417">
        <f t="shared" si="3"/>
        <v>15.459345300950369</v>
      </c>
      <c r="R8" s="252"/>
      <c r="S8" s="213"/>
      <c r="T8" s="213"/>
      <c r="U8" s="213"/>
      <c r="V8" s="213"/>
      <c r="W8" s="213"/>
    </row>
    <row r="9" spans="1:32" ht="15.75" thickBot="1">
      <c r="A9" s="354" t="s">
        <v>30</v>
      </c>
      <c r="B9" s="337">
        <v>186</v>
      </c>
      <c r="C9" s="41">
        <v>107</v>
      </c>
      <c r="D9" s="41">
        <v>177</v>
      </c>
      <c r="E9" s="41">
        <v>216</v>
      </c>
      <c r="F9" s="41">
        <v>283</v>
      </c>
      <c r="G9" s="337">
        <v>320</v>
      </c>
      <c r="H9" s="337">
        <v>219</v>
      </c>
      <c r="I9" s="338">
        <v>261</v>
      </c>
      <c r="J9" s="99">
        <v>512</v>
      </c>
      <c r="K9" s="337">
        <v>397</v>
      </c>
      <c r="L9" s="99">
        <v>600</v>
      </c>
      <c r="M9" s="339">
        <v>254</v>
      </c>
      <c r="N9" s="52">
        <f t="shared" si="1"/>
        <v>3532</v>
      </c>
      <c r="O9" s="53">
        <f t="shared" si="0"/>
        <v>294.33333333333331</v>
      </c>
      <c r="P9" s="54">
        <f t="shared" si="2"/>
        <v>4.905896242794638</v>
      </c>
      <c r="Q9" s="417">
        <f t="shared" si="3"/>
        <v>3.9281942977824711</v>
      </c>
      <c r="R9" s="252"/>
      <c r="S9" s="213"/>
      <c r="T9" s="213"/>
      <c r="U9" s="213"/>
      <c r="V9" s="213"/>
      <c r="W9" s="213"/>
    </row>
    <row r="10" spans="1:32" ht="15.75" thickBot="1">
      <c r="A10" s="632" t="s">
        <v>31</v>
      </c>
      <c r="B10" s="340">
        <v>79</v>
      </c>
      <c r="C10" s="193">
        <v>80</v>
      </c>
      <c r="D10" s="193">
        <v>106</v>
      </c>
      <c r="E10" s="193">
        <v>84</v>
      </c>
      <c r="F10" s="193">
        <v>22</v>
      </c>
      <c r="G10" s="340">
        <v>8</v>
      </c>
      <c r="H10" s="340">
        <v>15</v>
      </c>
      <c r="I10" s="340">
        <v>2</v>
      </c>
      <c r="J10" s="341">
        <v>11</v>
      </c>
      <c r="K10" s="340">
        <v>33</v>
      </c>
      <c r="L10" s="341">
        <v>125</v>
      </c>
      <c r="M10" s="346">
        <v>23</v>
      </c>
      <c r="N10" s="336">
        <f t="shared" si="1"/>
        <v>588</v>
      </c>
      <c r="O10" s="53">
        <f t="shared" si="0"/>
        <v>49</v>
      </c>
      <c r="P10" s="54">
        <f t="shared" si="2"/>
        <v>0.81672338356830343</v>
      </c>
      <c r="Q10" s="417">
        <f t="shared" si="3"/>
        <v>1.6684266103484688</v>
      </c>
      <c r="R10" s="252"/>
      <c r="S10" s="253"/>
      <c r="T10" s="213"/>
      <c r="U10" s="213"/>
      <c r="V10" s="213"/>
      <c r="W10" s="213"/>
    </row>
    <row r="11" spans="1:32" ht="15.75" thickBot="1">
      <c r="A11" s="355" t="s">
        <v>32</v>
      </c>
      <c r="B11" s="343">
        <v>1960</v>
      </c>
      <c r="C11" s="342">
        <v>2140</v>
      </c>
      <c r="D11" s="342">
        <v>2518</v>
      </c>
      <c r="E11" s="342">
        <v>2423</v>
      </c>
      <c r="F11" s="342">
        <v>2221</v>
      </c>
      <c r="G11" s="343">
        <v>2267</v>
      </c>
      <c r="H11" s="343">
        <v>2167</v>
      </c>
      <c r="I11" s="343">
        <v>2530</v>
      </c>
      <c r="J11" s="344">
        <v>2755</v>
      </c>
      <c r="K11" s="343">
        <v>2553</v>
      </c>
      <c r="L11" s="344">
        <v>2713</v>
      </c>
      <c r="M11" s="349">
        <v>2611</v>
      </c>
      <c r="N11" s="347">
        <f t="shared" si="1"/>
        <v>28858</v>
      </c>
      <c r="O11" s="53">
        <f t="shared" si="0"/>
        <v>2404.8333333333335</v>
      </c>
      <c r="P11" s="54">
        <f t="shared" si="2"/>
        <v>40.08333912077228</v>
      </c>
      <c r="Q11" s="417">
        <f t="shared" si="3"/>
        <v>41.39387539598733</v>
      </c>
      <c r="R11" s="252"/>
      <c r="S11" s="253"/>
      <c r="T11" s="213"/>
      <c r="U11" s="213"/>
      <c r="V11" s="213"/>
      <c r="W11" s="213"/>
    </row>
    <row r="12" spans="1:32" ht="15.75" thickBot="1">
      <c r="A12" s="356" t="s">
        <v>33</v>
      </c>
      <c r="B12" s="343">
        <v>155</v>
      </c>
      <c r="C12" s="342">
        <v>152</v>
      </c>
      <c r="D12" s="342">
        <v>153</v>
      </c>
      <c r="E12" s="342">
        <v>181</v>
      </c>
      <c r="F12" s="342">
        <v>120</v>
      </c>
      <c r="G12" s="343">
        <v>165</v>
      </c>
      <c r="H12" s="343">
        <v>146</v>
      </c>
      <c r="I12" s="343">
        <v>201</v>
      </c>
      <c r="J12" s="344">
        <v>169</v>
      </c>
      <c r="K12" s="343">
        <v>204</v>
      </c>
      <c r="L12" s="344">
        <v>188</v>
      </c>
      <c r="M12" s="349">
        <v>226</v>
      </c>
      <c r="N12" s="348">
        <f t="shared" si="1"/>
        <v>2060</v>
      </c>
      <c r="O12" s="53">
        <f t="shared" si="0"/>
        <v>171.66666666666666</v>
      </c>
      <c r="P12" s="54">
        <f t="shared" si="2"/>
        <v>2.8613098131814709</v>
      </c>
      <c r="Q12" s="417">
        <f t="shared" si="3"/>
        <v>3.2734952481520589</v>
      </c>
      <c r="R12" s="252"/>
      <c r="S12" s="253"/>
      <c r="T12" s="213"/>
      <c r="U12" s="213"/>
      <c r="V12" s="213"/>
      <c r="W12" s="213"/>
    </row>
    <row r="13" spans="1:32" ht="16.5" thickBot="1">
      <c r="A13" s="350" t="s">
        <v>34</v>
      </c>
      <c r="B13" s="345">
        <f t="shared" ref="B13:N13" si="4">SUM(B5:B12)</f>
        <v>4735</v>
      </c>
      <c r="C13" s="345">
        <f t="shared" si="4"/>
        <v>5123</v>
      </c>
      <c r="D13" s="345">
        <f t="shared" si="4"/>
        <v>6118</v>
      </c>
      <c r="E13" s="345">
        <f t="shared" si="4"/>
        <v>5890</v>
      </c>
      <c r="F13" s="345">
        <f t="shared" si="4"/>
        <v>5561</v>
      </c>
      <c r="G13" s="345">
        <f t="shared" si="4"/>
        <v>6101</v>
      </c>
      <c r="H13" s="345">
        <f t="shared" si="4"/>
        <v>5155</v>
      </c>
      <c r="I13" s="345">
        <f t="shared" si="4"/>
        <v>6308</v>
      </c>
      <c r="J13" s="345">
        <f t="shared" si="4"/>
        <v>6771</v>
      </c>
      <c r="K13" s="345">
        <f t="shared" si="4"/>
        <v>6677</v>
      </c>
      <c r="L13" s="345">
        <f t="shared" si="4"/>
        <v>7249</v>
      </c>
      <c r="M13" s="351">
        <f t="shared" si="4"/>
        <v>6307</v>
      </c>
      <c r="N13" s="293">
        <f t="shared" si="4"/>
        <v>71995</v>
      </c>
      <c r="O13" s="294">
        <f>AVERAGEIF(B13:M13,"&gt;0")</f>
        <v>5999.583333333333</v>
      </c>
      <c r="P13" s="295">
        <f t="shared" si="2"/>
        <v>100</v>
      </c>
      <c r="Q13" s="417">
        <f t="shared" si="3"/>
        <v>100</v>
      </c>
      <c r="R13" s="252"/>
      <c r="S13" s="254"/>
      <c r="T13" s="213"/>
      <c r="U13" s="213"/>
      <c r="V13" s="213"/>
      <c r="W13" s="213"/>
      <c r="AD13" s="59"/>
      <c r="AE13" s="2"/>
      <c r="AF13" s="59"/>
    </row>
    <row r="14" spans="1:32">
      <c r="M14" s="60"/>
      <c r="N14" s="58"/>
      <c r="U14" s="59"/>
      <c r="V14" s="2"/>
      <c r="W14" s="59"/>
    </row>
    <row r="15" spans="1:32">
      <c r="A15" s="1098"/>
      <c r="B15" s="1098"/>
      <c r="C15" s="1098"/>
      <c r="D15" s="1098"/>
      <c r="E15" s="57"/>
      <c r="I15" s="58"/>
      <c r="J15" s="58"/>
      <c r="U15" s="59"/>
      <c r="V15" s="2"/>
      <c r="W15" s="59"/>
    </row>
    <row r="16" spans="1:32">
      <c r="A16" s="1098"/>
      <c r="B16" s="1098"/>
      <c r="C16" s="1098"/>
      <c r="D16" s="1098"/>
      <c r="I16" s="58"/>
      <c r="U16" s="59"/>
      <c r="V16" s="2"/>
      <c r="W16" s="59"/>
    </row>
    <row r="17" spans="1:23">
      <c r="A17" s="1098"/>
      <c r="B17" s="1098"/>
      <c r="C17" s="1098"/>
      <c r="D17" s="1098"/>
      <c r="U17" s="61"/>
      <c r="V17" s="2"/>
      <c r="W17" s="62"/>
    </row>
    <row r="22" spans="1:23">
      <c r="A22" s="1"/>
      <c r="B22" s="1"/>
      <c r="C22" s="1"/>
      <c r="D22" s="6"/>
    </row>
    <row r="23" spans="1:23">
      <c r="A23" s="59"/>
      <c r="B23" s="59"/>
      <c r="C23" s="59"/>
      <c r="D23" s="63"/>
    </row>
    <row r="24" spans="1:23">
      <c r="A24" s="59"/>
      <c r="B24" s="59"/>
      <c r="C24" s="59"/>
      <c r="D24" s="63"/>
    </row>
    <row r="25" spans="1:23">
      <c r="A25" s="59"/>
      <c r="B25" s="59"/>
      <c r="C25" s="59"/>
      <c r="D25" s="63"/>
    </row>
    <row r="26" spans="1:23">
      <c r="A26" s="59"/>
      <c r="B26" s="59"/>
      <c r="C26" s="59"/>
      <c r="D26" s="63"/>
    </row>
    <row r="27" spans="1:23">
      <c r="A27" s="61"/>
      <c r="B27" s="61"/>
      <c r="C27" s="61"/>
      <c r="D27" s="63"/>
    </row>
    <row r="28" spans="1:23">
      <c r="E28" s="58"/>
    </row>
    <row r="38" spans="1:1">
      <c r="A38" s="363"/>
    </row>
    <row r="39" spans="1:1">
      <c r="A39" s="545"/>
    </row>
    <row r="41" spans="1:1">
      <c r="A41" s="545"/>
    </row>
  </sheetData>
  <mergeCells count="1">
    <mergeCell ref="A15:D1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3:M1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0:S48"/>
  <sheetViews>
    <sheetView zoomScale="90" zoomScaleNormal="90" workbookViewId="0">
      <selection activeCell="V7" sqref="V7"/>
    </sheetView>
  </sheetViews>
  <sheetFormatPr defaultRowHeight="15"/>
  <cols>
    <col min="1" max="1" width="16.85546875" style="494" customWidth="1"/>
    <col min="2" max="2" width="12" style="494" bestFit="1" customWidth="1"/>
    <col min="3" max="3" width="11" style="494" bestFit="1" customWidth="1"/>
    <col min="4" max="13" width="9.140625" style="494"/>
    <col min="14" max="14" width="11.42578125" style="494" customWidth="1"/>
    <col min="15" max="15" width="13.85546875" style="494" customWidth="1"/>
    <col min="16" max="17" width="9.140625" style="494"/>
    <col min="18" max="18" width="22" style="494" customWidth="1"/>
    <col min="19" max="16384" width="9.140625" style="494"/>
  </cols>
  <sheetData>
    <row r="10" spans="1:19">
      <c r="A10" s="713"/>
    </row>
    <row r="11" spans="1:19" ht="15.75" thickBot="1">
      <c r="A11" s="1066" t="s">
        <v>35</v>
      </c>
      <c r="B11" s="1066"/>
      <c r="C11" s="1066"/>
      <c r="R11" s="742"/>
    </row>
    <row r="12" spans="1:19" ht="15.75" thickBot="1">
      <c r="A12" s="491" t="s">
        <v>5</v>
      </c>
      <c r="B12" s="491" t="s">
        <v>6</v>
      </c>
      <c r="C12" s="491" t="s">
        <v>7</v>
      </c>
      <c r="R12" s="742"/>
    </row>
    <row r="13" spans="1:19" ht="15.75" thickBot="1">
      <c r="A13" s="488">
        <v>45658</v>
      </c>
      <c r="B13" s="490">
        <v>248</v>
      </c>
      <c r="C13" s="489">
        <f>((B13-186)/186)*100</f>
        <v>33.333333333333329</v>
      </c>
      <c r="R13" s="742"/>
    </row>
    <row r="14" spans="1:19" ht="15.75" thickBot="1">
      <c r="A14" s="488">
        <v>45689</v>
      </c>
      <c r="B14" s="490">
        <v>535</v>
      </c>
      <c r="C14" s="489">
        <f t="shared" ref="C14:C24" si="0">((B14-B13)/B13)*100</f>
        <v>115.7258064516129</v>
      </c>
      <c r="R14" s="743"/>
      <c r="S14" s="744"/>
    </row>
    <row r="15" spans="1:19" ht="15.75" thickBot="1">
      <c r="A15" s="488">
        <v>45717</v>
      </c>
      <c r="B15" s="490">
        <v>320</v>
      </c>
      <c r="C15" s="489">
        <f t="shared" si="0"/>
        <v>-40.186915887850468</v>
      </c>
    </row>
    <row r="16" spans="1:19" ht="15.75" thickBot="1">
      <c r="A16" s="488">
        <v>45748</v>
      </c>
      <c r="B16" s="490">
        <v>592</v>
      </c>
      <c r="C16" s="489">
        <f t="shared" si="0"/>
        <v>85</v>
      </c>
    </row>
    <row r="17" spans="1:9" ht="15.75" thickBot="1">
      <c r="A17" s="488">
        <v>45778</v>
      </c>
      <c r="B17" s="490">
        <v>350</v>
      </c>
      <c r="C17" s="489">
        <f t="shared" si="0"/>
        <v>-40.878378378378379</v>
      </c>
    </row>
    <row r="18" spans="1:9" ht="15.75" thickBot="1">
      <c r="A18" s="488">
        <v>45809</v>
      </c>
      <c r="B18" s="490">
        <v>259</v>
      </c>
      <c r="C18" s="489">
        <f t="shared" si="0"/>
        <v>-26</v>
      </c>
    </row>
    <row r="19" spans="1:9" ht="15.75" thickBot="1">
      <c r="A19" s="488">
        <v>45839</v>
      </c>
      <c r="B19" s="490">
        <v>241</v>
      </c>
      <c r="C19" s="489">
        <f t="shared" si="0"/>
        <v>-6.9498069498069501</v>
      </c>
    </row>
    <row r="20" spans="1:9" ht="15.75" thickBot="1">
      <c r="A20" s="488">
        <v>45870</v>
      </c>
      <c r="B20" s="490">
        <v>203</v>
      </c>
      <c r="C20" s="489">
        <f t="shared" si="0"/>
        <v>-15.767634854771783</v>
      </c>
    </row>
    <row r="21" spans="1:9" ht="15.75" thickBot="1">
      <c r="A21" s="488">
        <v>45901</v>
      </c>
      <c r="B21" s="490">
        <v>185</v>
      </c>
      <c r="C21" s="489">
        <f t="shared" si="0"/>
        <v>-8.8669950738916263</v>
      </c>
    </row>
    <row r="22" spans="1:9" ht="15.75" thickBot="1">
      <c r="A22" s="488">
        <v>45931</v>
      </c>
      <c r="B22" s="490">
        <v>155</v>
      </c>
      <c r="C22" s="489">
        <f t="shared" si="0"/>
        <v>-16.216216216216218</v>
      </c>
    </row>
    <row r="23" spans="1:9" ht="15.75" thickBot="1">
      <c r="A23" s="488">
        <v>45962</v>
      </c>
      <c r="B23" s="490">
        <v>172</v>
      </c>
      <c r="C23" s="489">
        <f t="shared" si="0"/>
        <v>10.967741935483872</v>
      </c>
    </row>
    <row r="24" spans="1:9" ht="15.75" thickBot="1">
      <c r="A24" s="488">
        <v>45992</v>
      </c>
      <c r="B24" s="490">
        <v>161</v>
      </c>
      <c r="C24" s="489">
        <f t="shared" si="0"/>
        <v>-6.395348837209303</v>
      </c>
    </row>
    <row r="25" spans="1:9" ht="15.75" thickBot="1">
      <c r="A25" s="487" t="s">
        <v>8</v>
      </c>
      <c r="B25" s="487">
        <f>SUM(B13:B24)</f>
        <v>3421</v>
      </c>
      <c r="C25" s="487"/>
    </row>
    <row r="27" spans="1:9">
      <c r="A27" s="1067" t="s">
        <v>20</v>
      </c>
      <c r="B27" s="1067"/>
      <c r="C27" s="1067"/>
      <c r="D27" s="1067"/>
      <c r="E27" s="1067"/>
      <c r="F27" s="1067"/>
      <c r="G27" s="1067"/>
      <c r="H27" s="1067"/>
      <c r="I27" s="1067"/>
    </row>
    <row r="28" spans="1:9">
      <c r="A28" s="1067"/>
      <c r="B28" s="1067"/>
      <c r="C28" s="1067"/>
      <c r="D28" s="1067"/>
      <c r="E28" s="1067"/>
      <c r="F28" s="1067"/>
      <c r="G28" s="1067"/>
      <c r="H28" s="1067"/>
      <c r="I28" s="1067"/>
    </row>
    <row r="29" spans="1:9">
      <c r="A29" s="1067"/>
      <c r="B29" s="1067"/>
      <c r="C29" s="1067"/>
      <c r="D29" s="1067"/>
      <c r="E29" s="1067"/>
      <c r="F29" s="1067"/>
      <c r="G29" s="1067"/>
      <c r="H29" s="1067"/>
      <c r="I29" s="1067"/>
    </row>
    <row r="32" spans="1:9">
      <c r="A32" s="499" t="s">
        <v>36</v>
      </c>
      <c r="B32" s="213">
        <v>9</v>
      </c>
    </row>
    <row r="33" spans="1:2">
      <c r="A33" s="499" t="s">
        <v>37</v>
      </c>
      <c r="B33" s="213">
        <v>0</v>
      </c>
    </row>
    <row r="34" spans="1:2">
      <c r="A34" s="499" t="s">
        <v>38</v>
      </c>
      <c r="B34" s="213">
        <v>38</v>
      </c>
    </row>
    <row r="35" spans="1:2">
      <c r="A35" s="499" t="s">
        <v>39</v>
      </c>
      <c r="B35" s="213">
        <v>114</v>
      </c>
    </row>
    <row r="36" spans="1:2">
      <c r="A36" s="492" t="s">
        <v>19</v>
      </c>
      <c r="B36" s="495">
        <f>SUM(B32:B35)</f>
        <v>161</v>
      </c>
    </row>
    <row r="37" spans="1:2">
      <c r="A37" s="492"/>
      <c r="B37" s="495"/>
    </row>
    <row r="38" spans="1:2">
      <c r="A38" s="498"/>
      <c r="B38" s="498"/>
    </row>
    <row r="39" spans="1:2">
      <c r="A39" s="493" t="s">
        <v>40</v>
      </c>
      <c r="B39" s="496" t="s">
        <v>6</v>
      </c>
    </row>
    <row r="40" spans="1:2">
      <c r="A40" s="493" t="s">
        <v>31</v>
      </c>
      <c r="B40" s="496">
        <v>4</v>
      </c>
    </row>
    <row r="41" spans="1:2">
      <c r="A41" s="493" t="s">
        <v>26</v>
      </c>
      <c r="B41" s="496">
        <v>1</v>
      </c>
    </row>
    <row r="42" spans="1:2">
      <c r="A42" s="493" t="s">
        <v>27</v>
      </c>
      <c r="B42" s="498">
        <v>5</v>
      </c>
    </row>
    <row r="43" spans="1:2">
      <c r="A43" s="493" t="s">
        <v>29</v>
      </c>
      <c r="B43" s="498">
        <v>88</v>
      </c>
    </row>
    <row r="44" spans="1:2">
      <c r="A44" s="493" t="s">
        <v>41</v>
      </c>
      <c r="B44" s="498">
        <v>20</v>
      </c>
    </row>
    <row r="45" spans="1:2">
      <c r="A45" s="493" t="s">
        <v>42</v>
      </c>
      <c r="B45" s="498">
        <v>18</v>
      </c>
    </row>
    <row r="46" spans="1:2">
      <c r="A46" s="493" t="s">
        <v>33</v>
      </c>
      <c r="B46" s="498">
        <v>6</v>
      </c>
    </row>
    <row r="47" spans="1:2">
      <c r="A47" s="493" t="s">
        <v>28</v>
      </c>
      <c r="B47" s="498">
        <v>19</v>
      </c>
    </row>
    <row r="48" spans="1:2">
      <c r="A48" s="492" t="s">
        <v>19</v>
      </c>
      <c r="B48" s="495">
        <f>SUM(B40:B47)</f>
        <v>161</v>
      </c>
    </row>
  </sheetData>
  <sortState xmlns:xlrd2="http://schemas.microsoft.com/office/spreadsheetml/2017/richdata2" ref="A40:B47">
    <sortCondition ref="A39"/>
  </sortState>
  <mergeCells count="2">
    <mergeCell ref="A11:C11"/>
    <mergeCell ref="A27:I29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5:C23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/>
  <dimension ref="A1:B18"/>
  <sheetViews>
    <sheetView zoomScale="90" zoomScaleNormal="90" workbookViewId="0">
      <selection activeCell="I5" sqref="I5"/>
    </sheetView>
  </sheetViews>
  <sheetFormatPr defaultRowHeight="15"/>
  <cols>
    <col min="1" max="1" width="70.140625" customWidth="1"/>
  </cols>
  <sheetData>
    <row r="1" spans="1:2">
      <c r="A1" s="1" t="s">
        <v>3</v>
      </c>
      <c r="B1" s="64"/>
    </row>
    <row r="2" spans="1:2">
      <c r="A2" s="1" t="s">
        <v>4</v>
      </c>
      <c r="B2" s="64"/>
    </row>
    <row r="3" spans="1:2" ht="15.75" thickBot="1">
      <c r="B3" s="65"/>
    </row>
    <row r="4" spans="1:2" ht="15.75" thickBot="1">
      <c r="A4" s="438" t="s">
        <v>43</v>
      </c>
      <c r="B4" s="268">
        <v>45992</v>
      </c>
    </row>
    <row r="5" spans="1:2">
      <c r="A5" s="437" t="s">
        <v>44</v>
      </c>
      <c r="B5" s="422">
        <v>168</v>
      </c>
    </row>
    <row r="6" spans="1:2">
      <c r="A6" s="265" t="s">
        <v>45</v>
      </c>
      <c r="B6" s="423">
        <v>0</v>
      </c>
    </row>
    <row r="7" spans="1:2">
      <c r="A7" s="265" t="s">
        <v>46</v>
      </c>
      <c r="B7" s="423">
        <v>5</v>
      </c>
    </row>
    <row r="8" spans="1:2" ht="15.75" thickBot="1">
      <c r="A8" s="266" t="s">
        <v>47</v>
      </c>
      <c r="B8" s="424">
        <v>8</v>
      </c>
    </row>
    <row r="9" spans="1:2" ht="15.75" thickBot="1">
      <c r="A9" s="267" t="s">
        <v>48</v>
      </c>
      <c r="B9" s="421">
        <f>SUM(B5:B8)</f>
        <v>181</v>
      </c>
    </row>
    <row r="11" spans="1:2" ht="30">
      <c r="A11" s="264" t="s">
        <v>49</v>
      </c>
    </row>
    <row r="14" spans="1:2" ht="45">
      <c r="A14" s="264" t="s">
        <v>50</v>
      </c>
    </row>
    <row r="16" spans="1:2" ht="60">
      <c r="A16" s="264" t="s">
        <v>51</v>
      </c>
    </row>
    <row r="18" spans="1:1" ht="60.75" customHeight="1">
      <c r="A18" s="665" t="s">
        <v>52</v>
      </c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ignoredErrors>
    <ignoredError sqref="B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4"/>
  <dimension ref="A1:P271"/>
  <sheetViews>
    <sheetView zoomScale="90" zoomScaleNormal="90" workbookViewId="0">
      <selection activeCell="H264" sqref="H264"/>
    </sheetView>
  </sheetViews>
  <sheetFormatPr defaultRowHeight="15"/>
  <cols>
    <col min="1" max="1" width="69" customWidth="1"/>
    <col min="2" max="2" width="7.5703125" style="65" bestFit="1" customWidth="1"/>
    <col min="3" max="3" width="7.7109375" style="65" bestFit="1" customWidth="1"/>
    <col min="4" max="4" width="7.140625" style="65" bestFit="1" customWidth="1"/>
    <col min="5" max="5" width="7" style="65" bestFit="1" customWidth="1"/>
    <col min="6" max="6" width="7.7109375" style="65" bestFit="1" customWidth="1"/>
    <col min="7" max="7" width="6.42578125" style="65" bestFit="1" customWidth="1"/>
    <col min="8" max="8" width="7.140625" style="65" bestFit="1" customWidth="1"/>
    <col min="9" max="9" width="7.42578125" style="65" bestFit="1" customWidth="1"/>
    <col min="10" max="10" width="7.28515625" style="65" bestFit="1" customWidth="1"/>
    <col min="11" max="11" width="7.7109375" style="65" bestFit="1" customWidth="1"/>
    <col min="12" max="12" width="7.28515625" style="65" bestFit="1" customWidth="1"/>
    <col min="13" max="14" width="7" style="65" bestFit="1" customWidth="1"/>
    <col min="15" max="15" width="8.85546875" style="65" customWidth="1"/>
    <col min="16" max="16" width="8.7109375" style="66" bestFit="1" customWidth="1"/>
    <col min="17" max="17" width="9.140625" customWidth="1"/>
  </cols>
  <sheetData>
    <row r="1" spans="1:16">
      <c r="A1" s="1" t="s">
        <v>3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6">
      <c r="A2" s="1" t="s">
        <v>4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6" ht="15.75" thickBot="1"/>
    <row r="4" spans="1:16" ht="15.75" thickBot="1">
      <c r="A4" s="439" t="s">
        <v>53</v>
      </c>
      <c r="B4" s="440">
        <v>45992</v>
      </c>
      <c r="C4" s="441">
        <v>45962</v>
      </c>
      <c r="D4" s="442">
        <v>45931</v>
      </c>
      <c r="E4" s="441">
        <v>45901</v>
      </c>
      <c r="F4" s="441">
        <v>45870</v>
      </c>
      <c r="G4" s="441">
        <v>45839</v>
      </c>
      <c r="H4" s="441">
        <v>45809</v>
      </c>
      <c r="I4" s="443">
        <v>45778</v>
      </c>
      <c r="J4" s="441">
        <v>45748</v>
      </c>
      <c r="K4" s="440">
        <v>45717</v>
      </c>
      <c r="L4" s="444">
        <v>45689</v>
      </c>
      <c r="M4" s="445">
        <v>45658</v>
      </c>
      <c r="N4" s="271" t="s">
        <v>8</v>
      </c>
      <c r="O4" s="310" t="s">
        <v>9</v>
      </c>
      <c r="P4" s="194" t="s">
        <v>54</v>
      </c>
    </row>
    <row r="5" spans="1:16">
      <c r="A5" s="765" t="s">
        <v>55</v>
      </c>
      <c r="B5" s="766">
        <v>0</v>
      </c>
      <c r="C5" s="746">
        <v>0</v>
      </c>
      <c r="D5" s="767">
        <v>0</v>
      </c>
      <c r="E5" s="767">
        <v>0</v>
      </c>
      <c r="F5" s="767">
        <v>0</v>
      </c>
      <c r="G5" s="767">
        <v>0</v>
      </c>
      <c r="H5" s="767">
        <v>0</v>
      </c>
      <c r="I5" s="767">
        <v>0</v>
      </c>
      <c r="J5" s="767">
        <v>0</v>
      </c>
      <c r="K5" s="768">
        <v>0</v>
      </c>
      <c r="L5" s="768">
        <v>0</v>
      </c>
      <c r="M5" s="749">
        <v>0</v>
      </c>
      <c r="N5" s="769">
        <f>SUM(B5:M5)</f>
        <v>0</v>
      </c>
      <c r="O5" s="770">
        <f>AVERAGE(B5:M5)</f>
        <v>0</v>
      </c>
      <c r="P5" s="771">
        <f t="shared" ref="P5:P36" si="0">(N5/$N$262)*100</f>
        <v>0</v>
      </c>
    </row>
    <row r="6" spans="1:16" s="776" customFormat="1">
      <c r="A6" s="772" t="s">
        <v>56</v>
      </c>
      <c r="B6" s="766">
        <v>4</v>
      </c>
      <c r="C6" s="746">
        <v>3</v>
      </c>
      <c r="D6" s="748">
        <v>2</v>
      </c>
      <c r="E6" s="748">
        <v>0</v>
      </c>
      <c r="F6" s="748">
        <v>0</v>
      </c>
      <c r="G6" s="748">
        <v>0</v>
      </c>
      <c r="H6" s="748">
        <v>0</v>
      </c>
      <c r="I6" s="748">
        <v>2</v>
      </c>
      <c r="J6" s="748">
        <v>0</v>
      </c>
      <c r="K6" s="746">
        <v>0</v>
      </c>
      <c r="L6" s="746">
        <v>1</v>
      </c>
      <c r="M6" s="749">
        <v>1</v>
      </c>
      <c r="N6" s="773">
        <f t="shared" ref="N6:N76" si="1">SUM(B6:M6)</f>
        <v>13</v>
      </c>
      <c r="O6" s="774">
        <f t="shared" ref="O6:O76" si="2">AVERAGE(B6:M6)</f>
        <v>1.0833333333333333</v>
      </c>
      <c r="P6" s="775">
        <f t="shared" si="0"/>
        <v>1.9243579305750869E-2</v>
      </c>
    </row>
    <row r="7" spans="1:16" s="776" customFormat="1">
      <c r="A7" s="772" t="s">
        <v>57</v>
      </c>
      <c r="B7" s="766">
        <v>0</v>
      </c>
      <c r="C7" s="746">
        <v>0</v>
      </c>
      <c r="D7" s="748">
        <v>0</v>
      </c>
      <c r="E7" s="748">
        <v>0</v>
      </c>
      <c r="F7" s="748">
        <v>0</v>
      </c>
      <c r="G7" s="748">
        <v>0</v>
      </c>
      <c r="H7" s="748">
        <v>0</v>
      </c>
      <c r="I7" s="748">
        <v>0</v>
      </c>
      <c r="J7" s="748">
        <v>0</v>
      </c>
      <c r="K7" s="746">
        <v>0</v>
      </c>
      <c r="L7" s="746">
        <v>0</v>
      </c>
      <c r="M7" s="749">
        <v>1</v>
      </c>
      <c r="N7" s="777">
        <f t="shared" si="1"/>
        <v>1</v>
      </c>
      <c r="O7" s="778">
        <f t="shared" si="2"/>
        <v>8.3333333333333329E-2</v>
      </c>
      <c r="P7" s="752">
        <f t="shared" si="0"/>
        <v>1.4802753312116053E-3</v>
      </c>
    </row>
    <row r="8" spans="1:16" s="776" customFormat="1">
      <c r="A8" s="772" t="s">
        <v>58</v>
      </c>
      <c r="B8" s="766">
        <v>4</v>
      </c>
      <c r="C8" s="746">
        <v>4</v>
      </c>
      <c r="D8" s="748">
        <v>7</v>
      </c>
      <c r="E8" s="748">
        <v>9</v>
      </c>
      <c r="F8" s="748">
        <v>8</v>
      </c>
      <c r="G8" s="748">
        <v>13</v>
      </c>
      <c r="H8" s="748">
        <v>26</v>
      </c>
      <c r="I8" s="748">
        <v>48</v>
      </c>
      <c r="J8" s="748">
        <v>7</v>
      </c>
      <c r="K8" s="746">
        <v>15</v>
      </c>
      <c r="L8" s="746">
        <v>2</v>
      </c>
      <c r="M8" s="749">
        <v>6</v>
      </c>
      <c r="N8" s="750">
        <f t="shared" si="1"/>
        <v>149</v>
      </c>
      <c r="O8" s="751">
        <f t="shared" si="2"/>
        <v>12.416666666666666</v>
      </c>
      <c r="P8" s="752">
        <f t="shared" si="0"/>
        <v>0.22056102435052921</v>
      </c>
    </row>
    <row r="9" spans="1:16" s="776" customFormat="1">
      <c r="A9" s="772" t="s">
        <v>59</v>
      </c>
      <c r="B9" s="766">
        <v>3</v>
      </c>
      <c r="C9" s="746">
        <v>6</v>
      </c>
      <c r="D9" s="748">
        <v>9</v>
      </c>
      <c r="E9" s="748">
        <v>10</v>
      </c>
      <c r="F9" s="748">
        <v>13</v>
      </c>
      <c r="G9" s="748">
        <v>26</v>
      </c>
      <c r="H9" s="748">
        <v>12</v>
      </c>
      <c r="I9" s="748">
        <v>10</v>
      </c>
      <c r="J9" s="748">
        <v>21</v>
      </c>
      <c r="K9" s="746">
        <v>15</v>
      </c>
      <c r="L9" s="746">
        <v>15</v>
      </c>
      <c r="M9" s="749">
        <v>18</v>
      </c>
      <c r="N9" s="750">
        <f t="shared" si="1"/>
        <v>158</v>
      </c>
      <c r="O9" s="751">
        <f t="shared" si="2"/>
        <v>13.166666666666666</v>
      </c>
      <c r="P9" s="752">
        <f t="shared" si="0"/>
        <v>0.23388350233143365</v>
      </c>
    </row>
    <row r="10" spans="1:16" s="776" customFormat="1">
      <c r="A10" s="772" t="s">
        <v>60</v>
      </c>
      <c r="B10" s="766">
        <v>0</v>
      </c>
      <c r="C10" s="746">
        <v>0</v>
      </c>
      <c r="D10" s="748">
        <v>0</v>
      </c>
      <c r="E10" s="748">
        <v>0</v>
      </c>
      <c r="F10" s="748">
        <v>0</v>
      </c>
      <c r="G10" s="748">
        <v>0</v>
      </c>
      <c r="H10" s="748">
        <v>0</v>
      </c>
      <c r="I10" s="748">
        <v>0</v>
      </c>
      <c r="J10" s="748">
        <v>0</v>
      </c>
      <c r="K10" s="746">
        <v>1</v>
      </c>
      <c r="L10" s="746">
        <v>0</v>
      </c>
      <c r="M10" s="749">
        <v>0</v>
      </c>
      <c r="N10" s="750">
        <f t="shared" si="1"/>
        <v>1</v>
      </c>
      <c r="O10" s="751">
        <f t="shared" si="2"/>
        <v>8.3333333333333329E-2</v>
      </c>
      <c r="P10" s="752">
        <f t="shared" si="0"/>
        <v>1.4802753312116053E-3</v>
      </c>
    </row>
    <row r="11" spans="1:16" s="776" customFormat="1">
      <c r="A11" s="452" t="s">
        <v>61</v>
      </c>
      <c r="B11" s="766">
        <v>4</v>
      </c>
      <c r="C11" s="746">
        <v>1</v>
      </c>
      <c r="D11" s="748">
        <v>0</v>
      </c>
      <c r="E11" s="748">
        <v>3</v>
      </c>
      <c r="F11" s="748">
        <v>0</v>
      </c>
      <c r="G11" s="748">
        <v>2</v>
      </c>
      <c r="H11" s="748">
        <v>2</v>
      </c>
      <c r="I11" s="748">
        <v>0</v>
      </c>
      <c r="J11" s="748">
        <v>6</v>
      </c>
      <c r="K11" s="746">
        <v>1</v>
      </c>
      <c r="L11" s="746">
        <v>2</v>
      </c>
      <c r="M11" s="749">
        <v>3</v>
      </c>
      <c r="N11" s="750">
        <f t="shared" si="1"/>
        <v>24</v>
      </c>
      <c r="O11" s="751">
        <f t="shared" si="2"/>
        <v>2</v>
      </c>
      <c r="P11" s="752">
        <f t="shared" si="0"/>
        <v>3.5526607949078526E-2</v>
      </c>
    </row>
    <row r="12" spans="1:16" s="776" customFormat="1">
      <c r="A12" s="772" t="s">
        <v>62</v>
      </c>
      <c r="B12" s="766">
        <v>1</v>
      </c>
      <c r="C12" s="746">
        <v>0</v>
      </c>
      <c r="D12" s="748">
        <v>0</v>
      </c>
      <c r="E12" s="748">
        <v>1</v>
      </c>
      <c r="F12" s="748">
        <v>0</v>
      </c>
      <c r="G12" s="748">
        <v>0</v>
      </c>
      <c r="H12" s="748">
        <v>0</v>
      </c>
      <c r="I12" s="748">
        <v>0</v>
      </c>
      <c r="J12" s="748">
        <v>1</v>
      </c>
      <c r="K12" s="746">
        <v>2</v>
      </c>
      <c r="L12" s="746">
        <v>0</v>
      </c>
      <c r="M12" s="749">
        <v>0</v>
      </c>
      <c r="N12" s="750">
        <f t="shared" si="1"/>
        <v>5</v>
      </c>
      <c r="O12" s="751">
        <f t="shared" si="2"/>
        <v>0.41666666666666669</v>
      </c>
      <c r="P12" s="752">
        <f t="shared" si="0"/>
        <v>7.4013766560580268E-3</v>
      </c>
    </row>
    <row r="13" spans="1:16" s="776" customFormat="1">
      <c r="A13" s="772" t="s">
        <v>63</v>
      </c>
      <c r="B13" s="766">
        <v>0</v>
      </c>
      <c r="C13" s="746">
        <v>1</v>
      </c>
      <c r="D13" s="748">
        <v>0</v>
      </c>
      <c r="E13" s="748">
        <v>1</v>
      </c>
      <c r="F13" s="748">
        <v>1</v>
      </c>
      <c r="G13" s="748">
        <v>0</v>
      </c>
      <c r="H13" s="748">
        <v>1</v>
      </c>
      <c r="I13" s="748">
        <v>0</v>
      </c>
      <c r="J13" s="748">
        <v>0</v>
      </c>
      <c r="K13" s="746">
        <v>2</v>
      </c>
      <c r="L13" s="746">
        <v>2</v>
      </c>
      <c r="M13" s="749">
        <v>2</v>
      </c>
      <c r="N13" s="750">
        <f t="shared" si="1"/>
        <v>10</v>
      </c>
      <c r="O13" s="751">
        <f t="shared" si="2"/>
        <v>0.83333333333333337</v>
      </c>
      <c r="P13" s="752">
        <f t="shared" si="0"/>
        <v>1.4802753312116054E-2</v>
      </c>
    </row>
    <row r="14" spans="1:16" s="776" customFormat="1">
      <c r="A14" s="772" t="s">
        <v>64</v>
      </c>
      <c r="B14" s="766">
        <v>3</v>
      </c>
      <c r="C14" s="746">
        <v>1</v>
      </c>
      <c r="D14" s="748">
        <v>2</v>
      </c>
      <c r="E14" s="748">
        <v>1</v>
      </c>
      <c r="F14" s="748">
        <v>1</v>
      </c>
      <c r="G14" s="748">
        <v>8</v>
      </c>
      <c r="H14" s="748">
        <v>2</v>
      </c>
      <c r="I14" s="748">
        <v>2</v>
      </c>
      <c r="J14" s="748">
        <v>0</v>
      </c>
      <c r="K14" s="746">
        <v>0</v>
      </c>
      <c r="L14" s="746">
        <v>1</v>
      </c>
      <c r="M14" s="749">
        <v>4</v>
      </c>
      <c r="N14" s="750">
        <f t="shared" si="1"/>
        <v>25</v>
      </c>
      <c r="O14" s="751">
        <f t="shared" si="2"/>
        <v>2.0833333333333335</v>
      </c>
      <c r="P14" s="752">
        <f t="shared" si="0"/>
        <v>3.7006883280290136E-2</v>
      </c>
    </row>
    <row r="15" spans="1:16" s="776" customFormat="1">
      <c r="A15" s="772" t="s">
        <v>65</v>
      </c>
      <c r="B15" s="766">
        <v>0</v>
      </c>
      <c r="C15" s="746">
        <v>0</v>
      </c>
      <c r="D15" s="748">
        <v>0</v>
      </c>
      <c r="E15" s="748">
        <v>0</v>
      </c>
      <c r="F15" s="748">
        <v>0</v>
      </c>
      <c r="G15" s="748">
        <v>1</v>
      </c>
      <c r="H15" s="748">
        <v>0</v>
      </c>
      <c r="I15" s="748">
        <v>3</v>
      </c>
      <c r="J15" s="748">
        <v>2</v>
      </c>
      <c r="K15" s="746">
        <v>1</v>
      </c>
      <c r="L15" s="746">
        <v>1</v>
      </c>
      <c r="M15" s="749">
        <v>0</v>
      </c>
      <c r="N15" s="750">
        <f t="shared" si="1"/>
        <v>8</v>
      </c>
      <c r="O15" s="751">
        <f t="shared" si="2"/>
        <v>0.66666666666666663</v>
      </c>
      <c r="P15" s="752">
        <f t="shared" si="0"/>
        <v>1.1842202649692843E-2</v>
      </c>
    </row>
    <row r="16" spans="1:16">
      <c r="A16" s="452" t="s">
        <v>66</v>
      </c>
      <c r="B16" s="497">
        <v>14</v>
      </c>
      <c r="C16" s="746">
        <v>10</v>
      </c>
      <c r="D16" s="747">
        <v>23</v>
      </c>
      <c r="E16" s="747">
        <v>27</v>
      </c>
      <c r="F16" s="747">
        <v>17</v>
      </c>
      <c r="G16" s="748">
        <v>9</v>
      </c>
      <c r="H16" s="748">
        <v>9</v>
      </c>
      <c r="I16" s="748">
        <v>19</v>
      </c>
      <c r="J16" s="747">
        <v>15</v>
      </c>
      <c r="K16" s="746">
        <v>20</v>
      </c>
      <c r="L16" s="746">
        <v>18</v>
      </c>
      <c r="M16" s="749">
        <v>10</v>
      </c>
      <c r="N16" s="750">
        <f t="shared" si="1"/>
        <v>191</v>
      </c>
      <c r="O16" s="751">
        <f t="shared" si="2"/>
        <v>15.916666666666666</v>
      </c>
      <c r="P16" s="752">
        <f t="shared" si="0"/>
        <v>0.28273258826141662</v>
      </c>
    </row>
    <row r="17" spans="1:16">
      <c r="A17" s="412" t="s">
        <v>67</v>
      </c>
      <c r="B17" s="497">
        <v>8</v>
      </c>
      <c r="C17" s="746">
        <v>12</v>
      </c>
      <c r="D17" s="747">
        <v>18</v>
      </c>
      <c r="E17" s="747">
        <v>17</v>
      </c>
      <c r="F17" s="747">
        <v>20</v>
      </c>
      <c r="G17" s="748">
        <v>13</v>
      </c>
      <c r="H17" s="748">
        <v>8</v>
      </c>
      <c r="I17" s="748">
        <v>24</v>
      </c>
      <c r="J17" s="747">
        <v>22</v>
      </c>
      <c r="K17" s="746">
        <v>20</v>
      </c>
      <c r="L17" s="746">
        <v>24</v>
      </c>
      <c r="M17" s="749">
        <v>30</v>
      </c>
      <c r="N17" s="750">
        <f t="shared" si="1"/>
        <v>216</v>
      </c>
      <c r="O17" s="751">
        <f t="shared" si="2"/>
        <v>18</v>
      </c>
      <c r="P17" s="752">
        <f t="shared" si="0"/>
        <v>0.31973947154170679</v>
      </c>
    </row>
    <row r="18" spans="1:16">
      <c r="A18" s="412" t="s">
        <v>68</v>
      </c>
      <c r="B18" s="497">
        <v>0</v>
      </c>
      <c r="C18" s="746">
        <v>0</v>
      </c>
      <c r="D18" s="747">
        <v>1</v>
      </c>
      <c r="E18" s="747">
        <v>0</v>
      </c>
      <c r="F18" s="747">
        <v>1</v>
      </c>
      <c r="G18" s="748">
        <v>1</v>
      </c>
      <c r="H18" s="748">
        <v>0</v>
      </c>
      <c r="I18" s="748">
        <v>1</v>
      </c>
      <c r="J18" s="747">
        <v>2</v>
      </c>
      <c r="K18" s="746">
        <v>2</v>
      </c>
      <c r="L18" s="746">
        <v>0</v>
      </c>
      <c r="M18" s="749">
        <v>0</v>
      </c>
      <c r="N18" s="750">
        <f t="shared" si="1"/>
        <v>8</v>
      </c>
      <c r="O18" s="751">
        <f t="shared" si="2"/>
        <v>0.66666666666666663</v>
      </c>
      <c r="P18" s="752">
        <f t="shared" si="0"/>
        <v>1.1842202649692843E-2</v>
      </c>
    </row>
    <row r="19" spans="1:16">
      <c r="A19" s="412" t="s">
        <v>69</v>
      </c>
      <c r="B19" s="497">
        <v>3</v>
      </c>
      <c r="C19" s="746">
        <v>4</v>
      </c>
      <c r="D19" s="747">
        <v>4</v>
      </c>
      <c r="E19" s="747">
        <v>8</v>
      </c>
      <c r="F19" s="747">
        <v>2</v>
      </c>
      <c r="G19" s="748">
        <v>6</v>
      </c>
      <c r="H19" s="748">
        <v>6</v>
      </c>
      <c r="I19" s="748">
        <v>3</v>
      </c>
      <c r="J19" s="747">
        <v>1</v>
      </c>
      <c r="K19" s="746">
        <v>3</v>
      </c>
      <c r="L19" s="746">
        <v>4</v>
      </c>
      <c r="M19" s="749">
        <v>8</v>
      </c>
      <c r="N19" s="750">
        <f t="shared" si="1"/>
        <v>52</v>
      </c>
      <c r="O19" s="751">
        <f t="shared" si="2"/>
        <v>4.333333333333333</v>
      </c>
      <c r="P19" s="752">
        <f t="shared" si="0"/>
        <v>7.6974317223003477E-2</v>
      </c>
    </row>
    <row r="20" spans="1:16">
      <c r="A20" s="412" t="s">
        <v>70</v>
      </c>
      <c r="B20" s="497">
        <v>4</v>
      </c>
      <c r="C20" s="746">
        <v>5</v>
      </c>
      <c r="D20" s="747">
        <v>4</v>
      </c>
      <c r="E20" s="747">
        <v>7</v>
      </c>
      <c r="F20" s="747">
        <v>9</v>
      </c>
      <c r="G20" s="748">
        <v>5</v>
      </c>
      <c r="H20" s="748">
        <v>2</v>
      </c>
      <c r="I20" s="748">
        <v>2</v>
      </c>
      <c r="J20" s="747">
        <v>7</v>
      </c>
      <c r="K20" s="746">
        <v>5</v>
      </c>
      <c r="L20" s="746">
        <v>8</v>
      </c>
      <c r="M20" s="749">
        <v>7</v>
      </c>
      <c r="N20" s="750">
        <f t="shared" si="1"/>
        <v>65</v>
      </c>
      <c r="O20" s="751">
        <f t="shared" si="2"/>
        <v>5.416666666666667</v>
      </c>
      <c r="P20" s="752">
        <f t="shared" si="0"/>
        <v>9.6217896528754357E-2</v>
      </c>
    </row>
    <row r="21" spans="1:16">
      <c r="A21" s="412" t="s">
        <v>71</v>
      </c>
      <c r="B21" s="497">
        <v>1</v>
      </c>
      <c r="C21" s="746">
        <v>2</v>
      </c>
      <c r="D21" s="747">
        <v>4</v>
      </c>
      <c r="E21" s="747">
        <v>4</v>
      </c>
      <c r="F21" s="747">
        <v>6</v>
      </c>
      <c r="G21" s="748">
        <v>6</v>
      </c>
      <c r="H21" s="748">
        <v>6</v>
      </c>
      <c r="I21" s="748">
        <v>14</v>
      </c>
      <c r="J21" s="747">
        <v>19</v>
      </c>
      <c r="K21" s="746">
        <v>5</v>
      </c>
      <c r="L21" s="746">
        <v>3</v>
      </c>
      <c r="M21" s="749">
        <v>3</v>
      </c>
      <c r="N21" s="750">
        <f t="shared" si="1"/>
        <v>73</v>
      </c>
      <c r="O21" s="751">
        <f t="shared" si="2"/>
        <v>6.083333333333333</v>
      </c>
      <c r="P21" s="752">
        <f t="shared" si="0"/>
        <v>0.10806009917844719</v>
      </c>
    </row>
    <row r="22" spans="1:16">
      <c r="A22" s="412" t="s">
        <v>72</v>
      </c>
      <c r="B22" s="497">
        <v>0</v>
      </c>
      <c r="C22" s="746">
        <v>0</v>
      </c>
      <c r="D22" s="747">
        <v>0</v>
      </c>
      <c r="E22" s="747">
        <v>0</v>
      </c>
      <c r="F22" s="747">
        <v>0</v>
      </c>
      <c r="G22" s="748">
        <v>0</v>
      </c>
      <c r="H22" s="748">
        <v>1</v>
      </c>
      <c r="I22" s="748">
        <v>0</v>
      </c>
      <c r="J22" s="747">
        <v>0</v>
      </c>
      <c r="K22" s="746">
        <v>1</v>
      </c>
      <c r="L22" s="746">
        <v>0</v>
      </c>
      <c r="M22" s="749">
        <v>0</v>
      </c>
      <c r="N22" s="750">
        <f t="shared" si="1"/>
        <v>2</v>
      </c>
      <c r="O22" s="751">
        <f t="shared" si="2"/>
        <v>0.16666666666666666</v>
      </c>
      <c r="P22" s="752">
        <f t="shared" si="0"/>
        <v>2.9605506624232106E-3</v>
      </c>
    </row>
    <row r="23" spans="1:16">
      <c r="A23" s="412" t="s">
        <v>73</v>
      </c>
      <c r="B23" s="497">
        <v>0</v>
      </c>
      <c r="C23" s="746">
        <v>0</v>
      </c>
      <c r="D23" s="747">
        <v>0</v>
      </c>
      <c r="E23" s="747">
        <v>0</v>
      </c>
      <c r="F23" s="747">
        <v>1</v>
      </c>
      <c r="G23" s="748">
        <v>0</v>
      </c>
      <c r="H23" s="748">
        <v>1</v>
      </c>
      <c r="I23" s="748">
        <v>0</v>
      </c>
      <c r="J23" s="747">
        <v>0</v>
      </c>
      <c r="K23" s="746">
        <v>0</v>
      </c>
      <c r="L23" s="746">
        <v>0</v>
      </c>
      <c r="M23" s="749">
        <v>0</v>
      </c>
      <c r="N23" s="750">
        <f t="shared" si="1"/>
        <v>2</v>
      </c>
      <c r="O23" s="751">
        <f t="shared" si="2"/>
        <v>0.16666666666666666</v>
      </c>
      <c r="P23" s="752">
        <f t="shared" si="0"/>
        <v>2.9605506624232106E-3</v>
      </c>
    </row>
    <row r="24" spans="1:16">
      <c r="A24" s="412" t="s">
        <v>74</v>
      </c>
      <c r="B24" s="497">
        <v>0</v>
      </c>
      <c r="C24" s="746">
        <v>1</v>
      </c>
      <c r="D24" s="747">
        <v>0</v>
      </c>
      <c r="E24" s="747">
        <v>0</v>
      </c>
      <c r="F24" s="747">
        <v>0</v>
      </c>
      <c r="G24" s="748">
        <v>0</v>
      </c>
      <c r="H24" s="748">
        <v>0</v>
      </c>
      <c r="I24" s="748">
        <v>0</v>
      </c>
      <c r="J24" s="747">
        <v>0</v>
      </c>
      <c r="K24" s="746">
        <v>0</v>
      </c>
      <c r="L24" s="746">
        <v>0</v>
      </c>
      <c r="M24" s="749">
        <v>0</v>
      </c>
      <c r="N24" s="750">
        <f t="shared" si="1"/>
        <v>1</v>
      </c>
      <c r="O24" s="751">
        <f t="shared" si="2"/>
        <v>8.3333333333333329E-2</v>
      </c>
      <c r="P24" s="752">
        <f t="shared" si="0"/>
        <v>1.4802753312116053E-3</v>
      </c>
    </row>
    <row r="25" spans="1:16">
      <c r="A25" s="412" t="s">
        <v>75</v>
      </c>
      <c r="B25" s="497">
        <v>14</v>
      </c>
      <c r="C25" s="746">
        <v>20</v>
      </c>
      <c r="D25" s="747">
        <v>16</v>
      </c>
      <c r="E25" s="747">
        <v>20</v>
      </c>
      <c r="F25" s="747">
        <v>16</v>
      </c>
      <c r="G25" s="748">
        <v>15</v>
      </c>
      <c r="H25" s="748">
        <v>12</v>
      </c>
      <c r="I25" s="748">
        <v>12</v>
      </c>
      <c r="J25" s="747">
        <v>14</v>
      </c>
      <c r="K25" s="746">
        <v>12</v>
      </c>
      <c r="L25" s="746">
        <v>19</v>
      </c>
      <c r="M25" s="749">
        <v>17</v>
      </c>
      <c r="N25" s="750">
        <f t="shared" si="1"/>
        <v>187</v>
      </c>
      <c r="O25" s="751">
        <f t="shared" si="2"/>
        <v>15.583333333333334</v>
      </c>
      <c r="P25" s="752">
        <f t="shared" si="0"/>
        <v>0.27681148693657021</v>
      </c>
    </row>
    <row r="26" spans="1:16">
      <c r="A26" s="412" t="s">
        <v>76</v>
      </c>
      <c r="B26" s="497">
        <v>0</v>
      </c>
      <c r="C26" s="746">
        <v>0</v>
      </c>
      <c r="D26" s="747">
        <v>0</v>
      </c>
      <c r="E26" s="747">
        <v>0</v>
      </c>
      <c r="F26" s="747">
        <v>1</v>
      </c>
      <c r="G26" s="748">
        <v>0</v>
      </c>
      <c r="H26" s="748">
        <v>0</v>
      </c>
      <c r="I26" s="748">
        <v>0</v>
      </c>
      <c r="J26" s="747">
        <v>0</v>
      </c>
      <c r="K26" s="746">
        <v>0</v>
      </c>
      <c r="L26" s="746">
        <v>0</v>
      </c>
      <c r="M26" s="749">
        <v>1</v>
      </c>
      <c r="N26" s="750">
        <f t="shared" si="1"/>
        <v>2</v>
      </c>
      <c r="O26" s="751">
        <f t="shared" si="2"/>
        <v>0.16666666666666666</v>
      </c>
      <c r="P26" s="752">
        <f t="shared" si="0"/>
        <v>2.9605506624232106E-3</v>
      </c>
    </row>
    <row r="27" spans="1:16">
      <c r="A27" s="753" t="s">
        <v>77</v>
      </c>
      <c r="B27" s="497">
        <v>0</v>
      </c>
      <c r="C27" s="746">
        <v>0</v>
      </c>
      <c r="D27" s="747">
        <v>0</v>
      </c>
      <c r="E27" s="747">
        <v>0</v>
      </c>
      <c r="F27" s="747">
        <v>0</v>
      </c>
      <c r="G27" s="748">
        <v>1</v>
      </c>
      <c r="H27" s="748">
        <v>0</v>
      </c>
      <c r="I27" s="748">
        <v>0</v>
      </c>
      <c r="J27" s="747">
        <v>0</v>
      </c>
      <c r="K27" s="746">
        <v>0</v>
      </c>
      <c r="L27" s="746">
        <v>0</v>
      </c>
      <c r="M27" s="749">
        <v>0</v>
      </c>
      <c r="N27" s="750">
        <f t="shared" si="1"/>
        <v>1</v>
      </c>
      <c r="O27" s="751">
        <f t="shared" si="2"/>
        <v>8.3333333333333329E-2</v>
      </c>
      <c r="P27" s="752">
        <f t="shared" si="0"/>
        <v>1.4802753312116053E-3</v>
      </c>
    </row>
    <row r="28" spans="1:16">
      <c r="A28" s="412" t="s">
        <v>78</v>
      </c>
      <c r="B28" s="497">
        <v>234</v>
      </c>
      <c r="C28" s="746">
        <v>250</v>
      </c>
      <c r="D28" s="747">
        <v>265</v>
      </c>
      <c r="E28" s="747">
        <v>296</v>
      </c>
      <c r="F28" s="747">
        <v>223</v>
      </c>
      <c r="G28" s="748">
        <v>258</v>
      </c>
      <c r="H28" s="748">
        <v>229</v>
      </c>
      <c r="I28" s="748">
        <v>250</v>
      </c>
      <c r="J28" s="747">
        <v>254</v>
      </c>
      <c r="K28" s="746">
        <v>263</v>
      </c>
      <c r="L28" s="746">
        <v>297</v>
      </c>
      <c r="M28" s="749">
        <v>315</v>
      </c>
      <c r="N28" s="750">
        <f t="shared" si="1"/>
        <v>3134</v>
      </c>
      <c r="O28" s="751">
        <f t="shared" si="2"/>
        <v>261.16666666666669</v>
      </c>
      <c r="P28" s="752">
        <f t="shared" si="0"/>
        <v>4.6391828880171708</v>
      </c>
    </row>
    <row r="29" spans="1:16">
      <c r="A29" s="412" t="s">
        <v>79</v>
      </c>
      <c r="B29" s="497">
        <v>0</v>
      </c>
      <c r="C29" s="746">
        <v>0</v>
      </c>
      <c r="D29" s="747">
        <v>0</v>
      </c>
      <c r="E29" s="747">
        <v>0</v>
      </c>
      <c r="F29" s="747">
        <v>0</v>
      </c>
      <c r="G29" s="748">
        <v>1</v>
      </c>
      <c r="H29" s="748">
        <v>0</v>
      </c>
      <c r="I29" s="748">
        <v>0</v>
      </c>
      <c r="J29" s="747">
        <v>0</v>
      </c>
      <c r="K29" s="746">
        <v>0</v>
      </c>
      <c r="L29" s="746">
        <v>0</v>
      </c>
      <c r="M29" s="749">
        <v>0</v>
      </c>
      <c r="N29" s="750">
        <f t="shared" si="1"/>
        <v>1</v>
      </c>
      <c r="O29" s="751">
        <f t="shared" si="2"/>
        <v>8.3333333333333329E-2</v>
      </c>
      <c r="P29" s="752">
        <f t="shared" si="0"/>
        <v>1.4802753312116053E-3</v>
      </c>
    </row>
    <row r="30" spans="1:16">
      <c r="A30" s="412" t="s">
        <v>80</v>
      </c>
      <c r="B30" s="497">
        <v>0</v>
      </c>
      <c r="C30" s="746">
        <v>0</v>
      </c>
      <c r="D30" s="747">
        <v>0</v>
      </c>
      <c r="E30" s="747">
        <v>0</v>
      </c>
      <c r="F30" s="747">
        <v>0</v>
      </c>
      <c r="G30" s="748">
        <v>0</v>
      </c>
      <c r="H30" s="748">
        <v>0</v>
      </c>
      <c r="I30" s="748">
        <v>0</v>
      </c>
      <c r="J30" s="747">
        <v>0</v>
      </c>
      <c r="K30" s="746">
        <v>0</v>
      </c>
      <c r="L30" s="746">
        <v>0</v>
      </c>
      <c r="M30" s="749">
        <v>0</v>
      </c>
      <c r="N30" s="750">
        <f t="shared" si="1"/>
        <v>0</v>
      </c>
      <c r="O30" s="751">
        <f t="shared" si="2"/>
        <v>0</v>
      </c>
      <c r="P30" s="752">
        <f t="shared" si="0"/>
        <v>0</v>
      </c>
    </row>
    <row r="31" spans="1:16">
      <c r="A31" s="412" t="s">
        <v>81</v>
      </c>
      <c r="B31" s="497">
        <v>24</v>
      </c>
      <c r="C31" s="746">
        <v>32</v>
      </c>
      <c r="D31" s="747">
        <v>77</v>
      </c>
      <c r="E31" s="747">
        <v>68</v>
      </c>
      <c r="F31" s="747">
        <v>10</v>
      </c>
      <c r="G31" s="748">
        <v>8</v>
      </c>
      <c r="H31" s="748">
        <v>13</v>
      </c>
      <c r="I31" s="748">
        <v>11</v>
      </c>
      <c r="J31" s="747">
        <v>22</v>
      </c>
      <c r="K31" s="746">
        <v>27</v>
      </c>
      <c r="L31" s="746">
        <v>13</v>
      </c>
      <c r="M31" s="749">
        <v>20</v>
      </c>
      <c r="N31" s="750">
        <f t="shared" si="1"/>
        <v>325</v>
      </c>
      <c r="O31" s="751">
        <f t="shared" si="2"/>
        <v>27.083333333333332</v>
      </c>
      <c r="P31" s="752">
        <f t="shared" si="0"/>
        <v>0.48108948264377172</v>
      </c>
    </row>
    <row r="32" spans="1:16">
      <c r="A32" s="412" t="s">
        <v>82</v>
      </c>
      <c r="B32" s="497">
        <v>0</v>
      </c>
      <c r="C32" s="746">
        <v>0</v>
      </c>
      <c r="D32" s="747">
        <v>0</v>
      </c>
      <c r="E32" s="747">
        <v>0</v>
      </c>
      <c r="F32" s="747">
        <v>0</v>
      </c>
      <c r="G32" s="748">
        <v>0</v>
      </c>
      <c r="H32" s="748">
        <v>0</v>
      </c>
      <c r="I32" s="748">
        <v>1</v>
      </c>
      <c r="J32" s="747">
        <v>0</v>
      </c>
      <c r="K32" s="746">
        <v>0</v>
      </c>
      <c r="L32" s="746">
        <v>0</v>
      </c>
      <c r="M32" s="749">
        <v>0</v>
      </c>
      <c r="N32" s="750">
        <f t="shared" si="1"/>
        <v>1</v>
      </c>
      <c r="O32" s="751">
        <f t="shared" si="2"/>
        <v>8.3333333333333329E-2</v>
      </c>
      <c r="P32" s="752">
        <f t="shared" si="0"/>
        <v>1.4802753312116053E-3</v>
      </c>
    </row>
    <row r="33" spans="1:16">
      <c r="A33" s="452" t="s">
        <v>83</v>
      </c>
      <c r="B33" s="497">
        <v>11</v>
      </c>
      <c r="C33" s="746">
        <v>21</v>
      </c>
      <c r="D33" s="747">
        <v>29</v>
      </c>
      <c r="E33" s="747">
        <v>38</v>
      </c>
      <c r="F33" s="747">
        <v>30</v>
      </c>
      <c r="G33" s="748">
        <v>37</v>
      </c>
      <c r="H33" s="748">
        <v>24</v>
      </c>
      <c r="I33" s="748">
        <v>35</v>
      </c>
      <c r="J33" s="747">
        <v>27</v>
      </c>
      <c r="K33" s="746">
        <v>30</v>
      </c>
      <c r="L33" s="746">
        <v>24</v>
      </c>
      <c r="M33" s="749">
        <v>29</v>
      </c>
      <c r="N33" s="750">
        <f t="shared" si="1"/>
        <v>335</v>
      </c>
      <c r="O33" s="751">
        <f t="shared" si="2"/>
        <v>27.916666666666668</v>
      </c>
      <c r="P33" s="752">
        <f t="shared" si="0"/>
        <v>0.49589223595588777</v>
      </c>
    </row>
    <row r="34" spans="1:16">
      <c r="A34" s="452" t="s">
        <v>84</v>
      </c>
      <c r="B34" s="497">
        <v>1</v>
      </c>
      <c r="C34" s="746">
        <v>0</v>
      </c>
      <c r="D34" s="747">
        <v>5</v>
      </c>
      <c r="E34" s="747">
        <v>1</v>
      </c>
      <c r="F34" s="747">
        <v>1</v>
      </c>
      <c r="G34" s="748">
        <v>2</v>
      </c>
      <c r="H34" s="748">
        <v>1</v>
      </c>
      <c r="I34" s="748">
        <v>0</v>
      </c>
      <c r="J34" s="747">
        <v>0</v>
      </c>
      <c r="K34" s="746">
        <v>0</v>
      </c>
      <c r="L34" s="746">
        <v>1</v>
      </c>
      <c r="M34" s="749">
        <v>0</v>
      </c>
      <c r="N34" s="750">
        <f t="shared" si="1"/>
        <v>12</v>
      </c>
      <c r="O34" s="751">
        <f t="shared" si="2"/>
        <v>1</v>
      </c>
      <c r="P34" s="752">
        <f t="shared" si="0"/>
        <v>1.7763303974539263E-2</v>
      </c>
    </row>
    <row r="35" spans="1:16">
      <c r="A35" s="452" t="s">
        <v>85</v>
      </c>
      <c r="B35" s="497">
        <v>1</v>
      </c>
      <c r="C35" s="746">
        <v>0</v>
      </c>
      <c r="D35" s="747">
        <v>1</v>
      </c>
      <c r="E35" s="747">
        <v>0</v>
      </c>
      <c r="F35" s="747">
        <v>0</v>
      </c>
      <c r="G35" s="748">
        <v>0</v>
      </c>
      <c r="H35" s="748">
        <v>0</v>
      </c>
      <c r="I35" s="748">
        <v>0</v>
      </c>
      <c r="J35" s="747">
        <v>0</v>
      </c>
      <c r="K35" s="746">
        <v>0</v>
      </c>
      <c r="L35" s="746">
        <v>1</v>
      </c>
      <c r="M35" s="749">
        <v>0</v>
      </c>
      <c r="N35" s="750">
        <f t="shared" si="1"/>
        <v>3</v>
      </c>
      <c r="O35" s="751">
        <f t="shared" si="2"/>
        <v>0.25</v>
      </c>
      <c r="P35" s="752">
        <f t="shared" si="0"/>
        <v>4.4408259936348157E-3</v>
      </c>
    </row>
    <row r="36" spans="1:16">
      <c r="A36" s="452" t="s">
        <v>86</v>
      </c>
      <c r="B36" s="497">
        <v>1</v>
      </c>
      <c r="C36" s="746">
        <v>3</v>
      </c>
      <c r="D36" s="747">
        <v>1</v>
      </c>
      <c r="E36" s="747">
        <v>0</v>
      </c>
      <c r="F36" s="747">
        <v>0</v>
      </c>
      <c r="G36" s="748">
        <v>0</v>
      </c>
      <c r="H36" s="748">
        <v>4</v>
      </c>
      <c r="I36" s="748">
        <v>0</v>
      </c>
      <c r="J36" s="747">
        <v>0</v>
      </c>
      <c r="K36" s="746">
        <v>0</v>
      </c>
      <c r="L36" s="746">
        <v>0</v>
      </c>
      <c r="M36" s="749">
        <v>1</v>
      </c>
      <c r="N36" s="750">
        <f t="shared" si="1"/>
        <v>10</v>
      </c>
      <c r="O36" s="751">
        <f t="shared" si="2"/>
        <v>0.83333333333333337</v>
      </c>
      <c r="P36" s="752">
        <f t="shared" si="0"/>
        <v>1.4802753312116054E-2</v>
      </c>
    </row>
    <row r="37" spans="1:16">
      <c r="A37" s="412" t="s">
        <v>87</v>
      </c>
      <c r="B37" s="497">
        <v>6</v>
      </c>
      <c r="C37" s="746">
        <v>3</v>
      </c>
      <c r="D37" s="747">
        <v>1</v>
      </c>
      <c r="E37" s="747">
        <v>4</v>
      </c>
      <c r="F37" s="747">
        <v>1</v>
      </c>
      <c r="G37" s="748">
        <v>2</v>
      </c>
      <c r="H37" s="748">
        <v>1</v>
      </c>
      <c r="I37" s="748">
        <v>7</v>
      </c>
      <c r="J37" s="747">
        <v>4</v>
      </c>
      <c r="K37" s="746">
        <v>5</v>
      </c>
      <c r="L37" s="746">
        <v>5</v>
      </c>
      <c r="M37" s="749">
        <v>5</v>
      </c>
      <c r="N37" s="750">
        <f t="shared" si="1"/>
        <v>44</v>
      </c>
      <c r="O37" s="751">
        <f t="shared" si="2"/>
        <v>3.6666666666666665</v>
      </c>
      <c r="P37" s="752">
        <f t="shared" ref="P37:P68" si="3">(N37/$N$262)*100</f>
        <v>6.5132114573310626E-2</v>
      </c>
    </row>
    <row r="38" spans="1:16">
      <c r="A38" s="412" t="s">
        <v>88</v>
      </c>
      <c r="B38" s="497">
        <v>0</v>
      </c>
      <c r="C38" s="746">
        <v>0</v>
      </c>
      <c r="D38" s="747">
        <v>0</v>
      </c>
      <c r="E38" s="747">
        <v>0</v>
      </c>
      <c r="F38" s="747">
        <v>1</v>
      </c>
      <c r="G38" s="748">
        <v>1</v>
      </c>
      <c r="H38" s="748">
        <v>0</v>
      </c>
      <c r="I38" s="748">
        <v>0</v>
      </c>
      <c r="J38" s="747">
        <v>1</v>
      </c>
      <c r="K38" s="746">
        <v>0</v>
      </c>
      <c r="L38" s="746">
        <v>1</v>
      </c>
      <c r="M38" s="749">
        <v>1</v>
      </c>
      <c r="N38" s="750">
        <f t="shared" si="1"/>
        <v>5</v>
      </c>
      <c r="O38" s="751">
        <f t="shared" si="2"/>
        <v>0.41666666666666669</v>
      </c>
      <c r="P38" s="752">
        <f t="shared" si="3"/>
        <v>7.4013766560580268E-3</v>
      </c>
    </row>
    <row r="39" spans="1:16">
      <c r="A39" s="412" t="s">
        <v>89</v>
      </c>
      <c r="B39" s="497">
        <v>1</v>
      </c>
      <c r="C39" s="746">
        <v>0</v>
      </c>
      <c r="D39" s="747">
        <v>1</v>
      </c>
      <c r="E39" s="747">
        <v>3</v>
      </c>
      <c r="F39" s="747">
        <v>0</v>
      </c>
      <c r="G39" s="748">
        <v>0</v>
      </c>
      <c r="H39" s="748">
        <v>1</v>
      </c>
      <c r="I39" s="748">
        <v>1</v>
      </c>
      <c r="J39" s="747">
        <v>0</v>
      </c>
      <c r="K39" s="746">
        <v>0</v>
      </c>
      <c r="L39" s="746">
        <v>1</v>
      </c>
      <c r="M39" s="749">
        <v>1</v>
      </c>
      <c r="N39" s="750">
        <f t="shared" si="1"/>
        <v>9</v>
      </c>
      <c r="O39" s="751">
        <f t="shared" si="2"/>
        <v>0.75</v>
      </c>
      <c r="P39" s="752">
        <f t="shared" si="3"/>
        <v>1.3322477980904447E-2</v>
      </c>
    </row>
    <row r="40" spans="1:16">
      <c r="A40" s="412" t="s">
        <v>90</v>
      </c>
      <c r="B40" s="497">
        <v>0</v>
      </c>
      <c r="C40" s="746">
        <v>0</v>
      </c>
      <c r="D40" s="747">
        <v>0</v>
      </c>
      <c r="E40" s="747">
        <v>0</v>
      </c>
      <c r="F40" s="747">
        <v>0</v>
      </c>
      <c r="G40" s="748">
        <v>0</v>
      </c>
      <c r="H40" s="748">
        <v>0</v>
      </c>
      <c r="I40" s="748">
        <v>0</v>
      </c>
      <c r="J40" s="747">
        <v>0</v>
      </c>
      <c r="K40" s="746">
        <v>0</v>
      </c>
      <c r="L40" s="746">
        <v>0</v>
      </c>
      <c r="M40" s="749">
        <v>0</v>
      </c>
      <c r="N40" s="750">
        <f t="shared" si="1"/>
        <v>0</v>
      </c>
      <c r="O40" s="751">
        <f t="shared" si="2"/>
        <v>0</v>
      </c>
      <c r="P40" s="752">
        <f t="shared" si="3"/>
        <v>0</v>
      </c>
    </row>
    <row r="41" spans="1:16">
      <c r="A41" s="452" t="s">
        <v>91</v>
      </c>
      <c r="B41" s="497">
        <v>2</v>
      </c>
      <c r="C41" s="746">
        <v>6</v>
      </c>
      <c r="D41" s="747">
        <v>3</v>
      </c>
      <c r="E41" s="747">
        <v>6</v>
      </c>
      <c r="F41" s="747">
        <v>4</v>
      </c>
      <c r="G41" s="748">
        <v>3</v>
      </c>
      <c r="H41" s="748">
        <v>3</v>
      </c>
      <c r="I41" s="748">
        <v>2</v>
      </c>
      <c r="J41" s="747">
        <v>3</v>
      </c>
      <c r="K41" s="746">
        <v>4</v>
      </c>
      <c r="L41" s="746">
        <v>5</v>
      </c>
      <c r="M41" s="749">
        <v>3</v>
      </c>
      <c r="N41" s="750">
        <f t="shared" si="1"/>
        <v>44</v>
      </c>
      <c r="O41" s="751">
        <f t="shared" si="2"/>
        <v>3.6666666666666665</v>
      </c>
      <c r="P41" s="752">
        <f t="shared" si="3"/>
        <v>6.5132114573310626E-2</v>
      </c>
    </row>
    <row r="42" spans="1:16">
      <c r="A42" s="412" t="s">
        <v>92</v>
      </c>
      <c r="B42" s="497">
        <v>25</v>
      </c>
      <c r="C42" s="746">
        <v>46</v>
      </c>
      <c r="D42" s="747">
        <v>61</v>
      </c>
      <c r="E42" s="747">
        <v>48</v>
      </c>
      <c r="F42" s="747">
        <v>46</v>
      </c>
      <c r="G42" s="748">
        <v>47</v>
      </c>
      <c r="H42" s="748">
        <v>38</v>
      </c>
      <c r="I42" s="748">
        <v>66</v>
      </c>
      <c r="J42" s="747">
        <v>54</v>
      </c>
      <c r="K42" s="746">
        <v>50</v>
      </c>
      <c r="L42" s="746">
        <v>64</v>
      </c>
      <c r="M42" s="749">
        <v>44</v>
      </c>
      <c r="N42" s="750">
        <f t="shared" si="1"/>
        <v>589</v>
      </c>
      <c r="O42" s="751">
        <f t="shared" si="2"/>
        <v>49.083333333333336</v>
      </c>
      <c r="P42" s="752">
        <f t="shared" si="3"/>
        <v>0.87188217008363555</v>
      </c>
    </row>
    <row r="43" spans="1:16">
      <c r="A43" s="412" t="s">
        <v>93</v>
      </c>
      <c r="B43" s="497">
        <v>6</v>
      </c>
      <c r="C43" s="746">
        <v>15</v>
      </c>
      <c r="D43" s="747">
        <v>16</v>
      </c>
      <c r="E43" s="747">
        <v>11</v>
      </c>
      <c r="F43" s="747">
        <v>9</v>
      </c>
      <c r="G43" s="748">
        <v>8</v>
      </c>
      <c r="H43" s="748">
        <v>16</v>
      </c>
      <c r="I43" s="748">
        <v>28</v>
      </c>
      <c r="J43" s="747">
        <v>13</v>
      </c>
      <c r="K43" s="746">
        <v>13</v>
      </c>
      <c r="L43" s="746">
        <v>16</v>
      </c>
      <c r="M43" s="749">
        <v>14</v>
      </c>
      <c r="N43" s="750">
        <f t="shared" si="1"/>
        <v>165</v>
      </c>
      <c r="O43" s="751">
        <f t="shared" si="2"/>
        <v>13.75</v>
      </c>
      <c r="P43" s="752">
        <f t="shared" si="3"/>
        <v>0.24424542964991489</v>
      </c>
    </row>
    <row r="44" spans="1:16">
      <c r="A44" s="412" t="s">
        <v>94</v>
      </c>
      <c r="B44" s="497">
        <v>181</v>
      </c>
      <c r="C44" s="746">
        <v>165</v>
      </c>
      <c r="D44" s="747">
        <v>199</v>
      </c>
      <c r="E44" s="747">
        <v>197</v>
      </c>
      <c r="F44" s="747">
        <v>213</v>
      </c>
      <c r="G44" s="748">
        <v>219</v>
      </c>
      <c r="H44" s="748">
        <v>305</v>
      </c>
      <c r="I44" s="748">
        <v>321</v>
      </c>
      <c r="J44" s="747">
        <v>360</v>
      </c>
      <c r="K44" s="746">
        <v>328</v>
      </c>
      <c r="L44" s="746">
        <v>325</v>
      </c>
      <c r="M44" s="749">
        <v>324</v>
      </c>
      <c r="N44" s="750">
        <f t="shared" si="1"/>
        <v>3137</v>
      </c>
      <c r="O44" s="751">
        <f t="shared" si="2"/>
        <v>261.41666666666669</v>
      </c>
      <c r="P44" s="752">
        <f t="shared" si="3"/>
        <v>4.6436237140108059</v>
      </c>
    </row>
    <row r="45" spans="1:16">
      <c r="A45" s="412" t="s">
        <v>95</v>
      </c>
      <c r="B45" s="497">
        <v>0</v>
      </c>
      <c r="C45" s="746">
        <v>0</v>
      </c>
      <c r="D45" s="747">
        <v>1</v>
      </c>
      <c r="E45" s="747">
        <v>0</v>
      </c>
      <c r="F45" s="747">
        <v>0</v>
      </c>
      <c r="G45" s="748">
        <v>1</v>
      </c>
      <c r="H45" s="748">
        <v>1</v>
      </c>
      <c r="I45" s="748">
        <v>0</v>
      </c>
      <c r="J45" s="747">
        <v>0</v>
      </c>
      <c r="K45" s="746">
        <v>2</v>
      </c>
      <c r="L45" s="746">
        <v>0</v>
      </c>
      <c r="M45" s="749">
        <v>0</v>
      </c>
      <c r="N45" s="750">
        <f t="shared" si="1"/>
        <v>5</v>
      </c>
      <c r="O45" s="751">
        <f t="shared" si="2"/>
        <v>0.41666666666666669</v>
      </c>
      <c r="P45" s="752">
        <f t="shared" si="3"/>
        <v>7.4013766560580268E-3</v>
      </c>
    </row>
    <row r="46" spans="1:16">
      <c r="A46" s="412" t="s">
        <v>96</v>
      </c>
      <c r="B46" s="497">
        <v>0</v>
      </c>
      <c r="C46" s="746">
        <v>0</v>
      </c>
      <c r="D46" s="747">
        <v>0</v>
      </c>
      <c r="E46" s="747">
        <v>0</v>
      </c>
      <c r="F46" s="747">
        <v>0</v>
      </c>
      <c r="G46" s="748">
        <v>0</v>
      </c>
      <c r="H46" s="748">
        <v>0</v>
      </c>
      <c r="I46" s="748">
        <v>0</v>
      </c>
      <c r="J46" s="747">
        <v>0</v>
      </c>
      <c r="K46" s="746">
        <v>0</v>
      </c>
      <c r="L46" s="746">
        <v>0</v>
      </c>
      <c r="M46" s="749">
        <v>0</v>
      </c>
      <c r="N46" s="750">
        <f t="shared" si="1"/>
        <v>0</v>
      </c>
      <c r="O46" s="751">
        <f t="shared" si="2"/>
        <v>0</v>
      </c>
      <c r="P46" s="752">
        <f t="shared" si="3"/>
        <v>0</v>
      </c>
    </row>
    <row r="47" spans="1:16">
      <c r="A47" s="412" t="s">
        <v>97</v>
      </c>
      <c r="B47" s="497">
        <v>120</v>
      </c>
      <c r="C47" s="746">
        <v>132</v>
      </c>
      <c r="D47" s="747">
        <v>136</v>
      </c>
      <c r="E47" s="747">
        <v>148</v>
      </c>
      <c r="F47" s="747">
        <v>220</v>
      </c>
      <c r="G47" s="748">
        <v>277</v>
      </c>
      <c r="H47" s="748">
        <v>97</v>
      </c>
      <c r="I47" s="748">
        <v>115</v>
      </c>
      <c r="J47" s="747">
        <v>185</v>
      </c>
      <c r="K47" s="746">
        <v>213</v>
      </c>
      <c r="L47" s="746">
        <v>186</v>
      </c>
      <c r="M47" s="749">
        <v>217</v>
      </c>
      <c r="N47" s="750">
        <f t="shared" si="1"/>
        <v>2046</v>
      </c>
      <c r="O47" s="751">
        <f t="shared" si="2"/>
        <v>170.5</v>
      </c>
      <c r="P47" s="752">
        <f t="shared" si="3"/>
        <v>3.0286433276589446</v>
      </c>
    </row>
    <row r="48" spans="1:16">
      <c r="A48" s="412" t="s">
        <v>98</v>
      </c>
      <c r="B48" s="497">
        <v>3</v>
      </c>
      <c r="C48" s="746">
        <v>2</v>
      </c>
      <c r="D48" s="747">
        <v>8</v>
      </c>
      <c r="E48" s="747">
        <v>7</v>
      </c>
      <c r="F48" s="747">
        <v>3</v>
      </c>
      <c r="G48" s="748">
        <v>3</v>
      </c>
      <c r="H48" s="748">
        <v>2</v>
      </c>
      <c r="I48" s="748">
        <v>4</v>
      </c>
      <c r="J48" s="747">
        <v>2</v>
      </c>
      <c r="K48" s="746">
        <v>1</v>
      </c>
      <c r="L48" s="746">
        <v>2</v>
      </c>
      <c r="M48" s="749">
        <v>0</v>
      </c>
      <c r="N48" s="750">
        <f t="shared" si="1"/>
        <v>37</v>
      </c>
      <c r="O48" s="751">
        <f t="shared" si="2"/>
        <v>3.0833333333333335</v>
      </c>
      <c r="P48" s="752">
        <f t="shared" si="3"/>
        <v>5.4770187254829399E-2</v>
      </c>
    </row>
    <row r="49" spans="1:16">
      <c r="A49" s="412" t="s">
        <v>99</v>
      </c>
      <c r="B49" s="497">
        <v>131</v>
      </c>
      <c r="C49" s="746">
        <v>107</v>
      </c>
      <c r="D49" s="747">
        <v>142</v>
      </c>
      <c r="E49" s="747">
        <v>117</v>
      </c>
      <c r="F49" s="747">
        <v>162</v>
      </c>
      <c r="G49" s="748">
        <v>163</v>
      </c>
      <c r="H49" s="748">
        <v>152</v>
      </c>
      <c r="I49" s="748">
        <v>158</v>
      </c>
      <c r="J49" s="747">
        <v>175</v>
      </c>
      <c r="K49" s="746">
        <v>156</v>
      </c>
      <c r="L49" s="746">
        <v>178</v>
      </c>
      <c r="M49" s="749">
        <v>154</v>
      </c>
      <c r="N49" s="750">
        <f t="shared" si="1"/>
        <v>1795</v>
      </c>
      <c r="O49" s="751">
        <f t="shared" si="2"/>
        <v>149.58333333333334</v>
      </c>
      <c r="P49" s="752">
        <f t="shared" si="3"/>
        <v>2.6570942195248319</v>
      </c>
    </row>
    <row r="50" spans="1:16">
      <c r="A50" s="412" t="s">
        <v>100</v>
      </c>
      <c r="B50" s="497">
        <v>73</v>
      </c>
      <c r="C50" s="746">
        <v>47</v>
      </c>
      <c r="D50" s="747">
        <v>40</v>
      </c>
      <c r="E50" s="747">
        <v>37</v>
      </c>
      <c r="F50" s="747">
        <v>44</v>
      </c>
      <c r="G50" s="748">
        <v>60</v>
      </c>
      <c r="H50" s="748">
        <v>67</v>
      </c>
      <c r="I50" s="748">
        <v>151</v>
      </c>
      <c r="J50" s="747">
        <v>179</v>
      </c>
      <c r="K50" s="746">
        <v>213</v>
      </c>
      <c r="L50" s="746">
        <v>214</v>
      </c>
      <c r="M50" s="749">
        <v>132</v>
      </c>
      <c r="N50" s="750">
        <f t="shared" si="1"/>
        <v>1257</v>
      </c>
      <c r="O50" s="751">
        <f t="shared" si="2"/>
        <v>104.75</v>
      </c>
      <c r="P50" s="752">
        <f t="shared" si="3"/>
        <v>1.8607060913329878</v>
      </c>
    </row>
    <row r="51" spans="1:16">
      <c r="A51" s="412" t="s">
        <v>101</v>
      </c>
      <c r="B51" s="497">
        <v>3</v>
      </c>
      <c r="C51" s="746">
        <v>1</v>
      </c>
      <c r="D51" s="747">
        <v>3</v>
      </c>
      <c r="E51" s="747">
        <v>0</v>
      </c>
      <c r="F51" s="747">
        <v>1</v>
      </c>
      <c r="G51" s="748">
        <v>2</v>
      </c>
      <c r="H51" s="748">
        <v>2</v>
      </c>
      <c r="I51" s="748">
        <v>2</v>
      </c>
      <c r="J51" s="747">
        <v>3</v>
      </c>
      <c r="K51" s="746">
        <v>2</v>
      </c>
      <c r="L51" s="746">
        <v>0</v>
      </c>
      <c r="M51" s="749">
        <v>0</v>
      </c>
      <c r="N51" s="750">
        <f t="shared" si="1"/>
        <v>19</v>
      </c>
      <c r="O51" s="751">
        <f t="shared" si="2"/>
        <v>1.5833333333333333</v>
      </c>
      <c r="P51" s="752">
        <f t="shared" si="3"/>
        <v>2.8125231293020504E-2</v>
      </c>
    </row>
    <row r="52" spans="1:16">
      <c r="A52" s="412" t="s">
        <v>102</v>
      </c>
      <c r="B52" s="497">
        <v>25</v>
      </c>
      <c r="C52" s="746">
        <v>5</v>
      </c>
      <c r="D52" s="747">
        <v>19</v>
      </c>
      <c r="E52" s="747">
        <v>27</v>
      </c>
      <c r="F52" s="747">
        <v>32</v>
      </c>
      <c r="G52" s="748">
        <v>49</v>
      </c>
      <c r="H52" s="748">
        <v>46</v>
      </c>
      <c r="I52" s="748">
        <v>19</v>
      </c>
      <c r="J52" s="747">
        <v>37</v>
      </c>
      <c r="K52" s="746">
        <v>60</v>
      </c>
      <c r="L52" s="746">
        <v>55</v>
      </c>
      <c r="M52" s="749">
        <v>87</v>
      </c>
      <c r="N52" s="750">
        <f t="shared" si="1"/>
        <v>461</v>
      </c>
      <c r="O52" s="751">
        <f t="shared" si="2"/>
        <v>38.416666666666664</v>
      </c>
      <c r="P52" s="752">
        <f t="shared" si="3"/>
        <v>0.68240692768855005</v>
      </c>
    </row>
    <row r="53" spans="1:16">
      <c r="A53" s="412" t="s">
        <v>103</v>
      </c>
      <c r="B53" s="497">
        <v>0</v>
      </c>
      <c r="C53" s="746">
        <v>3</v>
      </c>
      <c r="D53" s="747">
        <v>0</v>
      </c>
      <c r="E53" s="747">
        <v>0</v>
      </c>
      <c r="F53" s="747">
        <v>2</v>
      </c>
      <c r="G53" s="748">
        <v>1</v>
      </c>
      <c r="H53" s="748">
        <v>4</v>
      </c>
      <c r="I53" s="748">
        <v>0</v>
      </c>
      <c r="J53" s="747">
        <v>1</v>
      </c>
      <c r="K53" s="746">
        <v>1</v>
      </c>
      <c r="L53" s="746">
        <v>4</v>
      </c>
      <c r="M53" s="749">
        <v>3</v>
      </c>
      <c r="N53" s="750">
        <f t="shared" si="1"/>
        <v>19</v>
      </c>
      <c r="O53" s="751">
        <f t="shared" si="2"/>
        <v>1.5833333333333333</v>
      </c>
      <c r="P53" s="752">
        <f t="shared" si="3"/>
        <v>2.8125231293020504E-2</v>
      </c>
    </row>
    <row r="54" spans="1:16">
      <c r="A54" s="412" t="s">
        <v>104</v>
      </c>
      <c r="B54" s="497">
        <v>1</v>
      </c>
      <c r="C54" s="746">
        <v>1</v>
      </c>
      <c r="D54" s="747">
        <v>1</v>
      </c>
      <c r="E54" s="747">
        <v>0</v>
      </c>
      <c r="F54" s="747">
        <v>0</v>
      </c>
      <c r="G54" s="748">
        <v>0</v>
      </c>
      <c r="H54" s="748">
        <v>1</v>
      </c>
      <c r="I54" s="748">
        <v>0</v>
      </c>
      <c r="J54" s="747">
        <v>0</v>
      </c>
      <c r="K54" s="746">
        <v>0</v>
      </c>
      <c r="L54" s="746">
        <v>0</v>
      </c>
      <c r="M54" s="749">
        <v>0</v>
      </c>
      <c r="N54" s="750">
        <f t="shared" si="1"/>
        <v>4</v>
      </c>
      <c r="O54" s="751">
        <f t="shared" si="2"/>
        <v>0.33333333333333331</v>
      </c>
      <c r="P54" s="752">
        <f t="shared" si="3"/>
        <v>5.9211013248464213E-3</v>
      </c>
    </row>
    <row r="55" spans="1:16">
      <c r="A55" s="412" t="s">
        <v>105</v>
      </c>
      <c r="B55" s="497">
        <v>7</v>
      </c>
      <c r="C55" s="746">
        <v>9</v>
      </c>
      <c r="D55" s="747">
        <v>4</v>
      </c>
      <c r="E55" s="747">
        <v>5</v>
      </c>
      <c r="F55" s="747">
        <v>2</v>
      </c>
      <c r="G55" s="748">
        <v>5</v>
      </c>
      <c r="H55" s="748">
        <v>9</v>
      </c>
      <c r="I55" s="748">
        <v>5</v>
      </c>
      <c r="J55" s="747">
        <v>9</v>
      </c>
      <c r="K55" s="746">
        <v>6</v>
      </c>
      <c r="L55" s="746">
        <v>4</v>
      </c>
      <c r="M55" s="749">
        <v>10</v>
      </c>
      <c r="N55" s="750">
        <f t="shared" si="1"/>
        <v>75</v>
      </c>
      <c r="O55" s="751">
        <f t="shared" si="2"/>
        <v>6.25</v>
      </c>
      <c r="P55" s="752">
        <f t="shared" si="3"/>
        <v>0.1110206498408704</v>
      </c>
    </row>
    <row r="56" spans="1:16">
      <c r="A56" s="412" t="s">
        <v>106</v>
      </c>
      <c r="B56" s="497">
        <v>12</v>
      </c>
      <c r="C56" s="746">
        <v>11</v>
      </c>
      <c r="D56" s="747">
        <v>23</v>
      </c>
      <c r="E56" s="747">
        <v>32</v>
      </c>
      <c r="F56" s="747">
        <v>32</v>
      </c>
      <c r="G56" s="748">
        <v>42</v>
      </c>
      <c r="H56" s="748">
        <v>28</v>
      </c>
      <c r="I56" s="748">
        <v>25</v>
      </c>
      <c r="J56" s="747">
        <v>25</v>
      </c>
      <c r="K56" s="746">
        <v>16</v>
      </c>
      <c r="L56" s="746">
        <v>14</v>
      </c>
      <c r="M56" s="749">
        <v>27</v>
      </c>
      <c r="N56" s="750">
        <f t="shared" si="1"/>
        <v>287</v>
      </c>
      <c r="O56" s="751">
        <f t="shared" si="2"/>
        <v>23.916666666666668</v>
      </c>
      <c r="P56" s="752">
        <f t="shared" si="3"/>
        <v>0.42483902005773078</v>
      </c>
    </row>
    <row r="57" spans="1:16">
      <c r="A57" s="452" t="s">
        <v>107</v>
      </c>
      <c r="B57" s="497">
        <v>15</v>
      </c>
      <c r="C57" s="746">
        <v>33</v>
      </c>
      <c r="D57" s="747">
        <v>34</v>
      </c>
      <c r="E57" s="747">
        <v>40</v>
      </c>
      <c r="F57" s="747">
        <v>11</v>
      </c>
      <c r="G57" s="748">
        <v>33</v>
      </c>
      <c r="H57" s="748">
        <v>17</v>
      </c>
      <c r="I57" s="748">
        <v>21</v>
      </c>
      <c r="J57" s="747">
        <v>18</v>
      </c>
      <c r="K57" s="746">
        <v>27</v>
      </c>
      <c r="L57" s="746">
        <v>17</v>
      </c>
      <c r="M57" s="749">
        <v>31</v>
      </c>
      <c r="N57" s="750">
        <f t="shared" si="1"/>
        <v>297</v>
      </c>
      <c r="O57" s="751">
        <f t="shared" si="2"/>
        <v>24.75</v>
      </c>
      <c r="P57" s="752">
        <f t="shared" si="3"/>
        <v>0.43964177336984678</v>
      </c>
    </row>
    <row r="58" spans="1:16">
      <c r="A58" s="412" t="s">
        <v>108</v>
      </c>
      <c r="B58" s="497">
        <v>4</v>
      </c>
      <c r="C58" s="746">
        <v>5</v>
      </c>
      <c r="D58" s="747">
        <v>14</v>
      </c>
      <c r="E58" s="747">
        <v>5</v>
      </c>
      <c r="F58" s="747">
        <v>8</v>
      </c>
      <c r="G58" s="748">
        <v>17</v>
      </c>
      <c r="H58" s="748">
        <v>14</v>
      </c>
      <c r="I58" s="748">
        <v>16</v>
      </c>
      <c r="J58" s="747">
        <v>13</v>
      </c>
      <c r="K58" s="746">
        <v>8</v>
      </c>
      <c r="L58" s="746">
        <v>9</v>
      </c>
      <c r="M58" s="749">
        <v>11</v>
      </c>
      <c r="N58" s="750">
        <f t="shared" si="1"/>
        <v>124</v>
      </c>
      <c r="O58" s="751">
        <f t="shared" si="2"/>
        <v>10.333333333333334</v>
      </c>
      <c r="P58" s="752">
        <f t="shared" si="3"/>
        <v>0.18355414107023907</v>
      </c>
    </row>
    <row r="59" spans="1:16">
      <c r="A59" s="412" t="s">
        <v>109</v>
      </c>
      <c r="B59" s="497">
        <v>0</v>
      </c>
      <c r="C59" s="746">
        <v>0</v>
      </c>
      <c r="D59" s="747">
        <v>1</v>
      </c>
      <c r="E59" s="747">
        <v>1</v>
      </c>
      <c r="F59" s="747">
        <v>0</v>
      </c>
      <c r="G59" s="748">
        <v>1</v>
      </c>
      <c r="H59" s="748">
        <v>0</v>
      </c>
      <c r="I59" s="748">
        <v>0</v>
      </c>
      <c r="J59" s="747">
        <v>1</v>
      </c>
      <c r="K59" s="746">
        <v>0</v>
      </c>
      <c r="L59" s="746">
        <v>1</v>
      </c>
      <c r="M59" s="749">
        <v>1</v>
      </c>
      <c r="N59" s="750">
        <f t="shared" si="1"/>
        <v>6</v>
      </c>
      <c r="O59" s="751">
        <f t="shared" si="2"/>
        <v>0.5</v>
      </c>
      <c r="P59" s="752">
        <f t="shared" si="3"/>
        <v>8.8816519872696315E-3</v>
      </c>
    </row>
    <row r="60" spans="1:16">
      <c r="A60" s="412" t="s">
        <v>110</v>
      </c>
      <c r="B60" s="497">
        <v>2</v>
      </c>
      <c r="C60" s="746">
        <v>8</v>
      </c>
      <c r="D60" s="747">
        <v>8</v>
      </c>
      <c r="E60" s="747">
        <v>11</v>
      </c>
      <c r="F60" s="747">
        <v>4</v>
      </c>
      <c r="G60" s="748">
        <v>6</v>
      </c>
      <c r="H60" s="748">
        <v>7</v>
      </c>
      <c r="I60" s="748">
        <v>5</v>
      </c>
      <c r="J60" s="747">
        <v>6</v>
      </c>
      <c r="K60" s="746">
        <v>8</v>
      </c>
      <c r="L60" s="746">
        <v>10</v>
      </c>
      <c r="M60" s="749">
        <v>3</v>
      </c>
      <c r="N60" s="750">
        <f t="shared" si="1"/>
        <v>78</v>
      </c>
      <c r="O60" s="751">
        <f t="shared" si="2"/>
        <v>6.5</v>
      </c>
      <c r="P60" s="752">
        <f t="shared" si="3"/>
        <v>0.11546147583450521</v>
      </c>
    </row>
    <row r="61" spans="1:16">
      <c r="A61" s="412" t="s">
        <v>111</v>
      </c>
      <c r="B61" s="497">
        <v>0</v>
      </c>
      <c r="C61" s="746">
        <v>0</v>
      </c>
      <c r="D61" s="747">
        <v>0</v>
      </c>
      <c r="E61" s="747">
        <v>1</v>
      </c>
      <c r="F61" s="747">
        <v>0</v>
      </c>
      <c r="G61" s="748">
        <v>0</v>
      </c>
      <c r="H61" s="748">
        <v>0</v>
      </c>
      <c r="I61" s="748">
        <v>0</v>
      </c>
      <c r="J61" s="747">
        <v>0</v>
      </c>
      <c r="K61" s="746">
        <v>0</v>
      </c>
      <c r="L61" s="746">
        <v>0</v>
      </c>
      <c r="M61" s="749">
        <v>0</v>
      </c>
      <c r="N61" s="750">
        <f t="shared" si="1"/>
        <v>1</v>
      </c>
      <c r="O61" s="751">
        <f t="shared" si="2"/>
        <v>8.3333333333333329E-2</v>
      </c>
      <c r="P61" s="752">
        <f t="shared" si="3"/>
        <v>1.4802753312116053E-3</v>
      </c>
    </row>
    <row r="62" spans="1:16">
      <c r="A62" s="412" t="s">
        <v>112</v>
      </c>
      <c r="B62" s="497">
        <v>0</v>
      </c>
      <c r="C62" s="746">
        <v>0</v>
      </c>
      <c r="D62" s="747">
        <v>0</v>
      </c>
      <c r="E62" s="747">
        <v>0</v>
      </c>
      <c r="F62" s="747">
        <v>1</v>
      </c>
      <c r="G62" s="748">
        <v>1</v>
      </c>
      <c r="H62" s="748">
        <v>0</v>
      </c>
      <c r="I62" s="748">
        <v>0</v>
      </c>
      <c r="J62" s="747">
        <v>0</v>
      </c>
      <c r="K62" s="746">
        <v>0</v>
      </c>
      <c r="L62" s="746">
        <v>0</v>
      </c>
      <c r="M62" s="749">
        <v>1</v>
      </c>
      <c r="N62" s="750">
        <f t="shared" si="1"/>
        <v>3</v>
      </c>
      <c r="O62" s="751">
        <f t="shared" si="2"/>
        <v>0.25</v>
      </c>
      <c r="P62" s="752">
        <f t="shared" si="3"/>
        <v>4.4408259936348157E-3</v>
      </c>
    </row>
    <row r="63" spans="1:16">
      <c r="A63" s="412" t="s">
        <v>113</v>
      </c>
      <c r="B63" s="497">
        <v>66</v>
      </c>
      <c r="C63" s="746">
        <v>70</v>
      </c>
      <c r="D63" s="747">
        <v>76</v>
      </c>
      <c r="E63" s="747">
        <v>56</v>
      </c>
      <c r="F63" s="747">
        <v>80</v>
      </c>
      <c r="G63" s="748">
        <v>115</v>
      </c>
      <c r="H63" s="748">
        <v>98</v>
      </c>
      <c r="I63" s="748">
        <v>94</v>
      </c>
      <c r="J63" s="747">
        <v>72</v>
      </c>
      <c r="K63" s="746">
        <v>96</v>
      </c>
      <c r="L63" s="746">
        <v>68</v>
      </c>
      <c r="M63" s="749">
        <v>86</v>
      </c>
      <c r="N63" s="750">
        <f t="shared" si="1"/>
        <v>977</v>
      </c>
      <c r="O63" s="751">
        <f t="shared" si="2"/>
        <v>81.416666666666671</v>
      </c>
      <c r="P63" s="752">
        <f t="shared" si="3"/>
        <v>1.4462289985937384</v>
      </c>
    </row>
    <row r="64" spans="1:16">
      <c r="A64" s="412" t="s">
        <v>114</v>
      </c>
      <c r="B64" s="497">
        <v>10</v>
      </c>
      <c r="C64" s="746">
        <v>14</v>
      </c>
      <c r="D64" s="747">
        <v>23</v>
      </c>
      <c r="E64" s="747">
        <v>15</v>
      </c>
      <c r="F64" s="747">
        <v>20</v>
      </c>
      <c r="G64" s="748">
        <v>20</v>
      </c>
      <c r="H64" s="748">
        <v>19</v>
      </c>
      <c r="I64" s="748">
        <v>16</v>
      </c>
      <c r="J64" s="747">
        <v>17</v>
      </c>
      <c r="K64" s="746">
        <v>20</v>
      </c>
      <c r="L64" s="746">
        <v>71</v>
      </c>
      <c r="M64" s="749">
        <v>32</v>
      </c>
      <c r="N64" s="750">
        <f t="shared" si="1"/>
        <v>277</v>
      </c>
      <c r="O64" s="751">
        <f t="shared" si="2"/>
        <v>23.083333333333332</v>
      </c>
      <c r="P64" s="752">
        <f t="shared" si="3"/>
        <v>0.41003626674561466</v>
      </c>
    </row>
    <row r="65" spans="1:16">
      <c r="A65" s="412" t="s">
        <v>115</v>
      </c>
      <c r="B65" s="497">
        <v>37</v>
      </c>
      <c r="C65" s="746">
        <v>20</v>
      </c>
      <c r="D65" s="747">
        <v>28</v>
      </c>
      <c r="E65" s="747">
        <v>20</v>
      </c>
      <c r="F65" s="747">
        <v>19</v>
      </c>
      <c r="G65" s="748">
        <v>8</v>
      </c>
      <c r="H65" s="748">
        <v>14</v>
      </c>
      <c r="I65" s="748">
        <v>24</v>
      </c>
      <c r="J65" s="747">
        <v>22</v>
      </c>
      <c r="K65" s="746">
        <v>38</v>
      </c>
      <c r="L65" s="746">
        <v>39</v>
      </c>
      <c r="M65" s="749">
        <v>35</v>
      </c>
      <c r="N65" s="750">
        <f t="shared" si="1"/>
        <v>304</v>
      </c>
      <c r="O65" s="751">
        <f t="shared" si="2"/>
        <v>25.333333333333332</v>
      </c>
      <c r="P65" s="752">
        <f t="shared" si="3"/>
        <v>0.45000370068832807</v>
      </c>
    </row>
    <row r="66" spans="1:16">
      <c r="A66" s="412" t="s">
        <v>116</v>
      </c>
      <c r="B66" s="497">
        <v>0</v>
      </c>
      <c r="C66" s="746">
        <v>0</v>
      </c>
      <c r="D66" s="747">
        <v>0</v>
      </c>
      <c r="E66" s="747">
        <v>0</v>
      </c>
      <c r="F66" s="747">
        <v>0</v>
      </c>
      <c r="G66" s="748">
        <v>2</v>
      </c>
      <c r="H66" s="748">
        <v>0</v>
      </c>
      <c r="I66" s="748">
        <v>1</v>
      </c>
      <c r="J66" s="747">
        <v>0</v>
      </c>
      <c r="K66" s="746">
        <v>0</v>
      </c>
      <c r="L66" s="746">
        <v>1</v>
      </c>
      <c r="M66" s="749">
        <v>0</v>
      </c>
      <c r="N66" s="750">
        <f t="shared" si="1"/>
        <v>4</v>
      </c>
      <c r="O66" s="751">
        <f t="shared" si="2"/>
        <v>0.33333333333333331</v>
      </c>
      <c r="P66" s="752">
        <f t="shared" si="3"/>
        <v>5.9211013248464213E-3</v>
      </c>
    </row>
    <row r="67" spans="1:16">
      <c r="A67" s="412" t="s">
        <v>117</v>
      </c>
      <c r="B67" s="497">
        <v>6</v>
      </c>
      <c r="C67" s="746">
        <v>7</v>
      </c>
      <c r="D67" s="747">
        <v>14</v>
      </c>
      <c r="E67" s="747">
        <v>10</v>
      </c>
      <c r="F67" s="747">
        <v>15</v>
      </c>
      <c r="G67" s="748">
        <v>18</v>
      </c>
      <c r="H67" s="748">
        <v>7</v>
      </c>
      <c r="I67" s="748">
        <v>16</v>
      </c>
      <c r="J67" s="747">
        <v>11</v>
      </c>
      <c r="K67" s="746">
        <v>18</v>
      </c>
      <c r="L67" s="746">
        <v>15</v>
      </c>
      <c r="M67" s="749">
        <v>11</v>
      </c>
      <c r="N67" s="750">
        <f t="shared" si="1"/>
        <v>148</v>
      </c>
      <c r="O67" s="751">
        <f t="shared" si="2"/>
        <v>12.333333333333334</v>
      </c>
      <c r="P67" s="752">
        <f t="shared" si="3"/>
        <v>0.21908074901931759</v>
      </c>
    </row>
    <row r="68" spans="1:16">
      <c r="A68" s="412" t="s">
        <v>118</v>
      </c>
      <c r="B68" s="497">
        <v>0</v>
      </c>
      <c r="C68" s="746">
        <v>0</v>
      </c>
      <c r="D68" s="747">
        <v>2</v>
      </c>
      <c r="E68" s="747">
        <v>2</v>
      </c>
      <c r="F68" s="747">
        <v>1</v>
      </c>
      <c r="G68" s="748">
        <v>2</v>
      </c>
      <c r="H68" s="748">
        <v>1</v>
      </c>
      <c r="I68" s="748">
        <v>13</v>
      </c>
      <c r="J68" s="747">
        <v>6</v>
      </c>
      <c r="K68" s="746">
        <v>1</v>
      </c>
      <c r="L68" s="746">
        <v>1</v>
      </c>
      <c r="M68" s="749">
        <v>2</v>
      </c>
      <c r="N68" s="750">
        <f t="shared" si="1"/>
        <v>31</v>
      </c>
      <c r="O68" s="751">
        <f t="shared" si="2"/>
        <v>2.5833333333333335</v>
      </c>
      <c r="P68" s="752">
        <f t="shared" si="3"/>
        <v>4.5888535267559767E-2</v>
      </c>
    </row>
    <row r="69" spans="1:16">
      <c r="A69" s="412" t="s">
        <v>119</v>
      </c>
      <c r="B69" s="497">
        <v>0</v>
      </c>
      <c r="C69" s="746">
        <v>0</v>
      </c>
      <c r="D69" s="747">
        <v>1</v>
      </c>
      <c r="E69" s="747">
        <v>0</v>
      </c>
      <c r="F69" s="747">
        <v>0</v>
      </c>
      <c r="G69" s="748">
        <v>0</v>
      </c>
      <c r="H69" s="748">
        <v>0</v>
      </c>
      <c r="I69" s="748">
        <v>0</v>
      </c>
      <c r="J69" s="747">
        <v>0</v>
      </c>
      <c r="K69" s="746">
        <v>0</v>
      </c>
      <c r="L69" s="746">
        <v>0</v>
      </c>
      <c r="M69" s="749">
        <v>0</v>
      </c>
      <c r="N69" s="750">
        <f t="shared" si="1"/>
        <v>1</v>
      </c>
      <c r="O69" s="751">
        <f t="shared" si="2"/>
        <v>8.3333333333333329E-2</v>
      </c>
      <c r="P69" s="752">
        <f t="shared" ref="P69:P100" si="4">(N69/$N$262)*100</f>
        <v>1.4802753312116053E-3</v>
      </c>
    </row>
    <row r="70" spans="1:16">
      <c r="A70" s="412" t="s">
        <v>120</v>
      </c>
      <c r="B70" s="497">
        <v>0</v>
      </c>
      <c r="C70" s="746">
        <v>0</v>
      </c>
      <c r="D70" s="747">
        <v>0</v>
      </c>
      <c r="E70" s="747">
        <v>0</v>
      </c>
      <c r="F70" s="747">
        <v>0</v>
      </c>
      <c r="G70" s="748">
        <v>0</v>
      </c>
      <c r="H70" s="748">
        <v>0</v>
      </c>
      <c r="I70" s="748">
        <v>0</v>
      </c>
      <c r="J70" s="747">
        <v>0</v>
      </c>
      <c r="K70" s="746">
        <v>0</v>
      </c>
      <c r="L70" s="746">
        <v>0</v>
      </c>
      <c r="M70" s="749">
        <v>0</v>
      </c>
      <c r="N70" s="750">
        <f t="shared" si="1"/>
        <v>0</v>
      </c>
      <c r="O70" s="751">
        <f t="shared" si="2"/>
        <v>0</v>
      </c>
      <c r="P70" s="752">
        <f t="shared" si="4"/>
        <v>0</v>
      </c>
    </row>
    <row r="71" spans="1:16">
      <c r="A71" s="412" t="s">
        <v>121</v>
      </c>
      <c r="B71" s="497">
        <v>9</v>
      </c>
      <c r="C71" s="746">
        <v>2</v>
      </c>
      <c r="D71" s="747">
        <v>6</v>
      </c>
      <c r="E71" s="747">
        <v>12</v>
      </c>
      <c r="F71" s="747">
        <v>19</v>
      </c>
      <c r="G71" s="748">
        <v>12</v>
      </c>
      <c r="H71" s="748">
        <v>18</v>
      </c>
      <c r="I71" s="748">
        <v>16</v>
      </c>
      <c r="J71" s="747">
        <v>23</v>
      </c>
      <c r="K71" s="746">
        <v>16</v>
      </c>
      <c r="L71" s="746">
        <v>12</v>
      </c>
      <c r="M71" s="749">
        <v>22</v>
      </c>
      <c r="N71" s="750">
        <f t="shared" si="1"/>
        <v>167</v>
      </c>
      <c r="O71" s="751">
        <f t="shared" si="2"/>
        <v>13.916666666666666</v>
      </c>
      <c r="P71" s="752">
        <f t="shared" si="4"/>
        <v>0.24720598031233812</v>
      </c>
    </row>
    <row r="72" spans="1:16">
      <c r="A72" s="412" t="s">
        <v>122</v>
      </c>
      <c r="B72" s="497">
        <v>31</v>
      </c>
      <c r="C72" s="746">
        <v>25</v>
      </c>
      <c r="D72" s="747">
        <v>25</v>
      </c>
      <c r="E72" s="747">
        <v>22</v>
      </c>
      <c r="F72" s="747">
        <v>24</v>
      </c>
      <c r="G72" s="748">
        <v>25</v>
      </c>
      <c r="H72" s="748">
        <v>37</v>
      </c>
      <c r="I72" s="748">
        <v>44</v>
      </c>
      <c r="J72" s="747">
        <v>43</v>
      </c>
      <c r="K72" s="746">
        <v>48</v>
      </c>
      <c r="L72" s="746">
        <v>49</v>
      </c>
      <c r="M72" s="749">
        <v>44</v>
      </c>
      <c r="N72" s="750">
        <f t="shared" si="1"/>
        <v>417</v>
      </c>
      <c r="O72" s="751">
        <f t="shared" si="2"/>
        <v>34.75</v>
      </c>
      <c r="P72" s="752">
        <f t="shared" si="4"/>
        <v>0.61727481311523946</v>
      </c>
    </row>
    <row r="73" spans="1:16">
      <c r="A73" s="412" t="s">
        <v>123</v>
      </c>
      <c r="B73" s="497">
        <v>2</v>
      </c>
      <c r="C73" s="746">
        <v>2</v>
      </c>
      <c r="D73" s="747">
        <v>5</v>
      </c>
      <c r="E73" s="747">
        <v>3</v>
      </c>
      <c r="F73" s="747">
        <v>0</v>
      </c>
      <c r="G73" s="748">
        <v>2</v>
      </c>
      <c r="H73" s="748">
        <v>1</v>
      </c>
      <c r="I73" s="748">
        <v>4</v>
      </c>
      <c r="J73" s="747">
        <v>2</v>
      </c>
      <c r="K73" s="746">
        <v>1</v>
      </c>
      <c r="L73" s="746">
        <v>5</v>
      </c>
      <c r="M73" s="749">
        <v>0</v>
      </c>
      <c r="N73" s="750">
        <f t="shared" si="1"/>
        <v>27</v>
      </c>
      <c r="O73" s="751">
        <f t="shared" si="2"/>
        <v>2.25</v>
      </c>
      <c r="P73" s="752">
        <f t="shared" si="4"/>
        <v>3.9967433942713348E-2</v>
      </c>
    </row>
    <row r="74" spans="1:16">
      <c r="A74" s="412" t="s">
        <v>124</v>
      </c>
      <c r="B74" s="497">
        <v>13</v>
      </c>
      <c r="C74" s="746">
        <v>16</v>
      </c>
      <c r="D74" s="747">
        <v>6</v>
      </c>
      <c r="E74" s="747">
        <v>2</v>
      </c>
      <c r="F74" s="747">
        <v>7</v>
      </c>
      <c r="G74" s="748">
        <v>2</v>
      </c>
      <c r="H74" s="748">
        <v>10</v>
      </c>
      <c r="I74" s="748">
        <v>5</v>
      </c>
      <c r="J74" s="747">
        <v>10</v>
      </c>
      <c r="K74" s="746">
        <v>8</v>
      </c>
      <c r="L74" s="746">
        <v>6</v>
      </c>
      <c r="M74" s="749">
        <v>13</v>
      </c>
      <c r="N74" s="750">
        <f t="shared" si="1"/>
        <v>98</v>
      </c>
      <c r="O74" s="751">
        <f t="shared" si="2"/>
        <v>8.1666666666666661</v>
      </c>
      <c r="P74" s="752">
        <f t="shared" si="4"/>
        <v>0.14506698245873734</v>
      </c>
    </row>
    <row r="75" spans="1:16">
      <c r="A75" s="779" t="s">
        <v>125</v>
      </c>
      <c r="B75" s="497">
        <v>0</v>
      </c>
      <c r="C75" s="746">
        <v>0</v>
      </c>
      <c r="D75" s="747">
        <v>0</v>
      </c>
      <c r="E75" s="747">
        <v>0</v>
      </c>
      <c r="F75" s="747">
        <v>0</v>
      </c>
      <c r="G75" s="748">
        <v>0</v>
      </c>
      <c r="H75" s="748">
        <v>0</v>
      </c>
      <c r="I75" s="748">
        <v>1</v>
      </c>
      <c r="J75" s="747">
        <v>0</v>
      </c>
      <c r="K75" s="746">
        <v>0</v>
      </c>
      <c r="L75" s="746">
        <v>0</v>
      </c>
      <c r="M75" s="749">
        <v>0</v>
      </c>
      <c r="N75" s="750">
        <f t="shared" si="1"/>
        <v>1</v>
      </c>
      <c r="O75" s="751">
        <f t="shared" si="2"/>
        <v>8.3333333333333329E-2</v>
      </c>
      <c r="P75" s="752">
        <f t="shared" si="4"/>
        <v>1.4802753312116053E-3</v>
      </c>
    </row>
    <row r="76" spans="1:16">
      <c r="A76" s="412" t="s">
        <v>126</v>
      </c>
      <c r="B76" s="497">
        <v>8</v>
      </c>
      <c r="C76" s="746">
        <v>8</v>
      </c>
      <c r="D76" s="747">
        <v>6</v>
      </c>
      <c r="E76" s="747">
        <v>7</v>
      </c>
      <c r="F76" s="747">
        <v>13</v>
      </c>
      <c r="G76" s="748">
        <v>10</v>
      </c>
      <c r="H76" s="748">
        <v>8</v>
      </c>
      <c r="I76" s="748">
        <v>23</v>
      </c>
      <c r="J76" s="747">
        <v>15</v>
      </c>
      <c r="K76" s="746">
        <v>21</v>
      </c>
      <c r="L76" s="746">
        <v>22</v>
      </c>
      <c r="M76" s="749">
        <v>5</v>
      </c>
      <c r="N76" s="750">
        <f t="shared" si="1"/>
        <v>146</v>
      </c>
      <c r="O76" s="751">
        <f t="shared" si="2"/>
        <v>12.166666666666666</v>
      </c>
      <c r="P76" s="752">
        <f t="shared" si="4"/>
        <v>0.21612019835689439</v>
      </c>
    </row>
    <row r="77" spans="1:16">
      <c r="A77" s="412" t="s">
        <v>127</v>
      </c>
      <c r="B77" s="497">
        <v>5</v>
      </c>
      <c r="C77" s="746">
        <v>6</v>
      </c>
      <c r="D77" s="747">
        <v>8</v>
      </c>
      <c r="E77" s="747">
        <v>5</v>
      </c>
      <c r="F77" s="747">
        <v>2</v>
      </c>
      <c r="G77" s="748">
        <v>4</v>
      </c>
      <c r="H77" s="748">
        <v>3</v>
      </c>
      <c r="I77" s="748">
        <v>5</v>
      </c>
      <c r="J77" s="747">
        <v>11</v>
      </c>
      <c r="K77" s="746">
        <v>5</v>
      </c>
      <c r="L77" s="746">
        <v>10</v>
      </c>
      <c r="M77" s="749">
        <v>8</v>
      </c>
      <c r="N77" s="750">
        <f t="shared" ref="N77:N170" si="5">SUM(B77:M77)</f>
        <v>72</v>
      </c>
      <c r="O77" s="751">
        <f t="shared" ref="O77:O170" si="6">AVERAGE(B77:M77)</f>
        <v>6</v>
      </c>
      <c r="P77" s="752">
        <f t="shared" si="4"/>
        <v>0.10657982384723558</v>
      </c>
    </row>
    <row r="78" spans="1:16">
      <c r="A78" s="412" t="s">
        <v>128</v>
      </c>
      <c r="B78" s="497">
        <v>0</v>
      </c>
      <c r="C78" s="746">
        <v>0</v>
      </c>
      <c r="D78" s="747">
        <v>1</v>
      </c>
      <c r="E78" s="747">
        <v>0</v>
      </c>
      <c r="F78" s="747">
        <v>0</v>
      </c>
      <c r="G78" s="748">
        <v>0</v>
      </c>
      <c r="H78" s="748">
        <v>0</v>
      </c>
      <c r="I78" s="748">
        <v>0</v>
      </c>
      <c r="J78" s="747">
        <v>0</v>
      </c>
      <c r="K78" s="746">
        <v>0</v>
      </c>
      <c r="L78" s="746">
        <v>0</v>
      </c>
      <c r="M78" s="749">
        <v>0</v>
      </c>
      <c r="N78" s="750">
        <f t="shared" si="5"/>
        <v>1</v>
      </c>
      <c r="O78" s="751">
        <f t="shared" si="6"/>
        <v>8.3333333333333329E-2</v>
      </c>
      <c r="P78" s="752">
        <f t="shared" si="4"/>
        <v>1.4802753312116053E-3</v>
      </c>
    </row>
    <row r="79" spans="1:16">
      <c r="A79" s="412" t="s">
        <v>129</v>
      </c>
      <c r="B79" s="497">
        <v>8</v>
      </c>
      <c r="C79" s="746">
        <v>7</v>
      </c>
      <c r="D79" s="747">
        <v>8</v>
      </c>
      <c r="E79" s="747">
        <v>13</v>
      </c>
      <c r="F79" s="747">
        <v>12</v>
      </c>
      <c r="G79" s="748">
        <v>11</v>
      </c>
      <c r="H79" s="748">
        <v>6</v>
      </c>
      <c r="I79" s="748">
        <v>12</v>
      </c>
      <c r="J79" s="747">
        <v>5</v>
      </c>
      <c r="K79" s="746">
        <v>4</v>
      </c>
      <c r="L79" s="746">
        <v>14</v>
      </c>
      <c r="M79" s="749">
        <v>17</v>
      </c>
      <c r="N79" s="750">
        <f t="shared" si="5"/>
        <v>117</v>
      </c>
      <c r="O79" s="751">
        <f t="shared" si="6"/>
        <v>9.75</v>
      </c>
      <c r="P79" s="752">
        <f t="shared" si="4"/>
        <v>0.17319221375175783</v>
      </c>
    </row>
    <row r="80" spans="1:16">
      <c r="A80" s="412" t="s">
        <v>130</v>
      </c>
      <c r="B80" s="497">
        <v>104</v>
      </c>
      <c r="C80" s="746">
        <v>177</v>
      </c>
      <c r="D80" s="747">
        <v>133</v>
      </c>
      <c r="E80" s="747">
        <v>48</v>
      </c>
      <c r="F80" s="747">
        <v>106</v>
      </c>
      <c r="G80" s="748">
        <v>93</v>
      </c>
      <c r="H80" s="748">
        <v>95</v>
      </c>
      <c r="I80" s="748">
        <v>117</v>
      </c>
      <c r="J80" s="747">
        <v>96</v>
      </c>
      <c r="K80" s="746">
        <v>62</v>
      </c>
      <c r="L80" s="746">
        <v>68</v>
      </c>
      <c r="M80" s="749">
        <v>72</v>
      </c>
      <c r="N80" s="750">
        <f t="shared" si="5"/>
        <v>1171</v>
      </c>
      <c r="O80" s="751">
        <f t="shared" si="6"/>
        <v>97.583333333333329</v>
      </c>
      <c r="P80" s="752">
        <f t="shared" si="4"/>
        <v>1.7334024128487897</v>
      </c>
    </row>
    <row r="81" spans="1:16">
      <c r="A81" s="412" t="s">
        <v>131</v>
      </c>
      <c r="B81" s="497">
        <v>22</v>
      </c>
      <c r="C81" s="746">
        <v>52</v>
      </c>
      <c r="D81" s="747">
        <v>46</v>
      </c>
      <c r="E81" s="747">
        <v>79</v>
      </c>
      <c r="F81" s="747">
        <v>24</v>
      </c>
      <c r="G81" s="748">
        <v>44</v>
      </c>
      <c r="H81" s="748">
        <v>44</v>
      </c>
      <c r="I81" s="748">
        <v>55</v>
      </c>
      <c r="J81" s="747">
        <v>53</v>
      </c>
      <c r="K81" s="746">
        <v>93</v>
      </c>
      <c r="L81" s="746">
        <v>75</v>
      </c>
      <c r="M81" s="749">
        <v>53</v>
      </c>
      <c r="N81" s="750">
        <f t="shared" si="5"/>
        <v>640</v>
      </c>
      <c r="O81" s="751">
        <f t="shared" si="6"/>
        <v>53.333333333333336</v>
      </c>
      <c r="P81" s="752">
        <f t="shared" si="4"/>
        <v>0.94737621197542743</v>
      </c>
    </row>
    <row r="82" spans="1:16">
      <c r="A82" s="412" t="s">
        <v>132</v>
      </c>
      <c r="B82" s="497">
        <v>9</v>
      </c>
      <c r="C82" s="746">
        <v>8</v>
      </c>
      <c r="D82" s="747">
        <v>17</v>
      </c>
      <c r="E82" s="747">
        <v>10</v>
      </c>
      <c r="F82" s="747">
        <v>13</v>
      </c>
      <c r="G82" s="748">
        <v>16</v>
      </c>
      <c r="H82" s="748">
        <v>11</v>
      </c>
      <c r="I82" s="748">
        <v>15</v>
      </c>
      <c r="J82" s="747">
        <v>21</v>
      </c>
      <c r="K82" s="746">
        <v>15</v>
      </c>
      <c r="L82" s="746">
        <v>15</v>
      </c>
      <c r="M82" s="749">
        <v>15</v>
      </c>
      <c r="N82" s="750">
        <f t="shared" si="5"/>
        <v>165</v>
      </c>
      <c r="O82" s="751">
        <f t="shared" si="6"/>
        <v>13.75</v>
      </c>
      <c r="P82" s="752">
        <f t="shared" si="4"/>
        <v>0.24424542964991489</v>
      </c>
    </row>
    <row r="83" spans="1:16">
      <c r="A83" s="412" t="s">
        <v>133</v>
      </c>
      <c r="B83" s="497">
        <v>5</v>
      </c>
      <c r="C83" s="746">
        <v>10</v>
      </c>
      <c r="D83" s="747">
        <v>25</v>
      </c>
      <c r="E83" s="747">
        <v>18</v>
      </c>
      <c r="F83" s="747">
        <v>15</v>
      </c>
      <c r="G83" s="748">
        <v>16</v>
      </c>
      <c r="H83" s="748">
        <v>17</v>
      </c>
      <c r="I83" s="748">
        <v>14</v>
      </c>
      <c r="J83" s="747">
        <v>17</v>
      </c>
      <c r="K83" s="746">
        <v>11</v>
      </c>
      <c r="L83" s="746">
        <v>7</v>
      </c>
      <c r="M83" s="749">
        <v>14</v>
      </c>
      <c r="N83" s="750">
        <f t="shared" si="5"/>
        <v>169</v>
      </c>
      <c r="O83" s="751">
        <f t="shared" si="6"/>
        <v>14.083333333333334</v>
      </c>
      <c r="P83" s="752">
        <f t="shared" si="4"/>
        <v>0.25016653097476133</v>
      </c>
    </row>
    <row r="84" spans="1:16">
      <c r="A84" s="412" t="s">
        <v>134</v>
      </c>
      <c r="B84" s="497">
        <v>1</v>
      </c>
      <c r="C84" s="746">
        <v>0</v>
      </c>
      <c r="D84" s="747">
        <v>0</v>
      </c>
      <c r="E84" s="747">
        <v>0</v>
      </c>
      <c r="F84" s="747">
        <v>0</v>
      </c>
      <c r="G84" s="748">
        <v>0</v>
      </c>
      <c r="H84" s="748">
        <v>0</v>
      </c>
      <c r="I84" s="748">
        <v>0</v>
      </c>
      <c r="J84" s="747">
        <v>0</v>
      </c>
      <c r="K84" s="746">
        <v>0</v>
      </c>
      <c r="L84" s="746">
        <v>1</v>
      </c>
      <c r="M84" s="749">
        <v>0</v>
      </c>
      <c r="N84" s="750">
        <f t="shared" si="5"/>
        <v>2</v>
      </c>
      <c r="O84" s="751">
        <f t="shared" si="6"/>
        <v>0.16666666666666666</v>
      </c>
      <c r="P84" s="752">
        <f t="shared" si="4"/>
        <v>2.9605506624232106E-3</v>
      </c>
    </row>
    <row r="85" spans="1:16">
      <c r="A85" s="412" t="s">
        <v>135</v>
      </c>
      <c r="B85" s="497">
        <v>31</v>
      </c>
      <c r="C85" s="746">
        <v>8</v>
      </c>
      <c r="D85" s="747">
        <v>10</v>
      </c>
      <c r="E85" s="747">
        <v>10</v>
      </c>
      <c r="F85" s="747">
        <v>13</v>
      </c>
      <c r="G85" s="748">
        <v>13</v>
      </c>
      <c r="H85" s="748">
        <v>9</v>
      </c>
      <c r="I85" s="748">
        <v>14</v>
      </c>
      <c r="J85" s="747">
        <v>21</v>
      </c>
      <c r="K85" s="746">
        <v>40</v>
      </c>
      <c r="L85" s="746">
        <v>44</v>
      </c>
      <c r="M85" s="749">
        <v>41</v>
      </c>
      <c r="N85" s="750">
        <f t="shared" si="5"/>
        <v>254</v>
      </c>
      <c r="O85" s="751">
        <f t="shared" si="6"/>
        <v>21.166666666666668</v>
      </c>
      <c r="P85" s="752">
        <f t="shared" si="4"/>
        <v>0.37598993412774778</v>
      </c>
    </row>
    <row r="86" spans="1:16">
      <c r="A86" s="412" t="s">
        <v>136</v>
      </c>
      <c r="B86" s="497">
        <v>3</v>
      </c>
      <c r="C86" s="746">
        <v>3</v>
      </c>
      <c r="D86" s="747">
        <v>6</v>
      </c>
      <c r="E86" s="747">
        <v>2</v>
      </c>
      <c r="F86" s="747">
        <v>6</v>
      </c>
      <c r="G86" s="748">
        <v>5</v>
      </c>
      <c r="H86" s="748">
        <v>12</v>
      </c>
      <c r="I86" s="748">
        <v>22</v>
      </c>
      <c r="J86" s="747">
        <v>29</v>
      </c>
      <c r="K86" s="746">
        <v>34</v>
      </c>
      <c r="L86" s="746">
        <v>39</v>
      </c>
      <c r="M86" s="749">
        <v>34</v>
      </c>
      <c r="N86" s="750">
        <f t="shared" si="5"/>
        <v>195</v>
      </c>
      <c r="O86" s="751">
        <f t="shared" si="6"/>
        <v>16.25</v>
      </c>
      <c r="P86" s="752">
        <f t="shared" si="4"/>
        <v>0.28865368958626303</v>
      </c>
    </row>
    <row r="87" spans="1:16">
      <c r="A87" s="412" t="s">
        <v>137</v>
      </c>
      <c r="B87" s="497">
        <v>2</v>
      </c>
      <c r="C87" s="746">
        <v>0</v>
      </c>
      <c r="D87" s="747">
        <v>3</v>
      </c>
      <c r="E87" s="747">
        <v>6</v>
      </c>
      <c r="F87" s="747">
        <v>5</v>
      </c>
      <c r="G87" s="748">
        <v>2</v>
      </c>
      <c r="H87" s="748">
        <v>7</v>
      </c>
      <c r="I87" s="748">
        <v>2</v>
      </c>
      <c r="J87" s="747">
        <v>7</v>
      </c>
      <c r="K87" s="746">
        <v>3</v>
      </c>
      <c r="L87" s="746">
        <v>5</v>
      </c>
      <c r="M87" s="749">
        <v>3</v>
      </c>
      <c r="N87" s="750">
        <f t="shared" si="5"/>
        <v>45</v>
      </c>
      <c r="O87" s="751">
        <f t="shared" si="6"/>
        <v>3.75</v>
      </c>
      <c r="P87" s="752">
        <f t="shared" si="4"/>
        <v>6.6612389904522243E-2</v>
      </c>
    </row>
    <row r="88" spans="1:16">
      <c r="A88" s="412" t="s">
        <v>138</v>
      </c>
      <c r="B88" s="497">
        <v>0</v>
      </c>
      <c r="C88" s="746">
        <v>0</v>
      </c>
      <c r="D88" s="747">
        <v>0</v>
      </c>
      <c r="E88" s="747">
        <v>1</v>
      </c>
      <c r="F88" s="747">
        <v>0</v>
      </c>
      <c r="G88" s="748">
        <v>0</v>
      </c>
      <c r="H88" s="748">
        <v>0</v>
      </c>
      <c r="I88" s="748">
        <v>2</v>
      </c>
      <c r="J88" s="747">
        <v>1</v>
      </c>
      <c r="K88" s="746">
        <v>0</v>
      </c>
      <c r="L88" s="746">
        <v>1</v>
      </c>
      <c r="M88" s="749">
        <v>1</v>
      </c>
      <c r="N88" s="750">
        <f t="shared" si="5"/>
        <v>6</v>
      </c>
      <c r="O88" s="751">
        <f t="shared" si="6"/>
        <v>0.5</v>
      </c>
      <c r="P88" s="752">
        <f t="shared" si="4"/>
        <v>8.8816519872696315E-3</v>
      </c>
    </row>
    <row r="89" spans="1:16">
      <c r="A89" s="412" t="s">
        <v>139</v>
      </c>
      <c r="B89" s="497">
        <v>0</v>
      </c>
      <c r="C89" s="746">
        <v>0</v>
      </c>
      <c r="D89" s="747">
        <v>0</v>
      </c>
      <c r="E89" s="747">
        <v>1</v>
      </c>
      <c r="F89" s="747">
        <v>0</v>
      </c>
      <c r="G89" s="748">
        <v>0</v>
      </c>
      <c r="H89" s="748">
        <v>0</v>
      </c>
      <c r="I89" s="748">
        <v>2</v>
      </c>
      <c r="J89" s="747">
        <v>0</v>
      </c>
      <c r="K89" s="746">
        <v>1</v>
      </c>
      <c r="L89" s="746">
        <v>2</v>
      </c>
      <c r="M89" s="749">
        <v>2</v>
      </c>
      <c r="N89" s="750">
        <f t="shared" si="5"/>
        <v>8</v>
      </c>
      <c r="O89" s="751">
        <f t="shared" si="6"/>
        <v>0.66666666666666663</v>
      </c>
      <c r="P89" s="752">
        <f t="shared" si="4"/>
        <v>1.1842202649692843E-2</v>
      </c>
    </row>
    <row r="90" spans="1:16">
      <c r="A90" s="412" t="s">
        <v>140</v>
      </c>
      <c r="B90" s="497">
        <v>0</v>
      </c>
      <c r="C90" s="746">
        <v>0</v>
      </c>
      <c r="D90" s="747">
        <v>0</v>
      </c>
      <c r="E90" s="747">
        <v>0</v>
      </c>
      <c r="F90" s="747">
        <v>0</v>
      </c>
      <c r="G90" s="748">
        <v>0</v>
      </c>
      <c r="H90" s="748">
        <v>0</v>
      </c>
      <c r="I90" s="748">
        <v>0</v>
      </c>
      <c r="J90" s="747">
        <v>0</v>
      </c>
      <c r="K90" s="746">
        <v>0</v>
      </c>
      <c r="L90" s="746">
        <v>0</v>
      </c>
      <c r="M90" s="749">
        <v>0</v>
      </c>
      <c r="N90" s="750">
        <f t="shared" si="5"/>
        <v>0</v>
      </c>
      <c r="O90" s="751">
        <f t="shared" si="6"/>
        <v>0</v>
      </c>
      <c r="P90" s="752">
        <f t="shared" si="4"/>
        <v>0</v>
      </c>
    </row>
    <row r="91" spans="1:16">
      <c r="A91" s="412" t="s">
        <v>141</v>
      </c>
      <c r="B91" s="497">
        <v>0</v>
      </c>
      <c r="C91" s="746">
        <v>0</v>
      </c>
      <c r="D91" s="747">
        <v>1</v>
      </c>
      <c r="E91" s="747">
        <v>0</v>
      </c>
      <c r="F91" s="747">
        <v>2</v>
      </c>
      <c r="G91" s="748">
        <v>0</v>
      </c>
      <c r="H91" s="748">
        <v>1</v>
      </c>
      <c r="I91" s="748">
        <v>0</v>
      </c>
      <c r="J91" s="747">
        <v>1</v>
      </c>
      <c r="K91" s="746">
        <v>1</v>
      </c>
      <c r="L91" s="746">
        <v>0</v>
      </c>
      <c r="M91" s="749">
        <v>3</v>
      </c>
      <c r="N91" s="750">
        <f t="shared" si="5"/>
        <v>9</v>
      </c>
      <c r="O91" s="751">
        <f t="shared" si="6"/>
        <v>0.75</v>
      </c>
      <c r="P91" s="752">
        <f t="shared" si="4"/>
        <v>1.3322477980904447E-2</v>
      </c>
    </row>
    <row r="92" spans="1:16">
      <c r="A92" s="412" t="s">
        <v>142</v>
      </c>
      <c r="B92" s="497">
        <v>1</v>
      </c>
      <c r="C92" s="746">
        <v>0</v>
      </c>
      <c r="D92" s="747">
        <v>0</v>
      </c>
      <c r="E92" s="747">
        <v>0</v>
      </c>
      <c r="F92" s="747">
        <v>0</v>
      </c>
      <c r="G92" s="748">
        <v>1</v>
      </c>
      <c r="H92" s="748">
        <v>0</v>
      </c>
      <c r="I92" s="748">
        <v>0</v>
      </c>
      <c r="J92" s="747">
        <v>0</v>
      </c>
      <c r="K92" s="746">
        <v>0</v>
      </c>
      <c r="L92" s="746">
        <v>0</v>
      </c>
      <c r="M92" s="749">
        <v>0</v>
      </c>
      <c r="N92" s="750">
        <f t="shared" si="5"/>
        <v>2</v>
      </c>
      <c r="O92" s="751">
        <f t="shared" si="6"/>
        <v>0.16666666666666666</v>
      </c>
      <c r="P92" s="752">
        <f t="shared" si="4"/>
        <v>2.9605506624232106E-3</v>
      </c>
    </row>
    <row r="93" spans="1:16">
      <c r="A93" s="412" t="s">
        <v>143</v>
      </c>
      <c r="B93" s="497">
        <v>0</v>
      </c>
      <c r="C93" s="746">
        <v>0</v>
      </c>
      <c r="D93" s="747">
        <v>0</v>
      </c>
      <c r="E93" s="747">
        <v>0</v>
      </c>
      <c r="F93" s="747">
        <v>1</v>
      </c>
      <c r="G93" s="748">
        <v>0</v>
      </c>
      <c r="H93" s="748">
        <v>0</v>
      </c>
      <c r="I93" s="748">
        <v>0</v>
      </c>
      <c r="J93" s="747">
        <v>0</v>
      </c>
      <c r="K93" s="746">
        <v>0</v>
      </c>
      <c r="L93" s="746">
        <v>0</v>
      </c>
      <c r="M93" s="749">
        <v>0</v>
      </c>
      <c r="N93" s="750">
        <f t="shared" si="5"/>
        <v>1</v>
      </c>
      <c r="O93" s="751">
        <f t="shared" si="6"/>
        <v>8.3333333333333329E-2</v>
      </c>
      <c r="P93" s="752">
        <f t="shared" si="4"/>
        <v>1.4802753312116053E-3</v>
      </c>
    </row>
    <row r="94" spans="1:16">
      <c r="A94" s="412" t="s">
        <v>144</v>
      </c>
      <c r="B94" s="497">
        <v>0</v>
      </c>
      <c r="C94" s="746">
        <v>0</v>
      </c>
      <c r="D94" s="747">
        <v>1</v>
      </c>
      <c r="E94" s="747">
        <v>2</v>
      </c>
      <c r="F94" s="747">
        <v>6</v>
      </c>
      <c r="G94" s="748">
        <v>6</v>
      </c>
      <c r="H94" s="748">
        <v>1</v>
      </c>
      <c r="I94" s="748">
        <v>3</v>
      </c>
      <c r="J94" s="747">
        <v>1</v>
      </c>
      <c r="K94" s="746">
        <v>1</v>
      </c>
      <c r="L94" s="746">
        <v>0</v>
      </c>
      <c r="M94" s="749">
        <v>2</v>
      </c>
      <c r="N94" s="750">
        <f t="shared" si="5"/>
        <v>23</v>
      </c>
      <c r="O94" s="751">
        <f t="shared" si="6"/>
        <v>1.9166666666666667</v>
      </c>
      <c r="P94" s="752">
        <f t="shared" si="4"/>
        <v>3.4046332617866923E-2</v>
      </c>
    </row>
    <row r="95" spans="1:16">
      <c r="A95" s="412" t="s">
        <v>145</v>
      </c>
      <c r="B95" s="497">
        <v>0</v>
      </c>
      <c r="C95" s="746">
        <v>1</v>
      </c>
      <c r="D95" s="747">
        <v>0</v>
      </c>
      <c r="E95" s="747">
        <v>0</v>
      </c>
      <c r="F95" s="747">
        <v>0</v>
      </c>
      <c r="G95" s="748">
        <v>0</v>
      </c>
      <c r="H95" s="748">
        <v>0</v>
      </c>
      <c r="I95" s="748">
        <v>0</v>
      </c>
      <c r="J95" s="747">
        <v>0</v>
      </c>
      <c r="K95" s="746">
        <v>0</v>
      </c>
      <c r="L95" s="746">
        <v>0</v>
      </c>
      <c r="M95" s="749">
        <v>0</v>
      </c>
      <c r="N95" s="750">
        <f t="shared" si="5"/>
        <v>1</v>
      </c>
      <c r="O95" s="751">
        <f t="shared" si="6"/>
        <v>8.3333333333333329E-2</v>
      </c>
      <c r="P95" s="752">
        <f t="shared" si="4"/>
        <v>1.4802753312116053E-3</v>
      </c>
    </row>
    <row r="96" spans="1:16">
      <c r="A96" s="753" t="s">
        <v>146</v>
      </c>
      <c r="B96" s="497">
        <v>0</v>
      </c>
      <c r="C96" s="746">
        <v>0</v>
      </c>
      <c r="D96" s="747">
        <v>1</v>
      </c>
      <c r="E96" s="747">
        <v>1</v>
      </c>
      <c r="F96" s="747">
        <v>0</v>
      </c>
      <c r="G96" s="748">
        <v>0</v>
      </c>
      <c r="H96" s="748">
        <v>0</v>
      </c>
      <c r="I96" s="748">
        <v>0</v>
      </c>
      <c r="J96" s="747">
        <v>0</v>
      </c>
      <c r="K96" s="746">
        <v>0</v>
      </c>
      <c r="L96" s="746">
        <v>0</v>
      </c>
      <c r="M96" s="749">
        <v>0</v>
      </c>
      <c r="N96" s="750">
        <f t="shared" si="5"/>
        <v>2</v>
      </c>
      <c r="O96" s="751">
        <f t="shared" si="6"/>
        <v>0.16666666666666666</v>
      </c>
      <c r="P96" s="752">
        <f t="shared" si="4"/>
        <v>2.9605506624232106E-3</v>
      </c>
    </row>
    <row r="97" spans="1:16">
      <c r="A97" s="412" t="s">
        <v>147</v>
      </c>
      <c r="B97" s="497">
        <v>0</v>
      </c>
      <c r="C97" s="746">
        <v>0</v>
      </c>
      <c r="D97" s="747">
        <v>1</v>
      </c>
      <c r="E97" s="747">
        <v>1</v>
      </c>
      <c r="F97" s="747">
        <v>0</v>
      </c>
      <c r="G97" s="748">
        <v>0</v>
      </c>
      <c r="H97" s="748">
        <v>0</v>
      </c>
      <c r="I97" s="748">
        <v>0</v>
      </c>
      <c r="J97" s="747">
        <v>1</v>
      </c>
      <c r="K97" s="746">
        <v>0</v>
      </c>
      <c r="L97" s="746">
        <v>0</v>
      </c>
      <c r="M97" s="749">
        <v>0</v>
      </c>
      <c r="N97" s="750">
        <f t="shared" si="5"/>
        <v>3</v>
      </c>
      <c r="O97" s="751">
        <f t="shared" si="6"/>
        <v>0.25</v>
      </c>
      <c r="P97" s="752">
        <f t="shared" si="4"/>
        <v>4.4408259936348157E-3</v>
      </c>
    </row>
    <row r="98" spans="1:16">
      <c r="A98" s="412" t="s">
        <v>148</v>
      </c>
      <c r="B98" s="497">
        <v>0</v>
      </c>
      <c r="C98" s="746">
        <v>1</v>
      </c>
      <c r="D98" s="747">
        <v>0</v>
      </c>
      <c r="E98" s="747">
        <v>0</v>
      </c>
      <c r="F98" s="747">
        <v>0</v>
      </c>
      <c r="G98" s="748">
        <v>0</v>
      </c>
      <c r="H98" s="748">
        <v>0</v>
      </c>
      <c r="I98" s="748">
        <v>0</v>
      </c>
      <c r="J98" s="747">
        <v>0</v>
      </c>
      <c r="K98" s="746">
        <v>0</v>
      </c>
      <c r="L98" s="746">
        <v>0</v>
      </c>
      <c r="M98" s="749">
        <v>0</v>
      </c>
      <c r="N98" s="750">
        <f t="shared" si="5"/>
        <v>1</v>
      </c>
      <c r="O98" s="751">
        <f t="shared" si="6"/>
        <v>8.3333333333333329E-2</v>
      </c>
      <c r="P98" s="752">
        <f t="shared" si="4"/>
        <v>1.4802753312116053E-3</v>
      </c>
    </row>
    <row r="99" spans="1:16">
      <c r="A99" s="412" t="s">
        <v>149</v>
      </c>
      <c r="B99" s="497">
        <v>0</v>
      </c>
      <c r="C99" s="746">
        <v>0</v>
      </c>
      <c r="D99" s="747">
        <v>0</v>
      </c>
      <c r="E99" s="747">
        <v>0</v>
      </c>
      <c r="F99" s="747">
        <v>0</v>
      </c>
      <c r="G99" s="748">
        <v>0</v>
      </c>
      <c r="H99" s="748">
        <v>0</v>
      </c>
      <c r="I99" s="748">
        <v>0</v>
      </c>
      <c r="J99" s="747">
        <v>1</v>
      </c>
      <c r="K99" s="746">
        <v>1</v>
      </c>
      <c r="L99" s="746">
        <v>0</v>
      </c>
      <c r="M99" s="749">
        <v>0</v>
      </c>
      <c r="N99" s="750">
        <f t="shared" si="5"/>
        <v>2</v>
      </c>
      <c r="O99" s="751">
        <f t="shared" si="6"/>
        <v>0.16666666666666666</v>
      </c>
      <c r="P99" s="752">
        <f t="shared" si="4"/>
        <v>2.9605506624232106E-3</v>
      </c>
    </row>
    <row r="100" spans="1:16">
      <c r="A100" s="412" t="s">
        <v>150</v>
      </c>
      <c r="B100" s="497">
        <v>0</v>
      </c>
      <c r="C100" s="746">
        <v>0</v>
      </c>
      <c r="D100" s="747">
        <v>1</v>
      </c>
      <c r="E100" s="747">
        <v>1</v>
      </c>
      <c r="F100" s="747">
        <v>0</v>
      </c>
      <c r="G100" s="748">
        <v>1</v>
      </c>
      <c r="H100" s="748">
        <v>0</v>
      </c>
      <c r="I100" s="748">
        <v>1</v>
      </c>
      <c r="J100" s="747">
        <v>0</v>
      </c>
      <c r="K100" s="746">
        <v>1</v>
      </c>
      <c r="L100" s="746">
        <v>2</v>
      </c>
      <c r="M100" s="749">
        <v>0</v>
      </c>
      <c r="N100" s="750">
        <f t="shared" si="5"/>
        <v>7</v>
      </c>
      <c r="O100" s="751">
        <f t="shared" si="6"/>
        <v>0.58333333333333337</v>
      </c>
      <c r="P100" s="752">
        <f t="shared" si="4"/>
        <v>1.0361927318481238E-2</v>
      </c>
    </row>
    <row r="101" spans="1:16">
      <c r="A101" s="412" t="s">
        <v>151</v>
      </c>
      <c r="B101" s="497">
        <v>0</v>
      </c>
      <c r="C101" s="746">
        <v>0</v>
      </c>
      <c r="D101" s="747">
        <v>0</v>
      </c>
      <c r="E101" s="747">
        <v>0</v>
      </c>
      <c r="F101" s="747">
        <v>0</v>
      </c>
      <c r="G101" s="748">
        <v>0</v>
      </c>
      <c r="H101" s="748">
        <v>1</v>
      </c>
      <c r="I101" s="748">
        <v>0</v>
      </c>
      <c r="J101" s="747">
        <v>0</v>
      </c>
      <c r="K101" s="746">
        <v>0</v>
      </c>
      <c r="L101" s="746">
        <v>0</v>
      </c>
      <c r="M101" s="749">
        <v>0</v>
      </c>
      <c r="N101" s="750">
        <f t="shared" si="5"/>
        <v>1</v>
      </c>
      <c r="O101" s="751">
        <f t="shared" si="6"/>
        <v>8.3333333333333329E-2</v>
      </c>
      <c r="P101" s="752">
        <f t="shared" ref="P101:P133" si="7">(N101/$N$262)*100</f>
        <v>1.4802753312116053E-3</v>
      </c>
    </row>
    <row r="102" spans="1:16">
      <c r="A102" s="412" t="s">
        <v>152</v>
      </c>
      <c r="B102" s="497">
        <v>0</v>
      </c>
      <c r="C102" s="746">
        <v>0</v>
      </c>
      <c r="D102" s="747">
        <v>0</v>
      </c>
      <c r="E102" s="747">
        <v>0</v>
      </c>
      <c r="F102" s="747">
        <v>0</v>
      </c>
      <c r="G102" s="748">
        <v>1</v>
      </c>
      <c r="H102" s="748">
        <v>0</v>
      </c>
      <c r="I102" s="748">
        <v>0</v>
      </c>
      <c r="J102" s="747">
        <v>0</v>
      </c>
      <c r="K102" s="746">
        <v>0</v>
      </c>
      <c r="L102" s="746">
        <v>1</v>
      </c>
      <c r="M102" s="749">
        <v>0</v>
      </c>
      <c r="N102" s="750">
        <f t="shared" si="5"/>
        <v>2</v>
      </c>
      <c r="O102" s="751">
        <f t="shared" si="6"/>
        <v>0.16666666666666666</v>
      </c>
      <c r="P102" s="752">
        <f t="shared" si="7"/>
        <v>2.9605506624232106E-3</v>
      </c>
    </row>
    <row r="103" spans="1:16">
      <c r="A103" s="412" t="s">
        <v>153</v>
      </c>
      <c r="B103" s="497">
        <v>0</v>
      </c>
      <c r="C103" s="746">
        <v>0</v>
      </c>
      <c r="D103" s="747">
        <v>1</v>
      </c>
      <c r="E103" s="748">
        <v>0</v>
      </c>
      <c r="F103" s="748">
        <v>0</v>
      </c>
      <c r="G103" s="748">
        <v>0</v>
      </c>
      <c r="H103" s="748">
        <v>1</v>
      </c>
      <c r="I103" s="748">
        <v>0</v>
      </c>
      <c r="J103" s="748">
        <v>0</v>
      </c>
      <c r="K103" s="746">
        <v>0</v>
      </c>
      <c r="L103" s="746">
        <v>0</v>
      </c>
      <c r="M103" s="749">
        <v>2</v>
      </c>
      <c r="N103" s="750">
        <f>SUM(B103:M103)</f>
        <v>4</v>
      </c>
      <c r="O103" s="751">
        <f>AVERAGE(B103:M103)</f>
        <v>0.33333333333333331</v>
      </c>
      <c r="P103" s="752">
        <f t="shared" si="7"/>
        <v>5.9211013248464213E-3</v>
      </c>
    </row>
    <row r="104" spans="1:16">
      <c r="A104" s="412" t="s">
        <v>154</v>
      </c>
      <c r="B104" s="497">
        <v>0</v>
      </c>
      <c r="C104" s="746">
        <v>1</v>
      </c>
      <c r="D104" s="747">
        <v>1</v>
      </c>
      <c r="E104" s="747">
        <v>0</v>
      </c>
      <c r="F104" s="747">
        <v>0</v>
      </c>
      <c r="G104" s="748">
        <v>0</v>
      </c>
      <c r="H104" s="748">
        <v>0</v>
      </c>
      <c r="I104" s="748">
        <v>2</v>
      </c>
      <c r="J104" s="747">
        <v>0</v>
      </c>
      <c r="K104" s="746">
        <v>0</v>
      </c>
      <c r="L104" s="746">
        <v>0</v>
      </c>
      <c r="M104" s="749">
        <v>0</v>
      </c>
      <c r="N104" s="750">
        <f t="shared" si="5"/>
        <v>4</v>
      </c>
      <c r="O104" s="751">
        <f t="shared" si="6"/>
        <v>0.33333333333333331</v>
      </c>
      <c r="P104" s="752">
        <f t="shared" si="7"/>
        <v>5.9211013248464213E-3</v>
      </c>
    </row>
    <row r="105" spans="1:16">
      <c r="A105" s="780" t="s">
        <v>155</v>
      </c>
      <c r="B105" s="497">
        <v>0</v>
      </c>
      <c r="C105" s="746">
        <v>0</v>
      </c>
      <c r="D105" s="747">
        <v>0</v>
      </c>
      <c r="E105" s="747">
        <v>0</v>
      </c>
      <c r="F105" s="747">
        <v>0</v>
      </c>
      <c r="G105" s="748">
        <v>0</v>
      </c>
      <c r="H105" s="748">
        <v>0</v>
      </c>
      <c r="I105" s="748">
        <v>0</v>
      </c>
      <c r="J105" s="747">
        <v>0</v>
      </c>
      <c r="K105" s="746">
        <v>0</v>
      </c>
      <c r="L105" s="746">
        <v>0</v>
      </c>
      <c r="M105" s="749">
        <v>1</v>
      </c>
      <c r="N105" s="750">
        <f t="shared" si="5"/>
        <v>1</v>
      </c>
      <c r="O105" s="751">
        <f t="shared" si="6"/>
        <v>8.3333333333333329E-2</v>
      </c>
      <c r="P105" s="752">
        <f t="shared" si="7"/>
        <v>1.4802753312116053E-3</v>
      </c>
    </row>
    <row r="106" spans="1:16">
      <c r="A106" s="780" t="s">
        <v>156</v>
      </c>
      <c r="B106" s="497">
        <v>1</v>
      </c>
      <c r="C106" s="746">
        <v>0</v>
      </c>
      <c r="D106" s="747">
        <v>0</v>
      </c>
      <c r="E106" s="747">
        <v>0</v>
      </c>
      <c r="F106" s="747">
        <v>0</v>
      </c>
      <c r="G106" s="748">
        <v>1</v>
      </c>
      <c r="H106" s="748">
        <v>0</v>
      </c>
      <c r="I106" s="748">
        <v>0</v>
      </c>
      <c r="J106" s="747">
        <v>0</v>
      </c>
      <c r="K106" s="746">
        <v>1</v>
      </c>
      <c r="L106" s="746">
        <v>1</v>
      </c>
      <c r="M106" s="749">
        <v>2</v>
      </c>
      <c r="N106" s="750">
        <f t="shared" si="5"/>
        <v>6</v>
      </c>
      <c r="O106" s="751">
        <f t="shared" si="6"/>
        <v>0.5</v>
      </c>
      <c r="P106" s="752">
        <f t="shared" si="7"/>
        <v>8.8816519872696315E-3</v>
      </c>
    </row>
    <row r="107" spans="1:16">
      <c r="A107" s="780" t="s">
        <v>157</v>
      </c>
      <c r="B107" s="497">
        <v>0</v>
      </c>
      <c r="C107" s="746">
        <v>0</v>
      </c>
      <c r="D107" s="747">
        <v>0</v>
      </c>
      <c r="E107" s="747">
        <v>0</v>
      </c>
      <c r="F107" s="747">
        <v>0</v>
      </c>
      <c r="G107" s="748">
        <v>0</v>
      </c>
      <c r="H107" s="748">
        <v>0</v>
      </c>
      <c r="I107" s="748">
        <v>0</v>
      </c>
      <c r="J107" s="747">
        <v>0</v>
      </c>
      <c r="K107" s="746">
        <v>0</v>
      </c>
      <c r="L107" s="746">
        <v>0</v>
      </c>
      <c r="M107" s="749">
        <v>1</v>
      </c>
      <c r="N107" s="750">
        <f t="shared" si="5"/>
        <v>1</v>
      </c>
      <c r="O107" s="751">
        <f t="shared" si="6"/>
        <v>8.3333333333333329E-2</v>
      </c>
      <c r="P107" s="752">
        <f t="shared" si="7"/>
        <v>1.4802753312116053E-3</v>
      </c>
    </row>
    <row r="108" spans="1:16">
      <c r="A108" s="780" t="s">
        <v>158</v>
      </c>
      <c r="B108" s="497">
        <v>1</v>
      </c>
      <c r="C108" s="746">
        <v>0</v>
      </c>
      <c r="D108" s="747">
        <v>0</v>
      </c>
      <c r="E108" s="748">
        <v>0</v>
      </c>
      <c r="F108" s="748">
        <v>0</v>
      </c>
      <c r="G108" s="748">
        <v>0</v>
      </c>
      <c r="H108" s="748">
        <v>0</v>
      </c>
      <c r="I108" s="748">
        <v>1</v>
      </c>
      <c r="J108" s="748">
        <v>0</v>
      </c>
      <c r="K108" s="746">
        <v>0</v>
      </c>
      <c r="L108" s="746">
        <v>0</v>
      </c>
      <c r="M108" s="749">
        <v>1</v>
      </c>
      <c r="N108" s="750">
        <f>SUM(B108:M108)</f>
        <v>3</v>
      </c>
      <c r="O108" s="751">
        <f>AVERAGE(B108:M108)</f>
        <v>0.25</v>
      </c>
      <c r="P108" s="752">
        <f t="shared" si="7"/>
        <v>4.4408259936348157E-3</v>
      </c>
    </row>
    <row r="109" spans="1:16">
      <c r="A109" s="412" t="s">
        <v>159</v>
      </c>
      <c r="B109" s="497">
        <v>1</v>
      </c>
      <c r="C109" s="746">
        <v>0</v>
      </c>
      <c r="D109" s="747">
        <v>0</v>
      </c>
      <c r="E109" s="747">
        <v>0</v>
      </c>
      <c r="F109" s="747">
        <v>0</v>
      </c>
      <c r="G109" s="748">
        <v>0</v>
      </c>
      <c r="H109" s="748">
        <v>0</v>
      </c>
      <c r="I109" s="748">
        <v>1</v>
      </c>
      <c r="J109" s="747">
        <v>0</v>
      </c>
      <c r="K109" s="746">
        <v>0</v>
      </c>
      <c r="L109" s="746">
        <v>2</v>
      </c>
      <c r="M109" s="749">
        <v>2</v>
      </c>
      <c r="N109" s="750">
        <f t="shared" si="5"/>
        <v>6</v>
      </c>
      <c r="O109" s="751">
        <f t="shared" si="6"/>
        <v>0.5</v>
      </c>
      <c r="P109" s="752">
        <f t="shared" si="7"/>
        <v>8.8816519872696315E-3</v>
      </c>
    </row>
    <row r="110" spans="1:16">
      <c r="A110" s="412" t="s">
        <v>160</v>
      </c>
      <c r="B110" s="497">
        <v>0</v>
      </c>
      <c r="C110" s="746">
        <v>0</v>
      </c>
      <c r="D110" s="747">
        <v>0</v>
      </c>
      <c r="E110" s="747">
        <v>2</v>
      </c>
      <c r="F110" s="747">
        <v>0</v>
      </c>
      <c r="G110" s="748">
        <v>0</v>
      </c>
      <c r="H110" s="748">
        <v>0</v>
      </c>
      <c r="I110" s="748">
        <v>0</v>
      </c>
      <c r="J110" s="747">
        <v>0</v>
      </c>
      <c r="K110" s="746">
        <v>0</v>
      </c>
      <c r="L110" s="746">
        <v>0</v>
      </c>
      <c r="M110" s="749">
        <v>0</v>
      </c>
      <c r="N110" s="750">
        <f t="shared" si="5"/>
        <v>2</v>
      </c>
      <c r="O110" s="751">
        <f t="shared" si="6"/>
        <v>0.16666666666666666</v>
      </c>
      <c r="P110" s="752">
        <f t="shared" si="7"/>
        <v>2.9605506624232106E-3</v>
      </c>
    </row>
    <row r="111" spans="1:16">
      <c r="A111" s="412" t="s">
        <v>161</v>
      </c>
      <c r="B111" s="497">
        <v>0</v>
      </c>
      <c r="C111" s="746">
        <v>0</v>
      </c>
      <c r="D111" s="747">
        <v>0</v>
      </c>
      <c r="E111" s="748">
        <v>0</v>
      </c>
      <c r="F111" s="748">
        <v>0</v>
      </c>
      <c r="G111" s="748">
        <v>0</v>
      </c>
      <c r="H111" s="748">
        <v>0</v>
      </c>
      <c r="I111" s="748">
        <v>0</v>
      </c>
      <c r="J111" s="748">
        <v>0</v>
      </c>
      <c r="K111" s="746">
        <v>0</v>
      </c>
      <c r="L111" s="746">
        <v>0</v>
      </c>
      <c r="M111" s="749">
        <v>0</v>
      </c>
      <c r="N111" s="750">
        <f>SUM(B111:M111)</f>
        <v>0</v>
      </c>
      <c r="O111" s="751">
        <f>AVERAGE(B111:M111)</f>
        <v>0</v>
      </c>
      <c r="P111" s="752">
        <f t="shared" si="7"/>
        <v>0</v>
      </c>
    </row>
    <row r="112" spans="1:16">
      <c r="A112" s="412" t="s">
        <v>162</v>
      </c>
      <c r="B112" s="497">
        <v>1</v>
      </c>
      <c r="C112" s="746">
        <v>0</v>
      </c>
      <c r="D112" s="747">
        <v>0</v>
      </c>
      <c r="E112" s="747">
        <v>0</v>
      </c>
      <c r="F112" s="747">
        <v>0</v>
      </c>
      <c r="G112" s="748">
        <v>0</v>
      </c>
      <c r="H112" s="748">
        <v>0</v>
      </c>
      <c r="I112" s="748">
        <v>0</v>
      </c>
      <c r="J112" s="747">
        <v>0</v>
      </c>
      <c r="K112" s="746">
        <v>1</v>
      </c>
      <c r="L112" s="746">
        <v>0</v>
      </c>
      <c r="M112" s="749">
        <v>0</v>
      </c>
      <c r="N112" s="750">
        <f t="shared" si="5"/>
        <v>2</v>
      </c>
      <c r="O112" s="751">
        <f t="shared" si="6"/>
        <v>0.16666666666666666</v>
      </c>
      <c r="P112" s="752">
        <f t="shared" si="7"/>
        <v>2.9605506624232106E-3</v>
      </c>
    </row>
    <row r="113" spans="1:16">
      <c r="A113" s="412" t="s">
        <v>163</v>
      </c>
      <c r="B113" s="497">
        <v>0</v>
      </c>
      <c r="C113" s="746">
        <v>0</v>
      </c>
      <c r="D113" s="747">
        <v>0</v>
      </c>
      <c r="E113" s="747">
        <v>0</v>
      </c>
      <c r="F113" s="747">
        <v>0</v>
      </c>
      <c r="G113" s="748">
        <v>0</v>
      </c>
      <c r="H113" s="748">
        <v>0</v>
      </c>
      <c r="I113" s="748">
        <v>0</v>
      </c>
      <c r="J113" s="747">
        <v>0</v>
      </c>
      <c r="K113" s="746">
        <v>0</v>
      </c>
      <c r="L113" s="746">
        <v>1</v>
      </c>
      <c r="M113" s="749">
        <v>0</v>
      </c>
      <c r="N113" s="750">
        <f t="shared" si="5"/>
        <v>1</v>
      </c>
      <c r="O113" s="751">
        <f t="shared" si="6"/>
        <v>8.3333333333333329E-2</v>
      </c>
      <c r="P113" s="752">
        <f t="shared" si="7"/>
        <v>1.4802753312116053E-3</v>
      </c>
    </row>
    <row r="114" spans="1:16">
      <c r="A114" s="412" t="s">
        <v>164</v>
      </c>
      <c r="B114" s="497">
        <v>0</v>
      </c>
      <c r="C114" s="746">
        <v>0</v>
      </c>
      <c r="D114" s="747">
        <v>0</v>
      </c>
      <c r="E114" s="748">
        <v>0</v>
      </c>
      <c r="F114" s="748">
        <v>0</v>
      </c>
      <c r="G114" s="748">
        <v>0</v>
      </c>
      <c r="H114" s="748">
        <v>0</v>
      </c>
      <c r="I114" s="748">
        <v>0</v>
      </c>
      <c r="J114" s="748">
        <v>0</v>
      </c>
      <c r="K114" s="746">
        <v>0</v>
      </c>
      <c r="L114" s="746">
        <v>0</v>
      </c>
      <c r="M114" s="749">
        <v>1</v>
      </c>
      <c r="N114" s="750">
        <f>SUM(B114:M114)</f>
        <v>1</v>
      </c>
      <c r="O114" s="751">
        <f>AVERAGE(B114:M114)</f>
        <v>8.3333333333333329E-2</v>
      </c>
      <c r="P114" s="752">
        <f t="shared" si="7"/>
        <v>1.4802753312116053E-3</v>
      </c>
    </row>
    <row r="115" spans="1:16">
      <c r="A115" s="412" t="s">
        <v>165</v>
      </c>
      <c r="B115" s="497">
        <v>0</v>
      </c>
      <c r="C115" s="746">
        <v>0</v>
      </c>
      <c r="D115" s="747">
        <v>0</v>
      </c>
      <c r="E115" s="748">
        <v>0</v>
      </c>
      <c r="F115" s="748">
        <v>0</v>
      </c>
      <c r="G115" s="748">
        <v>0</v>
      </c>
      <c r="H115" s="748">
        <v>0</v>
      </c>
      <c r="I115" s="748">
        <v>0</v>
      </c>
      <c r="J115" s="748">
        <v>0</v>
      </c>
      <c r="K115" s="746">
        <v>1</v>
      </c>
      <c r="L115" s="746">
        <v>0</v>
      </c>
      <c r="M115" s="749">
        <v>0</v>
      </c>
      <c r="N115" s="750">
        <f>SUM(B115:M115)</f>
        <v>1</v>
      </c>
      <c r="O115" s="751">
        <f>AVERAGE(B115:M115)</f>
        <v>8.3333333333333329E-2</v>
      </c>
      <c r="P115" s="752">
        <f t="shared" si="7"/>
        <v>1.4802753312116053E-3</v>
      </c>
    </row>
    <row r="116" spans="1:16">
      <c r="A116" s="412" t="s">
        <v>166</v>
      </c>
      <c r="B116" s="497">
        <v>1</v>
      </c>
      <c r="C116" s="746">
        <v>0</v>
      </c>
      <c r="D116" s="747">
        <v>0</v>
      </c>
      <c r="E116" s="748">
        <v>0</v>
      </c>
      <c r="F116" s="748">
        <v>0</v>
      </c>
      <c r="G116" s="748">
        <v>1</v>
      </c>
      <c r="H116" s="748">
        <v>0</v>
      </c>
      <c r="I116" s="748">
        <v>0</v>
      </c>
      <c r="J116" s="748">
        <v>0</v>
      </c>
      <c r="K116" s="746">
        <v>0</v>
      </c>
      <c r="L116" s="746">
        <v>0</v>
      </c>
      <c r="M116" s="749">
        <v>0</v>
      </c>
      <c r="N116" s="750">
        <f>SUM(B116:M116)</f>
        <v>2</v>
      </c>
      <c r="O116" s="751">
        <f>AVERAGE(B116:M116)</f>
        <v>0.16666666666666666</v>
      </c>
      <c r="P116" s="752">
        <f t="shared" si="7"/>
        <v>2.9605506624232106E-3</v>
      </c>
    </row>
    <row r="117" spans="1:16">
      <c r="A117" s="412" t="s">
        <v>167</v>
      </c>
      <c r="B117" s="497">
        <v>0</v>
      </c>
      <c r="C117" s="746">
        <v>0</v>
      </c>
      <c r="D117" s="747">
        <v>0</v>
      </c>
      <c r="E117" s="748">
        <v>0</v>
      </c>
      <c r="F117" s="748">
        <v>0</v>
      </c>
      <c r="G117" s="748">
        <v>2</v>
      </c>
      <c r="H117" s="748">
        <v>0</v>
      </c>
      <c r="I117" s="748">
        <v>0</v>
      </c>
      <c r="J117" s="748">
        <v>0</v>
      </c>
      <c r="K117" s="746">
        <v>0</v>
      </c>
      <c r="L117" s="746">
        <v>0</v>
      </c>
      <c r="M117" s="749">
        <v>0</v>
      </c>
      <c r="N117" s="750">
        <f>SUM(B117:M117)</f>
        <v>2</v>
      </c>
      <c r="O117" s="751">
        <f>AVERAGE(B117:M117)</f>
        <v>0.16666666666666666</v>
      </c>
      <c r="P117" s="752">
        <f t="shared" si="7"/>
        <v>2.9605506624232106E-3</v>
      </c>
    </row>
    <row r="118" spans="1:16">
      <c r="A118" s="412" t="s">
        <v>168</v>
      </c>
      <c r="B118" s="497">
        <v>16</v>
      </c>
      <c r="C118" s="746">
        <v>20</v>
      </c>
      <c r="D118" s="747">
        <v>27</v>
      </c>
      <c r="E118" s="747">
        <v>23</v>
      </c>
      <c r="F118" s="747">
        <v>41</v>
      </c>
      <c r="G118" s="748">
        <v>38</v>
      </c>
      <c r="H118" s="748">
        <v>25</v>
      </c>
      <c r="I118" s="748">
        <v>11</v>
      </c>
      <c r="J118" s="747">
        <v>14</v>
      </c>
      <c r="K118" s="746">
        <v>22</v>
      </c>
      <c r="L118" s="746">
        <v>35</v>
      </c>
      <c r="M118" s="749">
        <v>24</v>
      </c>
      <c r="N118" s="750">
        <f t="shared" si="5"/>
        <v>296</v>
      </c>
      <c r="O118" s="751">
        <f t="shared" si="6"/>
        <v>24.666666666666668</v>
      </c>
      <c r="P118" s="752">
        <f t="shared" si="7"/>
        <v>0.43816149803863519</v>
      </c>
    </row>
    <row r="119" spans="1:16">
      <c r="A119" s="412" t="s">
        <v>169</v>
      </c>
      <c r="B119" s="497">
        <v>38</v>
      </c>
      <c r="C119" s="746">
        <v>45</v>
      </c>
      <c r="D119" s="747">
        <v>60</v>
      </c>
      <c r="E119" s="747">
        <v>52</v>
      </c>
      <c r="F119" s="747">
        <v>40</v>
      </c>
      <c r="G119" s="748">
        <v>35</v>
      </c>
      <c r="H119" s="748">
        <v>46</v>
      </c>
      <c r="I119" s="748">
        <v>38</v>
      </c>
      <c r="J119" s="747">
        <v>48</v>
      </c>
      <c r="K119" s="746">
        <v>28</v>
      </c>
      <c r="L119" s="746">
        <v>33</v>
      </c>
      <c r="M119" s="749">
        <v>64</v>
      </c>
      <c r="N119" s="750">
        <f t="shared" si="5"/>
        <v>527</v>
      </c>
      <c r="O119" s="751">
        <f t="shared" si="6"/>
        <v>43.916666666666664</v>
      </c>
      <c r="P119" s="752">
        <f t="shared" si="7"/>
        <v>0.78010509954851603</v>
      </c>
    </row>
    <row r="120" spans="1:16">
      <c r="A120" s="412" t="s">
        <v>170</v>
      </c>
      <c r="B120" s="497">
        <v>4</v>
      </c>
      <c r="C120" s="746">
        <v>3</v>
      </c>
      <c r="D120" s="747">
        <v>2</v>
      </c>
      <c r="E120" s="747">
        <v>1</v>
      </c>
      <c r="F120" s="747">
        <v>2</v>
      </c>
      <c r="G120" s="748">
        <v>2</v>
      </c>
      <c r="H120" s="748">
        <v>0</v>
      </c>
      <c r="I120" s="748">
        <v>7</v>
      </c>
      <c r="J120" s="747">
        <v>6</v>
      </c>
      <c r="K120" s="746">
        <v>5</v>
      </c>
      <c r="L120" s="746">
        <v>3</v>
      </c>
      <c r="M120" s="749">
        <v>1</v>
      </c>
      <c r="N120" s="750">
        <f t="shared" si="5"/>
        <v>36</v>
      </c>
      <c r="O120" s="751">
        <f t="shared" si="6"/>
        <v>3</v>
      </c>
      <c r="P120" s="752">
        <f t="shared" si="7"/>
        <v>5.3289911923617789E-2</v>
      </c>
    </row>
    <row r="121" spans="1:16">
      <c r="A121" s="452" t="s">
        <v>171</v>
      </c>
      <c r="B121" s="497">
        <v>9</v>
      </c>
      <c r="C121" s="746">
        <v>8</v>
      </c>
      <c r="D121" s="747">
        <v>6</v>
      </c>
      <c r="E121" s="747">
        <v>7</v>
      </c>
      <c r="F121" s="747">
        <v>6</v>
      </c>
      <c r="G121" s="748">
        <v>5</v>
      </c>
      <c r="H121" s="748">
        <v>5</v>
      </c>
      <c r="I121" s="748">
        <v>5</v>
      </c>
      <c r="J121" s="747">
        <v>3</v>
      </c>
      <c r="K121" s="746">
        <v>5</v>
      </c>
      <c r="L121" s="746">
        <v>5</v>
      </c>
      <c r="M121" s="749">
        <v>5</v>
      </c>
      <c r="N121" s="750">
        <f t="shared" si="5"/>
        <v>69</v>
      </c>
      <c r="O121" s="751">
        <f t="shared" si="6"/>
        <v>5.75</v>
      </c>
      <c r="P121" s="752">
        <f t="shared" si="7"/>
        <v>0.10213899785360078</v>
      </c>
    </row>
    <row r="122" spans="1:16">
      <c r="A122" s="412" t="s">
        <v>172</v>
      </c>
      <c r="B122" s="497">
        <v>1</v>
      </c>
      <c r="C122" s="746">
        <v>2</v>
      </c>
      <c r="D122" s="747">
        <v>0</v>
      </c>
      <c r="E122" s="747">
        <v>1</v>
      </c>
      <c r="F122" s="747">
        <v>2</v>
      </c>
      <c r="G122" s="748">
        <v>3</v>
      </c>
      <c r="H122" s="748">
        <v>1</v>
      </c>
      <c r="I122" s="748">
        <v>0</v>
      </c>
      <c r="J122" s="747">
        <v>1</v>
      </c>
      <c r="K122" s="746">
        <v>0</v>
      </c>
      <c r="L122" s="746">
        <v>4</v>
      </c>
      <c r="M122" s="749">
        <v>3</v>
      </c>
      <c r="N122" s="750">
        <f t="shared" si="5"/>
        <v>18</v>
      </c>
      <c r="O122" s="751">
        <f t="shared" si="6"/>
        <v>1.5</v>
      </c>
      <c r="P122" s="752">
        <f t="shared" si="7"/>
        <v>2.6644955961808894E-2</v>
      </c>
    </row>
    <row r="123" spans="1:16">
      <c r="A123" s="412" t="s">
        <v>173</v>
      </c>
      <c r="B123" s="497">
        <v>75</v>
      </c>
      <c r="C123" s="746">
        <v>104</v>
      </c>
      <c r="D123" s="747">
        <v>108</v>
      </c>
      <c r="E123" s="747">
        <v>76</v>
      </c>
      <c r="F123" s="747">
        <v>79</v>
      </c>
      <c r="G123" s="748">
        <v>75</v>
      </c>
      <c r="H123" s="748">
        <v>77</v>
      </c>
      <c r="I123" s="748">
        <v>92</v>
      </c>
      <c r="J123" s="747">
        <v>113</v>
      </c>
      <c r="K123" s="746">
        <v>113</v>
      </c>
      <c r="L123" s="746">
        <v>155</v>
      </c>
      <c r="M123" s="749">
        <v>137</v>
      </c>
      <c r="N123" s="750">
        <f t="shared" si="5"/>
        <v>1204</v>
      </c>
      <c r="O123" s="751">
        <f t="shared" si="6"/>
        <v>100.33333333333333</v>
      </c>
      <c r="P123" s="752">
        <f t="shared" si="7"/>
        <v>1.7822514987787728</v>
      </c>
    </row>
    <row r="124" spans="1:16">
      <c r="A124" s="452" t="s">
        <v>174</v>
      </c>
      <c r="B124" s="497">
        <v>1</v>
      </c>
      <c r="C124" s="746">
        <v>4</v>
      </c>
      <c r="D124" s="747">
        <v>3</v>
      </c>
      <c r="E124" s="747">
        <v>4</v>
      </c>
      <c r="F124" s="747">
        <v>5</v>
      </c>
      <c r="G124" s="748">
        <v>3</v>
      </c>
      <c r="H124" s="748">
        <v>8</v>
      </c>
      <c r="I124" s="748">
        <v>5</v>
      </c>
      <c r="J124" s="747">
        <v>4</v>
      </c>
      <c r="K124" s="746">
        <v>7</v>
      </c>
      <c r="L124" s="746">
        <v>13</v>
      </c>
      <c r="M124" s="749">
        <v>6</v>
      </c>
      <c r="N124" s="750">
        <f t="shared" si="5"/>
        <v>63</v>
      </c>
      <c r="O124" s="751">
        <f t="shared" si="6"/>
        <v>5.25</v>
      </c>
      <c r="P124" s="752">
        <f t="shared" si="7"/>
        <v>9.3257345866331137E-2</v>
      </c>
    </row>
    <row r="125" spans="1:16">
      <c r="A125" s="452" t="s">
        <v>175</v>
      </c>
      <c r="B125" s="497">
        <v>0</v>
      </c>
      <c r="C125" s="746">
        <v>0</v>
      </c>
      <c r="D125" s="747">
        <v>0</v>
      </c>
      <c r="E125" s="747">
        <v>0</v>
      </c>
      <c r="F125" s="747">
        <v>0</v>
      </c>
      <c r="G125" s="748">
        <v>0</v>
      </c>
      <c r="H125" s="748">
        <v>0</v>
      </c>
      <c r="I125" s="748">
        <v>0</v>
      </c>
      <c r="J125" s="747">
        <v>0</v>
      </c>
      <c r="K125" s="746">
        <v>0</v>
      </c>
      <c r="L125" s="746">
        <v>0</v>
      </c>
      <c r="M125" s="749">
        <v>0</v>
      </c>
      <c r="N125" s="750">
        <f t="shared" si="5"/>
        <v>0</v>
      </c>
      <c r="O125" s="751">
        <f t="shared" si="6"/>
        <v>0</v>
      </c>
      <c r="P125" s="752">
        <f t="shared" si="7"/>
        <v>0</v>
      </c>
    </row>
    <row r="126" spans="1:16">
      <c r="A126" s="412" t="s">
        <v>13</v>
      </c>
      <c r="B126" s="497">
        <v>86</v>
      </c>
      <c r="C126" s="746">
        <v>76</v>
      </c>
      <c r="D126" s="747">
        <v>128</v>
      </c>
      <c r="E126" s="747">
        <v>84</v>
      </c>
      <c r="F126" s="747">
        <v>77</v>
      </c>
      <c r="G126" s="748">
        <v>82</v>
      </c>
      <c r="H126" s="748">
        <v>73</v>
      </c>
      <c r="I126" s="748">
        <v>83</v>
      </c>
      <c r="J126" s="747">
        <v>91</v>
      </c>
      <c r="K126" s="746">
        <v>103</v>
      </c>
      <c r="L126" s="746">
        <v>72</v>
      </c>
      <c r="M126" s="749">
        <v>100</v>
      </c>
      <c r="N126" s="750">
        <f t="shared" si="5"/>
        <v>1055</v>
      </c>
      <c r="O126" s="751">
        <f t="shared" si="6"/>
        <v>87.916666666666671</v>
      </c>
      <c r="P126" s="752">
        <f t="shared" si="7"/>
        <v>1.5616904744282436</v>
      </c>
    </row>
    <row r="127" spans="1:16">
      <c r="A127" s="412" t="s">
        <v>176</v>
      </c>
      <c r="B127" s="497">
        <v>0</v>
      </c>
      <c r="C127" s="746">
        <v>0</v>
      </c>
      <c r="D127" s="747">
        <v>1</v>
      </c>
      <c r="E127" s="747">
        <v>0</v>
      </c>
      <c r="F127" s="747">
        <v>1</v>
      </c>
      <c r="G127" s="748">
        <v>1</v>
      </c>
      <c r="H127" s="748">
        <v>1</v>
      </c>
      <c r="I127" s="748">
        <v>0</v>
      </c>
      <c r="J127" s="747">
        <v>1</v>
      </c>
      <c r="K127" s="746">
        <v>1</v>
      </c>
      <c r="L127" s="746">
        <v>0</v>
      </c>
      <c r="M127" s="749">
        <v>0</v>
      </c>
      <c r="N127" s="750">
        <f t="shared" si="5"/>
        <v>6</v>
      </c>
      <c r="O127" s="751">
        <f t="shared" si="6"/>
        <v>0.5</v>
      </c>
      <c r="P127" s="752">
        <f t="shared" si="7"/>
        <v>8.8816519872696315E-3</v>
      </c>
    </row>
    <row r="128" spans="1:16">
      <c r="A128" s="412" t="s">
        <v>177</v>
      </c>
      <c r="B128" s="497">
        <v>0</v>
      </c>
      <c r="C128" s="746">
        <v>0</v>
      </c>
      <c r="D128" s="747">
        <v>0</v>
      </c>
      <c r="E128" s="747">
        <v>0</v>
      </c>
      <c r="F128" s="747">
        <v>0</v>
      </c>
      <c r="G128" s="748">
        <v>0</v>
      </c>
      <c r="H128" s="748">
        <v>0</v>
      </c>
      <c r="I128" s="748">
        <v>0</v>
      </c>
      <c r="J128" s="747">
        <v>0</v>
      </c>
      <c r="K128" s="746">
        <v>0</v>
      </c>
      <c r="L128" s="746">
        <v>1</v>
      </c>
      <c r="M128" s="749">
        <v>0</v>
      </c>
      <c r="N128" s="750">
        <f t="shared" si="5"/>
        <v>1</v>
      </c>
      <c r="O128" s="751">
        <f t="shared" si="6"/>
        <v>8.3333333333333329E-2</v>
      </c>
      <c r="P128" s="752">
        <f t="shared" si="7"/>
        <v>1.4802753312116053E-3</v>
      </c>
    </row>
    <row r="129" spans="1:16">
      <c r="A129" s="412" t="s">
        <v>178</v>
      </c>
      <c r="B129" s="497">
        <v>0</v>
      </c>
      <c r="C129" s="746">
        <v>0</v>
      </c>
      <c r="D129" s="747">
        <v>0</v>
      </c>
      <c r="E129" s="747">
        <v>0</v>
      </c>
      <c r="F129" s="747">
        <v>0</v>
      </c>
      <c r="G129" s="748">
        <v>1</v>
      </c>
      <c r="H129" s="748">
        <v>1</v>
      </c>
      <c r="I129" s="748">
        <v>0</v>
      </c>
      <c r="J129" s="747">
        <v>0</v>
      </c>
      <c r="K129" s="746">
        <v>1</v>
      </c>
      <c r="L129" s="746">
        <v>0</v>
      </c>
      <c r="M129" s="749">
        <v>0</v>
      </c>
      <c r="N129" s="750">
        <f t="shared" si="5"/>
        <v>3</v>
      </c>
      <c r="O129" s="751">
        <f t="shared" si="6"/>
        <v>0.25</v>
      </c>
      <c r="P129" s="752">
        <f t="shared" si="7"/>
        <v>4.4408259936348157E-3</v>
      </c>
    </row>
    <row r="130" spans="1:16">
      <c r="A130" s="412" t="s">
        <v>179</v>
      </c>
      <c r="B130" s="497">
        <v>118</v>
      </c>
      <c r="C130" s="746">
        <v>97</v>
      </c>
      <c r="D130" s="747">
        <v>165</v>
      </c>
      <c r="E130" s="747">
        <v>229</v>
      </c>
      <c r="F130" s="747">
        <v>147</v>
      </c>
      <c r="G130" s="748">
        <v>178</v>
      </c>
      <c r="H130" s="748">
        <v>116</v>
      </c>
      <c r="I130" s="748">
        <v>162</v>
      </c>
      <c r="J130" s="747">
        <v>180</v>
      </c>
      <c r="K130" s="746">
        <v>127</v>
      </c>
      <c r="L130" s="746">
        <v>129</v>
      </c>
      <c r="M130" s="749">
        <v>168</v>
      </c>
      <c r="N130" s="750">
        <f t="shared" si="5"/>
        <v>1816</v>
      </c>
      <c r="O130" s="751">
        <f t="shared" si="6"/>
        <v>151.33333333333334</v>
      </c>
      <c r="P130" s="752">
        <f t="shared" si="7"/>
        <v>2.6881800014802755</v>
      </c>
    </row>
    <row r="131" spans="1:16">
      <c r="A131" s="412" t="s">
        <v>180</v>
      </c>
      <c r="B131" s="497">
        <v>59</v>
      </c>
      <c r="C131" s="781">
        <v>60</v>
      </c>
      <c r="D131" s="747">
        <v>84</v>
      </c>
      <c r="E131" s="747">
        <v>81</v>
      </c>
      <c r="F131" s="747">
        <v>70</v>
      </c>
      <c r="G131" s="748">
        <v>89</v>
      </c>
      <c r="H131" s="748">
        <v>89</v>
      </c>
      <c r="I131" s="748">
        <v>123</v>
      </c>
      <c r="J131" s="747">
        <v>84</v>
      </c>
      <c r="K131" s="746">
        <v>81</v>
      </c>
      <c r="L131" s="746">
        <v>107</v>
      </c>
      <c r="M131" s="749">
        <v>89</v>
      </c>
      <c r="N131" s="750">
        <f t="shared" si="5"/>
        <v>1016</v>
      </c>
      <c r="O131" s="751">
        <f t="shared" si="6"/>
        <v>84.666666666666671</v>
      </c>
      <c r="P131" s="752">
        <f t="shared" si="7"/>
        <v>1.5039597365109911</v>
      </c>
    </row>
    <row r="132" spans="1:16">
      <c r="A132" s="412" t="s">
        <v>181</v>
      </c>
      <c r="B132" s="497">
        <v>0</v>
      </c>
      <c r="C132" s="781">
        <v>0</v>
      </c>
      <c r="D132" s="747">
        <v>0</v>
      </c>
      <c r="E132" s="747">
        <v>0</v>
      </c>
      <c r="F132" s="747">
        <v>0</v>
      </c>
      <c r="G132" s="748">
        <v>0</v>
      </c>
      <c r="H132" s="748">
        <v>0</v>
      </c>
      <c r="I132" s="748">
        <v>0</v>
      </c>
      <c r="J132" s="747">
        <v>0</v>
      </c>
      <c r="K132" s="746">
        <v>0</v>
      </c>
      <c r="L132" s="746">
        <v>0</v>
      </c>
      <c r="M132" s="749">
        <v>0</v>
      </c>
      <c r="N132" s="750">
        <f t="shared" si="5"/>
        <v>0</v>
      </c>
      <c r="O132" s="751">
        <f t="shared" si="6"/>
        <v>0</v>
      </c>
      <c r="P132" s="752">
        <f t="shared" si="7"/>
        <v>0</v>
      </c>
    </row>
    <row r="133" spans="1:16">
      <c r="A133" s="412" t="s">
        <v>182</v>
      </c>
      <c r="B133" s="497">
        <v>5</v>
      </c>
      <c r="C133" s="746">
        <v>1</v>
      </c>
      <c r="D133" s="747">
        <v>9</v>
      </c>
      <c r="E133" s="747">
        <v>8</v>
      </c>
      <c r="F133" s="747">
        <v>17</v>
      </c>
      <c r="G133" s="748">
        <v>12</v>
      </c>
      <c r="H133" s="748">
        <v>12</v>
      </c>
      <c r="I133" s="748">
        <v>20</v>
      </c>
      <c r="J133" s="747">
        <v>6</v>
      </c>
      <c r="K133" s="746">
        <v>15</v>
      </c>
      <c r="L133" s="746">
        <v>11</v>
      </c>
      <c r="M133" s="749">
        <v>7</v>
      </c>
      <c r="N133" s="750">
        <f t="shared" si="5"/>
        <v>123</v>
      </c>
      <c r="O133" s="751">
        <f t="shared" si="6"/>
        <v>10.25</v>
      </c>
      <c r="P133" s="752">
        <f t="shared" si="7"/>
        <v>0.18207386573902745</v>
      </c>
    </row>
    <row r="134" spans="1:16">
      <c r="A134" s="412" t="s">
        <v>183</v>
      </c>
      <c r="B134" s="497">
        <v>0</v>
      </c>
      <c r="C134" s="746">
        <v>1</v>
      </c>
      <c r="D134" s="747">
        <v>0</v>
      </c>
      <c r="E134" s="747">
        <v>0</v>
      </c>
      <c r="F134" s="747">
        <v>0</v>
      </c>
      <c r="G134" s="748">
        <v>0</v>
      </c>
      <c r="H134" s="748">
        <v>0</v>
      </c>
      <c r="I134" s="748">
        <v>0</v>
      </c>
      <c r="J134" s="747">
        <v>0</v>
      </c>
      <c r="K134" s="746">
        <v>0</v>
      </c>
      <c r="L134" s="746">
        <v>0</v>
      </c>
      <c r="M134" s="749">
        <v>0</v>
      </c>
      <c r="N134" s="750">
        <f t="shared" si="5"/>
        <v>1</v>
      </c>
      <c r="O134" s="751">
        <f t="shared" si="6"/>
        <v>8.3333333333333329E-2</v>
      </c>
      <c r="P134" s="752">
        <f t="shared" ref="P134:P197" si="8">(N134/$N$262)*100</f>
        <v>1.4802753312116053E-3</v>
      </c>
    </row>
    <row r="135" spans="1:16">
      <c r="A135" s="412" t="s">
        <v>184</v>
      </c>
      <c r="B135" s="497">
        <v>54</v>
      </c>
      <c r="C135" s="746">
        <v>89</v>
      </c>
      <c r="D135" s="747">
        <v>99</v>
      </c>
      <c r="E135" s="747">
        <v>62</v>
      </c>
      <c r="F135" s="747">
        <v>45</v>
      </c>
      <c r="G135" s="748">
        <v>47</v>
      </c>
      <c r="H135" s="748">
        <v>45</v>
      </c>
      <c r="I135" s="748">
        <v>31</v>
      </c>
      <c r="J135" s="747">
        <v>44</v>
      </c>
      <c r="K135" s="746">
        <v>58</v>
      </c>
      <c r="L135" s="746">
        <v>46</v>
      </c>
      <c r="M135" s="749">
        <v>33</v>
      </c>
      <c r="N135" s="750">
        <f t="shared" si="5"/>
        <v>653</v>
      </c>
      <c r="O135" s="751">
        <f t="shared" si="6"/>
        <v>54.416666666666664</v>
      </c>
      <c r="P135" s="752">
        <f t="shared" si="8"/>
        <v>0.96661979128117825</v>
      </c>
    </row>
    <row r="136" spans="1:16">
      <c r="A136" s="412" t="s">
        <v>185</v>
      </c>
      <c r="B136" s="497">
        <v>0</v>
      </c>
      <c r="C136" s="746">
        <v>0</v>
      </c>
      <c r="D136" s="747">
        <v>2</v>
      </c>
      <c r="E136" s="747">
        <v>1</v>
      </c>
      <c r="F136" s="747">
        <v>1</v>
      </c>
      <c r="G136" s="748">
        <v>6</v>
      </c>
      <c r="H136" s="748">
        <v>3</v>
      </c>
      <c r="I136" s="748">
        <v>1</v>
      </c>
      <c r="J136" s="747">
        <v>0</v>
      </c>
      <c r="K136" s="746">
        <v>0</v>
      </c>
      <c r="L136" s="746">
        <v>0</v>
      </c>
      <c r="M136" s="749">
        <v>5</v>
      </c>
      <c r="N136" s="750">
        <f t="shared" si="5"/>
        <v>19</v>
      </c>
      <c r="O136" s="751">
        <f t="shared" si="6"/>
        <v>1.5833333333333333</v>
      </c>
      <c r="P136" s="752">
        <f t="shared" si="8"/>
        <v>2.8125231293020504E-2</v>
      </c>
    </row>
    <row r="137" spans="1:16">
      <c r="A137" s="412" t="s">
        <v>186</v>
      </c>
      <c r="B137" s="497">
        <v>0</v>
      </c>
      <c r="C137" s="746">
        <v>0</v>
      </c>
      <c r="D137" s="747">
        <v>0</v>
      </c>
      <c r="E137" s="747">
        <v>0</v>
      </c>
      <c r="F137" s="747">
        <v>0</v>
      </c>
      <c r="G137" s="748">
        <v>0</v>
      </c>
      <c r="H137" s="748">
        <v>0</v>
      </c>
      <c r="I137" s="748">
        <v>0</v>
      </c>
      <c r="J137" s="747">
        <v>0</v>
      </c>
      <c r="K137" s="746">
        <v>0</v>
      </c>
      <c r="L137" s="746">
        <v>0</v>
      </c>
      <c r="M137" s="749">
        <v>0</v>
      </c>
      <c r="N137" s="750">
        <f t="shared" si="5"/>
        <v>0</v>
      </c>
      <c r="O137" s="751">
        <f t="shared" si="6"/>
        <v>0</v>
      </c>
      <c r="P137" s="752">
        <f t="shared" si="8"/>
        <v>0</v>
      </c>
    </row>
    <row r="138" spans="1:16">
      <c r="A138" s="412" t="s">
        <v>187</v>
      </c>
      <c r="B138" s="497">
        <v>1</v>
      </c>
      <c r="C138" s="746">
        <v>0</v>
      </c>
      <c r="D138" s="747">
        <v>2</v>
      </c>
      <c r="E138" s="747">
        <v>0</v>
      </c>
      <c r="F138" s="747">
        <v>0</v>
      </c>
      <c r="G138" s="748">
        <v>3</v>
      </c>
      <c r="H138" s="748">
        <v>0</v>
      </c>
      <c r="I138" s="748">
        <v>1</v>
      </c>
      <c r="J138" s="747">
        <v>0</v>
      </c>
      <c r="K138" s="746">
        <v>0</v>
      </c>
      <c r="L138" s="746">
        <v>0</v>
      </c>
      <c r="M138" s="749">
        <v>0</v>
      </c>
      <c r="N138" s="750">
        <f t="shared" si="5"/>
        <v>7</v>
      </c>
      <c r="O138" s="751">
        <f t="shared" si="6"/>
        <v>0.58333333333333337</v>
      </c>
      <c r="P138" s="752">
        <f t="shared" si="8"/>
        <v>1.0361927318481238E-2</v>
      </c>
    </row>
    <row r="139" spans="1:16">
      <c r="A139" s="412" t="s">
        <v>188</v>
      </c>
      <c r="B139" s="497">
        <v>9</v>
      </c>
      <c r="C139" s="746">
        <v>14</v>
      </c>
      <c r="D139" s="747">
        <v>14</v>
      </c>
      <c r="E139" s="747">
        <v>20</v>
      </c>
      <c r="F139" s="747">
        <v>9</v>
      </c>
      <c r="G139" s="748">
        <v>13</v>
      </c>
      <c r="H139" s="748">
        <v>18</v>
      </c>
      <c r="I139" s="748">
        <v>16</v>
      </c>
      <c r="J139" s="747">
        <v>16</v>
      </c>
      <c r="K139" s="746">
        <v>8</v>
      </c>
      <c r="L139" s="746">
        <v>16</v>
      </c>
      <c r="M139" s="749">
        <v>8</v>
      </c>
      <c r="N139" s="750">
        <f t="shared" si="5"/>
        <v>161</v>
      </c>
      <c r="O139" s="751">
        <f t="shared" si="6"/>
        <v>13.416666666666666</v>
      </c>
      <c r="P139" s="752">
        <f t="shared" si="8"/>
        <v>0.23832432832506847</v>
      </c>
    </row>
    <row r="140" spans="1:16">
      <c r="A140" s="412" t="s">
        <v>189</v>
      </c>
      <c r="B140" s="497">
        <v>0</v>
      </c>
      <c r="C140" s="746">
        <v>4</v>
      </c>
      <c r="D140" s="747">
        <v>1</v>
      </c>
      <c r="E140" s="747">
        <v>1</v>
      </c>
      <c r="F140" s="747">
        <v>0</v>
      </c>
      <c r="G140" s="748">
        <v>0</v>
      </c>
      <c r="H140" s="748">
        <v>0</v>
      </c>
      <c r="I140" s="748">
        <v>0</v>
      </c>
      <c r="J140" s="747">
        <v>0</v>
      </c>
      <c r="K140" s="746">
        <v>0</v>
      </c>
      <c r="L140" s="746">
        <v>0</v>
      </c>
      <c r="M140" s="749">
        <v>0</v>
      </c>
      <c r="N140" s="750">
        <f t="shared" si="5"/>
        <v>6</v>
      </c>
      <c r="O140" s="751">
        <f t="shared" si="6"/>
        <v>0.5</v>
      </c>
      <c r="P140" s="752">
        <f t="shared" si="8"/>
        <v>8.8816519872696315E-3</v>
      </c>
    </row>
    <row r="141" spans="1:16">
      <c r="A141" s="412" t="s">
        <v>190</v>
      </c>
      <c r="B141" s="497">
        <v>86</v>
      </c>
      <c r="C141" s="746">
        <v>70</v>
      </c>
      <c r="D141" s="747">
        <v>114</v>
      </c>
      <c r="E141" s="747">
        <v>97</v>
      </c>
      <c r="F141" s="747">
        <v>104</v>
      </c>
      <c r="G141" s="748">
        <v>99</v>
      </c>
      <c r="H141" s="748">
        <v>66</v>
      </c>
      <c r="I141" s="748">
        <v>114</v>
      </c>
      <c r="J141" s="747">
        <v>129</v>
      </c>
      <c r="K141" s="746">
        <v>130</v>
      </c>
      <c r="L141" s="746">
        <v>129</v>
      </c>
      <c r="M141" s="749">
        <v>91</v>
      </c>
      <c r="N141" s="750">
        <f t="shared" si="5"/>
        <v>1229</v>
      </c>
      <c r="O141" s="751">
        <f t="shared" si="6"/>
        <v>102.41666666666667</v>
      </c>
      <c r="P141" s="752">
        <f t="shared" si="8"/>
        <v>1.8192583820590629</v>
      </c>
    </row>
    <row r="142" spans="1:16">
      <c r="A142" s="412" t="s">
        <v>191</v>
      </c>
      <c r="B142" s="497">
        <v>0</v>
      </c>
      <c r="C142" s="746">
        <v>0</v>
      </c>
      <c r="D142" s="747">
        <v>0</v>
      </c>
      <c r="E142" s="747">
        <v>0</v>
      </c>
      <c r="F142" s="747">
        <v>0</v>
      </c>
      <c r="G142" s="748">
        <v>1</v>
      </c>
      <c r="H142" s="748">
        <v>1</v>
      </c>
      <c r="I142" s="748">
        <v>0</v>
      </c>
      <c r="J142" s="747">
        <v>0</v>
      </c>
      <c r="K142" s="746">
        <v>0</v>
      </c>
      <c r="L142" s="746">
        <v>0</v>
      </c>
      <c r="M142" s="749">
        <v>0</v>
      </c>
      <c r="N142" s="750">
        <f t="shared" si="5"/>
        <v>2</v>
      </c>
      <c r="O142" s="751">
        <f t="shared" si="6"/>
        <v>0.16666666666666666</v>
      </c>
      <c r="P142" s="752">
        <f t="shared" si="8"/>
        <v>2.9605506624232106E-3</v>
      </c>
    </row>
    <row r="143" spans="1:16">
      <c r="A143" s="412" t="s">
        <v>192</v>
      </c>
      <c r="B143" s="497">
        <v>0</v>
      </c>
      <c r="C143" s="746">
        <v>0</v>
      </c>
      <c r="D143" s="747">
        <v>0</v>
      </c>
      <c r="E143" s="747">
        <v>0</v>
      </c>
      <c r="F143" s="747">
        <v>0</v>
      </c>
      <c r="G143" s="748">
        <v>0</v>
      </c>
      <c r="H143" s="748">
        <v>0</v>
      </c>
      <c r="I143" s="748">
        <v>1</v>
      </c>
      <c r="J143" s="747">
        <v>1</v>
      </c>
      <c r="K143" s="746">
        <v>1</v>
      </c>
      <c r="L143" s="746">
        <v>0</v>
      </c>
      <c r="M143" s="749">
        <v>0</v>
      </c>
      <c r="N143" s="750">
        <f t="shared" si="5"/>
        <v>3</v>
      </c>
      <c r="O143" s="751">
        <f t="shared" si="6"/>
        <v>0.25</v>
      </c>
      <c r="P143" s="752">
        <f t="shared" si="8"/>
        <v>4.4408259936348157E-3</v>
      </c>
    </row>
    <row r="144" spans="1:16">
      <c r="A144" s="412" t="s">
        <v>193</v>
      </c>
      <c r="B144" s="497">
        <v>0</v>
      </c>
      <c r="C144" s="746">
        <v>0</v>
      </c>
      <c r="D144" s="747">
        <v>1</v>
      </c>
      <c r="E144" s="747">
        <v>0</v>
      </c>
      <c r="F144" s="747">
        <v>0</v>
      </c>
      <c r="G144" s="748">
        <v>2</v>
      </c>
      <c r="H144" s="748">
        <v>0</v>
      </c>
      <c r="I144" s="748">
        <v>0</v>
      </c>
      <c r="J144" s="747">
        <v>1</v>
      </c>
      <c r="K144" s="746">
        <v>0</v>
      </c>
      <c r="L144" s="746">
        <v>0</v>
      </c>
      <c r="M144" s="749">
        <v>0</v>
      </c>
      <c r="N144" s="750">
        <f t="shared" si="5"/>
        <v>4</v>
      </c>
      <c r="O144" s="751">
        <f t="shared" si="6"/>
        <v>0.33333333333333331</v>
      </c>
      <c r="P144" s="752">
        <f t="shared" si="8"/>
        <v>5.9211013248464213E-3</v>
      </c>
    </row>
    <row r="145" spans="1:16">
      <c r="A145" s="412" t="s">
        <v>194</v>
      </c>
      <c r="B145" s="497">
        <v>5</v>
      </c>
      <c r="C145" s="746">
        <v>3</v>
      </c>
      <c r="D145" s="747">
        <v>0</v>
      </c>
      <c r="E145" s="747">
        <v>0</v>
      </c>
      <c r="F145" s="747">
        <v>7</v>
      </c>
      <c r="G145" s="748">
        <v>2</v>
      </c>
      <c r="H145" s="748">
        <v>1</v>
      </c>
      <c r="I145" s="748">
        <v>6</v>
      </c>
      <c r="J145" s="747">
        <v>4</v>
      </c>
      <c r="K145" s="746">
        <v>3</v>
      </c>
      <c r="L145" s="746">
        <v>1</v>
      </c>
      <c r="M145" s="749">
        <v>4</v>
      </c>
      <c r="N145" s="750">
        <f t="shared" si="5"/>
        <v>36</v>
      </c>
      <c r="O145" s="751">
        <f t="shared" si="6"/>
        <v>3</v>
      </c>
      <c r="P145" s="752">
        <f t="shared" si="8"/>
        <v>5.3289911923617789E-2</v>
      </c>
    </row>
    <row r="146" spans="1:16">
      <c r="A146" s="412" t="s">
        <v>195</v>
      </c>
      <c r="B146" s="497">
        <v>1</v>
      </c>
      <c r="C146" s="746">
        <v>0</v>
      </c>
      <c r="D146" s="747">
        <v>0</v>
      </c>
      <c r="E146" s="747">
        <v>3</v>
      </c>
      <c r="F146" s="747">
        <v>1</v>
      </c>
      <c r="G146" s="748">
        <v>1</v>
      </c>
      <c r="H146" s="748">
        <v>1</v>
      </c>
      <c r="I146" s="748">
        <v>0</v>
      </c>
      <c r="J146" s="747">
        <v>1</v>
      </c>
      <c r="K146" s="746">
        <v>1</v>
      </c>
      <c r="L146" s="746">
        <v>3</v>
      </c>
      <c r="M146" s="749">
        <v>2</v>
      </c>
      <c r="N146" s="750">
        <f t="shared" si="5"/>
        <v>14</v>
      </c>
      <c r="O146" s="751">
        <f t="shared" si="6"/>
        <v>1.1666666666666667</v>
      </c>
      <c r="P146" s="752">
        <f t="shared" si="8"/>
        <v>2.0723854636962476E-2</v>
      </c>
    </row>
    <row r="147" spans="1:16">
      <c r="A147" s="412" t="s">
        <v>196</v>
      </c>
      <c r="B147" s="497">
        <v>27</v>
      </c>
      <c r="C147" s="746">
        <v>25</v>
      </c>
      <c r="D147" s="747">
        <v>29</v>
      </c>
      <c r="E147" s="747">
        <v>23</v>
      </c>
      <c r="F147" s="747">
        <v>33</v>
      </c>
      <c r="G147" s="748">
        <v>29</v>
      </c>
      <c r="H147" s="748">
        <v>22</v>
      </c>
      <c r="I147" s="748">
        <v>18</v>
      </c>
      <c r="J147" s="747">
        <v>19</v>
      </c>
      <c r="K147" s="746">
        <v>32</v>
      </c>
      <c r="L147" s="746">
        <v>25</v>
      </c>
      <c r="M147" s="749">
        <v>13</v>
      </c>
      <c r="N147" s="750">
        <f t="shared" si="5"/>
        <v>295</v>
      </c>
      <c r="O147" s="751">
        <f t="shared" si="6"/>
        <v>24.583333333333332</v>
      </c>
      <c r="P147" s="752">
        <f t="shared" si="8"/>
        <v>0.43668122270742354</v>
      </c>
    </row>
    <row r="148" spans="1:16">
      <c r="A148" s="412" t="s">
        <v>197</v>
      </c>
      <c r="B148" s="497">
        <v>24</v>
      </c>
      <c r="C148" s="746">
        <v>18</v>
      </c>
      <c r="D148" s="747">
        <v>14</v>
      </c>
      <c r="E148" s="747">
        <v>12</v>
      </c>
      <c r="F148" s="747">
        <v>4</v>
      </c>
      <c r="G148" s="748">
        <v>0</v>
      </c>
      <c r="H148" s="748">
        <v>4</v>
      </c>
      <c r="I148" s="748">
        <v>9</v>
      </c>
      <c r="J148" s="747">
        <v>6</v>
      </c>
      <c r="K148" s="746">
        <v>8</v>
      </c>
      <c r="L148" s="746">
        <v>8</v>
      </c>
      <c r="M148" s="749">
        <v>6</v>
      </c>
      <c r="N148" s="750">
        <f t="shared" si="5"/>
        <v>113</v>
      </c>
      <c r="O148" s="751">
        <f t="shared" si="6"/>
        <v>9.4166666666666661</v>
      </c>
      <c r="P148" s="752">
        <f t="shared" si="8"/>
        <v>0.16727111242691139</v>
      </c>
    </row>
    <row r="149" spans="1:16">
      <c r="A149" s="412" t="s">
        <v>198</v>
      </c>
      <c r="B149" s="497">
        <v>0</v>
      </c>
      <c r="C149" s="746">
        <v>0</v>
      </c>
      <c r="D149" s="747">
        <v>0</v>
      </c>
      <c r="E149" s="747">
        <v>0</v>
      </c>
      <c r="F149" s="747">
        <v>0</v>
      </c>
      <c r="G149" s="748">
        <v>0</v>
      </c>
      <c r="H149" s="748">
        <v>0</v>
      </c>
      <c r="I149" s="748">
        <v>0</v>
      </c>
      <c r="J149" s="747">
        <v>0</v>
      </c>
      <c r="K149" s="746">
        <v>0</v>
      </c>
      <c r="L149" s="746">
        <v>0</v>
      </c>
      <c r="M149" s="749">
        <v>0</v>
      </c>
      <c r="N149" s="750">
        <f t="shared" si="5"/>
        <v>0</v>
      </c>
      <c r="O149" s="751">
        <f t="shared" si="6"/>
        <v>0</v>
      </c>
      <c r="P149" s="752">
        <f t="shared" si="8"/>
        <v>0</v>
      </c>
    </row>
    <row r="150" spans="1:16">
      <c r="A150" s="412" t="s">
        <v>199</v>
      </c>
      <c r="B150" s="497">
        <v>0</v>
      </c>
      <c r="C150" s="746">
        <v>2</v>
      </c>
      <c r="D150" s="747">
        <v>3</v>
      </c>
      <c r="E150" s="747">
        <v>3</v>
      </c>
      <c r="F150" s="747">
        <v>5</v>
      </c>
      <c r="G150" s="748">
        <v>2</v>
      </c>
      <c r="H150" s="748">
        <v>5</v>
      </c>
      <c r="I150" s="748">
        <v>1</v>
      </c>
      <c r="J150" s="747">
        <v>0</v>
      </c>
      <c r="K150" s="746">
        <v>1</v>
      </c>
      <c r="L150" s="746">
        <v>1</v>
      </c>
      <c r="M150" s="749">
        <v>2</v>
      </c>
      <c r="N150" s="750">
        <f t="shared" si="5"/>
        <v>25</v>
      </c>
      <c r="O150" s="751">
        <f t="shared" si="6"/>
        <v>2.0833333333333335</v>
      </c>
      <c r="P150" s="752">
        <f t="shared" si="8"/>
        <v>3.7006883280290136E-2</v>
      </c>
    </row>
    <row r="151" spans="1:16">
      <c r="A151" s="412" t="s">
        <v>200</v>
      </c>
      <c r="B151" s="497">
        <v>2</v>
      </c>
      <c r="C151" s="746">
        <v>0</v>
      </c>
      <c r="D151" s="747">
        <v>3</v>
      </c>
      <c r="E151" s="747">
        <v>3</v>
      </c>
      <c r="F151" s="747">
        <v>0</v>
      </c>
      <c r="G151" s="748">
        <v>0</v>
      </c>
      <c r="H151" s="748">
        <v>1</v>
      </c>
      <c r="I151" s="748">
        <v>2</v>
      </c>
      <c r="J151" s="747">
        <v>2</v>
      </c>
      <c r="K151" s="746">
        <v>0</v>
      </c>
      <c r="L151" s="746">
        <v>2</v>
      </c>
      <c r="M151" s="749">
        <v>1</v>
      </c>
      <c r="N151" s="750">
        <f t="shared" si="5"/>
        <v>16</v>
      </c>
      <c r="O151" s="751">
        <f t="shared" si="6"/>
        <v>1.3333333333333333</v>
      </c>
      <c r="P151" s="752">
        <f t="shared" si="8"/>
        <v>2.3684405299385685E-2</v>
      </c>
    </row>
    <row r="152" spans="1:16">
      <c r="A152" s="452" t="s">
        <v>201</v>
      </c>
      <c r="B152" s="497">
        <v>73</v>
      </c>
      <c r="C152" s="746">
        <v>38</v>
      </c>
      <c r="D152" s="747">
        <v>65</v>
      </c>
      <c r="E152" s="747">
        <v>43</v>
      </c>
      <c r="F152" s="747">
        <v>46</v>
      </c>
      <c r="G152" s="748">
        <v>69</v>
      </c>
      <c r="H152" s="748">
        <v>52</v>
      </c>
      <c r="I152" s="748">
        <v>63</v>
      </c>
      <c r="J152" s="747">
        <v>58</v>
      </c>
      <c r="K152" s="746">
        <v>73</v>
      </c>
      <c r="L152" s="746">
        <v>109</v>
      </c>
      <c r="M152" s="749">
        <v>87</v>
      </c>
      <c r="N152" s="750">
        <f t="shared" si="5"/>
        <v>776</v>
      </c>
      <c r="O152" s="751">
        <f t="shared" si="6"/>
        <v>64.666666666666671</v>
      </c>
      <c r="P152" s="752">
        <f t="shared" si="8"/>
        <v>1.1486936570202058</v>
      </c>
    </row>
    <row r="153" spans="1:16">
      <c r="A153" s="412" t="s">
        <v>202</v>
      </c>
      <c r="B153" s="497">
        <v>0</v>
      </c>
      <c r="C153" s="746">
        <v>0</v>
      </c>
      <c r="D153" s="747">
        <v>0</v>
      </c>
      <c r="E153" s="747">
        <v>0</v>
      </c>
      <c r="F153" s="747">
        <v>0</v>
      </c>
      <c r="G153" s="748">
        <v>0</v>
      </c>
      <c r="H153" s="748">
        <v>0</v>
      </c>
      <c r="I153" s="748">
        <v>0</v>
      </c>
      <c r="J153" s="747">
        <v>0</v>
      </c>
      <c r="K153" s="746">
        <v>0</v>
      </c>
      <c r="L153" s="746">
        <v>0</v>
      </c>
      <c r="M153" s="749">
        <v>0</v>
      </c>
      <c r="N153" s="750">
        <f t="shared" si="5"/>
        <v>0</v>
      </c>
      <c r="O153" s="751">
        <f t="shared" si="6"/>
        <v>0</v>
      </c>
      <c r="P153" s="752">
        <f t="shared" si="8"/>
        <v>0</v>
      </c>
    </row>
    <row r="154" spans="1:16">
      <c r="A154" s="412" t="s">
        <v>203</v>
      </c>
      <c r="B154" s="497">
        <v>2</v>
      </c>
      <c r="C154" s="746">
        <v>6</v>
      </c>
      <c r="D154" s="747">
        <v>1</v>
      </c>
      <c r="E154" s="747">
        <v>1</v>
      </c>
      <c r="F154" s="747">
        <v>1</v>
      </c>
      <c r="G154" s="748">
        <v>2</v>
      </c>
      <c r="H154" s="748">
        <v>0</v>
      </c>
      <c r="I154" s="748">
        <v>1</v>
      </c>
      <c r="J154" s="747">
        <v>1</v>
      </c>
      <c r="K154" s="746">
        <v>0</v>
      </c>
      <c r="L154" s="746">
        <v>5</v>
      </c>
      <c r="M154" s="749">
        <v>4</v>
      </c>
      <c r="N154" s="750">
        <f t="shared" si="5"/>
        <v>24</v>
      </c>
      <c r="O154" s="751">
        <f t="shared" si="6"/>
        <v>2</v>
      </c>
      <c r="P154" s="752">
        <f t="shared" si="8"/>
        <v>3.5526607949078526E-2</v>
      </c>
    </row>
    <row r="155" spans="1:16">
      <c r="A155" s="412" t="s">
        <v>204</v>
      </c>
      <c r="B155" s="497">
        <v>2</v>
      </c>
      <c r="C155" s="746">
        <v>1</v>
      </c>
      <c r="D155" s="747">
        <v>4</v>
      </c>
      <c r="E155" s="747">
        <v>2</v>
      </c>
      <c r="F155" s="747">
        <v>2</v>
      </c>
      <c r="G155" s="748">
        <v>1</v>
      </c>
      <c r="H155" s="748">
        <v>2</v>
      </c>
      <c r="I155" s="748">
        <v>4</v>
      </c>
      <c r="J155" s="747">
        <v>7</v>
      </c>
      <c r="K155" s="746">
        <v>7</v>
      </c>
      <c r="L155" s="746">
        <v>5</v>
      </c>
      <c r="M155" s="749">
        <v>3</v>
      </c>
      <c r="N155" s="750">
        <f t="shared" si="5"/>
        <v>40</v>
      </c>
      <c r="O155" s="751">
        <f t="shared" si="6"/>
        <v>3.3333333333333335</v>
      </c>
      <c r="P155" s="752">
        <f t="shared" si="8"/>
        <v>5.9211013248464214E-2</v>
      </c>
    </row>
    <row r="156" spans="1:16">
      <c r="A156" s="412" t="s">
        <v>205</v>
      </c>
      <c r="B156" s="497">
        <v>0</v>
      </c>
      <c r="C156" s="746">
        <v>0</v>
      </c>
      <c r="D156" s="747">
        <v>0</v>
      </c>
      <c r="E156" s="747">
        <v>0</v>
      </c>
      <c r="F156" s="747">
        <v>0</v>
      </c>
      <c r="G156" s="748">
        <v>0</v>
      </c>
      <c r="H156" s="748">
        <v>0</v>
      </c>
      <c r="I156" s="748">
        <v>0</v>
      </c>
      <c r="J156" s="747">
        <v>0</v>
      </c>
      <c r="K156" s="746">
        <v>0</v>
      </c>
      <c r="L156" s="746">
        <v>0</v>
      </c>
      <c r="M156" s="749">
        <v>0</v>
      </c>
      <c r="N156" s="750">
        <f t="shared" si="5"/>
        <v>0</v>
      </c>
      <c r="O156" s="751">
        <f t="shared" si="6"/>
        <v>0</v>
      </c>
      <c r="P156" s="752">
        <f t="shared" si="8"/>
        <v>0</v>
      </c>
    </row>
    <row r="157" spans="1:16">
      <c r="A157" s="412" t="s">
        <v>206</v>
      </c>
      <c r="B157" s="497">
        <v>0</v>
      </c>
      <c r="C157" s="746">
        <v>0</v>
      </c>
      <c r="D157" s="747">
        <v>0</v>
      </c>
      <c r="E157" s="747">
        <v>0</v>
      </c>
      <c r="F157" s="747">
        <v>4</v>
      </c>
      <c r="G157" s="748">
        <v>1</v>
      </c>
      <c r="H157" s="748">
        <v>5</v>
      </c>
      <c r="I157" s="748">
        <v>3</v>
      </c>
      <c r="J157" s="747">
        <v>9</v>
      </c>
      <c r="K157" s="746">
        <v>5</v>
      </c>
      <c r="L157" s="746">
        <v>0</v>
      </c>
      <c r="M157" s="749">
        <v>0</v>
      </c>
      <c r="N157" s="750">
        <f t="shared" si="5"/>
        <v>27</v>
      </c>
      <c r="O157" s="751">
        <f t="shared" si="6"/>
        <v>2.25</v>
      </c>
      <c r="P157" s="752">
        <f t="shared" si="8"/>
        <v>3.9967433942713348E-2</v>
      </c>
    </row>
    <row r="158" spans="1:16">
      <c r="A158" s="412" t="s">
        <v>207</v>
      </c>
      <c r="B158" s="497">
        <v>5</v>
      </c>
      <c r="C158" s="746">
        <v>3</v>
      </c>
      <c r="D158" s="747">
        <v>5</v>
      </c>
      <c r="E158" s="747">
        <v>3</v>
      </c>
      <c r="F158" s="747">
        <v>2</v>
      </c>
      <c r="G158" s="748">
        <v>6</v>
      </c>
      <c r="H158" s="748">
        <v>4</v>
      </c>
      <c r="I158" s="748">
        <v>2</v>
      </c>
      <c r="J158" s="747">
        <v>0</v>
      </c>
      <c r="K158" s="746">
        <v>0</v>
      </c>
      <c r="L158" s="746">
        <v>0</v>
      </c>
      <c r="M158" s="749">
        <v>0</v>
      </c>
      <c r="N158" s="750">
        <f t="shared" si="5"/>
        <v>30</v>
      </c>
      <c r="O158" s="751">
        <f t="shared" si="6"/>
        <v>2.5</v>
      </c>
      <c r="P158" s="752">
        <f t="shared" si="8"/>
        <v>4.4408259936348157E-2</v>
      </c>
    </row>
    <row r="159" spans="1:16">
      <c r="A159" s="452" t="s">
        <v>208</v>
      </c>
      <c r="B159" s="497">
        <v>37</v>
      </c>
      <c r="C159" s="746">
        <v>55</v>
      </c>
      <c r="D159" s="747">
        <v>76</v>
      </c>
      <c r="E159" s="747">
        <v>50</v>
      </c>
      <c r="F159" s="747">
        <v>55</v>
      </c>
      <c r="G159" s="748">
        <v>66</v>
      </c>
      <c r="H159" s="748">
        <v>58</v>
      </c>
      <c r="I159" s="748">
        <v>54</v>
      </c>
      <c r="J159" s="747">
        <v>71</v>
      </c>
      <c r="K159" s="746">
        <v>78</v>
      </c>
      <c r="L159" s="746">
        <v>105</v>
      </c>
      <c r="M159" s="749">
        <v>74</v>
      </c>
      <c r="N159" s="750">
        <f t="shared" si="5"/>
        <v>779</v>
      </c>
      <c r="O159" s="751">
        <f t="shared" si="6"/>
        <v>64.916666666666671</v>
      </c>
      <c r="P159" s="752">
        <f t="shared" si="8"/>
        <v>1.1531344830138406</v>
      </c>
    </row>
    <row r="160" spans="1:16">
      <c r="A160" s="452" t="s">
        <v>209</v>
      </c>
      <c r="B160" s="497">
        <v>0</v>
      </c>
      <c r="C160" s="746">
        <v>3</v>
      </c>
      <c r="D160" s="747">
        <v>3</v>
      </c>
      <c r="E160" s="747">
        <v>0</v>
      </c>
      <c r="F160" s="747">
        <v>1</v>
      </c>
      <c r="G160" s="748">
        <v>0</v>
      </c>
      <c r="H160" s="748">
        <v>0</v>
      </c>
      <c r="I160" s="748">
        <v>2</v>
      </c>
      <c r="J160" s="747">
        <v>1</v>
      </c>
      <c r="K160" s="746">
        <v>1</v>
      </c>
      <c r="L160" s="746">
        <v>1</v>
      </c>
      <c r="M160" s="749">
        <v>1</v>
      </c>
      <c r="N160" s="750">
        <f t="shared" si="5"/>
        <v>13</v>
      </c>
      <c r="O160" s="751">
        <f t="shared" si="6"/>
        <v>1.0833333333333333</v>
      </c>
      <c r="P160" s="752">
        <f t="shared" si="8"/>
        <v>1.9243579305750869E-2</v>
      </c>
    </row>
    <row r="161" spans="1:16">
      <c r="A161" s="452" t="s">
        <v>210</v>
      </c>
      <c r="B161" s="497">
        <v>1</v>
      </c>
      <c r="C161" s="746">
        <v>14</v>
      </c>
      <c r="D161" s="747">
        <v>7</v>
      </c>
      <c r="E161" s="747">
        <v>3</v>
      </c>
      <c r="F161" s="747">
        <v>11</v>
      </c>
      <c r="G161" s="748">
        <v>16</v>
      </c>
      <c r="H161" s="748">
        <v>6</v>
      </c>
      <c r="I161" s="748">
        <v>8</v>
      </c>
      <c r="J161" s="747">
        <v>10</v>
      </c>
      <c r="K161" s="746">
        <v>21</v>
      </c>
      <c r="L161" s="746">
        <v>13</v>
      </c>
      <c r="M161" s="749">
        <v>4</v>
      </c>
      <c r="N161" s="750">
        <f t="shared" si="5"/>
        <v>114</v>
      </c>
      <c r="O161" s="751">
        <f t="shared" si="6"/>
        <v>9.5</v>
      </c>
      <c r="P161" s="752">
        <f t="shared" si="8"/>
        <v>0.16875138775812301</v>
      </c>
    </row>
    <row r="162" spans="1:16">
      <c r="A162" s="452" t="s">
        <v>211</v>
      </c>
      <c r="B162" s="497">
        <v>7</v>
      </c>
      <c r="C162" s="746">
        <v>15</v>
      </c>
      <c r="D162" s="747">
        <v>7</v>
      </c>
      <c r="E162" s="747">
        <v>6</v>
      </c>
      <c r="F162" s="747">
        <v>7</v>
      </c>
      <c r="G162" s="748">
        <v>7</v>
      </c>
      <c r="H162" s="748">
        <v>9</v>
      </c>
      <c r="I162" s="748">
        <v>14</v>
      </c>
      <c r="J162" s="747">
        <v>10</v>
      </c>
      <c r="K162" s="746">
        <v>11</v>
      </c>
      <c r="L162" s="746">
        <v>5</v>
      </c>
      <c r="M162" s="749">
        <v>8</v>
      </c>
      <c r="N162" s="750">
        <f t="shared" si="5"/>
        <v>106</v>
      </c>
      <c r="O162" s="751">
        <f t="shared" si="6"/>
        <v>8.8333333333333339</v>
      </c>
      <c r="P162" s="752">
        <f t="shared" si="8"/>
        <v>0.15690918510843016</v>
      </c>
    </row>
    <row r="163" spans="1:16">
      <c r="A163" s="452" t="s">
        <v>212</v>
      </c>
      <c r="B163" s="497">
        <v>0</v>
      </c>
      <c r="C163" s="746">
        <v>0</v>
      </c>
      <c r="D163" s="747">
        <v>0</v>
      </c>
      <c r="E163" s="747">
        <v>0</v>
      </c>
      <c r="F163" s="747">
        <v>0</v>
      </c>
      <c r="G163" s="748">
        <v>2</v>
      </c>
      <c r="H163" s="748">
        <v>0</v>
      </c>
      <c r="I163" s="748">
        <v>0</v>
      </c>
      <c r="J163" s="747">
        <v>0</v>
      </c>
      <c r="K163" s="746">
        <v>0</v>
      </c>
      <c r="L163" s="746">
        <v>0</v>
      </c>
      <c r="M163" s="749">
        <v>0</v>
      </c>
      <c r="N163" s="750">
        <f t="shared" si="5"/>
        <v>2</v>
      </c>
      <c r="O163" s="751">
        <f t="shared" si="6"/>
        <v>0.16666666666666666</v>
      </c>
      <c r="P163" s="752">
        <f t="shared" si="8"/>
        <v>2.9605506624232106E-3</v>
      </c>
    </row>
    <row r="164" spans="1:16">
      <c r="A164" s="452" t="s">
        <v>213</v>
      </c>
      <c r="B164" s="497">
        <v>31</v>
      </c>
      <c r="C164" s="746">
        <v>41</v>
      </c>
      <c r="D164" s="747">
        <v>45</v>
      </c>
      <c r="E164" s="747">
        <v>64</v>
      </c>
      <c r="F164" s="747">
        <v>51</v>
      </c>
      <c r="G164" s="748">
        <v>62</v>
      </c>
      <c r="H164" s="748">
        <v>57</v>
      </c>
      <c r="I164" s="748">
        <v>64</v>
      </c>
      <c r="J164" s="747">
        <v>59</v>
      </c>
      <c r="K164" s="746">
        <v>50</v>
      </c>
      <c r="L164" s="746">
        <v>74</v>
      </c>
      <c r="M164" s="749">
        <v>79</v>
      </c>
      <c r="N164" s="750">
        <f t="shared" si="5"/>
        <v>677</v>
      </c>
      <c r="O164" s="751">
        <f t="shared" si="6"/>
        <v>56.416666666666664</v>
      </c>
      <c r="P164" s="752">
        <f t="shared" si="8"/>
        <v>1.0021463992302568</v>
      </c>
    </row>
    <row r="165" spans="1:16">
      <c r="A165" s="412" t="s">
        <v>214</v>
      </c>
      <c r="B165" s="497">
        <v>3</v>
      </c>
      <c r="C165" s="746">
        <v>1</v>
      </c>
      <c r="D165" s="747">
        <v>1</v>
      </c>
      <c r="E165" s="747">
        <v>0</v>
      </c>
      <c r="F165" s="747">
        <v>2</v>
      </c>
      <c r="G165" s="748">
        <v>0</v>
      </c>
      <c r="H165" s="748">
        <v>0</v>
      </c>
      <c r="I165" s="748">
        <v>1</v>
      </c>
      <c r="J165" s="747">
        <v>0</v>
      </c>
      <c r="K165" s="746">
        <v>0</v>
      </c>
      <c r="L165" s="746">
        <v>0</v>
      </c>
      <c r="M165" s="749">
        <v>0</v>
      </c>
      <c r="N165" s="750">
        <f t="shared" si="5"/>
        <v>8</v>
      </c>
      <c r="O165" s="751">
        <f t="shared" si="6"/>
        <v>0.66666666666666663</v>
      </c>
      <c r="P165" s="752">
        <f t="shared" si="8"/>
        <v>1.1842202649692843E-2</v>
      </c>
    </row>
    <row r="166" spans="1:16">
      <c r="A166" s="412" t="s">
        <v>215</v>
      </c>
      <c r="B166" s="497">
        <v>1</v>
      </c>
      <c r="C166" s="746">
        <v>0</v>
      </c>
      <c r="D166" s="747">
        <v>0</v>
      </c>
      <c r="E166" s="747">
        <v>0</v>
      </c>
      <c r="F166" s="747">
        <v>0</v>
      </c>
      <c r="G166" s="748">
        <v>1</v>
      </c>
      <c r="H166" s="748">
        <v>1</v>
      </c>
      <c r="I166" s="748">
        <v>0</v>
      </c>
      <c r="J166" s="747">
        <v>0</v>
      </c>
      <c r="K166" s="746">
        <v>0</v>
      </c>
      <c r="L166" s="746">
        <v>1</v>
      </c>
      <c r="M166" s="749">
        <v>0</v>
      </c>
      <c r="N166" s="750">
        <f t="shared" si="5"/>
        <v>4</v>
      </c>
      <c r="O166" s="751">
        <f t="shared" si="6"/>
        <v>0.33333333333333331</v>
      </c>
      <c r="P166" s="752">
        <f t="shared" si="8"/>
        <v>5.9211013248464213E-3</v>
      </c>
    </row>
    <row r="167" spans="1:16" s="269" customFormat="1">
      <c r="A167" s="412" t="s">
        <v>216</v>
      </c>
      <c r="B167" s="497">
        <v>0</v>
      </c>
      <c r="C167" s="746">
        <v>0</v>
      </c>
      <c r="D167" s="747">
        <v>0</v>
      </c>
      <c r="E167" s="747">
        <v>0</v>
      </c>
      <c r="F167" s="747">
        <v>0</v>
      </c>
      <c r="G167" s="748">
        <v>0</v>
      </c>
      <c r="H167" s="748">
        <v>0</v>
      </c>
      <c r="I167" s="748">
        <v>0</v>
      </c>
      <c r="J167" s="747">
        <v>0</v>
      </c>
      <c r="K167" s="746">
        <v>0</v>
      </c>
      <c r="L167" s="746">
        <v>0</v>
      </c>
      <c r="M167" s="749">
        <v>1</v>
      </c>
      <c r="N167" s="750">
        <f t="shared" si="5"/>
        <v>1</v>
      </c>
      <c r="O167" s="751">
        <f t="shared" si="6"/>
        <v>8.3333333333333329E-2</v>
      </c>
      <c r="P167" s="752">
        <f t="shared" si="8"/>
        <v>1.4802753312116053E-3</v>
      </c>
    </row>
    <row r="168" spans="1:16">
      <c r="A168" s="453" t="s">
        <v>217</v>
      </c>
      <c r="B168" s="451">
        <v>22</v>
      </c>
      <c r="C168" s="447">
        <v>37</v>
      </c>
      <c r="D168" s="446">
        <v>66</v>
      </c>
      <c r="E168" s="446">
        <v>26</v>
      </c>
      <c r="F168" s="446">
        <v>26</v>
      </c>
      <c r="G168" s="446">
        <v>31</v>
      </c>
      <c r="H168" s="446">
        <v>29</v>
      </c>
      <c r="I168" s="446">
        <v>35</v>
      </c>
      <c r="J168" s="446">
        <v>38</v>
      </c>
      <c r="K168" s="447">
        <v>31</v>
      </c>
      <c r="L168" s="447">
        <v>23</v>
      </c>
      <c r="M168" s="749">
        <v>19</v>
      </c>
      <c r="N168" s="405">
        <f t="shared" si="5"/>
        <v>383</v>
      </c>
      <c r="O168" s="406">
        <f t="shared" si="6"/>
        <v>31.916666666666668</v>
      </c>
      <c r="P168" s="270">
        <f t="shared" si="8"/>
        <v>0.56694545185404488</v>
      </c>
    </row>
    <row r="169" spans="1:16">
      <c r="A169" s="452" t="s">
        <v>218</v>
      </c>
      <c r="B169" s="497">
        <v>1</v>
      </c>
      <c r="C169" s="746">
        <v>0</v>
      </c>
      <c r="D169" s="747">
        <v>0</v>
      </c>
      <c r="E169" s="747">
        <v>0</v>
      </c>
      <c r="F169" s="747">
        <v>0</v>
      </c>
      <c r="G169" s="748">
        <v>0</v>
      </c>
      <c r="H169" s="748">
        <v>0</v>
      </c>
      <c r="I169" s="748">
        <v>0</v>
      </c>
      <c r="J169" s="747">
        <v>0</v>
      </c>
      <c r="K169" s="746">
        <v>0</v>
      </c>
      <c r="L169" s="746">
        <v>1</v>
      </c>
      <c r="M169" s="749">
        <v>0</v>
      </c>
      <c r="N169" s="750">
        <f t="shared" si="5"/>
        <v>2</v>
      </c>
      <c r="O169" s="751">
        <f t="shared" si="6"/>
        <v>0.16666666666666666</v>
      </c>
      <c r="P169" s="752">
        <f t="shared" si="8"/>
        <v>2.9605506624232106E-3</v>
      </c>
    </row>
    <row r="170" spans="1:16">
      <c r="A170" s="412" t="s">
        <v>219</v>
      </c>
      <c r="B170" s="497">
        <v>0</v>
      </c>
      <c r="C170" s="746">
        <v>1</v>
      </c>
      <c r="D170" s="747">
        <v>14</v>
      </c>
      <c r="E170" s="747">
        <v>13</v>
      </c>
      <c r="F170" s="747">
        <v>13</v>
      </c>
      <c r="G170" s="748">
        <v>15</v>
      </c>
      <c r="H170" s="748">
        <v>20</v>
      </c>
      <c r="I170" s="748">
        <v>18</v>
      </c>
      <c r="J170" s="747">
        <v>17</v>
      </c>
      <c r="K170" s="746">
        <v>12</v>
      </c>
      <c r="L170" s="746">
        <v>17</v>
      </c>
      <c r="M170" s="749">
        <v>28</v>
      </c>
      <c r="N170" s="750">
        <f t="shared" si="5"/>
        <v>168</v>
      </c>
      <c r="O170" s="751">
        <f t="shared" si="6"/>
        <v>14</v>
      </c>
      <c r="P170" s="752">
        <f t="shared" si="8"/>
        <v>0.24868625564354968</v>
      </c>
    </row>
    <row r="171" spans="1:16">
      <c r="A171" s="412" t="s">
        <v>220</v>
      </c>
      <c r="B171" s="497">
        <v>21</v>
      </c>
      <c r="C171" s="746">
        <v>15</v>
      </c>
      <c r="D171" s="747">
        <v>16</v>
      </c>
      <c r="E171" s="747">
        <v>39</v>
      </c>
      <c r="F171" s="747">
        <v>36</v>
      </c>
      <c r="G171" s="748">
        <v>37</v>
      </c>
      <c r="H171" s="748">
        <v>35</v>
      </c>
      <c r="I171" s="748">
        <v>39</v>
      </c>
      <c r="J171" s="747">
        <v>73</v>
      </c>
      <c r="K171" s="746">
        <v>153</v>
      </c>
      <c r="L171" s="746">
        <v>275</v>
      </c>
      <c r="M171" s="749">
        <v>219</v>
      </c>
      <c r="N171" s="750">
        <f t="shared" ref="N171:N238" si="9">SUM(B171:M171)</f>
        <v>958</v>
      </c>
      <c r="O171" s="751">
        <f t="shared" ref="O171:O237" si="10">AVERAGE(B171:M171)</f>
        <v>79.833333333333329</v>
      </c>
      <c r="P171" s="752">
        <f t="shared" si="8"/>
        <v>1.418103767300718</v>
      </c>
    </row>
    <row r="172" spans="1:16">
      <c r="A172" s="780" t="s">
        <v>221</v>
      </c>
      <c r="B172" s="497">
        <v>4</v>
      </c>
      <c r="C172" s="746">
        <v>2</v>
      </c>
      <c r="D172" s="747">
        <v>1</v>
      </c>
      <c r="E172" s="747">
        <v>2</v>
      </c>
      <c r="F172" s="747">
        <v>3</v>
      </c>
      <c r="G172" s="748">
        <v>5</v>
      </c>
      <c r="H172" s="748">
        <v>2</v>
      </c>
      <c r="I172" s="748">
        <v>2</v>
      </c>
      <c r="J172" s="747">
        <v>3</v>
      </c>
      <c r="K172" s="746">
        <v>4</v>
      </c>
      <c r="L172" s="746">
        <v>5</v>
      </c>
      <c r="M172" s="749">
        <v>4</v>
      </c>
      <c r="N172" s="750">
        <f t="shared" si="9"/>
        <v>37</v>
      </c>
      <c r="O172" s="751">
        <f t="shared" si="10"/>
        <v>3.0833333333333335</v>
      </c>
      <c r="P172" s="752">
        <f t="shared" si="8"/>
        <v>5.4770187254829399E-2</v>
      </c>
    </row>
    <row r="173" spans="1:16">
      <c r="A173" s="412" t="s">
        <v>222</v>
      </c>
      <c r="B173" s="497">
        <v>0</v>
      </c>
      <c r="C173" s="746">
        <v>0</v>
      </c>
      <c r="D173" s="747">
        <v>0</v>
      </c>
      <c r="E173" s="747">
        <v>2</v>
      </c>
      <c r="F173" s="747">
        <v>5</v>
      </c>
      <c r="G173" s="748">
        <v>1</v>
      </c>
      <c r="H173" s="748">
        <v>1</v>
      </c>
      <c r="I173" s="748">
        <v>2</v>
      </c>
      <c r="J173" s="747">
        <v>4</v>
      </c>
      <c r="K173" s="746">
        <v>1</v>
      </c>
      <c r="L173" s="746">
        <v>1</v>
      </c>
      <c r="M173" s="749">
        <v>1</v>
      </c>
      <c r="N173" s="750">
        <f t="shared" si="9"/>
        <v>18</v>
      </c>
      <c r="O173" s="751">
        <f t="shared" si="10"/>
        <v>1.5</v>
      </c>
      <c r="P173" s="752">
        <f t="shared" si="8"/>
        <v>2.6644955961808894E-2</v>
      </c>
    </row>
    <row r="174" spans="1:16">
      <c r="A174" s="782" t="s">
        <v>223</v>
      </c>
      <c r="B174" s="497">
        <v>0</v>
      </c>
      <c r="C174" s="746">
        <v>0</v>
      </c>
      <c r="D174" s="747">
        <v>0</v>
      </c>
      <c r="E174" s="747">
        <v>0</v>
      </c>
      <c r="F174" s="747">
        <v>0</v>
      </c>
      <c r="G174" s="748">
        <v>0</v>
      </c>
      <c r="H174" s="748">
        <v>1</v>
      </c>
      <c r="I174" s="748">
        <v>0</v>
      </c>
      <c r="J174" s="747">
        <v>0</v>
      </c>
      <c r="K174" s="746">
        <v>0</v>
      </c>
      <c r="L174" s="746">
        <v>0</v>
      </c>
      <c r="M174" s="749">
        <v>0</v>
      </c>
      <c r="N174" s="750">
        <f t="shared" si="9"/>
        <v>1</v>
      </c>
      <c r="O174" s="751">
        <f t="shared" si="10"/>
        <v>8.3333333333333329E-2</v>
      </c>
      <c r="P174" s="752">
        <f t="shared" si="8"/>
        <v>1.4802753312116053E-3</v>
      </c>
    </row>
    <row r="175" spans="1:16">
      <c r="A175" s="412" t="s">
        <v>224</v>
      </c>
      <c r="B175" s="497">
        <v>0</v>
      </c>
      <c r="C175" s="746">
        <v>0</v>
      </c>
      <c r="D175" s="747">
        <v>2</v>
      </c>
      <c r="E175" s="747">
        <v>0</v>
      </c>
      <c r="F175" s="747">
        <v>1</v>
      </c>
      <c r="G175" s="748">
        <v>1</v>
      </c>
      <c r="H175" s="748">
        <v>1</v>
      </c>
      <c r="I175" s="748">
        <v>0</v>
      </c>
      <c r="J175" s="747">
        <v>0</v>
      </c>
      <c r="K175" s="746">
        <v>0</v>
      </c>
      <c r="L175" s="746">
        <v>0</v>
      </c>
      <c r="M175" s="749">
        <v>0</v>
      </c>
      <c r="N175" s="750">
        <f t="shared" si="9"/>
        <v>5</v>
      </c>
      <c r="O175" s="751">
        <f t="shared" si="10"/>
        <v>0.41666666666666669</v>
      </c>
      <c r="P175" s="752">
        <f t="shared" si="8"/>
        <v>7.4013766560580268E-3</v>
      </c>
    </row>
    <row r="176" spans="1:16">
      <c r="A176" s="412" t="s">
        <v>225</v>
      </c>
      <c r="B176" s="497">
        <v>1</v>
      </c>
      <c r="C176" s="746">
        <v>0</v>
      </c>
      <c r="D176" s="747">
        <v>0</v>
      </c>
      <c r="E176" s="747">
        <v>1</v>
      </c>
      <c r="F176" s="747">
        <v>0</v>
      </c>
      <c r="G176" s="748">
        <v>1</v>
      </c>
      <c r="H176" s="748">
        <v>0</v>
      </c>
      <c r="I176" s="748">
        <v>1</v>
      </c>
      <c r="J176" s="747">
        <v>2</v>
      </c>
      <c r="K176" s="746">
        <v>0</v>
      </c>
      <c r="L176" s="746">
        <v>2</v>
      </c>
      <c r="M176" s="749">
        <v>2</v>
      </c>
      <c r="N176" s="750">
        <f t="shared" si="9"/>
        <v>10</v>
      </c>
      <c r="O176" s="751">
        <f t="shared" si="10"/>
        <v>0.83333333333333337</v>
      </c>
      <c r="P176" s="752">
        <f t="shared" si="8"/>
        <v>1.4802753312116054E-2</v>
      </c>
    </row>
    <row r="177" spans="1:16">
      <c r="A177" s="412" t="s">
        <v>226</v>
      </c>
      <c r="B177" s="497">
        <v>0</v>
      </c>
      <c r="C177" s="746">
        <v>0</v>
      </c>
      <c r="D177" s="747">
        <v>0</v>
      </c>
      <c r="E177" s="747">
        <v>0</v>
      </c>
      <c r="F177" s="747">
        <v>1</v>
      </c>
      <c r="G177" s="748">
        <v>0</v>
      </c>
      <c r="H177" s="748">
        <v>0</v>
      </c>
      <c r="I177" s="748">
        <v>1</v>
      </c>
      <c r="J177" s="747">
        <v>0</v>
      </c>
      <c r="K177" s="746">
        <v>0</v>
      </c>
      <c r="L177" s="746">
        <v>0</v>
      </c>
      <c r="M177" s="749">
        <v>0</v>
      </c>
      <c r="N177" s="750">
        <f t="shared" si="9"/>
        <v>2</v>
      </c>
      <c r="O177" s="751">
        <f t="shared" si="10"/>
        <v>0.16666666666666666</v>
      </c>
      <c r="P177" s="752">
        <f t="shared" si="8"/>
        <v>2.9605506624232106E-3</v>
      </c>
    </row>
    <row r="178" spans="1:16">
      <c r="A178" s="412" t="s">
        <v>227</v>
      </c>
      <c r="B178" s="497">
        <v>1</v>
      </c>
      <c r="C178" s="746">
        <v>0</v>
      </c>
      <c r="D178" s="747">
        <v>4</v>
      </c>
      <c r="E178" s="747">
        <v>0</v>
      </c>
      <c r="F178" s="747">
        <v>4</v>
      </c>
      <c r="G178" s="748">
        <v>1</v>
      </c>
      <c r="H178" s="748">
        <v>0</v>
      </c>
      <c r="I178" s="748">
        <v>0</v>
      </c>
      <c r="J178" s="747">
        <v>2</v>
      </c>
      <c r="K178" s="746">
        <v>0</v>
      </c>
      <c r="L178" s="746">
        <v>0</v>
      </c>
      <c r="M178" s="749">
        <v>2</v>
      </c>
      <c r="N178" s="750">
        <f t="shared" si="9"/>
        <v>14</v>
      </c>
      <c r="O178" s="751">
        <f t="shared" si="10"/>
        <v>1.1666666666666667</v>
      </c>
      <c r="P178" s="752">
        <f t="shared" si="8"/>
        <v>2.0723854636962476E-2</v>
      </c>
    </row>
    <row r="179" spans="1:16">
      <c r="A179" s="412" t="s">
        <v>228</v>
      </c>
      <c r="B179" s="497">
        <v>0</v>
      </c>
      <c r="C179" s="746">
        <v>0</v>
      </c>
      <c r="D179" s="747">
        <v>0</v>
      </c>
      <c r="E179" s="747">
        <v>0</v>
      </c>
      <c r="F179" s="747">
        <v>0</v>
      </c>
      <c r="G179" s="748">
        <v>0</v>
      </c>
      <c r="H179" s="748">
        <v>0</v>
      </c>
      <c r="I179" s="748">
        <v>0</v>
      </c>
      <c r="J179" s="747">
        <v>0</v>
      </c>
      <c r="K179" s="746">
        <v>0</v>
      </c>
      <c r="L179" s="746">
        <v>0</v>
      </c>
      <c r="M179" s="749">
        <v>0</v>
      </c>
      <c r="N179" s="750">
        <f t="shared" si="9"/>
        <v>0</v>
      </c>
      <c r="O179" s="751">
        <f t="shared" si="10"/>
        <v>0</v>
      </c>
      <c r="P179" s="752">
        <f t="shared" si="8"/>
        <v>0</v>
      </c>
    </row>
    <row r="180" spans="1:16">
      <c r="A180" s="412" t="s">
        <v>229</v>
      </c>
      <c r="B180" s="497">
        <v>192</v>
      </c>
      <c r="C180" s="746">
        <v>435</v>
      </c>
      <c r="D180" s="747">
        <v>443</v>
      </c>
      <c r="E180" s="747">
        <v>560</v>
      </c>
      <c r="F180" s="747">
        <v>344</v>
      </c>
      <c r="G180" s="748">
        <v>523</v>
      </c>
      <c r="H180" s="748">
        <v>153</v>
      </c>
      <c r="I180" s="748">
        <v>149</v>
      </c>
      <c r="J180" s="747">
        <v>131</v>
      </c>
      <c r="K180" s="746">
        <v>143</v>
      </c>
      <c r="L180" s="746">
        <v>116</v>
      </c>
      <c r="M180" s="749">
        <v>113</v>
      </c>
      <c r="N180" s="750">
        <f t="shared" si="9"/>
        <v>3302</v>
      </c>
      <c r="O180" s="751">
        <f t="shared" si="10"/>
        <v>275.16666666666669</v>
      </c>
      <c r="P180" s="752">
        <f t="shared" si="8"/>
        <v>4.8878691436607209</v>
      </c>
    </row>
    <row r="181" spans="1:16">
      <c r="A181" s="412" t="s">
        <v>230</v>
      </c>
      <c r="B181" s="497">
        <v>0</v>
      </c>
      <c r="C181" s="746">
        <v>0</v>
      </c>
      <c r="D181" s="747">
        <v>0</v>
      </c>
      <c r="E181" s="747">
        <v>0</v>
      </c>
      <c r="F181" s="747">
        <v>0</v>
      </c>
      <c r="G181" s="748">
        <v>0</v>
      </c>
      <c r="H181" s="748">
        <v>0</v>
      </c>
      <c r="I181" s="748">
        <v>0</v>
      </c>
      <c r="J181" s="747">
        <v>0</v>
      </c>
      <c r="K181" s="746">
        <v>0</v>
      </c>
      <c r="L181" s="746">
        <v>0</v>
      </c>
      <c r="M181" s="749">
        <v>0</v>
      </c>
      <c r="N181" s="750">
        <f t="shared" si="9"/>
        <v>0</v>
      </c>
      <c r="O181" s="751">
        <f t="shared" si="10"/>
        <v>0</v>
      </c>
      <c r="P181" s="752">
        <f t="shared" si="8"/>
        <v>0</v>
      </c>
    </row>
    <row r="182" spans="1:16">
      <c r="A182" s="412" t="s">
        <v>231</v>
      </c>
      <c r="B182" s="497">
        <v>40</v>
      </c>
      <c r="C182" s="746">
        <v>60</v>
      </c>
      <c r="D182" s="747">
        <v>49</v>
      </c>
      <c r="E182" s="747">
        <v>38</v>
      </c>
      <c r="F182" s="747">
        <v>83</v>
      </c>
      <c r="G182" s="748">
        <v>90</v>
      </c>
      <c r="H182" s="748">
        <v>71</v>
      </c>
      <c r="I182" s="748">
        <v>74</v>
      </c>
      <c r="J182" s="747">
        <v>58</v>
      </c>
      <c r="K182" s="746">
        <v>82</v>
      </c>
      <c r="L182" s="746">
        <v>152</v>
      </c>
      <c r="M182" s="749">
        <v>92</v>
      </c>
      <c r="N182" s="750">
        <f t="shared" si="9"/>
        <v>889</v>
      </c>
      <c r="O182" s="751">
        <f t="shared" si="10"/>
        <v>74.083333333333329</v>
      </c>
      <c r="P182" s="752">
        <f t="shared" si="8"/>
        <v>1.3159647694471173</v>
      </c>
    </row>
    <row r="183" spans="1:16">
      <c r="A183" s="412" t="s">
        <v>232</v>
      </c>
      <c r="B183" s="497">
        <v>11</v>
      </c>
      <c r="C183" s="746">
        <v>11</v>
      </c>
      <c r="D183" s="747">
        <v>18</v>
      </c>
      <c r="E183" s="747">
        <v>17</v>
      </c>
      <c r="F183" s="747">
        <v>14</v>
      </c>
      <c r="G183" s="748">
        <v>34</v>
      </c>
      <c r="H183" s="748">
        <v>33</v>
      </c>
      <c r="I183" s="748">
        <v>20</v>
      </c>
      <c r="J183" s="747">
        <v>19</v>
      </c>
      <c r="K183" s="746">
        <v>18</v>
      </c>
      <c r="L183" s="746">
        <v>17</v>
      </c>
      <c r="M183" s="749">
        <v>16</v>
      </c>
      <c r="N183" s="750">
        <f t="shared" si="9"/>
        <v>228</v>
      </c>
      <c r="O183" s="751">
        <f t="shared" si="10"/>
        <v>19</v>
      </c>
      <c r="P183" s="752">
        <f t="shared" si="8"/>
        <v>0.33750277551624602</v>
      </c>
    </row>
    <row r="184" spans="1:16">
      <c r="A184" s="412" t="s">
        <v>233</v>
      </c>
      <c r="B184" s="497">
        <v>1</v>
      </c>
      <c r="C184" s="746">
        <v>0</v>
      </c>
      <c r="D184" s="747">
        <v>0</v>
      </c>
      <c r="E184" s="747">
        <v>0</v>
      </c>
      <c r="F184" s="747">
        <v>0</v>
      </c>
      <c r="G184" s="748">
        <v>1</v>
      </c>
      <c r="H184" s="748">
        <v>0</v>
      </c>
      <c r="I184" s="748">
        <v>1</v>
      </c>
      <c r="J184" s="747">
        <v>0</v>
      </c>
      <c r="K184" s="746">
        <v>0</v>
      </c>
      <c r="L184" s="746">
        <v>1</v>
      </c>
      <c r="M184" s="749">
        <v>1</v>
      </c>
      <c r="N184" s="750">
        <f t="shared" si="9"/>
        <v>5</v>
      </c>
      <c r="O184" s="751">
        <f t="shared" si="10"/>
        <v>0.41666666666666669</v>
      </c>
      <c r="P184" s="752">
        <f t="shared" si="8"/>
        <v>7.4013766560580268E-3</v>
      </c>
    </row>
    <row r="185" spans="1:16">
      <c r="A185" s="452" t="s">
        <v>234</v>
      </c>
      <c r="B185" s="497">
        <v>0</v>
      </c>
      <c r="C185" s="746">
        <v>1</v>
      </c>
      <c r="D185" s="747">
        <v>0</v>
      </c>
      <c r="E185" s="747">
        <v>2</v>
      </c>
      <c r="F185" s="747">
        <v>1</v>
      </c>
      <c r="G185" s="748">
        <v>0</v>
      </c>
      <c r="H185" s="748">
        <v>0</v>
      </c>
      <c r="I185" s="748">
        <v>1</v>
      </c>
      <c r="J185" s="747">
        <v>1</v>
      </c>
      <c r="K185" s="746">
        <v>0</v>
      </c>
      <c r="L185" s="746">
        <v>0</v>
      </c>
      <c r="M185" s="749">
        <v>0</v>
      </c>
      <c r="N185" s="750">
        <f t="shared" si="9"/>
        <v>6</v>
      </c>
      <c r="O185" s="751">
        <f t="shared" si="10"/>
        <v>0.5</v>
      </c>
      <c r="P185" s="752">
        <f t="shared" si="8"/>
        <v>8.8816519872696315E-3</v>
      </c>
    </row>
    <row r="186" spans="1:16">
      <c r="A186" s="412" t="s">
        <v>235</v>
      </c>
      <c r="B186" s="497">
        <v>2</v>
      </c>
      <c r="C186" s="746">
        <v>3</v>
      </c>
      <c r="D186" s="747">
        <v>1</v>
      </c>
      <c r="E186" s="747">
        <v>4</v>
      </c>
      <c r="F186" s="747">
        <v>0</v>
      </c>
      <c r="G186" s="748">
        <v>0</v>
      </c>
      <c r="H186" s="748">
        <v>8</v>
      </c>
      <c r="I186" s="748">
        <v>3</v>
      </c>
      <c r="J186" s="747">
        <v>3</v>
      </c>
      <c r="K186" s="746">
        <v>6</v>
      </c>
      <c r="L186" s="746">
        <v>5</v>
      </c>
      <c r="M186" s="749">
        <v>3</v>
      </c>
      <c r="N186" s="750">
        <f t="shared" si="9"/>
        <v>38</v>
      </c>
      <c r="O186" s="751">
        <f t="shared" si="10"/>
        <v>3.1666666666666665</v>
      </c>
      <c r="P186" s="752">
        <f t="shared" si="8"/>
        <v>5.6250462586041008E-2</v>
      </c>
    </row>
    <row r="187" spans="1:16">
      <c r="A187" s="412" t="s">
        <v>236</v>
      </c>
      <c r="B187" s="497">
        <v>168</v>
      </c>
      <c r="C187" s="746">
        <v>197</v>
      </c>
      <c r="D187" s="747">
        <v>238</v>
      </c>
      <c r="E187" s="747">
        <v>248</v>
      </c>
      <c r="F187" s="747">
        <v>233</v>
      </c>
      <c r="G187" s="748">
        <v>177</v>
      </c>
      <c r="H187" s="748">
        <v>189</v>
      </c>
      <c r="I187" s="748">
        <v>301</v>
      </c>
      <c r="J187" s="747">
        <v>307</v>
      </c>
      <c r="K187" s="746">
        <v>338</v>
      </c>
      <c r="L187" s="746">
        <v>321</v>
      </c>
      <c r="M187" s="749">
        <v>206</v>
      </c>
      <c r="N187" s="750">
        <f t="shared" si="9"/>
        <v>2923</v>
      </c>
      <c r="O187" s="751">
        <f t="shared" si="10"/>
        <v>243.58333333333334</v>
      </c>
      <c r="P187" s="752">
        <f t="shared" si="8"/>
        <v>4.3268447931315226</v>
      </c>
    </row>
    <row r="188" spans="1:16">
      <c r="A188" s="412" t="s">
        <v>237</v>
      </c>
      <c r="B188" s="497">
        <v>25</v>
      </c>
      <c r="C188" s="746">
        <v>22</v>
      </c>
      <c r="D188" s="747">
        <v>32</v>
      </c>
      <c r="E188" s="747">
        <v>27</v>
      </c>
      <c r="F188" s="747">
        <v>23</v>
      </c>
      <c r="G188" s="748">
        <v>31</v>
      </c>
      <c r="H188" s="748">
        <v>17</v>
      </c>
      <c r="I188" s="748">
        <v>26</v>
      </c>
      <c r="J188" s="747">
        <v>39</v>
      </c>
      <c r="K188" s="746">
        <v>28</v>
      </c>
      <c r="L188" s="746">
        <v>45</v>
      </c>
      <c r="M188" s="749">
        <v>24</v>
      </c>
      <c r="N188" s="750">
        <f t="shared" si="9"/>
        <v>339</v>
      </c>
      <c r="O188" s="751">
        <f t="shared" si="10"/>
        <v>28.25</v>
      </c>
      <c r="P188" s="752">
        <f t="shared" si="8"/>
        <v>0.5018133372807343</v>
      </c>
    </row>
    <row r="189" spans="1:16">
      <c r="A189" s="412" t="s">
        <v>238</v>
      </c>
      <c r="B189" s="497">
        <v>0</v>
      </c>
      <c r="C189" s="746">
        <v>0</v>
      </c>
      <c r="D189" s="747">
        <v>0</v>
      </c>
      <c r="E189" s="747">
        <v>0</v>
      </c>
      <c r="F189" s="747">
        <v>0</v>
      </c>
      <c r="G189" s="748">
        <v>1</v>
      </c>
      <c r="H189" s="748">
        <v>0</v>
      </c>
      <c r="I189" s="748">
        <v>0</v>
      </c>
      <c r="J189" s="747">
        <v>0</v>
      </c>
      <c r="K189" s="746">
        <v>0</v>
      </c>
      <c r="L189" s="746">
        <v>0</v>
      </c>
      <c r="M189" s="749">
        <v>0</v>
      </c>
      <c r="N189" s="750">
        <f t="shared" si="9"/>
        <v>1</v>
      </c>
      <c r="O189" s="751">
        <f t="shared" si="10"/>
        <v>8.3333333333333329E-2</v>
      </c>
      <c r="P189" s="752">
        <f t="shared" si="8"/>
        <v>1.4802753312116053E-3</v>
      </c>
    </row>
    <row r="190" spans="1:16">
      <c r="A190" s="412" t="s">
        <v>239</v>
      </c>
      <c r="B190" s="497">
        <v>1</v>
      </c>
      <c r="C190" s="746">
        <v>2</v>
      </c>
      <c r="D190" s="747">
        <v>0</v>
      </c>
      <c r="E190" s="747">
        <v>3</v>
      </c>
      <c r="F190" s="747">
        <v>5</v>
      </c>
      <c r="G190" s="748">
        <v>2</v>
      </c>
      <c r="H190" s="748">
        <v>1</v>
      </c>
      <c r="I190" s="748">
        <v>1</v>
      </c>
      <c r="J190" s="747">
        <v>5</v>
      </c>
      <c r="K190" s="746">
        <v>2</v>
      </c>
      <c r="L190" s="746">
        <v>0</v>
      </c>
      <c r="M190" s="749">
        <v>3</v>
      </c>
      <c r="N190" s="750">
        <f t="shared" si="9"/>
        <v>25</v>
      </c>
      <c r="O190" s="751">
        <f t="shared" si="10"/>
        <v>2.0833333333333335</v>
      </c>
      <c r="P190" s="752">
        <f t="shared" si="8"/>
        <v>3.7006883280290136E-2</v>
      </c>
    </row>
    <row r="191" spans="1:16">
      <c r="A191" s="452" t="s">
        <v>240</v>
      </c>
      <c r="B191" s="497">
        <v>161</v>
      </c>
      <c r="C191" s="746">
        <v>172</v>
      </c>
      <c r="D191" s="747">
        <v>155</v>
      </c>
      <c r="E191" s="747">
        <v>184</v>
      </c>
      <c r="F191" s="747">
        <v>203</v>
      </c>
      <c r="G191" s="748">
        <v>241</v>
      </c>
      <c r="H191" s="748">
        <v>257</v>
      </c>
      <c r="I191" s="748">
        <v>350</v>
      </c>
      <c r="J191" s="747">
        <v>590</v>
      </c>
      <c r="K191" s="746">
        <v>320</v>
      </c>
      <c r="L191" s="746">
        <v>535</v>
      </c>
      <c r="M191" s="749">
        <v>248</v>
      </c>
      <c r="N191" s="750">
        <f t="shared" si="9"/>
        <v>3416</v>
      </c>
      <c r="O191" s="751">
        <f t="shared" si="10"/>
        <v>284.66666666666669</v>
      </c>
      <c r="P191" s="752">
        <f t="shared" si="8"/>
        <v>5.0566205314188446</v>
      </c>
    </row>
    <row r="192" spans="1:16">
      <c r="A192" s="412" t="s">
        <v>241</v>
      </c>
      <c r="B192" s="497">
        <v>90</v>
      </c>
      <c r="C192" s="746">
        <v>93</v>
      </c>
      <c r="D192" s="747">
        <v>79</v>
      </c>
      <c r="E192" s="747">
        <v>45</v>
      </c>
      <c r="F192" s="747">
        <v>39</v>
      </c>
      <c r="G192" s="748">
        <v>34</v>
      </c>
      <c r="H192" s="748">
        <v>31</v>
      </c>
      <c r="I192" s="748">
        <v>18</v>
      </c>
      <c r="J192" s="747">
        <v>47</v>
      </c>
      <c r="K192" s="746">
        <v>60</v>
      </c>
      <c r="L192" s="746">
        <v>50</v>
      </c>
      <c r="M192" s="749">
        <v>74</v>
      </c>
      <c r="N192" s="750">
        <f t="shared" si="9"/>
        <v>660</v>
      </c>
      <c r="O192" s="751">
        <f t="shared" si="10"/>
        <v>55</v>
      </c>
      <c r="P192" s="752">
        <f t="shared" si="8"/>
        <v>0.97698171859965954</v>
      </c>
    </row>
    <row r="193" spans="1:16">
      <c r="A193" s="412" t="s">
        <v>242</v>
      </c>
      <c r="B193" s="497">
        <v>10</v>
      </c>
      <c r="C193" s="746">
        <v>8</v>
      </c>
      <c r="D193" s="747">
        <v>5</v>
      </c>
      <c r="E193" s="747">
        <v>1</v>
      </c>
      <c r="F193" s="747">
        <v>2</v>
      </c>
      <c r="G193" s="748">
        <v>6</v>
      </c>
      <c r="H193" s="748">
        <v>4</v>
      </c>
      <c r="I193" s="748">
        <v>2</v>
      </c>
      <c r="J193" s="747">
        <v>6</v>
      </c>
      <c r="K193" s="746">
        <v>6</v>
      </c>
      <c r="L193" s="746">
        <v>5</v>
      </c>
      <c r="M193" s="749">
        <v>13</v>
      </c>
      <c r="N193" s="750">
        <f t="shared" si="9"/>
        <v>68</v>
      </c>
      <c r="O193" s="751">
        <f t="shared" si="10"/>
        <v>5.666666666666667</v>
      </c>
      <c r="P193" s="752">
        <f t="shared" si="8"/>
        <v>0.10065872252238917</v>
      </c>
    </row>
    <row r="194" spans="1:16">
      <c r="A194" s="412" t="s">
        <v>243</v>
      </c>
      <c r="B194" s="497">
        <v>8</v>
      </c>
      <c r="C194" s="746">
        <v>8</v>
      </c>
      <c r="D194" s="747">
        <v>15</v>
      </c>
      <c r="E194" s="747">
        <v>13</v>
      </c>
      <c r="F194" s="747">
        <v>20</v>
      </c>
      <c r="G194" s="748">
        <v>20</v>
      </c>
      <c r="H194" s="748">
        <v>14</v>
      </c>
      <c r="I194" s="748">
        <v>11</v>
      </c>
      <c r="J194" s="747">
        <v>18</v>
      </c>
      <c r="K194" s="746">
        <v>18</v>
      </c>
      <c r="L194" s="746">
        <v>30</v>
      </c>
      <c r="M194" s="749">
        <v>22</v>
      </c>
      <c r="N194" s="750">
        <f t="shared" si="9"/>
        <v>197</v>
      </c>
      <c r="O194" s="751">
        <f t="shared" si="10"/>
        <v>16.416666666666668</v>
      </c>
      <c r="P194" s="752">
        <f t="shared" si="8"/>
        <v>0.29161424024868626</v>
      </c>
    </row>
    <row r="195" spans="1:16">
      <c r="A195" s="412" t="s">
        <v>244</v>
      </c>
      <c r="B195" s="497">
        <v>6</v>
      </c>
      <c r="C195" s="746">
        <v>0</v>
      </c>
      <c r="D195" s="747">
        <v>0</v>
      </c>
      <c r="E195" s="747">
        <v>0</v>
      </c>
      <c r="F195" s="747">
        <v>1</v>
      </c>
      <c r="G195" s="748">
        <v>0</v>
      </c>
      <c r="H195" s="748">
        <v>0</v>
      </c>
      <c r="I195" s="748">
        <v>1</v>
      </c>
      <c r="J195" s="747">
        <v>2</v>
      </c>
      <c r="K195" s="746">
        <v>0</v>
      </c>
      <c r="L195" s="746">
        <v>1</v>
      </c>
      <c r="M195" s="749">
        <v>0</v>
      </c>
      <c r="N195" s="750">
        <f t="shared" si="9"/>
        <v>11</v>
      </c>
      <c r="O195" s="751">
        <f t="shared" si="10"/>
        <v>0.91666666666666663</v>
      </c>
      <c r="P195" s="752">
        <f t="shared" si="8"/>
        <v>1.6283028643327657E-2</v>
      </c>
    </row>
    <row r="196" spans="1:16">
      <c r="A196" s="412" t="s">
        <v>245</v>
      </c>
      <c r="B196" s="497">
        <v>0</v>
      </c>
      <c r="C196" s="746">
        <v>0</v>
      </c>
      <c r="D196" s="747">
        <v>0</v>
      </c>
      <c r="E196" s="747">
        <v>0</v>
      </c>
      <c r="F196" s="747">
        <v>0</v>
      </c>
      <c r="G196" s="748">
        <v>0</v>
      </c>
      <c r="H196" s="748">
        <v>0</v>
      </c>
      <c r="I196" s="748">
        <v>0</v>
      </c>
      <c r="J196" s="747">
        <v>0</v>
      </c>
      <c r="K196" s="746">
        <v>0</v>
      </c>
      <c r="L196" s="746">
        <v>0</v>
      </c>
      <c r="M196" s="749">
        <v>0</v>
      </c>
      <c r="N196" s="750">
        <f t="shared" si="9"/>
        <v>0</v>
      </c>
      <c r="O196" s="751">
        <f t="shared" si="10"/>
        <v>0</v>
      </c>
      <c r="P196" s="752">
        <f t="shared" si="8"/>
        <v>0</v>
      </c>
    </row>
    <row r="197" spans="1:16">
      <c r="A197" s="412" t="s">
        <v>246</v>
      </c>
      <c r="B197" s="497">
        <v>0</v>
      </c>
      <c r="C197" s="746">
        <v>2</v>
      </c>
      <c r="D197" s="747">
        <v>0</v>
      </c>
      <c r="E197" s="747">
        <v>3</v>
      </c>
      <c r="F197" s="747">
        <v>0</v>
      </c>
      <c r="G197" s="748">
        <v>0</v>
      </c>
      <c r="H197" s="748">
        <v>0</v>
      </c>
      <c r="I197" s="748">
        <v>2</v>
      </c>
      <c r="J197" s="747">
        <v>1</v>
      </c>
      <c r="K197" s="746">
        <v>0</v>
      </c>
      <c r="L197" s="746">
        <v>1</v>
      </c>
      <c r="M197" s="749">
        <v>3</v>
      </c>
      <c r="N197" s="750">
        <f t="shared" si="9"/>
        <v>12</v>
      </c>
      <c r="O197" s="751">
        <f t="shared" si="10"/>
        <v>1</v>
      </c>
      <c r="P197" s="752">
        <f t="shared" si="8"/>
        <v>1.7763303974539263E-2</v>
      </c>
    </row>
    <row r="198" spans="1:16">
      <c r="A198" s="412" t="s">
        <v>247</v>
      </c>
      <c r="B198" s="497">
        <v>2</v>
      </c>
      <c r="C198" s="746">
        <v>1</v>
      </c>
      <c r="D198" s="747">
        <v>0</v>
      </c>
      <c r="E198" s="747">
        <v>1</v>
      </c>
      <c r="F198" s="747">
        <v>1</v>
      </c>
      <c r="G198" s="748">
        <v>2</v>
      </c>
      <c r="H198" s="748">
        <v>1</v>
      </c>
      <c r="I198" s="748">
        <v>0</v>
      </c>
      <c r="J198" s="747">
        <v>1</v>
      </c>
      <c r="K198" s="746">
        <v>1</v>
      </c>
      <c r="L198" s="746">
        <v>0</v>
      </c>
      <c r="M198" s="749">
        <v>1</v>
      </c>
      <c r="N198" s="750">
        <f t="shared" si="9"/>
        <v>11</v>
      </c>
      <c r="O198" s="751">
        <f t="shared" si="10"/>
        <v>0.91666666666666663</v>
      </c>
      <c r="P198" s="752">
        <f t="shared" ref="P198:P262" si="11">(N198/$N$262)*100</f>
        <v>1.6283028643327657E-2</v>
      </c>
    </row>
    <row r="199" spans="1:16">
      <c r="A199" s="452" t="s">
        <v>248</v>
      </c>
      <c r="B199" s="497">
        <v>9</v>
      </c>
      <c r="C199" s="746">
        <v>3</v>
      </c>
      <c r="D199" s="747">
        <v>10</v>
      </c>
      <c r="E199" s="747">
        <v>13</v>
      </c>
      <c r="F199" s="747">
        <v>22</v>
      </c>
      <c r="G199" s="748">
        <v>16</v>
      </c>
      <c r="H199" s="748">
        <v>14</v>
      </c>
      <c r="I199" s="748">
        <v>10</v>
      </c>
      <c r="J199" s="747">
        <v>14</v>
      </c>
      <c r="K199" s="746">
        <v>15</v>
      </c>
      <c r="L199" s="746">
        <v>10</v>
      </c>
      <c r="M199" s="749">
        <v>16</v>
      </c>
      <c r="N199" s="750">
        <f t="shared" si="9"/>
        <v>152</v>
      </c>
      <c r="O199" s="751">
        <f t="shared" si="10"/>
        <v>12.666666666666666</v>
      </c>
      <c r="P199" s="752">
        <f t="shared" si="11"/>
        <v>0.22500185034416403</v>
      </c>
    </row>
    <row r="200" spans="1:16">
      <c r="A200" s="452" t="s">
        <v>249</v>
      </c>
      <c r="B200" s="497">
        <v>0</v>
      </c>
      <c r="C200" s="746">
        <v>0</v>
      </c>
      <c r="D200" s="747">
        <v>0</v>
      </c>
      <c r="E200" s="747">
        <v>0</v>
      </c>
      <c r="F200" s="747">
        <v>0</v>
      </c>
      <c r="G200" s="748">
        <v>0</v>
      </c>
      <c r="H200" s="748">
        <v>0</v>
      </c>
      <c r="I200" s="748">
        <v>0</v>
      </c>
      <c r="J200" s="747">
        <v>0</v>
      </c>
      <c r="K200" s="746">
        <v>0</v>
      </c>
      <c r="L200" s="746">
        <v>0</v>
      </c>
      <c r="M200" s="749">
        <v>0</v>
      </c>
      <c r="N200" s="750">
        <f t="shared" si="9"/>
        <v>0</v>
      </c>
      <c r="O200" s="751">
        <f t="shared" si="10"/>
        <v>0</v>
      </c>
      <c r="P200" s="752">
        <f t="shared" si="11"/>
        <v>0</v>
      </c>
    </row>
    <row r="201" spans="1:16">
      <c r="A201" s="452" t="s">
        <v>250</v>
      </c>
      <c r="B201" s="497">
        <v>12</v>
      </c>
      <c r="C201" s="746">
        <v>5</v>
      </c>
      <c r="D201" s="747">
        <v>18</v>
      </c>
      <c r="E201" s="747">
        <v>17</v>
      </c>
      <c r="F201" s="747">
        <v>9</v>
      </c>
      <c r="G201" s="748">
        <v>22</v>
      </c>
      <c r="H201" s="748">
        <v>10</v>
      </c>
      <c r="I201" s="748">
        <v>13</v>
      </c>
      <c r="J201" s="747">
        <v>9</v>
      </c>
      <c r="K201" s="746">
        <v>13</v>
      </c>
      <c r="L201" s="746">
        <v>12</v>
      </c>
      <c r="M201" s="749">
        <v>10</v>
      </c>
      <c r="N201" s="750">
        <f t="shared" si="9"/>
        <v>150</v>
      </c>
      <c r="O201" s="751">
        <f t="shared" si="10"/>
        <v>12.5</v>
      </c>
      <c r="P201" s="752">
        <f t="shared" si="11"/>
        <v>0.2220412996817408</v>
      </c>
    </row>
    <row r="202" spans="1:16">
      <c r="A202" s="412" t="s">
        <v>251</v>
      </c>
      <c r="B202" s="497">
        <v>145</v>
      </c>
      <c r="C202" s="746">
        <v>139</v>
      </c>
      <c r="D202" s="747">
        <v>130</v>
      </c>
      <c r="E202" s="747">
        <v>185</v>
      </c>
      <c r="F202" s="747">
        <v>169</v>
      </c>
      <c r="G202" s="748">
        <v>180</v>
      </c>
      <c r="H202" s="748">
        <v>192</v>
      </c>
      <c r="I202" s="748">
        <v>174</v>
      </c>
      <c r="J202" s="747">
        <v>184</v>
      </c>
      <c r="K202" s="746">
        <v>192</v>
      </c>
      <c r="L202" s="746">
        <v>189</v>
      </c>
      <c r="M202" s="749">
        <v>174</v>
      </c>
      <c r="N202" s="750">
        <f t="shared" si="9"/>
        <v>2053</v>
      </c>
      <c r="O202" s="751">
        <f t="shared" si="10"/>
        <v>171.08333333333334</v>
      </c>
      <c r="P202" s="752">
        <f t="shared" si="11"/>
        <v>3.0390052549774258</v>
      </c>
    </row>
    <row r="203" spans="1:16">
      <c r="A203" s="412" t="s">
        <v>252</v>
      </c>
      <c r="B203" s="497">
        <v>175</v>
      </c>
      <c r="C203" s="746">
        <v>158</v>
      </c>
      <c r="D203" s="747">
        <v>178</v>
      </c>
      <c r="E203" s="747">
        <v>135</v>
      </c>
      <c r="F203" s="747">
        <v>93</v>
      </c>
      <c r="G203" s="748">
        <v>121</v>
      </c>
      <c r="H203" s="748">
        <v>96</v>
      </c>
      <c r="I203" s="748">
        <v>176</v>
      </c>
      <c r="J203" s="747">
        <v>166</v>
      </c>
      <c r="K203" s="746">
        <v>290</v>
      </c>
      <c r="L203" s="746">
        <v>268</v>
      </c>
      <c r="M203" s="749">
        <v>260</v>
      </c>
      <c r="N203" s="750">
        <f t="shared" si="9"/>
        <v>2116</v>
      </c>
      <c r="O203" s="751">
        <f t="shared" si="10"/>
        <v>176.33333333333334</v>
      </c>
      <c r="P203" s="752">
        <f t="shared" si="11"/>
        <v>3.1322626008437569</v>
      </c>
    </row>
    <row r="204" spans="1:16">
      <c r="A204" s="412" t="s">
        <v>253</v>
      </c>
      <c r="B204" s="497">
        <v>19</v>
      </c>
      <c r="C204" s="746">
        <v>24</v>
      </c>
      <c r="D204" s="747">
        <v>28</v>
      </c>
      <c r="E204" s="747">
        <v>31</v>
      </c>
      <c r="F204" s="747">
        <v>44</v>
      </c>
      <c r="G204" s="748">
        <v>26</v>
      </c>
      <c r="H204" s="748">
        <v>19</v>
      </c>
      <c r="I204" s="748">
        <v>37</v>
      </c>
      <c r="J204" s="747">
        <v>16</v>
      </c>
      <c r="K204" s="746">
        <v>35</v>
      </c>
      <c r="L204" s="746">
        <v>24</v>
      </c>
      <c r="M204" s="749">
        <v>36</v>
      </c>
      <c r="N204" s="750">
        <f t="shared" si="9"/>
        <v>339</v>
      </c>
      <c r="O204" s="751">
        <f t="shared" si="10"/>
        <v>28.25</v>
      </c>
      <c r="P204" s="752">
        <f t="shared" si="11"/>
        <v>0.5018133372807343</v>
      </c>
    </row>
    <row r="205" spans="1:16" s="776" customFormat="1">
      <c r="A205" s="452" t="s">
        <v>254</v>
      </c>
      <c r="B205" s="766">
        <v>9</v>
      </c>
      <c r="C205" s="746">
        <v>7</v>
      </c>
      <c r="D205" s="748">
        <v>13</v>
      </c>
      <c r="E205" s="748">
        <v>12</v>
      </c>
      <c r="F205" s="748">
        <v>8</v>
      </c>
      <c r="G205" s="748">
        <v>9</v>
      </c>
      <c r="H205" s="748">
        <v>2</v>
      </c>
      <c r="I205" s="748">
        <v>14</v>
      </c>
      <c r="J205" s="748">
        <v>16</v>
      </c>
      <c r="K205" s="746">
        <v>20</v>
      </c>
      <c r="L205" s="746">
        <v>11</v>
      </c>
      <c r="M205" s="749">
        <v>12</v>
      </c>
      <c r="N205" s="750">
        <f t="shared" si="9"/>
        <v>133</v>
      </c>
      <c r="O205" s="751">
        <f t="shared" si="10"/>
        <v>11.083333333333334</v>
      </c>
      <c r="P205" s="752">
        <f t="shared" si="11"/>
        <v>0.19687661905114351</v>
      </c>
    </row>
    <row r="206" spans="1:16" s="776" customFormat="1">
      <c r="A206" s="452" t="s">
        <v>255</v>
      </c>
      <c r="B206" s="766">
        <v>19</v>
      </c>
      <c r="C206" s="746">
        <v>14</v>
      </c>
      <c r="D206" s="748">
        <v>16</v>
      </c>
      <c r="E206" s="748">
        <v>7</v>
      </c>
      <c r="F206" s="748">
        <v>10</v>
      </c>
      <c r="G206" s="748">
        <v>21</v>
      </c>
      <c r="H206" s="748">
        <v>14</v>
      </c>
      <c r="I206" s="748">
        <v>19</v>
      </c>
      <c r="J206" s="748">
        <v>26</v>
      </c>
      <c r="K206" s="746">
        <v>20</v>
      </c>
      <c r="L206" s="746">
        <v>24</v>
      </c>
      <c r="M206" s="749">
        <v>28</v>
      </c>
      <c r="N206" s="750">
        <f t="shared" si="9"/>
        <v>218</v>
      </c>
      <c r="O206" s="751">
        <f t="shared" si="10"/>
        <v>18.166666666666668</v>
      </c>
      <c r="P206" s="752">
        <f t="shared" si="11"/>
        <v>0.32270002220412997</v>
      </c>
    </row>
    <row r="207" spans="1:16">
      <c r="A207" s="452" t="s">
        <v>256</v>
      </c>
      <c r="B207" s="766">
        <v>1</v>
      </c>
      <c r="C207" s="746">
        <v>3</v>
      </c>
      <c r="D207" s="748">
        <v>1</v>
      </c>
      <c r="E207" s="748">
        <v>0</v>
      </c>
      <c r="F207" s="748">
        <v>0</v>
      </c>
      <c r="G207" s="748">
        <v>1</v>
      </c>
      <c r="H207" s="748">
        <v>1</v>
      </c>
      <c r="I207" s="748">
        <v>13</v>
      </c>
      <c r="J207" s="748">
        <v>20</v>
      </c>
      <c r="K207" s="746">
        <v>10</v>
      </c>
      <c r="L207" s="746">
        <v>10</v>
      </c>
      <c r="M207" s="749">
        <v>1</v>
      </c>
      <c r="N207" s="750">
        <f t="shared" si="9"/>
        <v>61</v>
      </c>
      <c r="O207" s="751">
        <f t="shared" si="10"/>
        <v>5.083333333333333</v>
      </c>
      <c r="P207" s="752">
        <f t="shared" si="11"/>
        <v>9.0296795203907931E-2</v>
      </c>
    </row>
    <row r="208" spans="1:16">
      <c r="A208" s="412" t="s">
        <v>257</v>
      </c>
      <c r="B208" s="497">
        <v>149</v>
      </c>
      <c r="C208" s="746">
        <v>187</v>
      </c>
      <c r="D208" s="747">
        <v>263</v>
      </c>
      <c r="E208" s="747">
        <v>264</v>
      </c>
      <c r="F208" s="747">
        <v>287</v>
      </c>
      <c r="G208" s="748">
        <v>244</v>
      </c>
      <c r="H208" s="748">
        <v>183</v>
      </c>
      <c r="I208" s="748">
        <v>252</v>
      </c>
      <c r="J208" s="747">
        <v>242</v>
      </c>
      <c r="K208" s="746">
        <v>237</v>
      </c>
      <c r="L208" s="746">
        <v>229</v>
      </c>
      <c r="M208" s="749">
        <v>210</v>
      </c>
      <c r="N208" s="750">
        <f t="shared" si="9"/>
        <v>2747</v>
      </c>
      <c r="O208" s="751">
        <f t="shared" si="10"/>
        <v>228.91666666666666</v>
      </c>
      <c r="P208" s="752">
        <f t="shared" si="11"/>
        <v>4.0663163348382794</v>
      </c>
    </row>
    <row r="209" spans="1:16">
      <c r="A209" s="412" t="s">
        <v>258</v>
      </c>
      <c r="B209" s="497">
        <v>1</v>
      </c>
      <c r="C209" s="746">
        <v>0</v>
      </c>
      <c r="D209" s="747">
        <v>1</v>
      </c>
      <c r="E209" s="747">
        <v>0</v>
      </c>
      <c r="F209" s="747">
        <v>0</v>
      </c>
      <c r="G209" s="748">
        <v>2</v>
      </c>
      <c r="H209" s="748">
        <v>0</v>
      </c>
      <c r="I209" s="748">
        <v>0</v>
      </c>
      <c r="J209" s="747">
        <v>0</v>
      </c>
      <c r="K209" s="746">
        <v>0</v>
      </c>
      <c r="L209" s="746">
        <v>0</v>
      </c>
      <c r="M209" s="749">
        <v>0</v>
      </c>
      <c r="N209" s="750">
        <f t="shared" si="9"/>
        <v>4</v>
      </c>
      <c r="O209" s="751">
        <f t="shared" si="10"/>
        <v>0.33333333333333331</v>
      </c>
      <c r="P209" s="752">
        <f t="shared" si="11"/>
        <v>5.9211013248464213E-3</v>
      </c>
    </row>
    <row r="210" spans="1:16">
      <c r="A210" s="412" t="s">
        <v>259</v>
      </c>
      <c r="B210" s="497">
        <v>9</v>
      </c>
      <c r="C210" s="746">
        <v>11</v>
      </c>
      <c r="D210" s="747">
        <v>15</v>
      </c>
      <c r="E210" s="747">
        <v>23</v>
      </c>
      <c r="F210" s="747">
        <v>23</v>
      </c>
      <c r="G210" s="748">
        <v>21</v>
      </c>
      <c r="H210" s="748">
        <v>13</v>
      </c>
      <c r="I210" s="748">
        <v>18</v>
      </c>
      <c r="J210" s="747">
        <v>20</v>
      </c>
      <c r="K210" s="746">
        <v>19</v>
      </c>
      <c r="L210" s="746">
        <v>16</v>
      </c>
      <c r="M210" s="749">
        <v>20</v>
      </c>
      <c r="N210" s="750">
        <f t="shared" si="9"/>
        <v>208</v>
      </c>
      <c r="O210" s="751">
        <f t="shared" si="10"/>
        <v>17.333333333333332</v>
      </c>
      <c r="P210" s="752">
        <f t="shared" si="11"/>
        <v>0.30789726889201391</v>
      </c>
    </row>
    <row r="211" spans="1:16">
      <c r="A211" s="412" t="s">
        <v>260</v>
      </c>
      <c r="B211" s="497">
        <v>0</v>
      </c>
      <c r="C211" s="746">
        <v>0</v>
      </c>
      <c r="D211" s="747">
        <v>0</v>
      </c>
      <c r="E211" s="747">
        <v>0</v>
      </c>
      <c r="F211" s="747">
        <v>0</v>
      </c>
      <c r="G211" s="748">
        <v>0</v>
      </c>
      <c r="H211" s="748">
        <v>0</v>
      </c>
      <c r="I211" s="748">
        <v>0</v>
      </c>
      <c r="J211" s="747">
        <v>0</v>
      </c>
      <c r="K211" s="746">
        <v>0</v>
      </c>
      <c r="L211" s="746">
        <v>0</v>
      </c>
      <c r="M211" s="749">
        <v>0</v>
      </c>
      <c r="N211" s="750">
        <f t="shared" si="9"/>
        <v>0</v>
      </c>
      <c r="O211" s="751">
        <f t="shared" si="10"/>
        <v>0</v>
      </c>
      <c r="P211" s="752">
        <f t="shared" si="11"/>
        <v>0</v>
      </c>
    </row>
    <row r="212" spans="1:16">
      <c r="A212" s="412" t="s">
        <v>261</v>
      </c>
      <c r="B212" s="497">
        <v>0</v>
      </c>
      <c r="C212" s="746">
        <v>0</v>
      </c>
      <c r="D212" s="747">
        <v>0</v>
      </c>
      <c r="E212" s="747">
        <v>0</v>
      </c>
      <c r="F212" s="747">
        <v>0</v>
      </c>
      <c r="G212" s="748">
        <v>0</v>
      </c>
      <c r="H212" s="748">
        <v>0</v>
      </c>
      <c r="I212" s="748">
        <v>1</v>
      </c>
      <c r="J212" s="747">
        <v>0</v>
      </c>
      <c r="K212" s="746">
        <v>1</v>
      </c>
      <c r="L212" s="746">
        <v>0</v>
      </c>
      <c r="M212" s="749">
        <v>0</v>
      </c>
      <c r="N212" s="750">
        <f t="shared" si="9"/>
        <v>2</v>
      </c>
      <c r="O212" s="751">
        <f t="shared" si="10"/>
        <v>0.16666666666666666</v>
      </c>
      <c r="P212" s="752">
        <f t="shared" si="11"/>
        <v>2.9605506624232106E-3</v>
      </c>
    </row>
    <row r="213" spans="1:16">
      <c r="A213" s="412" t="s">
        <v>262</v>
      </c>
      <c r="B213" s="497">
        <v>7</v>
      </c>
      <c r="C213" s="746">
        <v>7</v>
      </c>
      <c r="D213" s="747">
        <v>17</v>
      </c>
      <c r="E213" s="747">
        <v>17</v>
      </c>
      <c r="F213" s="747">
        <v>8</v>
      </c>
      <c r="G213" s="748">
        <v>14</v>
      </c>
      <c r="H213" s="748">
        <v>10</v>
      </c>
      <c r="I213" s="748">
        <v>9</v>
      </c>
      <c r="J213" s="747">
        <v>12</v>
      </c>
      <c r="K213" s="746">
        <v>18</v>
      </c>
      <c r="L213" s="746">
        <v>10</v>
      </c>
      <c r="M213" s="749">
        <v>4</v>
      </c>
      <c r="N213" s="750">
        <f t="shared" si="9"/>
        <v>133</v>
      </c>
      <c r="O213" s="751">
        <f t="shared" si="10"/>
        <v>11.083333333333334</v>
      </c>
      <c r="P213" s="752">
        <f t="shared" si="11"/>
        <v>0.19687661905114351</v>
      </c>
    </row>
    <row r="214" spans="1:16">
      <c r="A214" s="452" t="s">
        <v>263</v>
      </c>
      <c r="B214" s="497">
        <v>270</v>
      </c>
      <c r="C214" s="746">
        <v>309</v>
      </c>
      <c r="D214" s="747">
        <v>358</v>
      </c>
      <c r="E214" s="747">
        <v>303</v>
      </c>
      <c r="F214" s="747">
        <v>274</v>
      </c>
      <c r="G214" s="748">
        <v>349</v>
      </c>
      <c r="H214" s="748">
        <v>299</v>
      </c>
      <c r="I214" s="748">
        <v>364</v>
      </c>
      <c r="J214" s="747">
        <v>314</v>
      </c>
      <c r="K214" s="746">
        <v>320</v>
      </c>
      <c r="L214" s="746">
        <v>258</v>
      </c>
      <c r="M214" s="749">
        <v>233</v>
      </c>
      <c r="N214" s="750">
        <f t="shared" si="9"/>
        <v>3651</v>
      </c>
      <c r="O214" s="751">
        <f t="shared" si="10"/>
        <v>304.25</v>
      </c>
      <c r="P214" s="752">
        <f t="shared" si="11"/>
        <v>5.4044852342535714</v>
      </c>
    </row>
    <row r="215" spans="1:16">
      <c r="A215" s="412" t="s">
        <v>264</v>
      </c>
      <c r="B215" s="497">
        <v>0</v>
      </c>
      <c r="C215" s="746">
        <v>0</v>
      </c>
      <c r="D215" s="747">
        <v>0</v>
      </c>
      <c r="E215" s="747">
        <v>0</v>
      </c>
      <c r="F215" s="747">
        <v>0</v>
      </c>
      <c r="G215" s="748">
        <v>0</v>
      </c>
      <c r="H215" s="748">
        <v>0</v>
      </c>
      <c r="I215" s="748">
        <v>0</v>
      </c>
      <c r="J215" s="747">
        <v>0</v>
      </c>
      <c r="K215" s="746">
        <v>0</v>
      </c>
      <c r="L215" s="746">
        <v>0</v>
      </c>
      <c r="M215" s="749">
        <v>0</v>
      </c>
      <c r="N215" s="750">
        <f t="shared" si="9"/>
        <v>0</v>
      </c>
      <c r="O215" s="751">
        <f t="shared" si="10"/>
        <v>0</v>
      </c>
      <c r="P215" s="752">
        <f t="shared" si="11"/>
        <v>0</v>
      </c>
    </row>
    <row r="216" spans="1:16">
      <c r="A216" s="412" t="s">
        <v>265</v>
      </c>
      <c r="B216" s="497">
        <v>1</v>
      </c>
      <c r="C216" s="746">
        <v>0</v>
      </c>
      <c r="D216" s="747">
        <v>1</v>
      </c>
      <c r="E216" s="747">
        <v>0</v>
      </c>
      <c r="F216" s="747">
        <v>0</v>
      </c>
      <c r="G216" s="748">
        <v>0</v>
      </c>
      <c r="H216" s="748">
        <v>0</v>
      </c>
      <c r="I216" s="748">
        <v>0</v>
      </c>
      <c r="J216" s="747">
        <v>0</v>
      </c>
      <c r="K216" s="746">
        <v>0</v>
      </c>
      <c r="L216" s="746">
        <v>0</v>
      </c>
      <c r="M216" s="749">
        <v>0</v>
      </c>
      <c r="N216" s="750">
        <f t="shared" si="9"/>
        <v>2</v>
      </c>
      <c r="O216" s="751">
        <f t="shared" si="10"/>
        <v>0.16666666666666666</v>
      </c>
      <c r="P216" s="752">
        <f t="shared" si="11"/>
        <v>2.9605506624232106E-3</v>
      </c>
    </row>
    <row r="217" spans="1:16">
      <c r="A217" s="412" t="s">
        <v>266</v>
      </c>
      <c r="B217" s="497">
        <v>1</v>
      </c>
      <c r="C217" s="746">
        <v>2</v>
      </c>
      <c r="D217" s="747">
        <v>3</v>
      </c>
      <c r="E217" s="747">
        <v>1</v>
      </c>
      <c r="F217" s="747">
        <v>0</v>
      </c>
      <c r="G217" s="748">
        <v>7</v>
      </c>
      <c r="H217" s="748">
        <v>6</v>
      </c>
      <c r="I217" s="748">
        <v>3</v>
      </c>
      <c r="J217" s="747">
        <v>5</v>
      </c>
      <c r="K217" s="746">
        <v>5</v>
      </c>
      <c r="L217" s="746">
        <v>9</v>
      </c>
      <c r="M217" s="749">
        <v>13</v>
      </c>
      <c r="N217" s="750">
        <f t="shared" si="9"/>
        <v>55</v>
      </c>
      <c r="O217" s="751">
        <f t="shared" si="10"/>
        <v>4.583333333333333</v>
      </c>
      <c r="P217" s="752">
        <f t="shared" si="11"/>
        <v>8.1415143216638286E-2</v>
      </c>
    </row>
    <row r="218" spans="1:16">
      <c r="A218" s="452" t="s">
        <v>267</v>
      </c>
      <c r="B218" s="497">
        <v>0</v>
      </c>
      <c r="C218" s="746">
        <v>1</v>
      </c>
      <c r="D218" s="747">
        <v>1</v>
      </c>
      <c r="E218" s="747">
        <v>2</v>
      </c>
      <c r="F218" s="747">
        <v>1</v>
      </c>
      <c r="G218" s="748">
        <v>2</v>
      </c>
      <c r="H218" s="748">
        <v>2</v>
      </c>
      <c r="I218" s="748">
        <v>2</v>
      </c>
      <c r="J218" s="747">
        <v>1</v>
      </c>
      <c r="K218" s="746">
        <v>4</v>
      </c>
      <c r="L218" s="746">
        <v>0</v>
      </c>
      <c r="M218" s="749">
        <v>4</v>
      </c>
      <c r="N218" s="750">
        <f t="shared" si="9"/>
        <v>20</v>
      </c>
      <c r="O218" s="751">
        <f t="shared" si="10"/>
        <v>1.6666666666666667</v>
      </c>
      <c r="P218" s="752">
        <f t="shared" si="11"/>
        <v>2.9605506624232107E-2</v>
      </c>
    </row>
    <row r="219" spans="1:16">
      <c r="A219" s="412" t="s">
        <v>268</v>
      </c>
      <c r="B219" s="497">
        <v>55</v>
      </c>
      <c r="C219" s="746">
        <v>44</v>
      </c>
      <c r="D219" s="747">
        <v>39</v>
      </c>
      <c r="E219" s="747">
        <v>26</v>
      </c>
      <c r="F219" s="747">
        <v>7</v>
      </c>
      <c r="G219" s="748">
        <v>16</v>
      </c>
      <c r="H219" s="748">
        <v>15</v>
      </c>
      <c r="I219" s="748">
        <v>19</v>
      </c>
      <c r="J219" s="747">
        <v>38</v>
      </c>
      <c r="K219" s="746">
        <v>36</v>
      </c>
      <c r="L219" s="746">
        <v>39</v>
      </c>
      <c r="M219" s="749">
        <v>28</v>
      </c>
      <c r="N219" s="750">
        <f t="shared" si="9"/>
        <v>362</v>
      </c>
      <c r="O219" s="751">
        <f t="shared" si="10"/>
        <v>30.166666666666668</v>
      </c>
      <c r="P219" s="752">
        <f t="shared" si="11"/>
        <v>0.53585966989860112</v>
      </c>
    </row>
    <row r="220" spans="1:16">
      <c r="A220" s="412" t="s">
        <v>269</v>
      </c>
      <c r="B220" s="497">
        <v>0</v>
      </c>
      <c r="C220" s="746">
        <v>1</v>
      </c>
      <c r="D220" s="747">
        <v>1</v>
      </c>
      <c r="E220" s="747">
        <v>0</v>
      </c>
      <c r="F220" s="747">
        <v>0</v>
      </c>
      <c r="G220" s="748">
        <v>1</v>
      </c>
      <c r="H220" s="748">
        <v>0</v>
      </c>
      <c r="I220" s="748">
        <v>0</v>
      </c>
      <c r="J220" s="747">
        <v>0</v>
      </c>
      <c r="K220" s="746">
        <v>0</v>
      </c>
      <c r="L220" s="746">
        <v>0</v>
      </c>
      <c r="M220" s="749">
        <v>0</v>
      </c>
      <c r="N220" s="750">
        <f t="shared" si="9"/>
        <v>3</v>
      </c>
      <c r="O220" s="751">
        <f t="shared" si="10"/>
        <v>0.25</v>
      </c>
      <c r="P220" s="752">
        <f t="shared" si="11"/>
        <v>4.4408259936348157E-3</v>
      </c>
    </row>
    <row r="221" spans="1:16">
      <c r="A221" s="452" t="s">
        <v>270</v>
      </c>
      <c r="B221" s="497">
        <v>0</v>
      </c>
      <c r="C221" s="746">
        <v>0</v>
      </c>
      <c r="D221" s="747">
        <v>0</v>
      </c>
      <c r="E221" s="747">
        <v>0</v>
      </c>
      <c r="F221" s="747">
        <v>0</v>
      </c>
      <c r="G221" s="748">
        <v>0</v>
      </c>
      <c r="H221" s="748">
        <v>0</v>
      </c>
      <c r="I221" s="748">
        <v>0</v>
      </c>
      <c r="J221" s="747">
        <v>0</v>
      </c>
      <c r="K221" s="746">
        <v>0</v>
      </c>
      <c r="L221" s="746">
        <v>0</v>
      </c>
      <c r="M221" s="749">
        <v>0</v>
      </c>
      <c r="N221" s="750">
        <f t="shared" si="9"/>
        <v>0</v>
      </c>
      <c r="O221" s="751">
        <f t="shared" si="10"/>
        <v>0</v>
      </c>
      <c r="P221" s="752">
        <f t="shared" si="11"/>
        <v>0</v>
      </c>
    </row>
    <row r="222" spans="1:16">
      <c r="A222" s="452" t="s">
        <v>271</v>
      </c>
      <c r="B222" s="497">
        <v>18</v>
      </c>
      <c r="C222" s="746">
        <v>12</v>
      </c>
      <c r="D222" s="747">
        <v>15</v>
      </c>
      <c r="E222" s="747">
        <v>13</v>
      </c>
      <c r="F222" s="747">
        <v>20</v>
      </c>
      <c r="G222" s="748">
        <v>20</v>
      </c>
      <c r="H222" s="748">
        <v>13</v>
      </c>
      <c r="I222" s="748">
        <v>16</v>
      </c>
      <c r="J222" s="747">
        <v>18</v>
      </c>
      <c r="K222" s="746">
        <v>28</v>
      </c>
      <c r="L222" s="746">
        <v>38</v>
      </c>
      <c r="M222" s="749">
        <v>33</v>
      </c>
      <c r="N222" s="750">
        <f t="shared" si="9"/>
        <v>244</v>
      </c>
      <c r="O222" s="751">
        <f t="shared" si="10"/>
        <v>20.333333333333332</v>
      </c>
      <c r="P222" s="752">
        <f t="shared" si="11"/>
        <v>0.36118718081563173</v>
      </c>
    </row>
    <row r="223" spans="1:16">
      <c r="A223" s="452" t="s">
        <v>272</v>
      </c>
      <c r="B223" s="497">
        <v>0</v>
      </c>
      <c r="C223" s="746">
        <v>1</v>
      </c>
      <c r="D223" s="747">
        <v>0</v>
      </c>
      <c r="E223" s="747">
        <v>0</v>
      </c>
      <c r="F223" s="747">
        <v>0</v>
      </c>
      <c r="G223" s="748">
        <v>0</v>
      </c>
      <c r="H223" s="748">
        <v>0</v>
      </c>
      <c r="I223" s="748">
        <v>1</v>
      </c>
      <c r="J223" s="747">
        <v>0</v>
      </c>
      <c r="K223" s="746">
        <v>1</v>
      </c>
      <c r="L223" s="746">
        <v>1</v>
      </c>
      <c r="M223" s="749">
        <v>1</v>
      </c>
      <c r="N223" s="750">
        <f t="shared" si="9"/>
        <v>5</v>
      </c>
      <c r="O223" s="751">
        <f t="shared" si="10"/>
        <v>0.41666666666666669</v>
      </c>
      <c r="P223" s="752">
        <f t="shared" si="11"/>
        <v>7.4013766560580268E-3</v>
      </c>
    </row>
    <row r="224" spans="1:16" ht="14.25" customHeight="1">
      <c r="A224" s="412" t="s">
        <v>273</v>
      </c>
      <c r="B224" s="497">
        <v>15</v>
      </c>
      <c r="C224" s="746">
        <v>19</v>
      </c>
      <c r="D224" s="747">
        <v>21</v>
      </c>
      <c r="E224" s="747">
        <v>19</v>
      </c>
      <c r="F224" s="747">
        <v>13</v>
      </c>
      <c r="G224" s="748">
        <v>25</v>
      </c>
      <c r="H224" s="748">
        <v>18</v>
      </c>
      <c r="I224" s="748">
        <v>13</v>
      </c>
      <c r="J224" s="747">
        <v>23</v>
      </c>
      <c r="K224" s="746">
        <v>21</v>
      </c>
      <c r="L224" s="746">
        <v>19</v>
      </c>
      <c r="M224" s="749">
        <v>19</v>
      </c>
      <c r="N224" s="750">
        <f t="shared" si="9"/>
        <v>225</v>
      </c>
      <c r="O224" s="751">
        <f t="shared" si="10"/>
        <v>18.75</v>
      </c>
      <c r="P224" s="752">
        <f t="shared" si="11"/>
        <v>0.3330619495226112</v>
      </c>
    </row>
    <row r="225" spans="1:16">
      <c r="A225" s="412" t="s">
        <v>274</v>
      </c>
      <c r="B225" s="497">
        <v>1</v>
      </c>
      <c r="C225" s="746">
        <v>0</v>
      </c>
      <c r="D225" s="747">
        <v>0</v>
      </c>
      <c r="E225" s="747">
        <v>0</v>
      </c>
      <c r="F225" s="747">
        <v>0</v>
      </c>
      <c r="G225" s="748">
        <v>0</v>
      </c>
      <c r="H225" s="748">
        <v>2</v>
      </c>
      <c r="I225" s="748">
        <v>1</v>
      </c>
      <c r="J225" s="747">
        <v>0</v>
      </c>
      <c r="K225" s="746">
        <v>0</v>
      </c>
      <c r="L225" s="746">
        <v>0</v>
      </c>
      <c r="M225" s="749">
        <v>0</v>
      </c>
      <c r="N225" s="750">
        <f t="shared" si="9"/>
        <v>4</v>
      </c>
      <c r="O225" s="751">
        <f t="shared" si="10"/>
        <v>0.33333333333333331</v>
      </c>
      <c r="P225" s="752">
        <f t="shared" si="11"/>
        <v>5.9211013248464213E-3</v>
      </c>
    </row>
    <row r="226" spans="1:16">
      <c r="A226" s="412" t="s">
        <v>275</v>
      </c>
      <c r="B226" s="497">
        <v>0</v>
      </c>
      <c r="C226" s="746">
        <v>0</v>
      </c>
      <c r="D226" s="747">
        <v>0</v>
      </c>
      <c r="E226" s="747">
        <v>0</v>
      </c>
      <c r="F226" s="747">
        <v>0</v>
      </c>
      <c r="G226" s="748">
        <v>0</v>
      </c>
      <c r="H226" s="748">
        <v>0</v>
      </c>
      <c r="I226" s="748">
        <v>0</v>
      </c>
      <c r="J226" s="747">
        <v>0</v>
      </c>
      <c r="K226" s="746">
        <v>0</v>
      </c>
      <c r="L226" s="746">
        <v>0</v>
      </c>
      <c r="M226" s="749">
        <v>0</v>
      </c>
      <c r="N226" s="750">
        <f t="shared" si="9"/>
        <v>0</v>
      </c>
      <c r="O226" s="751">
        <f t="shared" si="10"/>
        <v>0</v>
      </c>
      <c r="P226" s="752">
        <f t="shared" si="11"/>
        <v>0</v>
      </c>
    </row>
    <row r="227" spans="1:16">
      <c r="A227" s="412" t="s">
        <v>276</v>
      </c>
      <c r="B227" s="497">
        <v>2</v>
      </c>
      <c r="C227" s="746">
        <v>4</v>
      </c>
      <c r="D227" s="747">
        <v>0</v>
      </c>
      <c r="E227" s="747">
        <v>0</v>
      </c>
      <c r="F227" s="747">
        <v>1</v>
      </c>
      <c r="G227" s="748">
        <v>6</v>
      </c>
      <c r="H227" s="748">
        <v>3</v>
      </c>
      <c r="I227" s="748">
        <v>6</v>
      </c>
      <c r="J227" s="747">
        <v>3</v>
      </c>
      <c r="K227" s="746">
        <v>6</v>
      </c>
      <c r="L227" s="746">
        <v>9</v>
      </c>
      <c r="M227" s="749">
        <v>0</v>
      </c>
      <c r="N227" s="750">
        <f t="shared" si="9"/>
        <v>40</v>
      </c>
      <c r="O227" s="751">
        <f t="shared" si="10"/>
        <v>3.3333333333333335</v>
      </c>
      <c r="P227" s="752">
        <f t="shared" si="11"/>
        <v>5.9211013248464214E-2</v>
      </c>
    </row>
    <row r="228" spans="1:16">
      <c r="A228" s="452" t="s">
        <v>277</v>
      </c>
      <c r="B228" s="497">
        <v>0</v>
      </c>
      <c r="C228" s="746">
        <v>0</v>
      </c>
      <c r="D228" s="747">
        <v>0</v>
      </c>
      <c r="E228" s="747">
        <v>0</v>
      </c>
      <c r="F228" s="747">
        <v>0</v>
      </c>
      <c r="G228" s="748">
        <v>0</v>
      </c>
      <c r="H228" s="748">
        <v>0</v>
      </c>
      <c r="I228" s="748">
        <v>0</v>
      </c>
      <c r="J228" s="747">
        <v>0</v>
      </c>
      <c r="K228" s="746">
        <v>0</v>
      </c>
      <c r="L228" s="746">
        <v>0</v>
      </c>
      <c r="M228" s="749">
        <v>0</v>
      </c>
      <c r="N228" s="750">
        <f t="shared" si="9"/>
        <v>0</v>
      </c>
      <c r="O228" s="751">
        <f t="shared" si="10"/>
        <v>0</v>
      </c>
      <c r="P228" s="752">
        <f t="shared" si="11"/>
        <v>0</v>
      </c>
    </row>
    <row r="229" spans="1:16">
      <c r="A229" s="779" t="s">
        <v>278</v>
      </c>
      <c r="B229" s="497">
        <v>0</v>
      </c>
      <c r="C229" s="746">
        <v>0</v>
      </c>
      <c r="D229" s="747">
        <v>0</v>
      </c>
      <c r="E229" s="747">
        <v>0</v>
      </c>
      <c r="F229" s="747">
        <v>0</v>
      </c>
      <c r="G229" s="748">
        <v>0</v>
      </c>
      <c r="H229" s="748">
        <v>2</v>
      </c>
      <c r="I229" s="748">
        <v>0</v>
      </c>
      <c r="J229" s="747">
        <v>0</v>
      </c>
      <c r="K229" s="746">
        <v>0</v>
      </c>
      <c r="L229" s="746">
        <v>0</v>
      </c>
      <c r="M229" s="749">
        <v>0</v>
      </c>
      <c r="N229" s="750">
        <f t="shared" si="9"/>
        <v>2</v>
      </c>
      <c r="O229" s="751">
        <f t="shared" si="10"/>
        <v>0.16666666666666666</v>
      </c>
      <c r="P229" s="752">
        <f t="shared" si="11"/>
        <v>2.9605506624232106E-3</v>
      </c>
    </row>
    <row r="230" spans="1:16">
      <c r="A230" s="452" t="s">
        <v>279</v>
      </c>
      <c r="B230" s="497">
        <v>0</v>
      </c>
      <c r="C230" s="746">
        <v>0</v>
      </c>
      <c r="D230" s="747">
        <v>0</v>
      </c>
      <c r="E230" s="747">
        <v>0</v>
      </c>
      <c r="F230" s="747">
        <v>0</v>
      </c>
      <c r="G230" s="748">
        <v>0</v>
      </c>
      <c r="H230" s="748">
        <v>0</v>
      </c>
      <c r="I230" s="748">
        <v>0</v>
      </c>
      <c r="J230" s="747">
        <v>0</v>
      </c>
      <c r="K230" s="746">
        <v>0</v>
      </c>
      <c r="L230" s="746">
        <v>0</v>
      </c>
      <c r="M230" s="749">
        <v>0</v>
      </c>
      <c r="N230" s="750">
        <f t="shared" si="9"/>
        <v>0</v>
      </c>
      <c r="O230" s="751">
        <f t="shared" si="10"/>
        <v>0</v>
      </c>
      <c r="P230" s="752">
        <f t="shared" si="11"/>
        <v>0</v>
      </c>
    </row>
    <row r="231" spans="1:16">
      <c r="A231" s="452" t="s">
        <v>280</v>
      </c>
      <c r="B231" s="497">
        <v>2</v>
      </c>
      <c r="C231" s="746">
        <v>0</v>
      </c>
      <c r="D231" s="747">
        <v>0</v>
      </c>
      <c r="E231" s="747">
        <v>0</v>
      </c>
      <c r="F231" s="747">
        <v>1</v>
      </c>
      <c r="G231" s="748">
        <v>0</v>
      </c>
      <c r="H231" s="748">
        <v>2</v>
      </c>
      <c r="I231" s="748">
        <v>2</v>
      </c>
      <c r="J231" s="747">
        <v>7</v>
      </c>
      <c r="K231" s="746">
        <v>8</v>
      </c>
      <c r="L231" s="746">
        <v>6</v>
      </c>
      <c r="M231" s="749">
        <v>2</v>
      </c>
      <c r="N231" s="750">
        <f t="shared" si="9"/>
        <v>30</v>
      </c>
      <c r="O231" s="751">
        <f t="shared" si="10"/>
        <v>2.5</v>
      </c>
      <c r="P231" s="752">
        <f t="shared" si="11"/>
        <v>4.4408259936348157E-2</v>
      </c>
    </row>
    <row r="232" spans="1:16">
      <c r="A232" s="412" t="s">
        <v>281</v>
      </c>
      <c r="B232" s="497">
        <v>0</v>
      </c>
      <c r="C232" s="746">
        <v>0</v>
      </c>
      <c r="D232" s="747">
        <v>0</v>
      </c>
      <c r="E232" s="747">
        <v>0</v>
      </c>
      <c r="F232" s="747">
        <v>0</v>
      </c>
      <c r="G232" s="748">
        <v>0</v>
      </c>
      <c r="H232" s="748">
        <v>1</v>
      </c>
      <c r="I232" s="748">
        <v>0</v>
      </c>
      <c r="J232" s="747">
        <v>0</v>
      </c>
      <c r="K232" s="746">
        <v>1</v>
      </c>
      <c r="L232" s="746">
        <v>1</v>
      </c>
      <c r="M232" s="749">
        <v>5</v>
      </c>
      <c r="N232" s="750">
        <f t="shared" si="9"/>
        <v>8</v>
      </c>
      <c r="O232" s="751">
        <f t="shared" si="10"/>
        <v>0.66666666666666663</v>
      </c>
      <c r="P232" s="752">
        <f t="shared" si="11"/>
        <v>1.1842202649692843E-2</v>
      </c>
    </row>
    <row r="233" spans="1:16">
      <c r="A233" s="412" t="s">
        <v>282</v>
      </c>
      <c r="B233" s="497">
        <v>0</v>
      </c>
      <c r="C233" s="746">
        <v>0</v>
      </c>
      <c r="D233" s="747">
        <v>1</v>
      </c>
      <c r="E233" s="747">
        <v>0</v>
      </c>
      <c r="F233" s="747">
        <v>0</v>
      </c>
      <c r="G233" s="748">
        <v>0</v>
      </c>
      <c r="H233" s="748">
        <v>0</v>
      </c>
      <c r="I233" s="748">
        <v>0</v>
      </c>
      <c r="J233" s="747">
        <v>0</v>
      </c>
      <c r="K233" s="746">
        <v>0</v>
      </c>
      <c r="L233" s="746">
        <v>0</v>
      </c>
      <c r="M233" s="749">
        <v>0</v>
      </c>
      <c r="N233" s="750">
        <f t="shared" si="9"/>
        <v>1</v>
      </c>
      <c r="O233" s="751">
        <f t="shared" si="10"/>
        <v>8.3333333333333329E-2</v>
      </c>
      <c r="P233" s="752">
        <f t="shared" si="11"/>
        <v>1.4802753312116053E-3</v>
      </c>
    </row>
    <row r="234" spans="1:16">
      <c r="A234" s="412" t="s">
        <v>283</v>
      </c>
      <c r="B234" s="497">
        <v>3</v>
      </c>
      <c r="C234" s="746">
        <v>5</v>
      </c>
      <c r="D234" s="747">
        <v>5</v>
      </c>
      <c r="E234" s="747">
        <v>5</v>
      </c>
      <c r="F234" s="747">
        <v>9</v>
      </c>
      <c r="G234" s="748">
        <v>8</v>
      </c>
      <c r="H234" s="748">
        <v>5</v>
      </c>
      <c r="I234" s="748">
        <v>12</v>
      </c>
      <c r="J234" s="747">
        <v>9</v>
      </c>
      <c r="K234" s="746">
        <v>18</v>
      </c>
      <c r="L234" s="746">
        <v>15</v>
      </c>
      <c r="M234" s="749">
        <v>14</v>
      </c>
      <c r="N234" s="750">
        <f t="shared" si="9"/>
        <v>108</v>
      </c>
      <c r="O234" s="751">
        <f t="shared" si="10"/>
        <v>9</v>
      </c>
      <c r="P234" s="752">
        <f t="shared" si="11"/>
        <v>0.15986973577085339</v>
      </c>
    </row>
    <row r="235" spans="1:16">
      <c r="A235" s="452" t="s">
        <v>284</v>
      </c>
      <c r="B235" s="497">
        <v>2</v>
      </c>
      <c r="C235" s="746">
        <v>2</v>
      </c>
      <c r="D235" s="747">
        <v>6</v>
      </c>
      <c r="E235" s="747">
        <v>5</v>
      </c>
      <c r="F235" s="747">
        <v>4</v>
      </c>
      <c r="G235" s="748">
        <v>2</v>
      </c>
      <c r="H235" s="748">
        <v>5</v>
      </c>
      <c r="I235" s="748">
        <v>9</v>
      </c>
      <c r="J235" s="747">
        <v>9</v>
      </c>
      <c r="K235" s="746">
        <v>11</v>
      </c>
      <c r="L235" s="746">
        <v>5</v>
      </c>
      <c r="M235" s="749">
        <v>10</v>
      </c>
      <c r="N235" s="750">
        <f t="shared" si="9"/>
        <v>70</v>
      </c>
      <c r="O235" s="751">
        <f t="shared" si="10"/>
        <v>5.833333333333333</v>
      </c>
      <c r="P235" s="752">
        <f t="shared" si="11"/>
        <v>0.10361927318481237</v>
      </c>
    </row>
    <row r="236" spans="1:16">
      <c r="A236" s="412" t="s">
        <v>285</v>
      </c>
      <c r="B236" s="497">
        <v>0</v>
      </c>
      <c r="C236" s="746">
        <v>0</v>
      </c>
      <c r="D236" s="747">
        <v>0</v>
      </c>
      <c r="E236" s="747">
        <v>0</v>
      </c>
      <c r="F236" s="747">
        <v>0</v>
      </c>
      <c r="G236" s="748">
        <v>0</v>
      </c>
      <c r="H236" s="748">
        <v>0</v>
      </c>
      <c r="I236" s="748">
        <v>0</v>
      </c>
      <c r="J236" s="747">
        <v>1</v>
      </c>
      <c r="K236" s="746">
        <v>0</v>
      </c>
      <c r="L236" s="746">
        <v>0</v>
      </c>
      <c r="M236" s="749">
        <v>0</v>
      </c>
      <c r="N236" s="750">
        <f t="shared" si="9"/>
        <v>1</v>
      </c>
      <c r="O236" s="751">
        <f t="shared" si="10"/>
        <v>8.3333333333333329E-2</v>
      </c>
      <c r="P236" s="752">
        <f t="shared" si="11"/>
        <v>1.4802753312116053E-3</v>
      </c>
    </row>
    <row r="237" spans="1:16">
      <c r="A237" s="452" t="s">
        <v>286</v>
      </c>
      <c r="B237" s="497">
        <v>1</v>
      </c>
      <c r="C237" s="746">
        <v>3</v>
      </c>
      <c r="D237" s="747">
        <v>3</v>
      </c>
      <c r="E237" s="747">
        <v>6</v>
      </c>
      <c r="F237" s="747">
        <v>1</v>
      </c>
      <c r="G237" s="748">
        <v>4</v>
      </c>
      <c r="H237" s="748">
        <v>7</v>
      </c>
      <c r="I237" s="748">
        <v>4</v>
      </c>
      <c r="J237" s="747">
        <v>3</v>
      </c>
      <c r="K237" s="746">
        <v>0</v>
      </c>
      <c r="L237" s="746">
        <v>0</v>
      </c>
      <c r="M237" s="749">
        <v>5</v>
      </c>
      <c r="N237" s="750">
        <f t="shared" si="9"/>
        <v>37</v>
      </c>
      <c r="O237" s="751">
        <f t="shared" si="10"/>
        <v>3.0833333333333335</v>
      </c>
      <c r="P237" s="752">
        <f t="shared" si="11"/>
        <v>5.4770187254829399E-2</v>
      </c>
    </row>
    <row r="238" spans="1:16">
      <c r="A238" s="412" t="s">
        <v>287</v>
      </c>
      <c r="B238" s="497">
        <v>112</v>
      </c>
      <c r="C238" s="746">
        <v>126</v>
      </c>
      <c r="D238" s="747">
        <v>153</v>
      </c>
      <c r="E238" s="747">
        <v>139</v>
      </c>
      <c r="F238" s="747">
        <v>159</v>
      </c>
      <c r="G238" s="748">
        <v>150</v>
      </c>
      <c r="H238" s="748">
        <v>189</v>
      </c>
      <c r="I238" s="748">
        <v>129</v>
      </c>
      <c r="J238" s="747">
        <v>162</v>
      </c>
      <c r="K238" s="746">
        <v>186</v>
      </c>
      <c r="L238" s="746">
        <v>182</v>
      </c>
      <c r="M238" s="749">
        <v>146</v>
      </c>
      <c r="N238" s="750">
        <f t="shared" si="9"/>
        <v>1833</v>
      </c>
      <c r="O238" s="751">
        <f>AVERAGE(B238:M238)</f>
        <v>152.75</v>
      </c>
      <c r="P238" s="752">
        <f t="shared" si="11"/>
        <v>2.7133446821108724</v>
      </c>
    </row>
    <row r="239" spans="1:16">
      <c r="A239" s="412" t="s">
        <v>288</v>
      </c>
      <c r="B239" s="497">
        <v>0</v>
      </c>
      <c r="C239" s="746">
        <v>0</v>
      </c>
      <c r="D239" s="747">
        <v>0</v>
      </c>
      <c r="E239" s="747">
        <v>0</v>
      </c>
      <c r="F239" s="747">
        <v>0</v>
      </c>
      <c r="G239" s="748">
        <v>0</v>
      </c>
      <c r="H239" s="748">
        <v>0</v>
      </c>
      <c r="I239" s="748">
        <v>0</v>
      </c>
      <c r="J239" s="747">
        <v>0</v>
      </c>
      <c r="K239" s="746">
        <v>0</v>
      </c>
      <c r="L239" s="746">
        <v>0</v>
      </c>
      <c r="M239" s="749">
        <v>3</v>
      </c>
      <c r="N239" s="750">
        <f t="shared" ref="N239:N261" si="12">SUM(B239:M239)</f>
        <v>3</v>
      </c>
      <c r="O239" s="751">
        <f t="shared" ref="O239:O262" si="13">AVERAGE(B239:M239)</f>
        <v>0.25</v>
      </c>
      <c r="P239" s="752">
        <f t="shared" si="11"/>
        <v>4.4408259936348157E-3</v>
      </c>
    </row>
    <row r="240" spans="1:16">
      <c r="A240" s="753" t="s">
        <v>289</v>
      </c>
      <c r="B240" s="497">
        <v>1</v>
      </c>
      <c r="C240" s="746">
        <v>0</v>
      </c>
      <c r="D240" s="747">
        <v>0</v>
      </c>
      <c r="E240" s="747">
        <v>1</v>
      </c>
      <c r="F240" s="747">
        <v>2</v>
      </c>
      <c r="G240" s="748">
        <v>3</v>
      </c>
      <c r="H240" s="748">
        <v>0</v>
      </c>
      <c r="I240" s="748">
        <v>3</v>
      </c>
      <c r="J240" s="747">
        <v>0</v>
      </c>
      <c r="K240" s="746">
        <v>2</v>
      </c>
      <c r="L240" s="746">
        <v>0</v>
      </c>
      <c r="M240" s="749">
        <v>0</v>
      </c>
      <c r="N240" s="750">
        <f t="shared" si="12"/>
        <v>12</v>
      </c>
      <c r="O240" s="751">
        <f t="shared" si="13"/>
        <v>1</v>
      </c>
      <c r="P240" s="752">
        <f t="shared" si="11"/>
        <v>1.7763303974539263E-2</v>
      </c>
    </row>
    <row r="241" spans="1:16">
      <c r="A241" s="412" t="s">
        <v>290</v>
      </c>
      <c r="B241" s="497">
        <v>0</v>
      </c>
      <c r="C241" s="746">
        <v>1</v>
      </c>
      <c r="D241" s="747">
        <v>0</v>
      </c>
      <c r="E241" s="747">
        <v>0</v>
      </c>
      <c r="F241" s="747">
        <v>0</v>
      </c>
      <c r="G241" s="748">
        <v>0</v>
      </c>
      <c r="H241" s="748">
        <v>0</v>
      </c>
      <c r="I241" s="748">
        <v>0</v>
      </c>
      <c r="J241" s="747">
        <v>0</v>
      </c>
      <c r="K241" s="746">
        <v>0</v>
      </c>
      <c r="L241" s="746">
        <v>0</v>
      </c>
      <c r="M241" s="749">
        <v>0</v>
      </c>
      <c r="N241" s="750">
        <f t="shared" si="12"/>
        <v>1</v>
      </c>
      <c r="O241" s="751">
        <f t="shared" si="13"/>
        <v>8.3333333333333329E-2</v>
      </c>
      <c r="P241" s="752">
        <f t="shared" si="11"/>
        <v>1.4802753312116053E-3</v>
      </c>
    </row>
    <row r="242" spans="1:16">
      <c r="A242" s="412" t="s">
        <v>291</v>
      </c>
      <c r="B242" s="497">
        <v>13</v>
      </c>
      <c r="C242" s="746">
        <v>27</v>
      </c>
      <c r="D242" s="747">
        <v>44</v>
      </c>
      <c r="E242" s="747">
        <v>20</v>
      </c>
      <c r="F242" s="747">
        <v>27</v>
      </c>
      <c r="G242" s="748">
        <v>24</v>
      </c>
      <c r="H242" s="748">
        <v>32</v>
      </c>
      <c r="I242" s="748">
        <v>71</v>
      </c>
      <c r="J242" s="747">
        <v>14</v>
      </c>
      <c r="K242" s="746">
        <v>29</v>
      </c>
      <c r="L242" s="746">
        <v>39</v>
      </c>
      <c r="M242" s="749">
        <v>12</v>
      </c>
      <c r="N242" s="750">
        <f t="shared" si="12"/>
        <v>352</v>
      </c>
      <c r="O242" s="751">
        <f t="shared" si="13"/>
        <v>29.333333333333332</v>
      </c>
      <c r="P242" s="752">
        <f t="shared" si="11"/>
        <v>0.52105691658648501</v>
      </c>
    </row>
    <row r="243" spans="1:16">
      <c r="A243" s="412" t="s">
        <v>292</v>
      </c>
      <c r="B243" s="497">
        <v>0</v>
      </c>
      <c r="C243" s="746">
        <v>3</v>
      </c>
      <c r="D243" s="747">
        <v>1</v>
      </c>
      <c r="E243" s="747">
        <v>0</v>
      </c>
      <c r="F243" s="747">
        <v>0</v>
      </c>
      <c r="G243" s="748">
        <v>2</v>
      </c>
      <c r="H243" s="748">
        <v>2</v>
      </c>
      <c r="I243" s="748">
        <v>0</v>
      </c>
      <c r="J243" s="747">
        <v>0</v>
      </c>
      <c r="K243" s="746">
        <v>0</v>
      </c>
      <c r="L243" s="746">
        <v>0</v>
      </c>
      <c r="M243" s="749">
        <v>0</v>
      </c>
      <c r="N243" s="750">
        <f t="shared" si="12"/>
        <v>8</v>
      </c>
      <c r="O243" s="751">
        <f t="shared" si="13"/>
        <v>0.66666666666666663</v>
      </c>
      <c r="P243" s="752">
        <f t="shared" si="11"/>
        <v>1.1842202649692843E-2</v>
      </c>
    </row>
    <row r="244" spans="1:16">
      <c r="A244" s="412" t="s">
        <v>293</v>
      </c>
      <c r="B244" s="497">
        <v>0</v>
      </c>
      <c r="C244" s="746">
        <v>0</v>
      </c>
      <c r="D244" s="747">
        <v>0</v>
      </c>
      <c r="E244" s="747">
        <v>0</v>
      </c>
      <c r="F244" s="747">
        <v>0</v>
      </c>
      <c r="G244" s="748">
        <v>0</v>
      </c>
      <c r="H244" s="748">
        <v>0</v>
      </c>
      <c r="I244" s="748">
        <v>0</v>
      </c>
      <c r="J244" s="747">
        <v>0</v>
      </c>
      <c r="K244" s="746">
        <v>0</v>
      </c>
      <c r="L244" s="746">
        <v>0</v>
      </c>
      <c r="M244" s="749">
        <v>0</v>
      </c>
      <c r="N244" s="750">
        <f t="shared" si="12"/>
        <v>0</v>
      </c>
      <c r="O244" s="751">
        <f t="shared" si="13"/>
        <v>0</v>
      </c>
      <c r="P244" s="752">
        <f t="shared" si="11"/>
        <v>0</v>
      </c>
    </row>
    <row r="245" spans="1:16">
      <c r="A245" s="412" t="s">
        <v>294</v>
      </c>
      <c r="B245" s="497">
        <v>1</v>
      </c>
      <c r="C245" s="746">
        <v>10</v>
      </c>
      <c r="D245" s="747">
        <v>6</v>
      </c>
      <c r="E245" s="747">
        <v>5</v>
      </c>
      <c r="F245" s="747">
        <v>13</v>
      </c>
      <c r="G245" s="748">
        <v>21</v>
      </c>
      <c r="H245" s="748">
        <v>9</v>
      </c>
      <c r="I245" s="748">
        <v>7</v>
      </c>
      <c r="J245" s="747">
        <v>13</v>
      </c>
      <c r="K245" s="746">
        <v>12</v>
      </c>
      <c r="L245" s="746">
        <v>9</v>
      </c>
      <c r="M245" s="749">
        <v>5</v>
      </c>
      <c r="N245" s="750">
        <f t="shared" si="12"/>
        <v>111</v>
      </c>
      <c r="O245" s="751">
        <f t="shared" si="13"/>
        <v>9.25</v>
      </c>
      <c r="P245" s="752">
        <f t="shared" si="11"/>
        <v>0.16431056176448822</v>
      </c>
    </row>
    <row r="246" spans="1:16">
      <c r="A246" s="412" t="s">
        <v>295</v>
      </c>
      <c r="B246" s="497">
        <v>12</v>
      </c>
      <c r="C246" s="746">
        <v>13</v>
      </c>
      <c r="D246" s="747">
        <v>16</v>
      </c>
      <c r="E246" s="747">
        <v>11</v>
      </c>
      <c r="F246" s="747">
        <v>14</v>
      </c>
      <c r="G246" s="748">
        <v>19</v>
      </c>
      <c r="H246" s="748">
        <v>11</v>
      </c>
      <c r="I246" s="748">
        <v>12</v>
      </c>
      <c r="J246" s="747">
        <v>18</v>
      </c>
      <c r="K246" s="746">
        <v>9</v>
      </c>
      <c r="L246" s="746">
        <v>8</v>
      </c>
      <c r="M246" s="749">
        <v>18</v>
      </c>
      <c r="N246" s="750">
        <f t="shared" si="12"/>
        <v>161</v>
      </c>
      <c r="O246" s="751">
        <f t="shared" si="13"/>
        <v>13.416666666666666</v>
      </c>
      <c r="P246" s="752">
        <f t="shared" si="11"/>
        <v>0.23832432832506847</v>
      </c>
    </row>
    <row r="247" spans="1:16">
      <c r="A247" s="452" t="s">
        <v>296</v>
      </c>
      <c r="B247" s="497">
        <v>1</v>
      </c>
      <c r="C247" s="746">
        <v>0</v>
      </c>
      <c r="D247" s="747">
        <v>3</v>
      </c>
      <c r="E247" s="747">
        <v>2</v>
      </c>
      <c r="F247" s="747">
        <v>1</v>
      </c>
      <c r="G247" s="748">
        <v>1</v>
      </c>
      <c r="H247" s="748">
        <v>0</v>
      </c>
      <c r="I247" s="748">
        <v>0</v>
      </c>
      <c r="J247" s="747">
        <v>0</v>
      </c>
      <c r="K247" s="746">
        <v>0</v>
      </c>
      <c r="L247" s="746">
        <v>1</v>
      </c>
      <c r="M247" s="749">
        <v>2</v>
      </c>
      <c r="N247" s="750">
        <f t="shared" si="12"/>
        <v>11</v>
      </c>
      <c r="O247" s="751">
        <f t="shared" si="13"/>
        <v>0.91666666666666663</v>
      </c>
      <c r="P247" s="752">
        <f t="shared" si="11"/>
        <v>1.6283028643327657E-2</v>
      </c>
    </row>
    <row r="248" spans="1:16">
      <c r="A248" s="452" t="s">
        <v>297</v>
      </c>
      <c r="B248" s="497">
        <v>43</v>
      </c>
      <c r="C248" s="746">
        <v>33</v>
      </c>
      <c r="D248" s="747">
        <v>51</v>
      </c>
      <c r="E248" s="747">
        <v>55</v>
      </c>
      <c r="F248" s="747">
        <v>54</v>
      </c>
      <c r="G248" s="748">
        <v>47</v>
      </c>
      <c r="H248" s="748">
        <v>47</v>
      </c>
      <c r="I248" s="748">
        <v>72</v>
      </c>
      <c r="J248" s="747">
        <v>74</v>
      </c>
      <c r="K248" s="746">
        <v>68</v>
      </c>
      <c r="L248" s="746">
        <v>86</v>
      </c>
      <c r="M248" s="749">
        <v>73</v>
      </c>
      <c r="N248" s="750">
        <f t="shared" si="12"/>
        <v>703</v>
      </c>
      <c r="O248" s="751">
        <f t="shared" si="13"/>
        <v>58.583333333333336</v>
      </c>
      <c r="P248" s="752">
        <f t="shared" si="11"/>
        <v>1.0406335578417585</v>
      </c>
    </row>
    <row r="249" spans="1:16">
      <c r="A249" s="452" t="s">
        <v>298</v>
      </c>
      <c r="B249" s="497">
        <v>13</v>
      </c>
      <c r="C249" s="746">
        <v>6</v>
      </c>
      <c r="D249" s="747">
        <v>28</v>
      </c>
      <c r="E249" s="747">
        <v>29</v>
      </c>
      <c r="F249" s="747">
        <v>23</v>
      </c>
      <c r="G249" s="748">
        <v>20</v>
      </c>
      <c r="H249" s="748">
        <v>24</v>
      </c>
      <c r="I249" s="748">
        <v>43</v>
      </c>
      <c r="J249" s="747">
        <v>65</v>
      </c>
      <c r="K249" s="746">
        <v>62</v>
      </c>
      <c r="L249" s="746">
        <v>111</v>
      </c>
      <c r="M249" s="749">
        <v>25</v>
      </c>
      <c r="N249" s="750">
        <f t="shared" si="12"/>
        <v>449</v>
      </c>
      <c r="O249" s="751">
        <f t="shared" si="13"/>
        <v>37.416666666666664</v>
      </c>
      <c r="P249" s="752">
        <f t="shared" si="11"/>
        <v>0.66464362371401087</v>
      </c>
    </row>
    <row r="250" spans="1:16">
      <c r="A250" s="452" t="s">
        <v>299</v>
      </c>
      <c r="B250" s="497">
        <v>0</v>
      </c>
      <c r="C250" s="746">
        <v>3</v>
      </c>
      <c r="D250" s="747">
        <v>1</v>
      </c>
      <c r="E250" s="748">
        <v>0</v>
      </c>
      <c r="F250" s="748">
        <v>4</v>
      </c>
      <c r="G250" s="748">
        <v>5</v>
      </c>
      <c r="H250" s="748">
        <v>3</v>
      </c>
      <c r="I250" s="748">
        <v>3</v>
      </c>
      <c r="J250" s="748">
        <v>1</v>
      </c>
      <c r="K250" s="746">
        <v>0</v>
      </c>
      <c r="L250" s="746">
        <v>0</v>
      </c>
      <c r="M250" s="749">
        <v>0</v>
      </c>
      <c r="N250" s="750">
        <f>SUM(B250:M250)</f>
        <v>20</v>
      </c>
      <c r="O250" s="751">
        <f>AVERAGE(B250:M250)</f>
        <v>1.6666666666666667</v>
      </c>
      <c r="P250" s="752">
        <f t="shared" si="11"/>
        <v>2.9605506624232107E-2</v>
      </c>
    </row>
    <row r="251" spans="1:16">
      <c r="A251" s="452" t="s">
        <v>300</v>
      </c>
      <c r="B251" s="497">
        <v>0</v>
      </c>
      <c r="C251" s="746">
        <v>0</v>
      </c>
      <c r="D251" s="747">
        <v>0</v>
      </c>
      <c r="E251" s="747">
        <v>0</v>
      </c>
      <c r="F251" s="747">
        <v>0</v>
      </c>
      <c r="G251" s="748">
        <v>1</v>
      </c>
      <c r="H251" s="748">
        <v>0</v>
      </c>
      <c r="I251" s="748">
        <v>0</v>
      </c>
      <c r="J251" s="747">
        <v>0</v>
      </c>
      <c r="K251" s="746">
        <v>0</v>
      </c>
      <c r="L251" s="746">
        <v>0</v>
      </c>
      <c r="M251" s="749">
        <v>0</v>
      </c>
      <c r="N251" s="750">
        <f t="shared" si="12"/>
        <v>1</v>
      </c>
      <c r="O251" s="751">
        <f t="shared" si="13"/>
        <v>8.3333333333333329E-2</v>
      </c>
      <c r="P251" s="752">
        <f t="shared" si="11"/>
        <v>1.4802753312116053E-3</v>
      </c>
    </row>
    <row r="252" spans="1:16">
      <c r="A252" s="452" t="s">
        <v>301</v>
      </c>
      <c r="B252" s="497">
        <v>6</v>
      </c>
      <c r="C252" s="746">
        <v>7</v>
      </c>
      <c r="D252" s="747">
        <v>15</v>
      </c>
      <c r="E252" s="747">
        <v>12</v>
      </c>
      <c r="F252" s="747">
        <v>11</v>
      </c>
      <c r="G252" s="748">
        <v>17</v>
      </c>
      <c r="H252" s="748">
        <v>7</v>
      </c>
      <c r="I252" s="748">
        <v>8</v>
      </c>
      <c r="J252" s="747">
        <v>5</v>
      </c>
      <c r="K252" s="746">
        <v>5</v>
      </c>
      <c r="L252" s="746">
        <v>6</v>
      </c>
      <c r="M252" s="749">
        <v>4</v>
      </c>
      <c r="N252" s="750">
        <f t="shared" si="12"/>
        <v>103</v>
      </c>
      <c r="O252" s="751">
        <f t="shared" si="13"/>
        <v>8.5833333333333339</v>
      </c>
      <c r="P252" s="752">
        <f t="shared" si="11"/>
        <v>0.15246835911479534</v>
      </c>
    </row>
    <row r="253" spans="1:16">
      <c r="A253" s="452" t="s">
        <v>302</v>
      </c>
      <c r="B253" s="497">
        <v>43</v>
      </c>
      <c r="C253" s="746">
        <v>48</v>
      </c>
      <c r="D253" s="747">
        <v>69</v>
      </c>
      <c r="E253" s="747">
        <v>89</v>
      </c>
      <c r="F253" s="747">
        <v>75</v>
      </c>
      <c r="G253" s="748">
        <v>74</v>
      </c>
      <c r="H253" s="748">
        <v>72</v>
      </c>
      <c r="I253" s="748">
        <v>119</v>
      </c>
      <c r="J253" s="747">
        <v>108</v>
      </c>
      <c r="K253" s="746">
        <v>67</v>
      </c>
      <c r="L253" s="746">
        <v>120</v>
      </c>
      <c r="M253" s="749">
        <v>47</v>
      </c>
      <c r="N253" s="750">
        <f t="shared" si="12"/>
        <v>931</v>
      </c>
      <c r="O253" s="751">
        <f t="shared" si="13"/>
        <v>77.583333333333329</v>
      </c>
      <c r="P253" s="752">
        <f t="shared" si="11"/>
        <v>1.3781363333580046</v>
      </c>
    </row>
    <row r="254" spans="1:16">
      <c r="A254" s="412" t="s">
        <v>303</v>
      </c>
      <c r="B254" s="497">
        <v>0</v>
      </c>
      <c r="C254" s="746">
        <v>0</v>
      </c>
      <c r="D254" s="747">
        <v>0</v>
      </c>
      <c r="E254" s="747">
        <v>0</v>
      </c>
      <c r="F254" s="747">
        <v>1</v>
      </c>
      <c r="G254" s="748">
        <v>0</v>
      </c>
      <c r="H254" s="748">
        <v>0</v>
      </c>
      <c r="I254" s="748">
        <v>1</v>
      </c>
      <c r="J254" s="747">
        <v>0</v>
      </c>
      <c r="K254" s="746">
        <v>0</v>
      </c>
      <c r="L254" s="746">
        <v>0</v>
      </c>
      <c r="M254" s="749">
        <v>0</v>
      </c>
      <c r="N254" s="750">
        <f t="shared" si="12"/>
        <v>2</v>
      </c>
      <c r="O254" s="751">
        <f t="shared" si="13"/>
        <v>0.16666666666666666</v>
      </c>
      <c r="P254" s="752">
        <f t="shared" si="11"/>
        <v>2.9605506624232106E-3</v>
      </c>
    </row>
    <row r="255" spans="1:16">
      <c r="A255" s="412" t="s">
        <v>304</v>
      </c>
      <c r="B255" s="497">
        <v>6</v>
      </c>
      <c r="C255" s="746">
        <v>9</v>
      </c>
      <c r="D255" s="747">
        <v>3</v>
      </c>
      <c r="E255" s="747">
        <v>3</v>
      </c>
      <c r="F255" s="747">
        <v>1</v>
      </c>
      <c r="G255" s="748">
        <v>0</v>
      </c>
      <c r="H255" s="748">
        <v>14</v>
      </c>
      <c r="I255" s="748">
        <v>10</v>
      </c>
      <c r="J255" s="747">
        <v>12</v>
      </c>
      <c r="K255" s="746">
        <v>5</v>
      </c>
      <c r="L255" s="746">
        <v>5</v>
      </c>
      <c r="M255" s="749">
        <v>6</v>
      </c>
      <c r="N255" s="750">
        <f t="shared" si="12"/>
        <v>74</v>
      </c>
      <c r="O255" s="751">
        <f t="shared" si="13"/>
        <v>6.166666666666667</v>
      </c>
      <c r="P255" s="752">
        <f t="shared" si="11"/>
        <v>0.1095403745096588</v>
      </c>
    </row>
    <row r="256" spans="1:16">
      <c r="A256" s="412" t="s">
        <v>305</v>
      </c>
      <c r="B256" s="497">
        <v>101</v>
      </c>
      <c r="C256" s="746">
        <v>85</v>
      </c>
      <c r="D256" s="747">
        <v>129</v>
      </c>
      <c r="E256" s="747">
        <v>125</v>
      </c>
      <c r="F256" s="747">
        <v>97</v>
      </c>
      <c r="G256" s="748">
        <v>71</v>
      </c>
      <c r="H256" s="748">
        <v>56</v>
      </c>
      <c r="I256" s="748">
        <v>90</v>
      </c>
      <c r="J256" s="747">
        <v>67</v>
      </c>
      <c r="K256" s="746">
        <v>114</v>
      </c>
      <c r="L256" s="746">
        <v>109</v>
      </c>
      <c r="M256" s="749">
        <v>84</v>
      </c>
      <c r="N256" s="750">
        <f t="shared" si="12"/>
        <v>1128</v>
      </c>
      <c r="O256" s="751">
        <f>AVERAGE(B256:M256)</f>
        <v>94</v>
      </c>
      <c r="P256" s="752">
        <f t="shared" si="11"/>
        <v>1.6697505736066907</v>
      </c>
    </row>
    <row r="257" spans="1:16">
      <c r="A257" s="412" t="s">
        <v>306</v>
      </c>
      <c r="B257" s="497">
        <v>142</v>
      </c>
      <c r="C257" s="746">
        <v>123</v>
      </c>
      <c r="D257" s="747">
        <v>172</v>
      </c>
      <c r="E257" s="747">
        <v>146</v>
      </c>
      <c r="F257" s="747">
        <v>179</v>
      </c>
      <c r="G257" s="748">
        <v>151</v>
      </c>
      <c r="H257" s="748">
        <v>154</v>
      </c>
      <c r="I257" s="748">
        <v>204</v>
      </c>
      <c r="J257" s="747">
        <v>291</v>
      </c>
      <c r="K257" s="746">
        <v>178</v>
      </c>
      <c r="L257" s="746">
        <v>127</v>
      </c>
      <c r="M257" s="749">
        <v>164</v>
      </c>
      <c r="N257" s="750">
        <f t="shared" si="12"/>
        <v>2031</v>
      </c>
      <c r="O257" s="751">
        <f>AVERAGE(B257:M257)</f>
        <v>169.25</v>
      </c>
      <c r="P257" s="752">
        <f t="shared" si="11"/>
        <v>3.0064391976907703</v>
      </c>
    </row>
    <row r="258" spans="1:16">
      <c r="A258" s="412" t="s">
        <v>307</v>
      </c>
      <c r="B258" s="497">
        <v>17</v>
      </c>
      <c r="C258" s="746">
        <v>22</v>
      </c>
      <c r="D258" s="747">
        <v>12</v>
      </c>
      <c r="E258" s="747">
        <v>26</v>
      </c>
      <c r="F258" s="747">
        <v>6</v>
      </c>
      <c r="G258" s="748">
        <v>6</v>
      </c>
      <c r="H258" s="748">
        <v>2</v>
      </c>
      <c r="I258" s="748">
        <v>7</v>
      </c>
      <c r="J258" s="747">
        <v>3</v>
      </c>
      <c r="K258" s="746">
        <v>2</v>
      </c>
      <c r="L258" s="746">
        <v>5</v>
      </c>
      <c r="M258" s="749">
        <v>7</v>
      </c>
      <c r="N258" s="750">
        <f t="shared" si="12"/>
        <v>115</v>
      </c>
      <c r="O258" s="751">
        <f>AVERAGE(B258:M258)</f>
        <v>9.5833333333333339</v>
      </c>
      <c r="P258" s="752">
        <f t="shared" si="11"/>
        <v>0.17023166308933463</v>
      </c>
    </row>
    <row r="259" spans="1:16">
      <c r="A259" s="412" t="s">
        <v>308</v>
      </c>
      <c r="B259" s="497">
        <v>2</v>
      </c>
      <c r="C259" s="746">
        <v>4</v>
      </c>
      <c r="D259" s="747">
        <v>0</v>
      </c>
      <c r="E259" s="747">
        <v>3</v>
      </c>
      <c r="F259" s="747">
        <v>3</v>
      </c>
      <c r="G259" s="748">
        <v>6</v>
      </c>
      <c r="H259" s="748">
        <v>1</v>
      </c>
      <c r="I259" s="748">
        <v>1</v>
      </c>
      <c r="J259" s="747">
        <v>1</v>
      </c>
      <c r="K259" s="746">
        <v>0</v>
      </c>
      <c r="L259" s="746">
        <v>2</v>
      </c>
      <c r="M259" s="749">
        <v>6</v>
      </c>
      <c r="N259" s="750">
        <f t="shared" si="12"/>
        <v>29</v>
      </c>
      <c r="O259" s="751">
        <f t="shared" si="13"/>
        <v>2.4166666666666665</v>
      </c>
      <c r="P259" s="752">
        <f t="shared" si="11"/>
        <v>4.2927984605136554E-2</v>
      </c>
    </row>
    <row r="260" spans="1:16">
      <c r="A260" s="412" t="s">
        <v>309</v>
      </c>
      <c r="B260" s="497">
        <v>1</v>
      </c>
      <c r="C260" s="746">
        <v>1</v>
      </c>
      <c r="D260" s="747">
        <v>3</v>
      </c>
      <c r="E260" s="747">
        <v>4</v>
      </c>
      <c r="F260" s="747">
        <v>3</v>
      </c>
      <c r="G260" s="748">
        <v>1</v>
      </c>
      <c r="H260" s="748">
        <v>3</v>
      </c>
      <c r="I260" s="748">
        <v>1</v>
      </c>
      <c r="J260" s="747">
        <v>2</v>
      </c>
      <c r="K260" s="746">
        <v>2</v>
      </c>
      <c r="L260" s="746">
        <v>0</v>
      </c>
      <c r="M260" s="749">
        <v>3</v>
      </c>
      <c r="N260" s="750">
        <f t="shared" si="12"/>
        <v>24</v>
      </c>
      <c r="O260" s="751">
        <f t="shared" si="13"/>
        <v>2</v>
      </c>
      <c r="P260" s="752">
        <f t="shared" si="11"/>
        <v>3.5526607949078526E-2</v>
      </c>
    </row>
    <row r="261" spans="1:16" ht="15.75" thickBot="1">
      <c r="A261" s="412" t="s">
        <v>310</v>
      </c>
      <c r="B261" s="497">
        <v>8</v>
      </c>
      <c r="C261" s="746">
        <v>8</v>
      </c>
      <c r="D261" s="747">
        <v>3</v>
      </c>
      <c r="E261" s="747">
        <v>7</v>
      </c>
      <c r="F261" s="747">
        <v>9</v>
      </c>
      <c r="G261" s="748">
        <v>2</v>
      </c>
      <c r="H261" s="748">
        <v>10</v>
      </c>
      <c r="I261" s="748">
        <v>2</v>
      </c>
      <c r="J261" s="747">
        <v>2</v>
      </c>
      <c r="K261" s="746">
        <v>0</v>
      </c>
      <c r="L261" s="746">
        <v>7</v>
      </c>
      <c r="M261" s="749">
        <v>9</v>
      </c>
      <c r="N261" s="750">
        <f t="shared" si="12"/>
        <v>67</v>
      </c>
      <c r="O261" s="751">
        <f t="shared" si="13"/>
        <v>5.583333333333333</v>
      </c>
      <c r="P261" s="752">
        <f t="shared" si="11"/>
        <v>9.9178447191177563E-2</v>
      </c>
    </row>
    <row r="262" spans="1:16" ht="16.5" customHeight="1" thickBot="1">
      <c r="A262" s="454" t="s">
        <v>8</v>
      </c>
      <c r="B262" s="760">
        <f t="shared" ref="B262:G262" si="14">SUM(B5:B261)</f>
        <v>4328</v>
      </c>
      <c r="C262" s="448">
        <f t="shared" si="14"/>
        <v>4796</v>
      </c>
      <c r="D262" s="449">
        <f t="shared" si="14"/>
        <v>5719</v>
      </c>
      <c r="E262" s="449">
        <f t="shared" si="14"/>
        <v>5513</v>
      </c>
      <c r="F262" s="449">
        <f t="shared" si="14"/>
        <v>5181</v>
      </c>
      <c r="G262" s="449">
        <f t="shared" si="14"/>
        <v>5740</v>
      </c>
      <c r="H262" s="449">
        <f t="shared" ref="H262:M262" si="15">SUM(H5:H261)</f>
        <v>4844</v>
      </c>
      <c r="I262" s="449">
        <f t="shared" si="15"/>
        <v>5899</v>
      </c>
      <c r="J262" s="449">
        <f t="shared" si="15"/>
        <v>6356</v>
      </c>
      <c r="K262" s="332">
        <f t="shared" si="15"/>
        <v>6369</v>
      </c>
      <c r="L262" s="450">
        <f t="shared" si="15"/>
        <v>6864</v>
      </c>
      <c r="M262" s="455">
        <f t="shared" si="15"/>
        <v>5946</v>
      </c>
      <c r="N262" s="456">
        <f>SUM(B262:M262)</f>
        <v>67555</v>
      </c>
      <c r="O262" s="457">
        <f t="shared" si="13"/>
        <v>5629.583333333333</v>
      </c>
      <c r="P262" s="458">
        <f t="shared" si="11"/>
        <v>100</v>
      </c>
    </row>
    <row r="263" spans="1:16" ht="70.5" customHeight="1">
      <c r="A263" s="665" t="s">
        <v>52</v>
      </c>
      <c r="B263" s="69"/>
      <c r="C263" s="69"/>
      <c r="D263" s="69"/>
      <c r="E263" s="69"/>
      <c r="F263" s="69"/>
      <c r="G263" s="69"/>
      <c r="H263" s="69"/>
      <c r="I263" s="69"/>
      <c r="J263" s="69"/>
      <c r="K263" s="69"/>
    </row>
    <row r="264" spans="1:16" ht="45">
      <c r="A264" s="263" t="s">
        <v>311</v>
      </c>
      <c r="B264" s="69"/>
      <c r="C264" s="69"/>
      <c r="D264" s="69"/>
      <c r="E264" s="69"/>
      <c r="F264" s="69"/>
      <c r="G264" s="69"/>
      <c r="H264" s="69"/>
      <c r="I264" s="69"/>
      <c r="J264" s="69"/>
      <c r="K264" s="69"/>
    </row>
    <row r="265" spans="1:16">
      <c r="A265" s="70"/>
      <c r="B265" s="69"/>
      <c r="C265" s="69"/>
      <c r="D265" s="69"/>
      <c r="E265" s="69"/>
      <c r="F265" s="69"/>
      <c r="G265" s="69"/>
      <c r="H265" s="69"/>
      <c r="I265" s="69"/>
      <c r="J265" s="69"/>
      <c r="K265" s="69"/>
    </row>
    <row r="266" spans="1:16">
      <c r="A266" s="70"/>
      <c r="B266" s="69"/>
      <c r="C266" s="69"/>
      <c r="D266" s="69"/>
      <c r="E266" s="69"/>
      <c r="F266" s="69"/>
      <c r="G266" s="69"/>
      <c r="H266" s="69"/>
      <c r="I266" s="69"/>
      <c r="J266" s="69"/>
      <c r="K266" s="69"/>
    </row>
    <row r="267" spans="1:16" ht="31.5" customHeight="1">
      <c r="A267" s="263"/>
      <c r="B267" s="69"/>
      <c r="C267" s="69"/>
      <c r="D267" s="69"/>
      <c r="E267" s="69"/>
      <c r="F267" s="69"/>
      <c r="G267" s="69"/>
      <c r="H267" s="69"/>
      <c r="I267" s="69"/>
      <c r="J267" s="69"/>
      <c r="K267" s="69"/>
    </row>
    <row r="268" spans="1:16">
      <c r="A268" s="70"/>
    </row>
    <row r="269" spans="1:16">
      <c r="A269" s="70"/>
      <c r="B269" s="69"/>
      <c r="C269" s="69"/>
      <c r="D269" s="69"/>
      <c r="E269" s="69"/>
      <c r="F269" s="69"/>
    </row>
    <row r="271" spans="1:16">
      <c r="A271" s="70"/>
      <c r="B271"/>
      <c r="C271"/>
      <c r="D271"/>
      <c r="E271"/>
      <c r="F271"/>
      <c r="G271"/>
      <c r="H271"/>
      <c r="I271"/>
      <c r="J271"/>
      <c r="K271"/>
      <c r="L271"/>
      <c r="M271" s="71"/>
      <c r="N271"/>
      <c r="O271"/>
      <c r="P271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262:M26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6"/>
  <dimension ref="A1:AO46"/>
  <sheetViews>
    <sheetView zoomScale="90" zoomScaleNormal="90" workbookViewId="0">
      <selection activeCell="S6" sqref="S6"/>
    </sheetView>
  </sheetViews>
  <sheetFormatPr defaultColWidth="5.5703125" defaultRowHeight="14.25"/>
  <cols>
    <col min="1" max="1" width="51.5703125" style="9" customWidth="1"/>
    <col min="2" max="2" width="7.5703125" style="9" bestFit="1" customWidth="1"/>
    <col min="3" max="3" width="7.7109375" style="76" bestFit="1" customWidth="1"/>
    <col min="4" max="4" width="7.140625" style="9" bestFit="1" customWidth="1"/>
    <col min="5" max="5" width="7" style="74" bestFit="1" customWidth="1"/>
    <col min="6" max="6" width="7.5703125" style="9" bestFit="1" customWidth="1"/>
    <col min="7" max="7" width="6.28515625" style="74" customWidth="1"/>
    <col min="8" max="8" width="7" style="9" bestFit="1" customWidth="1"/>
    <col min="9" max="9" width="7.5703125" style="9" customWidth="1"/>
    <col min="10" max="10" width="7.140625" style="9" bestFit="1" customWidth="1"/>
    <col min="11" max="11" width="7.5703125" style="9" bestFit="1" customWidth="1"/>
    <col min="12" max="12" width="7.140625" style="9" bestFit="1" customWidth="1"/>
    <col min="13" max="13" width="7.7109375" style="9" customWidth="1"/>
    <col min="14" max="14" width="8.5703125" style="204" hidden="1" customWidth="1"/>
    <col min="15" max="15" width="7.140625" style="9" bestFit="1" customWidth="1"/>
    <col min="16" max="16" width="9.7109375" style="9" customWidth="1"/>
    <col min="17" max="17" width="17.42578125" style="9" customWidth="1"/>
    <col min="18" max="215" width="9.140625" style="9" customWidth="1"/>
    <col min="216" max="216" width="58.28515625" style="9" customWidth="1"/>
    <col min="217" max="217" width="3.7109375" style="9" bestFit="1" customWidth="1"/>
    <col min="218" max="218" width="5.5703125" style="9" bestFit="1" customWidth="1"/>
    <col min="219" max="219" width="5.5703125" style="9" customWidth="1"/>
    <col min="220" max="16384" width="5.5703125" style="9"/>
  </cols>
  <sheetData>
    <row r="1" spans="1:21" ht="15">
      <c r="A1" s="72" t="s">
        <v>3</v>
      </c>
      <c r="B1" s="72"/>
      <c r="C1" s="73"/>
      <c r="D1" s="72"/>
      <c r="H1" s="204"/>
      <c r="I1" s="204"/>
      <c r="J1" s="197"/>
      <c r="K1" s="197"/>
      <c r="L1" s="197"/>
      <c r="M1" s="197"/>
      <c r="N1" s="197"/>
      <c r="O1" s="197"/>
      <c r="P1" s="204">
        <f>Assuntos!B262</f>
        <v>4328</v>
      </c>
      <c r="Q1" s="197"/>
      <c r="R1" s="197"/>
      <c r="S1" s="197"/>
    </row>
    <row r="2" spans="1:21" ht="15">
      <c r="A2" s="1" t="s">
        <v>4</v>
      </c>
      <c r="B2" s="1"/>
      <c r="C2" s="64"/>
      <c r="D2" s="1"/>
      <c r="H2" s="204"/>
      <c r="I2" s="204"/>
      <c r="J2" s="197"/>
      <c r="K2" s="197"/>
      <c r="L2" s="197"/>
      <c r="M2" s="197"/>
      <c r="N2" s="197"/>
      <c r="O2" s="197"/>
      <c r="P2" s="197"/>
      <c r="Q2" s="197"/>
      <c r="R2" s="197"/>
      <c r="S2" s="197"/>
    </row>
    <row r="3" spans="1:21" ht="15">
      <c r="A3" s="1"/>
      <c r="B3" s="1"/>
      <c r="C3" s="64"/>
      <c r="D3" s="1"/>
      <c r="H3" s="204"/>
      <c r="I3" s="204"/>
      <c r="J3" s="197"/>
      <c r="K3" s="197"/>
      <c r="L3" s="197"/>
      <c r="M3" s="197"/>
      <c r="N3" s="197"/>
      <c r="O3" s="197"/>
      <c r="P3" s="197"/>
      <c r="Q3" s="197"/>
      <c r="R3" s="197"/>
      <c r="S3" s="197"/>
    </row>
    <row r="4" spans="1:21" ht="15">
      <c r="A4" s="1" t="s">
        <v>312</v>
      </c>
      <c r="B4" s="1"/>
      <c r="C4" s="64"/>
      <c r="D4" s="1"/>
      <c r="H4" s="204"/>
      <c r="I4" s="204"/>
      <c r="J4" s="197"/>
      <c r="K4" s="197"/>
      <c r="L4" s="197"/>
      <c r="M4" s="197"/>
      <c r="N4" s="197"/>
      <c r="O4" s="197"/>
      <c r="P4" s="197"/>
      <c r="Q4" s="197"/>
      <c r="R4" s="197"/>
      <c r="S4" s="197"/>
    </row>
    <row r="5" spans="1:21" ht="15" thickBot="1">
      <c r="E5" s="9"/>
      <c r="F5" s="74"/>
      <c r="G5" s="9"/>
      <c r="H5" s="218"/>
      <c r="I5" s="204"/>
      <c r="J5" s="197"/>
      <c r="K5" s="197"/>
      <c r="L5" s="197"/>
      <c r="M5" s="197"/>
      <c r="O5" s="197"/>
      <c r="P5" s="197"/>
      <c r="Q5" s="197"/>
      <c r="R5" s="197"/>
      <c r="S5" s="96"/>
    </row>
    <row r="6" spans="1:21" ht="48" customHeight="1" thickBot="1">
      <c r="A6" s="666" t="s">
        <v>53</v>
      </c>
      <c r="B6" s="256">
        <v>45992</v>
      </c>
      <c r="C6" s="256">
        <v>45962</v>
      </c>
      <c r="D6" s="256">
        <v>45931</v>
      </c>
      <c r="E6" s="256">
        <v>45901</v>
      </c>
      <c r="F6" s="256">
        <v>45870</v>
      </c>
      <c r="G6" s="256">
        <v>45839</v>
      </c>
      <c r="H6" s="256">
        <v>45809</v>
      </c>
      <c r="I6" s="256">
        <v>45778</v>
      </c>
      <c r="J6" s="256">
        <v>45748</v>
      </c>
      <c r="K6" s="256">
        <v>45717</v>
      </c>
      <c r="L6" s="256">
        <v>45689</v>
      </c>
      <c r="M6" s="535">
        <v>45658</v>
      </c>
      <c r="N6" s="537">
        <v>45627</v>
      </c>
      <c r="O6" s="271" t="s">
        <v>8</v>
      </c>
      <c r="P6" s="256" t="s">
        <v>9</v>
      </c>
      <c r="Q6" s="296" t="s">
        <v>313</v>
      </c>
    </row>
    <row r="7" spans="1:21" ht="14.25" customHeight="1" thickBot="1">
      <c r="A7" s="459" t="s">
        <v>263</v>
      </c>
      <c r="B7" s="460">
        <v>270</v>
      </c>
      <c r="C7" s="461">
        <v>309</v>
      </c>
      <c r="D7" s="462">
        <v>358</v>
      </c>
      <c r="E7" s="462">
        <v>303</v>
      </c>
      <c r="F7" s="462">
        <v>274</v>
      </c>
      <c r="G7" s="463">
        <v>349</v>
      </c>
      <c r="H7" s="463">
        <v>299</v>
      </c>
      <c r="I7" s="463">
        <v>364</v>
      </c>
      <c r="J7" s="462">
        <v>314</v>
      </c>
      <c r="K7" s="461">
        <v>320</v>
      </c>
      <c r="L7" s="461">
        <v>258</v>
      </c>
      <c r="M7" s="407">
        <v>233</v>
      </c>
      <c r="N7" s="205">
        <v>186</v>
      </c>
      <c r="O7" s="542">
        <f>SUM(B7:M7)</f>
        <v>3651</v>
      </c>
      <c r="P7" s="539">
        <f>AVERAGE(B7:M7)</f>
        <v>304.25</v>
      </c>
      <c r="Q7" s="194">
        <f>(B7*100)/$P$1</f>
        <v>6.2384473197781887</v>
      </c>
      <c r="T7" s="74"/>
      <c r="U7" s="74"/>
    </row>
    <row r="8" spans="1:21" ht="15" customHeight="1" thickBot="1">
      <c r="A8" s="464" t="s">
        <v>240</v>
      </c>
      <c r="B8" s="465">
        <v>161</v>
      </c>
      <c r="C8" s="466">
        <v>172</v>
      </c>
      <c r="D8" s="467">
        <v>155</v>
      </c>
      <c r="E8" s="467">
        <v>184</v>
      </c>
      <c r="F8" s="467">
        <v>203</v>
      </c>
      <c r="G8" s="468">
        <v>241</v>
      </c>
      <c r="H8" s="468">
        <v>257</v>
      </c>
      <c r="I8" s="468">
        <v>350</v>
      </c>
      <c r="J8" s="467">
        <v>590</v>
      </c>
      <c r="K8" s="466">
        <v>320</v>
      </c>
      <c r="L8" s="466">
        <v>535</v>
      </c>
      <c r="M8" s="407">
        <v>248</v>
      </c>
      <c r="N8" s="205">
        <v>250</v>
      </c>
      <c r="O8" s="540">
        <f t="shared" ref="O8:O16" si="0">SUM(B8:M8)</f>
        <v>3416</v>
      </c>
      <c r="P8" s="539">
        <f t="shared" ref="P8:P16" si="1">AVERAGE(B8:M8)</f>
        <v>284.66666666666669</v>
      </c>
      <c r="Q8" s="194">
        <f t="shared" ref="Q8:Q17" si="2">(B8*100)/$P$1</f>
        <v>3.7199630314232901</v>
      </c>
      <c r="T8" s="74"/>
      <c r="U8" s="74"/>
    </row>
    <row r="9" spans="1:21" ht="15.75" thickBot="1">
      <c r="A9" s="469" t="s">
        <v>229</v>
      </c>
      <c r="B9" s="465">
        <v>192</v>
      </c>
      <c r="C9" s="466">
        <v>435</v>
      </c>
      <c r="D9" s="467">
        <v>443</v>
      </c>
      <c r="E9" s="467">
        <v>560</v>
      </c>
      <c r="F9" s="467">
        <v>344</v>
      </c>
      <c r="G9" s="468">
        <v>523</v>
      </c>
      <c r="H9" s="468">
        <v>153</v>
      </c>
      <c r="I9" s="468">
        <v>149</v>
      </c>
      <c r="J9" s="467">
        <v>131</v>
      </c>
      <c r="K9" s="466">
        <v>143</v>
      </c>
      <c r="L9" s="466">
        <v>116</v>
      </c>
      <c r="M9" s="407">
        <v>113</v>
      </c>
      <c r="N9" s="205">
        <v>203</v>
      </c>
      <c r="O9" s="540">
        <f t="shared" si="0"/>
        <v>3302</v>
      </c>
      <c r="P9" s="539">
        <f t="shared" si="1"/>
        <v>275.16666666666669</v>
      </c>
      <c r="Q9" s="194">
        <f t="shared" si="2"/>
        <v>4.4362292051756009</v>
      </c>
      <c r="T9" s="74"/>
      <c r="U9" s="74"/>
    </row>
    <row r="10" spans="1:21" ht="15.75" thickBot="1">
      <c r="A10" s="469" t="s">
        <v>94</v>
      </c>
      <c r="B10" s="465">
        <v>181</v>
      </c>
      <c r="C10" s="466">
        <v>165</v>
      </c>
      <c r="D10" s="467">
        <v>199</v>
      </c>
      <c r="E10" s="467">
        <v>197</v>
      </c>
      <c r="F10" s="467">
        <v>213</v>
      </c>
      <c r="G10" s="468">
        <v>219</v>
      </c>
      <c r="H10" s="468">
        <v>305</v>
      </c>
      <c r="I10" s="468">
        <v>321</v>
      </c>
      <c r="J10" s="467">
        <v>360</v>
      </c>
      <c r="K10" s="466">
        <v>328</v>
      </c>
      <c r="L10" s="466">
        <v>325</v>
      </c>
      <c r="M10" s="407">
        <v>324</v>
      </c>
      <c r="N10" s="205">
        <v>204</v>
      </c>
      <c r="O10" s="540">
        <f t="shared" si="0"/>
        <v>3137</v>
      </c>
      <c r="P10" s="539">
        <f t="shared" si="1"/>
        <v>261.41666666666669</v>
      </c>
      <c r="Q10" s="194">
        <f t="shared" si="2"/>
        <v>4.182070240295749</v>
      </c>
      <c r="T10" s="74"/>
      <c r="U10" s="74"/>
    </row>
    <row r="11" spans="1:21" ht="15.75" thickBot="1">
      <c r="A11" s="464" t="s">
        <v>78</v>
      </c>
      <c r="B11" s="465">
        <v>234</v>
      </c>
      <c r="C11" s="466">
        <v>250</v>
      </c>
      <c r="D11" s="467">
        <v>265</v>
      </c>
      <c r="E11" s="467">
        <v>296</v>
      </c>
      <c r="F11" s="467">
        <v>223</v>
      </c>
      <c r="G11" s="468">
        <v>258</v>
      </c>
      <c r="H11" s="468">
        <v>229</v>
      </c>
      <c r="I11" s="468">
        <v>250</v>
      </c>
      <c r="J11" s="467">
        <v>254</v>
      </c>
      <c r="K11" s="466">
        <v>263</v>
      </c>
      <c r="L11" s="466">
        <v>297</v>
      </c>
      <c r="M11" s="407">
        <v>315</v>
      </c>
      <c r="N11" s="205">
        <v>190</v>
      </c>
      <c r="O11" s="540">
        <f t="shared" si="0"/>
        <v>3134</v>
      </c>
      <c r="P11" s="539">
        <f t="shared" si="1"/>
        <v>261.16666666666669</v>
      </c>
      <c r="Q11" s="194">
        <f t="shared" si="2"/>
        <v>5.4066543438077632</v>
      </c>
      <c r="T11" s="74"/>
      <c r="U11" s="74"/>
    </row>
    <row r="12" spans="1:21" ht="15" customHeight="1" thickBot="1">
      <c r="A12" s="464" t="s">
        <v>236</v>
      </c>
      <c r="B12" s="465">
        <v>168</v>
      </c>
      <c r="C12" s="466">
        <v>197</v>
      </c>
      <c r="D12" s="467">
        <v>238</v>
      </c>
      <c r="E12" s="467">
        <v>248</v>
      </c>
      <c r="F12" s="467">
        <v>233</v>
      </c>
      <c r="G12" s="468">
        <v>177</v>
      </c>
      <c r="H12" s="468">
        <v>189</v>
      </c>
      <c r="I12" s="468">
        <v>301</v>
      </c>
      <c r="J12" s="467">
        <v>307</v>
      </c>
      <c r="K12" s="466">
        <v>338</v>
      </c>
      <c r="L12" s="466">
        <v>321</v>
      </c>
      <c r="M12" s="407">
        <v>206</v>
      </c>
      <c r="N12" s="205">
        <v>136</v>
      </c>
      <c r="O12" s="540">
        <f t="shared" si="0"/>
        <v>2923</v>
      </c>
      <c r="P12" s="539">
        <f t="shared" si="1"/>
        <v>243.58333333333334</v>
      </c>
      <c r="Q12" s="194">
        <f t="shared" si="2"/>
        <v>3.8817005545286505</v>
      </c>
      <c r="T12" s="74"/>
      <c r="U12" s="74"/>
    </row>
    <row r="13" spans="1:21" ht="15.75" thickBot="1">
      <c r="A13" s="469" t="s">
        <v>257</v>
      </c>
      <c r="B13" s="465">
        <v>149</v>
      </c>
      <c r="C13" s="466">
        <v>187</v>
      </c>
      <c r="D13" s="467">
        <v>263</v>
      </c>
      <c r="E13" s="467">
        <v>264</v>
      </c>
      <c r="F13" s="467">
        <v>287</v>
      </c>
      <c r="G13" s="468">
        <v>244</v>
      </c>
      <c r="H13" s="468">
        <v>183</v>
      </c>
      <c r="I13" s="468">
        <v>252</v>
      </c>
      <c r="J13" s="467">
        <v>242</v>
      </c>
      <c r="K13" s="466">
        <v>237</v>
      </c>
      <c r="L13" s="466">
        <v>229</v>
      </c>
      <c r="M13" s="407">
        <v>210</v>
      </c>
      <c r="N13" s="205">
        <v>227</v>
      </c>
      <c r="O13" s="540">
        <f t="shared" si="0"/>
        <v>2747</v>
      </c>
      <c r="P13" s="539">
        <f t="shared" si="1"/>
        <v>228.91666666666666</v>
      </c>
      <c r="Q13" s="194">
        <f t="shared" si="2"/>
        <v>3.4426987060998151</v>
      </c>
      <c r="T13" s="74"/>
      <c r="U13" s="74"/>
    </row>
    <row r="14" spans="1:21" ht="15.75" thickBot="1">
      <c r="A14" s="469" t="s">
        <v>252</v>
      </c>
      <c r="B14" s="465">
        <v>175</v>
      </c>
      <c r="C14" s="466">
        <v>158</v>
      </c>
      <c r="D14" s="467">
        <v>178</v>
      </c>
      <c r="E14" s="467">
        <v>135</v>
      </c>
      <c r="F14" s="467">
        <v>93</v>
      </c>
      <c r="G14" s="468">
        <v>121</v>
      </c>
      <c r="H14" s="468">
        <v>96</v>
      </c>
      <c r="I14" s="468">
        <v>176</v>
      </c>
      <c r="J14" s="467">
        <v>166</v>
      </c>
      <c r="K14" s="466">
        <v>290</v>
      </c>
      <c r="L14" s="466">
        <v>268</v>
      </c>
      <c r="M14" s="407">
        <v>260</v>
      </c>
      <c r="N14" s="205">
        <v>147</v>
      </c>
      <c r="O14" s="540">
        <f t="shared" si="0"/>
        <v>2116</v>
      </c>
      <c r="P14" s="539">
        <f t="shared" si="1"/>
        <v>176.33333333333334</v>
      </c>
      <c r="Q14" s="194">
        <f t="shared" si="2"/>
        <v>4.0434380776340113</v>
      </c>
      <c r="T14" s="74"/>
      <c r="U14" s="74"/>
    </row>
    <row r="15" spans="1:21" ht="15.75" thickBot="1">
      <c r="A15" s="469" t="s">
        <v>251</v>
      </c>
      <c r="B15" s="465">
        <v>145</v>
      </c>
      <c r="C15" s="466">
        <v>139</v>
      </c>
      <c r="D15" s="467">
        <v>130</v>
      </c>
      <c r="E15" s="467">
        <v>185</v>
      </c>
      <c r="F15" s="467">
        <v>169</v>
      </c>
      <c r="G15" s="468">
        <v>180</v>
      </c>
      <c r="H15" s="468">
        <v>192</v>
      </c>
      <c r="I15" s="468">
        <v>174</v>
      </c>
      <c r="J15" s="467">
        <v>184</v>
      </c>
      <c r="K15" s="466">
        <v>192</v>
      </c>
      <c r="L15" s="466">
        <v>189</v>
      </c>
      <c r="M15" s="407">
        <v>174</v>
      </c>
      <c r="N15" s="205">
        <v>137</v>
      </c>
      <c r="O15" s="540">
        <f t="shared" si="0"/>
        <v>2053</v>
      </c>
      <c r="P15" s="539">
        <f t="shared" si="1"/>
        <v>171.08333333333334</v>
      </c>
      <c r="Q15" s="194">
        <f t="shared" si="2"/>
        <v>3.3502772643253236</v>
      </c>
      <c r="T15" s="74"/>
      <c r="U15" s="74"/>
    </row>
    <row r="16" spans="1:21" ht="15.75" thickBot="1">
      <c r="A16" s="469" t="s">
        <v>97</v>
      </c>
      <c r="B16" s="465">
        <v>120</v>
      </c>
      <c r="C16" s="466">
        <v>132</v>
      </c>
      <c r="D16" s="467">
        <v>136</v>
      </c>
      <c r="E16" s="467">
        <v>148</v>
      </c>
      <c r="F16" s="467">
        <v>220</v>
      </c>
      <c r="G16" s="468">
        <v>277</v>
      </c>
      <c r="H16" s="468">
        <v>97</v>
      </c>
      <c r="I16" s="468">
        <v>115</v>
      </c>
      <c r="J16" s="467">
        <v>185</v>
      </c>
      <c r="K16" s="466">
        <v>213</v>
      </c>
      <c r="L16" s="466">
        <v>186</v>
      </c>
      <c r="M16" s="407">
        <v>217</v>
      </c>
      <c r="N16" s="205">
        <v>197</v>
      </c>
      <c r="O16" s="541">
        <f t="shared" si="0"/>
        <v>2046</v>
      </c>
      <c r="P16" s="539">
        <f t="shared" si="1"/>
        <v>170.5</v>
      </c>
      <c r="Q16" s="194">
        <f t="shared" si="2"/>
        <v>2.7726432532347505</v>
      </c>
      <c r="T16" s="74"/>
      <c r="U16" s="74"/>
    </row>
    <row r="17" spans="1:41" ht="15.75" customHeight="1" thickBot="1">
      <c r="A17" s="333" t="s">
        <v>8</v>
      </c>
      <c r="B17" s="259">
        <f>SUM(B7:B16)</f>
        <v>1795</v>
      </c>
      <c r="C17" s="259">
        <f>SUM(C7:C16)</f>
        <v>2144</v>
      </c>
      <c r="D17" s="259">
        <f t="shared" ref="D17:J17" si="3">SUM(D7:D16)</f>
        <v>2365</v>
      </c>
      <c r="E17" s="259">
        <f t="shared" si="3"/>
        <v>2520</v>
      </c>
      <c r="F17" s="259">
        <f t="shared" si="3"/>
        <v>2259</v>
      </c>
      <c r="G17" s="259">
        <f t="shared" si="3"/>
        <v>2589</v>
      </c>
      <c r="H17" s="259">
        <f t="shared" si="3"/>
        <v>2000</v>
      </c>
      <c r="I17" s="259">
        <f t="shared" si="3"/>
        <v>2452</v>
      </c>
      <c r="J17" s="259">
        <f t="shared" si="3"/>
        <v>2733</v>
      </c>
      <c r="K17" s="527">
        <f>SUM(K7:K16)</f>
        <v>2644</v>
      </c>
      <c r="L17" s="527">
        <f>SUM(L7:L16)</f>
        <v>2724</v>
      </c>
      <c r="M17" s="527">
        <f>SUM(M7:M16)</f>
        <v>2300</v>
      </c>
      <c r="N17" s="538"/>
      <c r="O17" s="372">
        <f>SUM(O7:O16)</f>
        <v>28525</v>
      </c>
      <c r="P17" s="536">
        <f>AVERAGE(B17:M17)</f>
        <v>2377.0833333333335</v>
      </c>
      <c r="Q17" s="194">
        <f t="shared" si="2"/>
        <v>41.47412199630314</v>
      </c>
      <c r="T17" s="74"/>
      <c r="U17" s="74"/>
    </row>
    <row r="18" spans="1:41" s="204" customFormat="1" ht="23.25" customHeight="1">
      <c r="A18" s="204" t="s">
        <v>314</v>
      </c>
      <c r="C18" s="205"/>
      <c r="O18" s="204" t="s">
        <v>315</v>
      </c>
      <c r="P18" s="206">
        <f>100-Q17</f>
        <v>58.52587800369686</v>
      </c>
    </row>
    <row r="19" spans="1:41" s="299" customFormat="1" ht="54.75" customHeight="1">
      <c r="A19" s="297"/>
      <c r="B19" s="297"/>
      <c r="C19" s="298"/>
      <c r="D19" s="1099"/>
      <c r="E19" s="1099"/>
      <c r="F19" s="1099"/>
      <c r="G19" s="1099"/>
      <c r="H19" s="1099"/>
      <c r="N19" s="204"/>
      <c r="W19" s="302"/>
    </row>
    <row r="20" spans="1:41" s="299" customFormat="1">
      <c r="A20" s="307"/>
      <c r="B20" s="307"/>
      <c r="C20" s="308"/>
      <c r="E20" s="302"/>
      <c r="N20" s="204"/>
      <c r="O20" s="302"/>
      <c r="W20" s="302"/>
      <c r="AC20" s="303"/>
      <c r="AD20" s="304"/>
      <c r="AE20" s="304"/>
      <c r="AF20" s="304"/>
      <c r="AG20" s="304"/>
      <c r="AH20" s="304"/>
      <c r="AI20" s="304"/>
      <c r="AJ20" s="305"/>
      <c r="AK20" s="304"/>
      <c r="AL20" s="304"/>
      <c r="AM20" s="304"/>
      <c r="AN20" s="304"/>
      <c r="AO20" s="306"/>
    </row>
    <row r="21" spans="1:41" s="299" customFormat="1" ht="92.25" customHeight="1">
      <c r="A21" s="297"/>
      <c r="B21" s="297"/>
      <c r="C21" s="298"/>
      <c r="D21" s="1099"/>
      <c r="E21" s="1099"/>
      <c r="F21" s="1099"/>
      <c r="G21" s="1099"/>
      <c r="H21" s="1099"/>
      <c r="L21" s="300"/>
      <c r="N21" s="204"/>
      <c r="P21" s="301"/>
      <c r="W21" s="302"/>
      <c r="AC21" s="303"/>
      <c r="AD21" s="304"/>
      <c r="AE21" s="304"/>
      <c r="AF21" s="304"/>
      <c r="AG21" s="304"/>
      <c r="AH21" s="304"/>
      <c r="AI21" s="304"/>
      <c r="AJ21" s="305"/>
      <c r="AK21" s="304"/>
      <c r="AL21" s="304"/>
      <c r="AM21" s="304"/>
      <c r="AN21" s="304"/>
      <c r="AO21" s="306"/>
    </row>
    <row r="22" spans="1:41" s="299" customFormat="1">
      <c r="A22" s="297"/>
      <c r="B22" s="297"/>
      <c r="C22" s="298"/>
      <c r="E22" s="302"/>
      <c r="N22" s="204"/>
      <c r="O22" s="302"/>
      <c r="W22" s="309"/>
      <c r="AC22" s="303"/>
      <c r="AD22" s="304"/>
      <c r="AE22" s="304"/>
      <c r="AF22" s="304"/>
      <c r="AG22" s="304"/>
      <c r="AH22" s="304"/>
      <c r="AI22" s="304"/>
      <c r="AJ22" s="305"/>
      <c r="AK22" s="304"/>
      <c r="AL22" s="304"/>
      <c r="AM22" s="304"/>
      <c r="AN22" s="304"/>
      <c r="AO22" s="306"/>
    </row>
    <row r="23" spans="1:41" s="299" customFormat="1" ht="66.75" customHeight="1">
      <c r="A23" s="297"/>
      <c r="B23" s="297"/>
      <c r="C23" s="298"/>
      <c r="D23" s="1099"/>
      <c r="E23" s="1099"/>
      <c r="F23" s="1099"/>
      <c r="G23" s="1099"/>
      <c r="H23" s="1099"/>
      <c r="N23" s="204"/>
      <c r="W23" s="302"/>
      <c r="AC23" s="303"/>
      <c r="AD23" s="304"/>
      <c r="AE23" s="304"/>
      <c r="AF23" s="304"/>
      <c r="AG23" s="304"/>
      <c r="AH23" s="304"/>
      <c r="AI23" s="304"/>
      <c r="AJ23" s="305"/>
      <c r="AK23" s="304"/>
      <c r="AL23" s="304"/>
      <c r="AM23" s="304"/>
      <c r="AN23" s="304"/>
      <c r="AO23" s="306"/>
    </row>
    <row r="24" spans="1:41" s="299" customFormat="1">
      <c r="A24" s="307"/>
      <c r="B24" s="307"/>
      <c r="C24" s="308"/>
      <c r="E24" s="302"/>
      <c r="N24" s="204"/>
      <c r="W24" s="302"/>
      <c r="AC24" s="303"/>
      <c r="AD24" s="304"/>
      <c r="AE24" s="304"/>
      <c r="AF24" s="304"/>
      <c r="AG24" s="304"/>
      <c r="AH24" s="304"/>
      <c r="AI24" s="304"/>
      <c r="AJ24" s="305"/>
      <c r="AK24" s="304"/>
      <c r="AL24" s="304"/>
      <c r="AM24" s="304"/>
      <c r="AN24" s="304"/>
      <c r="AO24" s="306"/>
    </row>
    <row r="25" spans="1:41" s="299" customFormat="1">
      <c r="A25" s="297"/>
      <c r="B25" s="297"/>
      <c r="C25" s="298"/>
      <c r="E25" s="302"/>
      <c r="N25" s="204"/>
      <c r="W25" s="302"/>
      <c r="AC25" s="303"/>
      <c r="AD25" s="304"/>
      <c r="AE25" s="304"/>
      <c r="AF25" s="304"/>
      <c r="AG25" s="304"/>
      <c r="AH25" s="304"/>
      <c r="AI25" s="304"/>
      <c r="AJ25" s="305"/>
      <c r="AK25" s="304"/>
      <c r="AL25" s="304"/>
      <c r="AM25" s="304"/>
      <c r="AN25" s="304"/>
      <c r="AO25" s="306"/>
    </row>
    <row r="26" spans="1:41" s="197" customFormat="1">
      <c r="C26" s="198"/>
      <c r="E26" s="199"/>
      <c r="G26" s="199"/>
      <c r="N26" s="204"/>
      <c r="AC26" s="200"/>
      <c r="AD26" s="201"/>
      <c r="AE26" s="201"/>
      <c r="AF26" s="201"/>
      <c r="AG26" s="201"/>
      <c r="AH26" s="201"/>
      <c r="AI26" s="201"/>
      <c r="AJ26" s="198"/>
      <c r="AK26" s="201"/>
      <c r="AL26" s="201"/>
      <c r="AM26" s="201"/>
      <c r="AN26" s="201"/>
      <c r="AO26" s="202"/>
    </row>
    <row r="27" spans="1:41" s="197" customFormat="1" ht="53.25" customHeight="1">
      <c r="A27" s="1068" t="s">
        <v>52</v>
      </c>
      <c r="B27" s="1068"/>
      <c r="C27" s="1068"/>
      <c r="D27" s="1068"/>
      <c r="E27" s="1068"/>
      <c r="F27" s="1068"/>
      <c r="G27" s="1068"/>
      <c r="H27" s="1068"/>
      <c r="N27" s="204"/>
      <c r="R27" s="200"/>
      <c r="S27" s="201"/>
      <c r="T27" s="202"/>
      <c r="U27" s="202"/>
      <c r="V27" s="202"/>
      <c r="W27" s="203"/>
      <c r="AC27" s="200"/>
      <c r="AD27" s="201"/>
      <c r="AE27" s="201"/>
      <c r="AF27" s="201"/>
      <c r="AG27" s="201"/>
      <c r="AH27" s="201"/>
      <c r="AI27" s="201"/>
      <c r="AJ27" s="198"/>
      <c r="AK27" s="201"/>
      <c r="AL27" s="201"/>
      <c r="AM27" s="201"/>
      <c r="AN27" s="201"/>
      <c r="AO27" s="202"/>
    </row>
    <row r="28" spans="1:41" s="197" customFormat="1">
      <c r="C28" s="198"/>
      <c r="E28" s="199"/>
      <c r="G28" s="199"/>
      <c r="N28" s="204"/>
      <c r="R28" s="200"/>
      <c r="S28" s="201"/>
      <c r="T28" s="202"/>
      <c r="U28" s="202"/>
      <c r="V28" s="202"/>
      <c r="W28" s="203"/>
      <c r="AC28" s="200"/>
      <c r="AD28" s="201"/>
      <c r="AE28" s="201"/>
      <c r="AF28" s="201"/>
      <c r="AG28" s="201"/>
      <c r="AH28" s="201"/>
      <c r="AI28" s="201"/>
      <c r="AJ28" s="198"/>
      <c r="AK28" s="201"/>
      <c r="AL28" s="201"/>
      <c r="AM28" s="201"/>
      <c r="AN28" s="201"/>
      <c r="AO28" s="202"/>
    </row>
    <row r="29" spans="1:41" s="197" customFormat="1">
      <c r="C29" s="198"/>
      <c r="E29" s="199"/>
      <c r="G29" s="199"/>
      <c r="N29" s="204"/>
      <c r="R29" s="200"/>
      <c r="S29" s="201"/>
      <c r="T29" s="202"/>
      <c r="U29" s="202"/>
      <c r="V29" s="202"/>
      <c r="W29" s="203"/>
      <c r="AC29" s="200"/>
      <c r="AD29" s="201"/>
      <c r="AE29" s="201"/>
      <c r="AF29" s="201"/>
      <c r="AG29" s="201"/>
      <c r="AH29" s="201"/>
      <c r="AI29" s="201"/>
      <c r="AJ29" s="198"/>
      <c r="AK29" s="201"/>
      <c r="AL29" s="201"/>
      <c r="AM29" s="201"/>
      <c r="AN29" s="201"/>
      <c r="AO29" s="202"/>
    </row>
    <row r="30" spans="1:41" s="197" customFormat="1">
      <c r="C30" s="198"/>
      <c r="E30" s="199"/>
      <c r="G30" s="199"/>
      <c r="N30" s="204"/>
      <c r="R30" s="200"/>
      <c r="S30" s="201"/>
      <c r="T30" s="202"/>
      <c r="U30" s="202"/>
      <c r="V30" s="202"/>
      <c r="W30" s="203"/>
      <c r="AO30" s="199"/>
    </row>
    <row r="31" spans="1:41" s="197" customFormat="1">
      <c r="C31" s="198"/>
      <c r="E31" s="199"/>
      <c r="G31" s="199"/>
      <c r="N31" s="204"/>
      <c r="R31" s="200"/>
      <c r="S31" s="201"/>
      <c r="T31" s="202"/>
      <c r="U31" s="202"/>
      <c r="V31" s="202"/>
      <c r="W31" s="203"/>
    </row>
    <row r="32" spans="1:41" s="197" customFormat="1">
      <c r="C32" s="198"/>
      <c r="E32" s="199"/>
      <c r="G32" s="199"/>
      <c r="N32" s="204"/>
      <c r="R32" s="200"/>
      <c r="S32" s="201"/>
      <c r="T32" s="202"/>
      <c r="U32" s="202"/>
      <c r="V32" s="202"/>
      <c r="W32" s="203"/>
    </row>
    <row r="33" spans="1:23" s="197" customFormat="1">
      <c r="C33" s="198"/>
      <c r="E33" s="199"/>
      <c r="G33" s="199"/>
      <c r="N33" s="204"/>
      <c r="R33" s="200"/>
      <c r="S33" s="201"/>
      <c r="T33" s="202"/>
      <c r="U33" s="202"/>
      <c r="V33" s="202"/>
      <c r="W33" s="203"/>
    </row>
    <row r="34" spans="1:23" s="197" customFormat="1">
      <c r="C34" s="198"/>
      <c r="E34" s="199"/>
      <c r="G34" s="199"/>
      <c r="N34" s="204"/>
      <c r="R34" s="200"/>
      <c r="S34" s="201"/>
      <c r="T34" s="202"/>
      <c r="U34" s="202"/>
      <c r="V34" s="202"/>
      <c r="W34" s="203"/>
    </row>
    <row r="35" spans="1:23" s="197" customFormat="1">
      <c r="C35" s="198"/>
      <c r="E35" s="199"/>
      <c r="G35" s="199"/>
      <c r="N35" s="204"/>
      <c r="R35" s="200"/>
      <c r="S35" s="201"/>
      <c r="T35" s="202"/>
      <c r="U35" s="202"/>
      <c r="V35" s="202"/>
      <c r="W35" s="203"/>
    </row>
    <row r="36" spans="1:23" s="197" customFormat="1">
      <c r="C36" s="198"/>
      <c r="E36" s="199"/>
      <c r="G36" s="199"/>
      <c r="N36" s="204"/>
      <c r="R36" s="200"/>
      <c r="S36" s="201"/>
      <c r="T36" s="202"/>
      <c r="U36" s="202"/>
      <c r="V36" s="202"/>
      <c r="W36" s="203"/>
    </row>
    <row r="37" spans="1:23">
      <c r="A37" s="197"/>
      <c r="B37" s="197"/>
      <c r="C37" s="198"/>
      <c r="D37" s="197"/>
      <c r="E37" s="199"/>
      <c r="F37" s="197"/>
      <c r="G37" s="199"/>
      <c r="H37" s="197"/>
      <c r="I37" s="197"/>
      <c r="J37" s="197"/>
      <c r="K37" s="197"/>
    </row>
    <row r="38" spans="1:23">
      <c r="A38" s="197"/>
      <c r="B38" s="197"/>
      <c r="C38" s="198"/>
      <c r="D38" s="197"/>
      <c r="E38" s="199"/>
      <c r="F38" s="197"/>
      <c r="G38" s="199"/>
      <c r="H38" s="197"/>
      <c r="I38" s="197"/>
      <c r="J38" s="197"/>
      <c r="K38" s="197"/>
    </row>
    <row r="39" spans="1:23">
      <c r="A39" s="197"/>
      <c r="B39" s="197"/>
      <c r="C39" s="198"/>
      <c r="D39" s="197"/>
      <c r="E39" s="199"/>
      <c r="F39" s="197"/>
      <c r="G39" s="199"/>
      <c r="H39" s="197"/>
      <c r="I39" s="197"/>
      <c r="J39" s="197"/>
      <c r="K39" s="197"/>
    </row>
    <row r="40" spans="1:23">
      <c r="A40" s="197"/>
      <c r="B40" s="197"/>
      <c r="C40" s="198"/>
      <c r="D40" s="197"/>
      <c r="E40" s="199"/>
      <c r="F40" s="197"/>
      <c r="G40" s="199"/>
      <c r="H40" s="197"/>
      <c r="I40" s="197"/>
      <c r="J40" s="197"/>
      <c r="K40" s="197"/>
    </row>
    <row r="41" spans="1:23">
      <c r="A41" s="197"/>
      <c r="B41" s="197"/>
      <c r="C41" s="198"/>
      <c r="D41" s="197"/>
      <c r="E41" s="199"/>
      <c r="F41" s="197"/>
      <c r="G41" s="199"/>
      <c r="H41" s="197"/>
      <c r="I41" s="197"/>
      <c r="J41" s="197"/>
      <c r="K41" s="197"/>
    </row>
    <row r="42" spans="1:23" ht="14.25" customHeight="1">
      <c r="A42" s="96"/>
      <c r="B42" s="96"/>
      <c r="C42" s="103"/>
      <c r="D42" s="96"/>
      <c r="E42" s="195"/>
      <c r="F42" s="96"/>
      <c r="G42" s="195"/>
      <c r="H42" s="96"/>
      <c r="I42" s="96"/>
      <c r="J42" s="96"/>
      <c r="K42" s="96"/>
    </row>
    <row r="43" spans="1:23">
      <c r="A43" s="100"/>
      <c r="B43" s="100"/>
      <c r="C43" s="196"/>
      <c r="D43" s="100"/>
      <c r="E43" s="195"/>
      <c r="F43" s="96"/>
      <c r="G43" s="195"/>
      <c r="H43" s="96"/>
      <c r="I43" s="96"/>
      <c r="J43" s="96"/>
      <c r="K43" s="96"/>
    </row>
    <row r="44" spans="1:23" ht="14.25" customHeight="1">
      <c r="A44" s="96"/>
      <c r="B44" s="96"/>
      <c r="C44" s="103"/>
      <c r="D44" s="96"/>
      <c r="E44" s="195"/>
      <c r="F44" s="96"/>
      <c r="G44" s="195"/>
      <c r="H44" s="96"/>
      <c r="I44" s="96"/>
      <c r="J44" s="96"/>
      <c r="K44" s="96"/>
    </row>
    <row r="45" spans="1:23">
      <c r="A45" s="77"/>
      <c r="B45" s="77"/>
      <c r="C45" s="78"/>
      <c r="D45" s="77"/>
    </row>
    <row r="46" spans="1:23" ht="14.25" customHeight="1"/>
  </sheetData>
  <mergeCells count="4">
    <mergeCell ref="D19:H19"/>
    <mergeCell ref="D21:H21"/>
    <mergeCell ref="D23:H23"/>
    <mergeCell ref="A27:H2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7:M17 O7:O16 P7:P16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7"/>
  <dimension ref="A1:Q65"/>
  <sheetViews>
    <sheetView zoomScale="90" zoomScaleNormal="90" workbookViewId="0">
      <selection activeCell="S43" sqref="S43"/>
    </sheetView>
  </sheetViews>
  <sheetFormatPr defaultRowHeight="14.25"/>
  <cols>
    <col min="1" max="1" width="14" style="9" customWidth="1"/>
    <col min="2" max="2" width="16.5703125" style="74" customWidth="1"/>
    <col min="3" max="3" width="13.85546875" style="74" bestFit="1" customWidth="1"/>
    <col min="4" max="4" width="6.28515625" style="9" bestFit="1" customWidth="1"/>
    <col min="5" max="5" width="12" style="9" bestFit="1" customWidth="1"/>
    <col min="6" max="6" width="15" style="9" bestFit="1" customWidth="1"/>
    <col min="7" max="7" width="13.85546875" style="9" bestFit="1" customWidth="1"/>
    <col min="8" max="8" width="5.42578125" style="9" customWidth="1"/>
    <col min="9" max="9" width="11.85546875" style="9" customWidth="1"/>
    <col min="10" max="10" width="15" style="9" bestFit="1" customWidth="1"/>
    <col min="11" max="11" width="13.85546875" style="9" bestFit="1" customWidth="1"/>
    <col min="12" max="12" width="7.140625" style="9" customWidth="1"/>
    <col min="13" max="13" width="12.7109375" style="9" customWidth="1"/>
    <col min="14" max="14" width="15" style="9" bestFit="1" customWidth="1"/>
    <col min="15" max="15" width="13.85546875" style="9" bestFit="1" customWidth="1"/>
    <col min="16" max="16" width="9.140625" style="9" customWidth="1"/>
    <col min="17" max="17" width="5.5703125" style="9" customWidth="1"/>
    <col min="18" max="18" width="9.140625" style="9" customWidth="1"/>
    <col min="19" max="16384" width="9.140625" style="9"/>
  </cols>
  <sheetData>
    <row r="1" spans="1:15" ht="15">
      <c r="A1" s="1" t="s">
        <v>3</v>
      </c>
    </row>
    <row r="2" spans="1:15" ht="15">
      <c r="A2" s="1" t="s">
        <v>4</v>
      </c>
    </row>
    <row r="3" spans="1:15" ht="15">
      <c r="A3" s="1"/>
    </row>
    <row r="4" spans="1:15" ht="15">
      <c r="A4" s="1" t="s">
        <v>316</v>
      </c>
    </row>
    <row r="5" spans="1:15" ht="15.75" thickBot="1">
      <c r="A5" s="1"/>
    </row>
    <row r="6" spans="1:15" ht="15.75" thickBot="1">
      <c r="A6" s="1100" t="s">
        <v>317</v>
      </c>
      <c r="B6" s="1100"/>
      <c r="C6" s="1100"/>
      <c r="D6" s="1100"/>
      <c r="E6" s="1100"/>
      <c r="F6" s="1"/>
    </row>
    <row r="7" spans="1:15" ht="15.75" thickBot="1">
      <c r="A7" s="528" t="s">
        <v>318</v>
      </c>
      <c r="B7" s="529"/>
      <c r="C7" s="529"/>
      <c r="D7" s="530"/>
      <c r="E7" s="531"/>
      <c r="F7" s="1"/>
    </row>
    <row r="8" spans="1:15" s="204" customFormat="1" ht="15" thickBot="1">
      <c r="B8" s="543">
        <f>'10+_Assuntos_2025'!N7</f>
        <v>186</v>
      </c>
      <c r="F8" s="543">
        <f>'10+_Assuntos_2025'!N8</f>
        <v>250</v>
      </c>
      <c r="J8" s="543">
        <f>'10+_Assuntos_2025'!N9</f>
        <v>203</v>
      </c>
      <c r="N8" s="543">
        <f>'10+_Assuntos_2025'!N10</f>
        <v>204</v>
      </c>
    </row>
    <row r="9" spans="1:15" s="82" customFormat="1" ht="30.75" customHeight="1" thickBot="1">
      <c r="A9" s="1072" t="str">
        <f>'10+_Assuntos_2025'!A7</f>
        <v>Qualidade de atendimento</v>
      </c>
      <c r="B9" s="1073"/>
      <c r="C9" s="1074"/>
      <c r="E9" s="1072" t="str">
        <f>'10+_Assuntos_2025'!A8</f>
        <v>Órgão externo</v>
      </c>
      <c r="F9" s="1073"/>
      <c r="G9" s="1074"/>
      <c r="I9" s="1069" t="str">
        <f>'10+_Assuntos_2025'!A9</f>
        <v>Multas de trânsito e guinchamentos</v>
      </c>
      <c r="J9" s="1070"/>
      <c r="K9" s="1071"/>
      <c r="M9" s="1072" t="str">
        <f>'10+_Assuntos_2025'!A10</f>
        <v>Buraco e Pavimentação</v>
      </c>
      <c r="N9" s="1073"/>
      <c r="O9" s="1074"/>
    </row>
    <row r="10" spans="1:15" ht="15.75" thickBot="1">
      <c r="A10" s="532" t="s">
        <v>5</v>
      </c>
      <c r="B10" s="86" t="s">
        <v>319</v>
      </c>
      <c r="C10" s="280" t="s">
        <v>320</v>
      </c>
      <c r="E10" s="532" t="s">
        <v>5</v>
      </c>
      <c r="F10" s="83" t="s">
        <v>319</v>
      </c>
      <c r="G10" s="280" t="s">
        <v>320</v>
      </c>
      <c r="I10" s="532" t="s">
        <v>5</v>
      </c>
      <c r="J10" s="83" t="s">
        <v>319</v>
      </c>
      <c r="K10" s="280" t="s">
        <v>320</v>
      </c>
      <c r="M10" s="532" t="s">
        <v>5</v>
      </c>
      <c r="N10" s="83" t="s">
        <v>319</v>
      </c>
      <c r="O10" s="280" t="s">
        <v>320</v>
      </c>
    </row>
    <row r="11" spans="1:15" ht="15">
      <c r="A11" s="326">
        <v>45658</v>
      </c>
      <c r="B11" s="7">
        <f>'10+_Assuntos_2025'!M7</f>
        <v>233</v>
      </c>
      <c r="C11" s="329">
        <f>((B11-B8)/B8)*100</f>
        <v>25.268817204301076</v>
      </c>
      <c r="E11" s="326">
        <v>45658</v>
      </c>
      <c r="F11" s="84">
        <f>'10+_Assuntos_2025'!M8</f>
        <v>248</v>
      </c>
      <c r="G11" s="331">
        <f>((F11-F8)/F8)*100</f>
        <v>-0.8</v>
      </c>
      <c r="I11" s="326">
        <v>45658</v>
      </c>
      <c r="J11" s="84">
        <f>'10+_Assuntos_2025'!M9</f>
        <v>113</v>
      </c>
      <c r="K11" s="331">
        <f>((J11-J8)/J8)*100</f>
        <v>-44.334975369458128</v>
      </c>
      <c r="M11" s="326">
        <v>45658</v>
      </c>
      <c r="N11" s="84">
        <f>'10+_Assuntos_2025'!M10</f>
        <v>324</v>
      </c>
      <c r="O11" s="331">
        <f>((N11-N8)/J8)*100</f>
        <v>59.11330049261084</v>
      </c>
    </row>
    <row r="12" spans="1:15" s="197" customFormat="1" ht="15">
      <c r="A12" s="334">
        <v>45689</v>
      </c>
      <c r="B12" s="684">
        <f>'10+_Assuntos_2025'!L7</f>
        <v>258</v>
      </c>
      <c r="C12" s="329">
        <f t="shared" ref="C12:C18" si="0">((B12-B11)/B11)*100</f>
        <v>10.72961373390558</v>
      </c>
      <c r="E12" s="334">
        <v>45689</v>
      </c>
      <c r="F12" s="330">
        <f>'10+_Assuntos_2025'!L8</f>
        <v>535</v>
      </c>
      <c r="G12" s="331">
        <f t="shared" ref="G12:G18" si="1">((F12-F11)/F11)*100</f>
        <v>115.7258064516129</v>
      </c>
      <c r="I12" s="334">
        <v>45689</v>
      </c>
      <c r="J12" s="330">
        <f>'10+_Assuntos_2025'!L9</f>
        <v>116</v>
      </c>
      <c r="K12" s="331">
        <f t="shared" ref="K12:K18" si="2">((J12-J11)/J11)*100</f>
        <v>2.6548672566371683</v>
      </c>
      <c r="M12" s="334">
        <v>45689</v>
      </c>
      <c r="N12" s="330">
        <f>'10+_Assuntos_2025'!L10</f>
        <v>325</v>
      </c>
      <c r="O12" s="331">
        <f t="shared" ref="O12:O18" si="3">((N12-N11)/N11)*100</f>
        <v>0.30864197530864196</v>
      </c>
    </row>
    <row r="13" spans="1:15" s="197" customFormat="1" ht="15">
      <c r="A13" s="334">
        <v>45717</v>
      </c>
      <c r="B13" s="684">
        <f>'10+_Assuntos_2025'!K7</f>
        <v>320</v>
      </c>
      <c r="C13" s="329">
        <f t="shared" si="0"/>
        <v>24.031007751937985</v>
      </c>
      <c r="E13" s="334">
        <v>45717</v>
      </c>
      <c r="F13" s="330">
        <f>'10+_Assuntos_2025'!K8</f>
        <v>320</v>
      </c>
      <c r="G13" s="331">
        <f t="shared" si="1"/>
        <v>-40.186915887850468</v>
      </c>
      <c r="I13" s="334">
        <v>45717</v>
      </c>
      <c r="J13" s="330">
        <f>'10+_Assuntos_2025'!K9</f>
        <v>143</v>
      </c>
      <c r="K13" s="331">
        <f t="shared" si="2"/>
        <v>23.275862068965516</v>
      </c>
      <c r="M13" s="334">
        <v>45717</v>
      </c>
      <c r="N13" s="330">
        <f>'10+_Assuntos_2025'!K10</f>
        <v>328</v>
      </c>
      <c r="O13" s="331">
        <f t="shared" si="3"/>
        <v>0.92307692307692313</v>
      </c>
    </row>
    <row r="14" spans="1:15" s="197" customFormat="1" ht="15">
      <c r="A14" s="334">
        <v>45748</v>
      </c>
      <c r="B14" s="684">
        <f>'10+_Assuntos_2025'!J$7</f>
        <v>314</v>
      </c>
      <c r="C14" s="329">
        <f t="shared" si="0"/>
        <v>-1.875</v>
      </c>
      <c r="E14" s="334">
        <v>45748</v>
      </c>
      <c r="F14" s="330">
        <f>'10+_Assuntos_2025'!J$8</f>
        <v>590</v>
      </c>
      <c r="G14" s="331">
        <f t="shared" si="1"/>
        <v>84.375</v>
      </c>
      <c r="I14" s="334">
        <v>45748</v>
      </c>
      <c r="J14" s="330">
        <f>'10+_Assuntos_2025'!J$9</f>
        <v>131</v>
      </c>
      <c r="K14" s="331">
        <f t="shared" si="2"/>
        <v>-8.3916083916083917</v>
      </c>
      <c r="M14" s="334">
        <v>45748</v>
      </c>
      <c r="N14" s="330">
        <f>'10+_Assuntos_2025'!J$10</f>
        <v>360</v>
      </c>
      <c r="O14" s="331">
        <f t="shared" si="3"/>
        <v>9.7560975609756095</v>
      </c>
    </row>
    <row r="15" spans="1:15" s="197" customFormat="1" ht="15">
      <c r="A15" s="334">
        <v>45778</v>
      </c>
      <c r="B15" s="684">
        <f>'10+_Assuntos_2025'!I$7</f>
        <v>364</v>
      </c>
      <c r="C15" s="329">
        <f t="shared" si="0"/>
        <v>15.923566878980891</v>
      </c>
      <c r="E15" s="334">
        <v>45778</v>
      </c>
      <c r="F15" s="330">
        <f>'10+_Assuntos_2025'!I$8</f>
        <v>350</v>
      </c>
      <c r="G15" s="331">
        <f t="shared" si="1"/>
        <v>-40.677966101694921</v>
      </c>
      <c r="I15" s="334">
        <v>45778</v>
      </c>
      <c r="J15" s="330">
        <f>'10+_Assuntos_2025'!I$9</f>
        <v>149</v>
      </c>
      <c r="K15" s="331">
        <f t="shared" si="2"/>
        <v>13.740458015267176</v>
      </c>
      <c r="M15" s="334">
        <v>45778</v>
      </c>
      <c r="N15" s="330">
        <f>'10+_Assuntos_2025'!I$10</f>
        <v>321</v>
      </c>
      <c r="O15" s="331">
        <f t="shared" si="3"/>
        <v>-10.833333333333334</v>
      </c>
    </row>
    <row r="16" spans="1:15" s="197" customFormat="1" ht="15">
      <c r="A16" s="334">
        <v>45809</v>
      </c>
      <c r="B16" s="684">
        <f>'10+_Assuntos_2025'!H$7</f>
        <v>299</v>
      </c>
      <c r="C16" s="329">
        <f t="shared" si="0"/>
        <v>-17.857142857142858</v>
      </c>
      <c r="E16" s="334">
        <v>45809</v>
      </c>
      <c r="F16" s="330">
        <f>'10+_Assuntos_2025'!H$8</f>
        <v>257</v>
      </c>
      <c r="G16" s="331">
        <f t="shared" si="1"/>
        <v>-26.571428571428573</v>
      </c>
      <c r="I16" s="334">
        <v>45809</v>
      </c>
      <c r="J16" s="330">
        <f>'10+_Assuntos_2025'!H$9</f>
        <v>153</v>
      </c>
      <c r="K16" s="331">
        <f t="shared" si="2"/>
        <v>2.6845637583892619</v>
      </c>
      <c r="M16" s="334">
        <v>45809</v>
      </c>
      <c r="N16" s="330">
        <f>'10+_Assuntos_2025'!H$10</f>
        <v>305</v>
      </c>
      <c r="O16" s="331">
        <f t="shared" si="3"/>
        <v>-4.9844236760124607</v>
      </c>
    </row>
    <row r="17" spans="1:15" s="197" customFormat="1" ht="15">
      <c r="A17" s="334">
        <v>45839</v>
      </c>
      <c r="B17" s="684">
        <f>'10+_Assuntos_2025'!G$7</f>
        <v>349</v>
      </c>
      <c r="C17" s="329">
        <f t="shared" si="0"/>
        <v>16.722408026755854</v>
      </c>
      <c r="E17" s="334">
        <v>45839</v>
      </c>
      <c r="F17" s="330">
        <f>'10+_Assuntos_2025'!G$8</f>
        <v>241</v>
      </c>
      <c r="G17" s="331">
        <f t="shared" si="1"/>
        <v>-6.2256809338521402</v>
      </c>
      <c r="I17" s="334">
        <v>45839</v>
      </c>
      <c r="J17" s="330">
        <f>'10+_Assuntos_2025'!G$9</f>
        <v>523</v>
      </c>
      <c r="K17" s="331">
        <f t="shared" si="2"/>
        <v>241.83006535947712</v>
      </c>
      <c r="M17" s="334">
        <v>45839</v>
      </c>
      <c r="N17" s="330">
        <f>'10+_Assuntos_2025'!G$10</f>
        <v>219</v>
      </c>
      <c r="O17" s="331">
        <f t="shared" si="3"/>
        <v>-28.196721311475407</v>
      </c>
    </row>
    <row r="18" spans="1:15" s="197" customFormat="1" ht="15">
      <c r="A18" s="334">
        <v>45870</v>
      </c>
      <c r="B18" s="684">
        <f>'10+_Assuntos_2025'!F$7</f>
        <v>274</v>
      </c>
      <c r="C18" s="329">
        <f t="shared" si="0"/>
        <v>-21.48997134670487</v>
      </c>
      <c r="E18" s="334">
        <v>45870</v>
      </c>
      <c r="F18" s="330">
        <f>'10+_Assuntos_2025'!F$8</f>
        <v>203</v>
      </c>
      <c r="G18" s="331">
        <f t="shared" si="1"/>
        <v>-15.767634854771783</v>
      </c>
      <c r="I18" s="334">
        <v>45870</v>
      </c>
      <c r="J18" s="330">
        <f>'10+_Assuntos_2025'!F$9</f>
        <v>344</v>
      </c>
      <c r="K18" s="331">
        <f t="shared" si="2"/>
        <v>-34.225621414913959</v>
      </c>
      <c r="M18" s="334">
        <v>45870</v>
      </c>
      <c r="N18" s="330">
        <f>'10+_Assuntos_2025'!F$10</f>
        <v>213</v>
      </c>
      <c r="O18" s="331">
        <f t="shared" si="3"/>
        <v>-2.7397260273972601</v>
      </c>
    </row>
    <row r="19" spans="1:15" s="197" customFormat="1" ht="15">
      <c r="A19" s="334">
        <v>45901</v>
      </c>
      <c r="B19" s="684">
        <f>'10+_Assuntos_2025'!E$7</f>
        <v>303</v>
      </c>
      <c r="C19" s="329">
        <f>((B19-B18)/B18)*100</f>
        <v>10.583941605839415</v>
      </c>
      <c r="E19" s="334">
        <v>45901</v>
      </c>
      <c r="F19" s="330">
        <f>'10+_Assuntos_2025'!E$8</f>
        <v>184</v>
      </c>
      <c r="G19" s="331">
        <f>((F19-F18)/F18)*100</f>
        <v>-9.3596059113300498</v>
      </c>
      <c r="I19" s="334">
        <v>45901</v>
      </c>
      <c r="J19" s="330">
        <f>'10+_Assuntos_2025'!E$9</f>
        <v>560</v>
      </c>
      <c r="K19" s="331">
        <f>((J19-J18)/J18)*100</f>
        <v>62.790697674418603</v>
      </c>
      <c r="M19" s="334">
        <v>45901</v>
      </c>
      <c r="N19" s="330">
        <f>'10+_Assuntos_2025'!E$10</f>
        <v>197</v>
      </c>
      <c r="O19" s="331">
        <f>((N19-N18)/N18)*100</f>
        <v>-7.511737089201878</v>
      </c>
    </row>
    <row r="20" spans="1:15" s="197" customFormat="1" ht="15">
      <c r="A20" s="334">
        <v>45931</v>
      </c>
      <c r="B20" s="684">
        <f>'10+_Assuntos_2025'!D$7</f>
        <v>358</v>
      </c>
      <c r="C20" s="329">
        <f>((B20-B19)/B19)*100</f>
        <v>18.151815181518153</v>
      </c>
      <c r="E20" s="334">
        <v>45931</v>
      </c>
      <c r="F20" s="684">
        <f>'10+_Assuntos_2025'!D$8</f>
        <v>155</v>
      </c>
      <c r="G20" s="329">
        <f>((F20-F19)/F19)*100</f>
        <v>-15.760869565217392</v>
      </c>
      <c r="I20" s="334">
        <v>45931</v>
      </c>
      <c r="J20" s="330">
        <f>'10+_Assuntos_2025'!D$9</f>
        <v>443</v>
      </c>
      <c r="K20" s="331">
        <f>((J20-J19)/J19)*100</f>
        <v>-20.892857142857142</v>
      </c>
      <c r="M20" s="334">
        <v>45931</v>
      </c>
      <c r="N20" s="330">
        <f>'10+_Assuntos_2025'!D$10</f>
        <v>199</v>
      </c>
      <c r="O20" s="331">
        <f>((N20-N19)/N19)*100</f>
        <v>1.015228426395939</v>
      </c>
    </row>
    <row r="21" spans="1:15" s="197" customFormat="1" ht="15">
      <c r="A21" s="334">
        <v>45962</v>
      </c>
      <c r="B21" s="684">
        <f>'10+_Assuntos_2025'!C$7</f>
        <v>309</v>
      </c>
      <c r="C21" s="329">
        <f>((B21-B20)/B20)*100</f>
        <v>-13.687150837988826</v>
      </c>
      <c r="E21" s="334">
        <v>45962</v>
      </c>
      <c r="F21" s="684">
        <f>'10+_Assuntos_2025'!C$8</f>
        <v>172</v>
      </c>
      <c r="G21" s="329">
        <f>((F21-F20)/F20)*100</f>
        <v>10.967741935483872</v>
      </c>
      <c r="I21" s="334">
        <v>45962</v>
      </c>
      <c r="J21" s="330">
        <f>'10+_Assuntos_2025'!C$9</f>
        <v>435</v>
      </c>
      <c r="K21" s="331">
        <f>((J21-J20)/J20)*100</f>
        <v>-1.8058690744920991</v>
      </c>
      <c r="M21" s="334">
        <v>45962</v>
      </c>
      <c r="N21" s="330">
        <f>'10+_Assuntos_2025'!C$10</f>
        <v>165</v>
      </c>
      <c r="O21" s="331">
        <f>((N21-N20)/N20)*100</f>
        <v>-17.08542713567839</v>
      </c>
    </row>
    <row r="22" spans="1:15" s="197" customFormat="1" ht="15.75" thickBot="1">
      <c r="A22" s="519">
        <v>45992</v>
      </c>
      <c r="B22" s="1010">
        <f>'10+_Assuntos_2025'!B$7</f>
        <v>270</v>
      </c>
      <c r="C22" s="1011">
        <f>((B22-B21)/B21)*100</f>
        <v>-12.621359223300971</v>
      </c>
      <c r="E22" s="519">
        <v>45992</v>
      </c>
      <c r="F22" s="1010">
        <f>'10+_Assuntos_2025'!B$8</f>
        <v>161</v>
      </c>
      <c r="G22" s="1011">
        <f>((F22-F21)/F21)*100</f>
        <v>-6.395348837209303</v>
      </c>
      <c r="I22" s="519">
        <v>45992</v>
      </c>
      <c r="J22" s="1012">
        <f>'10+_Assuntos_2025'!B$9</f>
        <v>192</v>
      </c>
      <c r="K22" s="1013">
        <f>((J22-J21)/J21)*100</f>
        <v>-55.862068965517238</v>
      </c>
      <c r="M22" s="519">
        <v>45992</v>
      </c>
      <c r="N22" s="1012">
        <f>'10+_Assuntos_2025'!B$10</f>
        <v>181</v>
      </c>
      <c r="O22" s="1013">
        <f>((N22-N21)/N21)*100</f>
        <v>9.6969696969696972</v>
      </c>
    </row>
    <row r="23" spans="1:15">
      <c r="B23" s="9"/>
      <c r="C23" s="9"/>
    </row>
    <row r="24" spans="1:15" s="204" customFormat="1" ht="15" thickBot="1">
      <c r="B24" s="543">
        <f>'10+_Assuntos_2025'!N11</f>
        <v>190</v>
      </c>
      <c r="F24" s="543">
        <f>'10+_Assuntos_2025'!N12</f>
        <v>136</v>
      </c>
      <c r="J24" s="543">
        <f>'10+_Assuntos_2025'!N13</f>
        <v>227</v>
      </c>
      <c r="N24" s="543">
        <f>'10+_Assuntos_2025'!N14</f>
        <v>147</v>
      </c>
    </row>
    <row r="25" spans="1:15" s="82" customFormat="1" ht="30.75" customHeight="1" thickBot="1">
      <c r="A25" s="1069" t="str">
        <f>'10+_Assuntos_2025'!A11</f>
        <v>Árvore</v>
      </c>
      <c r="B25" s="1070"/>
      <c r="C25" s="1071"/>
      <c r="E25" s="1069" t="str">
        <f>'10+_Assuntos_2025'!A12</f>
        <v>Ônibus</v>
      </c>
      <c r="F25" s="1070"/>
      <c r="G25" s="1071"/>
      <c r="I25" s="1075" t="str">
        <f>'10+_Assuntos_2025'!A13</f>
        <v>Processo Administrativo</v>
      </c>
      <c r="J25" s="1076"/>
      <c r="K25" s="1077"/>
      <c r="M25" s="1069" t="str">
        <f>'10+_Assuntos_2025'!A14</f>
        <v>Ponto viciado, entulho e caçamba de entulho</v>
      </c>
      <c r="N25" s="1070"/>
      <c r="O25" s="1071"/>
    </row>
    <row r="26" spans="1:15" ht="15.75" thickBot="1">
      <c r="A26" s="532" t="s">
        <v>5</v>
      </c>
      <c r="B26" s="85" t="s">
        <v>319</v>
      </c>
      <c r="C26" s="279" t="s">
        <v>320</v>
      </c>
      <c r="E26" s="533" t="s">
        <v>5</v>
      </c>
      <c r="F26" s="83" t="s">
        <v>319</v>
      </c>
      <c r="G26" s="280" t="s">
        <v>320</v>
      </c>
      <c r="I26" s="272" t="s">
        <v>5</v>
      </c>
      <c r="J26" s="273" t="s">
        <v>319</v>
      </c>
      <c r="K26" s="274" t="s">
        <v>320</v>
      </c>
      <c r="M26" s="272" t="s">
        <v>5</v>
      </c>
      <c r="N26" s="275" t="s">
        <v>319</v>
      </c>
      <c r="O26" s="274" t="s">
        <v>320</v>
      </c>
    </row>
    <row r="27" spans="1:15" s="197" customFormat="1" ht="15">
      <c r="A27" s="726">
        <v>45658</v>
      </c>
      <c r="B27" s="534">
        <f>'10+_Assuntos_2025'!M11</f>
        <v>315</v>
      </c>
      <c r="C27" s="331">
        <f>((B27-B24)/B24)*100</f>
        <v>65.789473684210535</v>
      </c>
      <c r="E27" s="726">
        <v>45658</v>
      </c>
      <c r="F27" s="534">
        <f>'10+_Assuntos_2025'!M12</f>
        <v>206</v>
      </c>
      <c r="G27" s="331">
        <f>((F27-F24)/F24)*100</f>
        <v>51.470588235294116</v>
      </c>
      <c r="I27" s="726">
        <v>45658</v>
      </c>
      <c r="J27" s="534">
        <f>'10+_Assuntos_2025'!M13</f>
        <v>210</v>
      </c>
      <c r="K27" s="331">
        <f>((J27-J24)/J24)*100</f>
        <v>-7.4889867841409687</v>
      </c>
      <c r="M27" s="726">
        <v>45658</v>
      </c>
      <c r="N27" s="534">
        <f>'10+_Assuntos_2025'!M14</f>
        <v>260</v>
      </c>
      <c r="O27" s="329">
        <f>((N27-N24)/N24)*100</f>
        <v>76.870748299319729</v>
      </c>
    </row>
    <row r="28" spans="1:15" s="197" customFormat="1" ht="15">
      <c r="A28" s="334">
        <v>45689</v>
      </c>
      <c r="B28" s="330">
        <f>'10+_Assuntos_2025'!L11</f>
        <v>297</v>
      </c>
      <c r="C28" s="331">
        <f t="shared" ref="C28:C34" si="4">((B28-B27)/B27)*100</f>
        <v>-5.7142857142857144</v>
      </c>
      <c r="E28" s="334">
        <v>45689</v>
      </c>
      <c r="F28" s="330">
        <f>'10+_Assuntos_2025'!L12</f>
        <v>321</v>
      </c>
      <c r="G28" s="331">
        <f t="shared" ref="G28:G34" si="5">((F28-F27)/F27)*100</f>
        <v>55.825242718446603</v>
      </c>
      <c r="I28" s="334">
        <v>45689</v>
      </c>
      <c r="J28" s="330">
        <f>'10+_Assuntos_2025'!L13</f>
        <v>229</v>
      </c>
      <c r="K28" s="331">
        <f t="shared" ref="K28:K34" si="6">((J28-J27)/J27)*100</f>
        <v>9.0476190476190474</v>
      </c>
      <c r="M28" s="334">
        <v>45689</v>
      </c>
      <c r="N28" s="330">
        <f>'10+_Assuntos_2025'!L14</f>
        <v>268</v>
      </c>
      <c r="O28" s="329">
        <f t="shared" ref="O28:O33" si="7">((N28-N27)/N27)*100</f>
        <v>3.0769230769230771</v>
      </c>
    </row>
    <row r="29" spans="1:15" s="197" customFormat="1" ht="15">
      <c r="A29" s="334">
        <v>45717</v>
      </c>
      <c r="B29" s="330">
        <f>'10+_Assuntos_2025'!K11</f>
        <v>263</v>
      </c>
      <c r="C29" s="331">
        <f t="shared" si="4"/>
        <v>-11.447811447811448</v>
      </c>
      <c r="E29" s="334">
        <v>45717</v>
      </c>
      <c r="F29" s="330">
        <f>'10+_Assuntos_2025'!K12</f>
        <v>338</v>
      </c>
      <c r="G29" s="331">
        <f t="shared" si="5"/>
        <v>5.29595015576324</v>
      </c>
      <c r="I29" s="334">
        <v>45717</v>
      </c>
      <c r="J29" s="330">
        <f>'10+_Assuntos_2025'!K13</f>
        <v>237</v>
      </c>
      <c r="K29" s="331">
        <f t="shared" si="6"/>
        <v>3.4934497816593884</v>
      </c>
      <c r="M29" s="334">
        <v>45717</v>
      </c>
      <c r="N29" s="330">
        <f>'10+_Assuntos_2025'!K14</f>
        <v>290</v>
      </c>
      <c r="O29" s="329">
        <f t="shared" si="7"/>
        <v>8.2089552238805972</v>
      </c>
    </row>
    <row r="30" spans="1:15" s="197" customFormat="1" ht="15">
      <c r="A30" s="334">
        <v>45748</v>
      </c>
      <c r="B30" s="330">
        <f>'10+_Assuntos_2025'!J$11</f>
        <v>254</v>
      </c>
      <c r="C30" s="331">
        <f t="shared" si="4"/>
        <v>-3.4220532319391634</v>
      </c>
      <c r="E30" s="334">
        <v>45748</v>
      </c>
      <c r="F30" s="330">
        <f>'10+_Assuntos_2025'!J$12</f>
        <v>307</v>
      </c>
      <c r="G30" s="331">
        <f t="shared" si="5"/>
        <v>-9.1715976331360949</v>
      </c>
      <c r="I30" s="334">
        <v>45748</v>
      </c>
      <c r="J30" s="330">
        <f>'10+_Assuntos_2025'!J$13</f>
        <v>242</v>
      </c>
      <c r="K30" s="331">
        <f t="shared" si="6"/>
        <v>2.109704641350211</v>
      </c>
      <c r="M30" s="334">
        <v>45748</v>
      </c>
      <c r="N30" s="330">
        <f>'10+_Assuntos_2025'!J$14</f>
        <v>166</v>
      </c>
      <c r="O30" s="329">
        <f t="shared" si="7"/>
        <v>-42.758620689655174</v>
      </c>
    </row>
    <row r="31" spans="1:15" s="197" customFormat="1" ht="15">
      <c r="A31" s="334">
        <v>45778</v>
      </c>
      <c r="B31" s="330">
        <f>'10+_Assuntos_2025'!I$11</f>
        <v>250</v>
      </c>
      <c r="C31" s="331">
        <f t="shared" si="4"/>
        <v>-1.5748031496062991</v>
      </c>
      <c r="E31" s="334">
        <v>45778</v>
      </c>
      <c r="F31" s="330">
        <f>'10+_Assuntos_2025'!I$12</f>
        <v>301</v>
      </c>
      <c r="G31" s="331">
        <f t="shared" si="5"/>
        <v>-1.9543973941368076</v>
      </c>
      <c r="I31" s="334">
        <v>45778</v>
      </c>
      <c r="J31" s="330">
        <f>'10+_Assuntos_2025'!I$13</f>
        <v>252</v>
      </c>
      <c r="K31" s="331">
        <f t="shared" si="6"/>
        <v>4.1322314049586781</v>
      </c>
      <c r="M31" s="334">
        <v>45778</v>
      </c>
      <c r="N31" s="330">
        <f>'10+_Assuntos_2025'!I$14</f>
        <v>176</v>
      </c>
      <c r="O31" s="329">
        <f t="shared" si="7"/>
        <v>6.024096385542169</v>
      </c>
    </row>
    <row r="32" spans="1:15" s="197" customFormat="1" ht="15">
      <c r="A32" s="334">
        <v>45809</v>
      </c>
      <c r="B32" s="330">
        <f>'10+_Assuntos_2025'!H$11</f>
        <v>229</v>
      </c>
      <c r="C32" s="331">
        <f t="shared" si="4"/>
        <v>-8.4</v>
      </c>
      <c r="E32" s="334">
        <v>45809</v>
      </c>
      <c r="F32" s="330">
        <f>'10+_Assuntos_2025'!H$12</f>
        <v>189</v>
      </c>
      <c r="G32" s="331">
        <f t="shared" si="5"/>
        <v>-37.209302325581397</v>
      </c>
      <c r="I32" s="334">
        <v>45809</v>
      </c>
      <c r="J32" s="330">
        <f>'10+_Assuntos_2025'!H$13</f>
        <v>183</v>
      </c>
      <c r="K32" s="331">
        <f t="shared" si="6"/>
        <v>-27.380952380952383</v>
      </c>
      <c r="M32" s="334">
        <v>45809</v>
      </c>
      <c r="N32" s="330">
        <f>'10+_Assuntos_2025'!H$14</f>
        <v>96</v>
      </c>
      <c r="O32" s="329">
        <f t="shared" si="7"/>
        <v>-45.454545454545453</v>
      </c>
    </row>
    <row r="33" spans="1:15" s="197" customFormat="1" ht="15">
      <c r="A33" s="334">
        <v>45839</v>
      </c>
      <c r="B33" s="330">
        <f>'10+_Assuntos_2025'!G$11</f>
        <v>258</v>
      </c>
      <c r="C33" s="331">
        <f t="shared" si="4"/>
        <v>12.663755458515283</v>
      </c>
      <c r="E33" s="334">
        <v>45839</v>
      </c>
      <c r="F33" s="330">
        <f>'10+_Assuntos_2025'!G$12</f>
        <v>177</v>
      </c>
      <c r="G33" s="331">
        <f t="shared" si="5"/>
        <v>-6.3492063492063489</v>
      </c>
      <c r="I33" s="334">
        <v>45839</v>
      </c>
      <c r="J33" s="330">
        <f>'10+_Assuntos_2025'!G$13</f>
        <v>244</v>
      </c>
      <c r="K33" s="331">
        <f t="shared" si="6"/>
        <v>33.333333333333329</v>
      </c>
      <c r="M33" s="334">
        <v>45839</v>
      </c>
      <c r="N33" s="330">
        <f>'10+_Assuntos_2025'!G$14</f>
        <v>121</v>
      </c>
      <c r="O33" s="329">
        <f t="shared" si="7"/>
        <v>26.041666666666668</v>
      </c>
    </row>
    <row r="34" spans="1:15" s="197" customFormat="1" ht="15">
      <c r="A34" s="334">
        <v>45870</v>
      </c>
      <c r="B34" s="330">
        <f>'10+_Assuntos_2025'!F$11</f>
        <v>223</v>
      </c>
      <c r="C34" s="331">
        <f t="shared" si="4"/>
        <v>-13.565891472868216</v>
      </c>
      <c r="E34" s="334">
        <v>45870</v>
      </c>
      <c r="F34" s="330">
        <f>'10+_Assuntos_2025'!F$12</f>
        <v>233</v>
      </c>
      <c r="G34" s="331">
        <f t="shared" si="5"/>
        <v>31.638418079096049</v>
      </c>
      <c r="I34" s="334">
        <v>45870</v>
      </c>
      <c r="J34" s="330">
        <f>'10+_Assuntos_2025'!F$13</f>
        <v>287</v>
      </c>
      <c r="K34" s="331">
        <f t="shared" si="6"/>
        <v>17.622950819672131</v>
      </c>
      <c r="M34" s="334">
        <v>45870</v>
      </c>
      <c r="N34" s="330">
        <f>'10+_Assuntos_2025'!F$14</f>
        <v>93</v>
      </c>
      <c r="O34" s="329">
        <f>((N34-N33)/N33)*100</f>
        <v>-23.140495867768596</v>
      </c>
    </row>
    <row r="35" spans="1:15" s="197" customFormat="1" ht="15">
      <c r="A35" s="334">
        <v>45901</v>
      </c>
      <c r="B35" s="330">
        <f>'10+_Assuntos_2025'!E$11</f>
        <v>296</v>
      </c>
      <c r="C35" s="331">
        <f>((B35-B34)/B34)*100</f>
        <v>32.735426008968609</v>
      </c>
      <c r="E35" s="334">
        <v>45901</v>
      </c>
      <c r="F35" s="330">
        <f>'10+_Assuntos_2025'!E$12</f>
        <v>248</v>
      </c>
      <c r="G35" s="331">
        <f>((F35-F34)/F34)*100</f>
        <v>6.4377682403433472</v>
      </c>
      <c r="I35" s="334">
        <v>45901</v>
      </c>
      <c r="J35" s="330">
        <f>'10+_Assuntos_2025'!E$13</f>
        <v>264</v>
      </c>
      <c r="K35" s="331">
        <f>((J35-J34)/J34)*100</f>
        <v>-8.0139372822299642</v>
      </c>
      <c r="M35" s="334">
        <v>45901</v>
      </c>
      <c r="N35" s="330">
        <f>'10+_Assuntos_2025'!E$14</f>
        <v>135</v>
      </c>
      <c r="O35" s="329">
        <f>((N35-N34)/N34)*100</f>
        <v>45.161290322580641</v>
      </c>
    </row>
    <row r="36" spans="1:15" s="197" customFormat="1" ht="15">
      <c r="A36" s="334">
        <v>45931</v>
      </c>
      <c r="B36" s="330">
        <f>'10+_Assuntos_2025'!D$11</f>
        <v>265</v>
      </c>
      <c r="C36" s="331">
        <f>((B36-B35)/B35)*100</f>
        <v>-10.472972972972974</v>
      </c>
      <c r="E36" s="334">
        <v>45931</v>
      </c>
      <c r="F36" s="330">
        <f>'10+_Assuntos_2025'!D$12</f>
        <v>238</v>
      </c>
      <c r="G36" s="331">
        <f>((F36-F35)/F35)*100</f>
        <v>-4.032258064516129</v>
      </c>
      <c r="I36" s="334">
        <v>45931</v>
      </c>
      <c r="J36" s="330">
        <f>'10+_Assuntos_2025'!D$13</f>
        <v>263</v>
      </c>
      <c r="K36" s="331">
        <f>((J36-J35)/J35)*100</f>
        <v>-0.37878787878787878</v>
      </c>
      <c r="M36" s="334">
        <v>45931</v>
      </c>
      <c r="N36" s="330">
        <f>'10+_Assuntos_2025'!D$14</f>
        <v>178</v>
      </c>
      <c r="O36" s="329">
        <f>((N36-N35)/N35)*100</f>
        <v>31.851851851851855</v>
      </c>
    </row>
    <row r="37" spans="1:15" s="197" customFormat="1" ht="15">
      <c r="A37" s="334">
        <v>45962</v>
      </c>
      <c r="B37" s="330">
        <f>'10+_Assuntos_2025'!C$11</f>
        <v>250</v>
      </c>
      <c r="C37" s="331">
        <f>((B37-B36)/B36)*100</f>
        <v>-5.6603773584905666</v>
      </c>
      <c r="E37" s="334">
        <v>45962</v>
      </c>
      <c r="F37" s="330">
        <f>'10+_Assuntos_2025'!C$12</f>
        <v>197</v>
      </c>
      <c r="G37" s="331">
        <f>((F37-F36)/F36)*100</f>
        <v>-17.22689075630252</v>
      </c>
      <c r="I37" s="334">
        <v>45962</v>
      </c>
      <c r="J37" s="330">
        <f>'10+_Assuntos_2025'!C$13</f>
        <v>187</v>
      </c>
      <c r="K37" s="331">
        <f>((J37-J36)/J36)*100</f>
        <v>-28.897338403041822</v>
      </c>
      <c r="M37" s="334">
        <v>45962</v>
      </c>
      <c r="N37" s="330">
        <f>'10+_Assuntos_2025'!C$14</f>
        <v>158</v>
      </c>
      <c r="O37" s="329">
        <f>((N37-N36)/N36)*100</f>
        <v>-11.235955056179774</v>
      </c>
    </row>
    <row r="38" spans="1:15" s="197" customFormat="1" ht="15.75" thickBot="1">
      <c r="A38" s="519">
        <v>45992</v>
      </c>
      <c r="B38" s="1012">
        <f>'10+_Assuntos_2025'!B$11</f>
        <v>234</v>
      </c>
      <c r="C38" s="1013">
        <f>((B38-B37)/B37)*100</f>
        <v>-6.4</v>
      </c>
      <c r="E38" s="519">
        <v>45992</v>
      </c>
      <c r="F38" s="1012">
        <f>'10+_Assuntos_2025'!B$12</f>
        <v>168</v>
      </c>
      <c r="G38" s="1013">
        <f>((F38-F37)/F37)*100</f>
        <v>-14.720812182741117</v>
      </c>
      <c r="I38" s="519">
        <v>45992</v>
      </c>
      <c r="J38" s="1012">
        <f>'10+_Assuntos_2025'!B$13</f>
        <v>149</v>
      </c>
      <c r="K38" s="1013">
        <f>((J38-J37)/J37)*100</f>
        <v>-20.320855614973262</v>
      </c>
      <c r="M38" s="519">
        <v>45992</v>
      </c>
      <c r="N38" s="1012">
        <f>'10+_Assuntos_2025'!B$14</f>
        <v>175</v>
      </c>
      <c r="O38" s="1011">
        <f>((N38-N37)/N37)*100</f>
        <v>10.759493670886076</v>
      </c>
    </row>
    <row r="39" spans="1:15">
      <c r="B39" s="9"/>
      <c r="C39" s="9"/>
    </row>
    <row r="40" spans="1:15" s="204" customFormat="1" ht="15" thickBot="1">
      <c r="B40" s="543">
        <f>'10+_Assuntos_2025'!N15</f>
        <v>137</v>
      </c>
      <c r="F40" s="543">
        <f>'10+_Assuntos_2025'!N16</f>
        <v>197</v>
      </c>
    </row>
    <row r="41" spans="1:15" ht="30.75" customHeight="1" thickBot="1">
      <c r="A41" s="1069" t="str">
        <f>'10+_Assuntos_2025'!A15</f>
        <v>Poluição sonora - PSIU</v>
      </c>
      <c r="B41" s="1070"/>
      <c r="C41" s="1071"/>
      <c r="E41" s="1069" t="str">
        <f>'10+_Assuntos_2025'!A16</f>
        <v>Cadastro Único (CadÚnico)</v>
      </c>
      <c r="F41" s="1070"/>
      <c r="G41" s="1071"/>
    </row>
    <row r="42" spans="1:15" ht="15.75" thickBot="1">
      <c r="A42" s="272" t="s">
        <v>5</v>
      </c>
      <c r="B42" s="273" t="s">
        <v>319</v>
      </c>
      <c r="C42" s="274" t="s">
        <v>320</v>
      </c>
      <c r="E42" s="86" t="s">
        <v>5</v>
      </c>
      <c r="F42" s="86" t="s">
        <v>319</v>
      </c>
      <c r="G42" s="86" t="s">
        <v>320</v>
      </c>
    </row>
    <row r="43" spans="1:15" s="197" customFormat="1" ht="15">
      <c r="A43" s="726">
        <v>45658</v>
      </c>
      <c r="B43" s="330">
        <f>'10+_Assuntos_2025'!M15</f>
        <v>174</v>
      </c>
      <c r="C43" s="331">
        <f>((B43-B40)/B40)*100</f>
        <v>27.007299270072991</v>
      </c>
      <c r="E43" s="727">
        <v>45658</v>
      </c>
      <c r="F43" s="728">
        <f>'10+_Assuntos_2025'!M$16</f>
        <v>217</v>
      </c>
      <c r="G43" s="729">
        <f>((F43-F40)/F40)*100</f>
        <v>10.152284263959391</v>
      </c>
    </row>
    <row r="44" spans="1:15" s="197" customFormat="1" ht="15">
      <c r="A44" s="334">
        <v>45689</v>
      </c>
      <c r="B44" s="330">
        <f>'10+_Assuntos_2025'!L15</f>
        <v>189</v>
      </c>
      <c r="C44" s="331">
        <f t="shared" ref="C44:C49" si="8">((B44-B43)/B43)*100</f>
        <v>8.6206896551724146</v>
      </c>
      <c r="E44" s="685">
        <v>45689</v>
      </c>
      <c r="F44" s="686">
        <f>'10+_Assuntos_2025'!L$16</f>
        <v>186</v>
      </c>
      <c r="G44" s="680">
        <f>((F44-F43)/F43)*100</f>
        <v>-14.285714285714285</v>
      </c>
    </row>
    <row r="45" spans="1:15" s="197" customFormat="1" ht="15">
      <c r="A45" s="334">
        <v>45717</v>
      </c>
      <c r="B45" s="330">
        <f>'10+_Assuntos_2025'!K15</f>
        <v>192</v>
      </c>
      <c r="C45" s="331">
        <f t="shared" si="8"/>
        <v>1.5873015873015872</v>
      </c>
      <c r="E45" s="685">
        <v>45717</v>
      </c>
      <c r="F45" s="709">
        <f>'10+_Assuntos_2025'!K$16</f>
        <v>213</v>
      </c>
      <c r="G45" s="708">
        <f t="shared" ref="G45:G54" si="9">((F45-F44)/F44)*100</f>
        <v>14.516129032258066</v>
      </c>
    </row>
    <row r="46" spans="1:15" s="197" customFormat="1" ht="15">
      <c r="A46" s="334">
        <v>45748</v>
      </c>
      <c r="B46" s="330">
        <f>'10+_Assuntos_2025'!J$15</f>
        <v>184</v>
      </c>
      <c r="C46" s="331">
        <f t="shared" si="8"/>
        <v>-4.1666666666666661</v>
      </c>
      <c r="E46" s="685">
        <v>45748</v>
      </c>
      <c r="F46" s="709">
        <f>'10+_Assuntos_2025'!J$16</f>
        <v>185</v>
      </c>
      <c r="G46" s="708">
        <f t="shared" si="9"/>
        <v>-13.145539906103288</v>
      </c>
    </row>
    <row r="47" spans="1:15" s="197" customFormat="1" ht="15">
      <c r="A47" s="334">
        <v>45778</v>
      </c>
      <c r="B47" s="330">
        <f>'10+_Assuntos_2025'!I$15</f>
        <v>174</v>
      </c>
      <c r="C47" s="331">
        <f t="shared" si="8"/>
        <v>-5.4347826086956523</v>
      </c>
      <c r="E47" s="685">
        <v>45778</v>
      </c>
      <c r="F47" s="709">
        <f>'10+_Assuntos_2025'!I$16</f>
        <v>115</v>
      </c>
      <c r="G47" s="708">
        <f t="shared" si="9"/>
        <v>-37.837837837837839</v>
      </c>
    </row>
    <row r="48" spans="1:15" s="197" customFormat="1" ht="15">
      <c r="A48" s="334">
        <v>45809</v>
      </c>
      <c r="B48" s="330">
        <f>'10+_Assuntos_2025'!H$15</f>
        <v>192</v>
      </c>
      <c r="C48" s="331">
        <f t="shared" si="8"/>
        <v>10.344827586206897</v>
      </c>
      <c r="E48" s="685">
        <v>45809</v>
      </c>
      <c r="F48" s="709">
        <f>'10+_Assuntos_2025'!H$16</f>
        <v>97</v>
      </c>
      <c r="G48" s="708">
        <f t="shared" si="9"/>
        <v>-15.65217391304348</v>
      </c>
    </row>
    <row r="49" spans="1:7" s="197" customFormat="1" ht="15">
      <c r="A49" s="334">
        <v>45839</v>
      </c>
      <c r="B49" s="330">
        <f>'10+_Assuntos_2025'!G$15</f>
        <v>180</v>
      </c>
      <c r="C49" s="331">
        <f t="shared" si="8"/>
        <v>-6.25</v>
      </c>
      <c r="E49" s="685">
        <v>45839</v>
      </c>
      <c r="F49" s="709">
        <f>'10+_Assuntos_2025'!G$16</f>
        <v>277</v>
      </c>
      <c r="G49" s="708">
        <f t="shared" si="9"/>
        <v>185.56701030927834</v>
      </c>
    </row>
    <row r="50" spans="1:7" s="197" customFormat="1" ht="15">
      <c r="A50" s="334">
        <v>45870</v>
      </c>
      <c r="B50" s="330">
        <f>'10+_Assuntos_2025'!F$15</f>
        <v>169</v>
      </c>
      <c r="C50" s="331">
        <f>((B50-B49)/B49)*100</f>
        <v>-6.1111111111111107</v>
      </c>
      <c r="E50" s="685">
        <v>45870</v>
      </c>
      <c r="F50" s="709">
        <f>'10+_Assuntos_2025'!F$16</f>
        <v>220</v>
      </c>
      <c r="G50" s="708">
        <f t="shared" si="9"/>
        <v>-20.577617328519857</v>
      </c>
    </row>
    <row r="51" spans="1:7" s="197" customFormat="1" ht="15">
      <c r="A51" s="334">
        <v>45901</v>
      </c>
      <c r="B51" s="330">
        <f>'10+_Assuntos_2025'!E$15</f>
        <v>185</v>
      </c>
      <c r="C51" s="331">
        <f>((B51-B50)/B50)*100</f>
        <v>9.4674556213017755</v>
      </c>
      <c r="E51" s="685">
        <v>45901</v>
      </c>
      <c r="F51" s="709">
        <f>'10+_Assuntos_2025'!E$16</f>
        <v>148</v>
      </c>
      <c r="G51" s="708">
        <f t="shared" si="9"/>
        <v>-32.727272727272727</v>
      </c>
    </row>
    <row r="52" spans="1:7" s="197" customFormat="1" ht="15">
      <c r="A52" s="334">
        <v>45931</v>
      </c>
      <c r="B52" s="330">
        <f>'10+_Assuntos_2025'!D$15</f>
        <v>130</v>
      </c>
      <c r="C52" s="331">
        <f>((B52-B51)/B51)*100</f>
        <v>-29.72972972972973</v>
      </c>
      <c r="E52" s="685">
        <v>45931</v>
      </c>
      <c r="F52" s="709">
        <f>'10+_Assuntos_2025'!D$16</f>
        <v>136</v>
      </c>
      <c r="G52" s="708">
        <f t="shared" si="9"/>
        <v>-8.1081081081081088</v>
      </c>
    </row>
    <row r="53" spans="1:7" s="197" customFormat="1" ht="15">
      <c r="A53" s="334">
        <v>45962</v>
      </c>
      <c r="B53" s="330">
        <f>'10+_Assuntos_2025'!C$15</f>
        <v>139</v>
      </c>
      <c r="C53" s="331">
        <f>((B53-B52)/B52)*100</f>
        <v>6.9230769230769234</v>
      </c>
      <c r="E53" s="685">
        <v>45962</v>
      </c>
      <c r="F53" s="709">
        <f>'10+_Assuntos_2025'!C$16</f>
        <v>132</v>
      </c>
      <c r="G53" s="708">
        <f t="shared" si="9"/>
        <v>-2.9411764705882351</v>
      </c>
    </row>
    <row r="54" spans="1:7" s="197" customFormat="1" ht="15.75" thickBot="1">
      <c r="A54" s="519">
        <v>45992</v>
      </c>
      <c r="B54" s="1012">
        <f>'10+_Assuntos_2025'!B$15</f>
        <v>145</v>
      </c>
      <c r="C54" s="1013">
        <f>((B54-B53)/B53)*100</f>
        <v>4.3165467625899279</v>
      </c>
      <c r="E54" s="1014">
        <v>45992</v>
      </c>
      <c r="F54" s="1015">
        <f>'10+_Assuntos_2025'!B$16</f>
        <v>120</v>
      </c>
      <c r="G54" s="1016">
        <f t="shared" si="9"/>
        <v>-9.0909090909090917</v>
      </c>
    </row>
    <row r="55" spans="1:7">
      <c r="B55" s="9"/>
      <c r="C55" s="9"/>
    </row>
    <row r="56" spans="1:7">
      <c r="B56" s="9"/>
      <c r="C56" s="9"/>
    </row>
    <row r="61" spans="1:7" ht="15">
      <c r="A61" s="1"/>
    </row>
    <row r="65" spans="17:17">
      <c r="Q65" s="74"/>
    </row>
  </sheetData>
  <mergeCells count="11">
    <mergeCell ref="A41:C41"/>
    <mergeCell ref="E41:G41"/>
    <mergeCell ref="A6:E6"/>
    <mergeCell ref="A9:C9"/>
    <mergeCell ref="E9:G9"/>
    <mergeCell ref="I9:K9"/>
    <mergeCell ref="M9:O9"/>
    <mergeCell ref="A25:C25"/>
    <mergeCell ref="E25:G25"/>
    <mergeCell ref="I25:K25"/>
    <mergeCell ref="M25:O25"/>
  </mergeCells>
  <printOptions horizontalCentered="1" verticalCentered="1"/>
  <pageMargins left="0.511811023622047" right="0.511811023622047" top="0.78740157480315021" bottom="0.78740157480315021" header="0.31496062992126012" footer="0.31496062992126012"/>
  <pageSetup paperSize="9" fitToWidth="0" fitToHeight="0" orientation="landscape" r:id="rId1"/>
  <ignoredErrors>
    <ignoredError sqref="C13:C22 G13:G22 K13:K22 O13:O22 C29:C38 G29:G38 K29:K38 O29:O38 C45:C54 G46 G47:G54 C11 O11 K11 G11 C27 G27 K27 O27 C43 G4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Sheila de Fatima Batista Malta</cp:lastModifiedBy>
  <cp:revision/>
  <dcterms:created xsi:type="dcterms:W3CDTF">2018-08-01T11:52:47Z</dcterms:created>
  <dcterms:modified xsi:type="dcterms:W3CDTF">2026-01-23T13:49:21Z</dcterms:modified>
  <cp:category/>
  <cp:contentStatus/>
</cp:coreProperties>
</file>