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78518\Desktop\Março\"/>
    </mc:Choice>
  </mc:AlternateContent>
  <bookViews>
    <workbookView xWindow="0" yWindow="0" windowWidth="28800" windowHeight="12180" tabRatio="961"/>
  </bookViews>
  <sheets>
    <sheet name="Texto" sheetId="34" r:id="rId1"/>
    <sheet name="Protocolos" sheetId="2" r:id="rId2"/>
    <sheet name="Elogios_Sugestões" sheetId="31" r:id="rId3"/>
    <sheet name="Canais_atendimento" sheetId="43" r:id="rId4"/>
    <sheet name="Fora da competência" sheetId="37" r:id="rId5"/>
    <sheet name="Buraco-Pavimentação_MAR_2026" sheetId="24" r:id="rId6"/>
    <sheet name="Assuntos" sheetId="26" r:id="rId7"/>
    <sheet name="10+_Assuntos_2026" sheetId="5" r:id="rId8"/>
    <sheet name="Assuntos-variação_10_mais_2026" sheetId="6" r:id="rId9"/>
    <sheet name="10_ASSUNTOS+_Assuntos_MAR_26" sheetId="8" r:id="rId10"/>
    <sheet name="UNIDADES" sheetId="9" r:id="rId11"/>
    <sheet name="10+_UNIDADES_2026" sheetId="10" r:id="rId12"/>
    <sheet name="Unidades_variação_10_mais_2026" sheetId="11" r:id="rId13"/>
    <sheet name="10+_Unidades_MAR_26" sheetId="13" r:id="rId14"/>
    <sheet name="Subprefeituras_2026" sheetId="14" r:id="rId15"/>
    <sheet name="10+_SUB's_2026" sheetId="15" r:id="rId16"/>
    <sheet name="Subs_-Variação_10_mais_2026" sheetId="16" r:id="rId17"/>
    <sheet name="10+_Subprefeituras_MAR_26" sheetId="30" r:id="rId18"/>
    <sheet name="Denúncia_Protocolos_2026" sheetId="45" r:id="rId19"/>
    <sheet name="Denúncia_Unidades_Mensal_2026" sheetId="46" r:id="rId20"/>
    <sheet name="Denúncia_Unidades_Total_2026" sheetId="47" r:id="rId21"/>
    <sheet name="Denúncia_Órgãos_Recebidas" sheetId="48" r:id="rId22"/>
    <sheet name="Denúncia_Órgãos_Não Recebidas" sheetId="49" r:id="rId23"/>
    <sheet name="e-SIC_2026" sheetId="44" r:id="rId24"/>
    <sheet name="Alteração_de_Processo" sheetId="22" r:id="rId25"/>
    <sheet name="P" sheetId="20" state="hidden" r:id="rId26"/>
  </sheets>
  <definedNames>
    <definedName name="_xlchart.v1.0" hidden="1">Alteração_de_Processo!$E$15:$E$27</definedName>
    <definedName name="_xlchart.v1.1" hidden="1">Alteração_de_Processo!$F$15:$F$27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4" i="45" l="1"/>
  <c r="P64" i="45"/>
  <c r="O64" i="45"/>
  <c r="N64" i="45"/>
  <c r="M64" i="45"/>
  <c r="L64" i="45"/>
  <c r="R63" i="45"/>
  <c r="R62" i="45"/>
  <c r="R61" i="45"/>
  <c r="R60" i="45"/>
  <c r="R59" i="45"/>
  <c r="R58" i="45"/>
  <c r="R57" i="45"/>
  <c r="R56" i="45"/>
  <c r="R55" i="45"/>
  <c r="R54" i="45"/>
  <c r="Q49" i="45"/>
  <c r="P49" i="45"/>
  <c r="O49" i="45"/>
  <c r="N49" i="45"/>
  <c r="N66" i="45" s="1"/>
  <c r="M49" i="45"/>
  <c r="L49" i="45"/>
  <c r="L66" i="45" s="1"/>
  <c r="R48" i="45"/>
  <c r="R47" i="45"/>
  <c r="R46" i="45"/>
  <c r="R45" i="45"/>
  <c r="R44" i="45"/>
  <c r="R43" i="45"/>
  <c r="R42" i="45"/>
  <c r="R41" i="45"/>
  <c r="R40" i="45"/>
  <c r="R39" i="45"/>
  <c r="O66" i="45" l="1"/>
  <c r="Q66" i="45"/>
  <c r="M66" i="45"/>
  <c r="P66" i="45"/>
  <c r="R49" i="45"/>
  <c r="R64" i="45"/>
  <c r="R66" i="45" l="1"/>
  <c r="N4" i="48" l="1"/>
  <c r="N42" i="47"/>
  <c r="Q42" i="47" s="1"/>
  <c r="N42" i="48"/>
  <c r="N42" i="49"/>
  <c r="D79" i="46"/>
  <c r="D42" i="46"/>
  <c r="D4" i="46"/>
  <c r="D5" i="46"/>
  <c r="D6" i="46"/>
  <c r="D7" i="46"/>
  <c r="D8" i="46"/>
  <c r="D9" i="46"/>
  <c r="D10" i="46"/>
  <c r="D11" i="46"/>
  <c r="D12" i="46"/>
  <c r="D13" i="46"/>
  <c r="D14" i="46"/>
  <c r="D15" i="46"/>
  <c r="D16" i="46"/>
  <c r="D17" i="46"/>
  <c r="D18" i="46"/>
  <c r="D19" i="46"/>
  <c r="D20" i="46"/>
  <c r="D21" i="46"/>
  <c r="D22" i="46"/>
  <c r="D23" i="46"/>
  <c r="D24" i="46"/>
  <c r="D25" i="46"/>
  <c r="D26" i="46"/>
  <c r="D27" i="46"/>
  <c r="D28" i="46"/>
  <c r="D29" i="46"/>
  <c r="D30" i="46"/>
  <c r="D31" i="46"/>
  <c r="D32" i="46"/>
  <c r="D33" i="46"/>
  <c r="D34" i="46"/>
  <c r="D35" i="46"/>
  <c r="D36" i="46"/>
  <c r="D37" i="46"/>
  <c r="D38" i="46"/>
  <c r="D39" i="46"/>
  <c r="D40" i="46"/>
  <c r="D41" i="46"/>
  <c r="D43" i="46"/>
  <c r="D44" i="46"/>
  <c r="D45" i="46"/>
  <c r="D46" i="46"/>
  <c r="D47" i="46"/>
  <c r="D48" i="46"/>
  <c r="D49" i="46"/>
  <c r="D50" i="46"/>
  <c r="D51" i="46"/>
  <c r="D52" i="46"/>
  <c r="D53" i="46"/>
  <c r="D54" i="46"/>
  <c r="D55" i="46"/>
  <c r="D56" i="46"/>
  <c r="D57" i="46"/>
  <c r="D58" i="46"/>
  <c r="D59" i="46"/>
  <c r="D60" i="46"/>
  <c r="D61" i="46"/>
  <c r="D62" i="46"/>
  <c r="D63" i="46"/>
  <c r="D64" i="46"/>
  <c r="D65" i="46"/>
  <c r="D66" i="46"/>
  <c r="D67" i="46"/>
  <c r="D68" i="46"/>
  <c r="D69" i="46"/>
  <c r="D70" i="46"/>
  <c r="D71" i="46"/>
  <c r="D72" i="46"/>
  <c r="D73" i="46"/>
  <c r="D74" i="46"/>
  <c r="D75" i="46"/>
  <c r="D76" i="46"/>
  <c r="D77" i="46"/>
  <c r="D78" i="46"/>
  <c r="Q8" i="45"/>
  <c r="P7" i="45"/>
  <c r="P6" i="45"/>
  <c r="Q6" i="45"/>
  <c r="F21" i="45"/>
  <c r="B21" i="45"/>
  <c r="K15" i="45"/>
  <c r="K10" i="45"/>
  <c r="K9" i="45"/>
  <c r="P7" i="15" l="1"/>
  <c r="B36" i="37"/>
  <c r="P35" i="2" l="1"/>
  <c r="O35" i="2"/>
  <c r="N35" i="2"/>
  <c r="M35" i="2"/>
  <c r="L35" i="2"/>
  <c r="K35" i="2"/>
  <c r="J35" i="2"/>
  <c r="I35" i="2"/>
  <c r="H35" i="2"/>
  <c r="G35" i="2"/>
  <c r="F35" i="2"/>
  <c r="E35" i="2"/>
  <c r="Q34" i="2"/>
  <c r="Q33" i="2"/>
  <c r="Q32" i="2"/>
  <c r="Q31" i="2"/>
  <c r="Q30" i="2"/>
  <c r="K117" i="44"/>
  <c r="C8" i="44"/>
  <c r="B8" i="44"/>
  <c r="K102" i="44"/>
  <c r="Q35" i="2" l="1"/>
  <c r="N4" i="49"/>
  <c r="N5" i="49"/>
  <c r="N6" i="49"/>
  <c r="N7" i="49"/>
  <c r="N8" i="49"/>
  <c r="N9" i="49"/>
  <c r="N10" i="49"/>
  <c r="N11" i="49"/>
  <c r="N12" i="49"/>
  <c r="N13" i="49"/>
  <c r="N14" i="49"/>
  <c r="N15" i="49"/>
  <c r="N16" i="49"/>
  <c r="N17" i="49"/>
  <c r="N18" i="49"/>
  <c r="N19" i="49"/>
  <c r="N20" i="49"/>
  <c r="N21" i="49"/>
  <c r="N22" i="49"/>
  <c r="N23" i="49"/>
  <c r="N24" i="49"/>
  <c r="N25" i="49"/>
  <c r="N26" i="49"/>
  <c r="N27" i="49"/>
  <c r="N28" i="49"/>
  <c r="N29" i="49"/>
  <c r="N30" i="49"/>
  <c r="N31" i="49"/>
  <c r="N32" i="49"/>
  <c r="N33" i="49"/>
  <c r="N34" i="49"/>
  <c r="N35" i="49"/>
  <c r="N36" i="49"/>
  <c r="N37" i="49"/>
  <c r="N38" i="49"/>
  <c r="N39" i="49"/>
  <c r="N40" i="49"/>
  <c r="N41" i="49"/>
  <c r="N43" i="49"/>
  <c r="N44" i="49"/>
  <c r="N45" i="49"/>
  <c r="N46" i="49"/>
  <c r="N47" i="49"/>
  <c r="N48" i="49"/>
  <c r="N49" i="49"/>
  <c r="N50" i="49"/>
  <c r="N51" i="49"/>
  <c r="N52" i="49"/>
  <c r="N53" i="49"/>
  <c r="N54" i="49"/>
  <c r="N55" i="49"/>
  <c r="N56" i="49"/>
  <c r="N57" i="49"/>
  <c r="N58" i="49"/>
  <c r="N59" i="49"/>
  <c r="N60" i="49"/>
  <c r="N61" i="49"/>
  <c r="N62" i="49"/>
  <c r="N63" i="49"/>
  <c r="N64" i="49"/>
  <c r="N65" i="49"/>
  <c r="N66" i="49"/>
  <c r="N67" i="49"/>
  <c r="N68" i="49"/>
  <c r="N69" i="49"/>
  <c r="N70" i="49"/>
  <c r="N71" i="49"/>
  <c r="N72" i="49"/>
  <c r="N73" i="49"/>
  <c r="N74" i="49"/>
  <c r="N75" i="49"/>
  <c r="N76" i="49"/>
  <c r="N77" i="49"/>
  <c r="N78" i="49"/>
  <c r="B79" i="49"/>
  <c r="C79" i="49"/>
  <c r="D79" i="49"/>
  <c r="E79" i="49"/>
  <c r="F79" i="49"/>
  <c r="G79" i="49"/>
  <c r="H79" i="49"/>
  <c r="I79" i="49"/>
  <c r="J79" i="49"/>
  <c r="K79" i="49"/>
  <c r="L79" i="49"/>
  <c r="M79" i="49"/>
  <c r="N5" i="48"/>
  <c r="N6" i="48"/>
  <c r="N7" i="48"/>
  <c r="N8" i="48"/>
  <c r="N9" i="48"/>
  <c r="N10" i="48"/>
  <c r="N11" i="48"/>
  <c r="N12" i="48"/>
  <c r="N13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27" i="48"/>
  <c r="N28" i="48"/>
  <c r="N29" i="48"/>
  <c r="N30" i="48"/>
  <c r="N31" i="48"/>
  <c r="N32" i="48"/>
  <c r="N33" i="48"/>
  <c r="N34" i="48"/>
  <c r="N35" i="48"/>
  <c r="N36" i="48"/>
  <c r="N37" i="48"/>
  <c r="N38" i="48"/>
  <c r="N39" i="48"/>
  <c r="N40" i="48"/>
  <c r="N41" i="48"/>
  <c r="N43" i="48"/>
  <c r="N44" i="48"/>
  <c r="N45" i="48"/>
  <c r="N46" i="48"/>
  <c r="N47" i="48"/>
  <c r="N48" i="48"/>
  <c r="N49" i="48"/>
  <c r="N50" i="48"/>
  <c r="N51" i="48"/>
  <c r="N52" i="48"/>
  <c r="N53" i="48"/>
  <c r="N54" i="48"/>
  <c r="N55" i="48"/>
  <c r="N56" i="48"/>
  <c r="N57" i="48"/>
  <c r="N58" i="48"/>
  <c r="N59" i="48"/>
  <c r="N60" i="48"/>
  <c r="N61" i="48"/>
  <c r="N62" i="48"/>
  <c r="N63" i="48"/>
  <c r="N64" i="48"/>
  <c r="N65" i="48"/>
  <c r="N66" i="48"/>
  <c r="N67" i="48"/>
  <c r="N68" i="48"/>
  <c r="N69" i="48"/>
  <c r="N70" i="48"/>
  <c r="N71" i="48"/>
  <c r="N72" i="48"/>
  <c r="N73" i="48"/>
  <c r="N74" i="48"/>
  <c r="N75" i="48"/>
  <c r="N76" i="48"/>
  <c r="N77" i="48"/>
  <c r="N78" i="48"/>
  <c r="B79" i="48"/>
  <c r="C79" i="48"/>
  <c r="D79" i="48"/>
  <c r="E79" i="48"/>
  <c r="F79" i="48"/>
  <c r="G79" i="48"/>
  <c r="H79" i="48"/>
  <c r="I79" i="48"/>
  <c r="J79" i="48"/>
  <c r="K79" i="48"/>
  <c r="L79" i="48"/>
  <c r="M79" i="48"/>
  <c r="N4" i="47"/>
  <c r="Q4" i="47" s="1"/>
  <c r="N5" i="47"/>
  <c r="Q5" i="47" s="1"/>
  <c r="N6" i="47"/>
  <c r="Q6" i="47"/>
  <c r="N7" i="47"/>
  <c r="Q7" i="47" s="1"/>
  <c r="N8" i="47"/>
  <c r="Q8" i="47"/>
  <c r="N9" i="47"/>
  <c r="Q9" i="47"/>
  <c r="N10" i="47"/>
  <c r="Q10" i="47" s="1"/>
  <c r="N11" i="47"/>
  <c r="Q11" i="47" s="1"/>
  <c r="N12" i="47"/>
  <c r="Q12" i="47" s="1"/>
  <c r="N13" i="47"/>
  <c r="Q13" i="47" s="1"/>
  <c r="N14" i="47"/>
  <c r="Q14" i="47"/>
  <c r="N15" i="47"/>
  <c r="Q15" i="47"/>
  <c r="N16" i="47"/>
  <c r="Q16" i="47" s="1"/>
  <c r="N17" i="47"/>
  <c r="Q17" i="47" s="1"/>
  <c r="N18" i="47"/>
  <c r="Q18" i="47" s="1"/>
  <c r="N19" i="47"/>
  <c r="Q19" i="47" s="1"/>
  <c r="N20" i="47"/>
  <c r="Q20" i="47" s="1"/>
  <c r="N21" i="47"/>
  <c r="Q21" i="47"/>
  <c r="N22" i="47"/>
  <c r="Q22" i="47" s="1"/>
  <c r="N23" i="47"/>
  <c r="Q23" i="47"/>
  <c r="N24" i="47"/>
  <c r="Q24" i="47"/>
  <c r="N25" i="47"/>
  <c r="Q25" i="47" s="1"/>
  <c r="N26" i="47"/>
  <c r="Q26" i="47"/>
  <c r="N27" i="47"/>
  <c r="Q27" i="47" s="1"/>
  <c r="N28" i="47"/>
  <c r="Q28" i="47" s="1"/>
  <c r="N29" i="47"/>
  <c r="Q29" i="47" s="1"/>
  <c r="N30" i="47"/>
  <c r="Q30" i="47" s="1"/>
  <c r="N31" i="47"/>
  <c r="Q31" i="47" s="1"/>
  <c r="N32" i="47"/>
  <c r="Q32" i="47"/>
  <c r="N33" i="47"/>
  <c r="Q33" i="47"/>
  <c r="N34" i="47"/>
  <c r="Q34" i="47" s="1"/>
  <c r="N35" i="47"/>
  <c r="Q35" i="47"/>
  <c r="N36" i="47"/>
  <c r="Q36" i="47" s="1"/>
  <c r="N37" i="47"/>
  <c r="Q37" i="47" s="1"/>
  <c r="N38" i="47"/>
  <c r="Q38" i="47" s="1"/>
  <c r="N39" i="47"/>
  <c r="Q39" i="47"/>
  <c r="N40" i="47"/>
  <c r="Q40" i="47" s="1"/>
  <c r="N41" i="47"/>
  <c r="Q41" i="47"/>
  <c r="N43" i="47"/>
  <c r="Q43" i="47" s="1"/>
  <c r="N44" i="47"/>
  <c r="Q44" i="47" s="1"/>
  <c r="N45" i="47"/>
  <c r="Q45" i="47"/>
  <c r="N46" i="47"/>
  <c r="Q46" i="47" s="1"/>
  <c r="N47" i="47"/>
  <c r="Q47" i="47" s="1"/>
  <c r="N48" i="47"/>
  <c r="Q48" i="47" s="1"/>
  <c r="N49" i="47"/>
  <c r="Q49" i="47"/>
  <c r="N50" i="47"/>
  <c r="Q50" i="47" s="1"/>
  <c r="N51" i="47"/>
  <c r="Q51" i="47"/>
  <c r="N52" i="47"/>
  <c r="Q52" i="47"/>
  <c r="N53" i="47"/>
  <c r="Q53" i="47" s="1"/>
  <c r="N54" i="47"/>
  <c r="Q54" i="47"/>
  <c r="N55" i="47"/>
  <c r="Q55" i="47" s="1"/>
  <c r="N56" i="47"/>
  <c r="Q56" i="47" s="1"/>
  <c r="N57" i="47"/>
  <c r="Q57" i="47" s="1"/>
  <c r="N58" i="47"/>
  <c r="Q58" i="47"/>
  <c r="N59" i="47"/>
  <c r="Q59" i="47" s="1"/>
  <c r="N60" i="47"/>
  <c r="Q60" i="47" s="1"/>
  <c r="N61" i="47"/>
  <c r="Q61" i="47" s="1"/>
  <c r="N62" i="47"/>
  <c r="Q62" i="47" s="1"/>
  <c r="N63" i="47"/>
  <c r="Q63" i="47" s="1"/>
  <c r="N64" i="47"/>
  <c r="Q64" i="47"/>
  <c r="N65" i="47"/>
  <c r="Q65" i="47" s="1"/>
  <c r="N66" i="47"/>
  <c r="Q66" i="47"/>
  <c r="N67" i="47"/>
  <c r="Q67" i="47" s="1"/>
  <c r="N68" i="47"/>
  <c r="Q68" i="47" s="1"/>
  <c r="N69" i="47"/>
  <c r="Q69" i="47" s="1"/>
  <c r="N70" i="47"/>
  <c r="Q70" i="47"/>
  <c r="N71" i="47"/>
  <c r="Q71" i="47"/>
  <c r="N72" i="47"/>
  <c r="Q72" i="47" s="1"/>
  <c r="N73" i="47"/>
  <c r="Q73" i="47" s="1"/>
  <c r="N74" i="47"/>
  <c r="Q74" i="47"/>
  <c r="N75" i="47"/>
  <c r="Q75" i="47" s="1"/>
  <c r="N76" i="47"/>
  <c r="Q76" i="47"/>
  <c r="N77" i="47"/>
  <c r="Q77" i="47"/>
  <c r="N78" i="47"/>
  <c r="Q78" i="47" s="1"/>
  <c r="N79" i="47"/>
  <c r="Q79" i="47"/>
  <c r="B80" i="47"/>
  <c r="C80" i="47"/>
  <c r="D80" i="47"/>
  <c r="E80" i="47"/>
  <c r="F80" i="47"/>
  <c r="G80" i="47"/>
  <c r="H80" i="47"/>
  <c r="I80" i="47"/>
  <c r="J80" i="47"/>
  <c r="K80" i="47"/>
  <c r="L80" i="47"/>
  <c r="M80" i="47"/>
  <c r="O80" i="47"/>
  <c r="P80" i="47"/>
  <c r="D80" i="46"/>
  <c r="D82" i="46" s="1"/>
  <c r="B80" i="46"/>
  <c r="A82" i="46" s="1"/>
  <c r="C80" i="46"/>
  <c r="B82" i="46" s="1"/>
  <c r="C82" i="46"/>
  <c r="H87" i="46"/>
  <c r="N6" i="45"/>
  <c r="O6" i="45"/>
  <c r="N7" i="45"/>
  <c r="O7" i="45"/>
  <c r="N8" i="45"/>
  <c r="O8" i="45"/>
  <c r="L9" i="45"/>
  <c r="M9" i="45"/>
  <c r="L10" i="45"/>
  <c r="L15" i="45" s="1"/>
  <c r="O15" i="45" s="1"/>
  <c r="M10" i="45"/>
  <c r="M15" i="45" s="1"/>
  <c r="N13" i="45"/>
  <c r="O13" i="45"/>
  <c r="B19" i="45"/>
  <c r="C19" i="45" s="1"/>
  <c r="F19" i="45"/>
  <c r="G19" i="45"/>
  <c r="F20" i="45"/>
  <c r="G20" i="45" s="1"/>
  <c r="C22" i="45"/>
  <c r="G22" i="45"/>
  <c r="C23" i="45"/>
  <c r="G23" i="45"/>
  <c r="C24" i="45"/>
  <c r="G24" i="45"/>
  <c r="C25" i="45"/>
  <c r="G25" i="45"/>
  <c r="C26" i="45"/>
  <c r="G26" i="45"/>
  <c r="C27" i="45"/>
  <c r="G27" i="45"/>
  <c r="C28" i="45"/>
  <c r="G28" i="45"/>
  <c r="C29" i="45"/>
  <c r="G29" i="45"/>
  <c r="C30" i="45"/>
  <c r="G30" i="45"/>
  <c r="H37" i="45"/>
  <c r="H38" i="45"/>
  <c r="H39" i="45"/>
  <c r="H40" i="45"/>
  <c r="H41" i="45"/>
  <c r="H42" i="45"/>
  <c r="H43" i="45"/>
  <c r="H44" i="45"/>
  <c r="H45" i="45"/>
  <c r="H46" i="45"/>
  <c r="H47" i="45"/>
  <c r="H48" i="45"/>
  <c r="B49" i="45"/>
  <c r="C49" i="45"/>
  <c r="D49" i="45"/>
  <c r="E49" i="45"/>
  <c r="F49" i="45"/>
  <c r="F66" i="45" s="1"/>
  <c r="G49" i="45"/>
  <c r="G66" i="45" s="1"/>
  <c r="H52" i="45"/>
  <c r="H53" i="45"/>
  <c r="H54" i="45"/>
  <c r="H55" i="45"/>
  <c r="H56" i="45"/>
  <c r="H57" i="45"/>
  <c r="H58" i="45"/>
  <c r="H59" i="45"/>
  <c r="H60" i="45"/>
  <c r="H61" i="45"/>
  <c r="H62" i="45"/>
  <c r="H63" i="45"/>
  <c r="B64" i="45"/>
  <c r="C64" i="45"/>
  <c r="D64" i="45"/>
  <c r="E64" i="45"/>
  <c r="F64" i="45"/>
  <c r="G64" i="45"/>
  <c r="B66" i="45"/>
  <c r="C66" i="45"/>
  <c r="D66" i="45"/>
  <c r="N22" i="44"/>
  <c r="O22" i="44"/>
  <c r="N23" i="44"/>
  <c r="O23" i="44"/>
  <c r="N24" i="44"/>
  <c r="O24" i="44"/>
  <c r="AF24" i="44"/>
  <c r="AG24" i="44"/>
  <c r="N25" i="44"/>
  <c r="O25" i="44"/>
  <c r="N26" i="44"/>
  <c r="O26" i="44"/>
  <c r="N27" i="44"/>
  <c r="O27" i="44"/>
  <c r="T27" i="44"/>
  <c r="U27" i="44"/>
  <c r="V27" i="44"/>
  <c r="W27" i="44"/>
  <c r="X27" i="44"/>
  <c r="Y27" i="44"/>
  <c r="Z27" i="44"/>
  <c r="AA27" i="44"/>
  <c r="AB27" i="44"/>
  <c r="AC27" i="44"/>
  <c r="AD27" i="44"/>
  <c r="AE27" i="44"/>
  <c r="N28" i="44"/>
  <c r="O28" i="44"/>
  <c r="AF28" i="44"/>
  <c r="AG28" i="44"/>
  <c r="N29" i="44"/>
  <c r="O29" i="44"/>
  <c r="AF29" i="44"/>
  <c r="AG29" i="44"/>
  <c r="N30" i="44"/>
  <c r="O30" i="44"/>
  <c r="N31" i="44"/>
  <c r="O31" i="44"/>
  <c r="N32" i="44"/>
  <c r="O32" i="44"/>
  <c r="AF32" i="44"/>
  <c r="AG32" i="44"/>
  <c r="N33" i="44"/>
  <c r="O33" i="44"/>
  <c r="T33" i="44"/>
  <c r="U33" i="44"/>
  <c r="V33" i="44"/>
  <c r="W33" i="44"/>
  <c r="X33" i="44"/>
  <c r="Y33" i="44"/>
  <c r="Z33" i="44"/>
  <c r="AA33" i="44"/>
  <c r="AB33" i="44"/>
  <c r="AC33" i="44"/>
  <c r="AD33" i="44"/>
  <c r="AE33" i="44"/>
  <c r="AG33" i="44"/>
  <c r="N34" i="44"/>
  <c r="O34" i="44"/>
  <c r="AF34" i="44"/>
  <c r="AG34" i="44"/>
  <c r="N35" i="44"/>
  <c r="O35" i="44"/>
  <c r="AF35" i="44"/>
  <c r="AG35" i="44"/>
  <c r="N36" i="44"/>
  <c r="O36" i="44"/>
  <c r="N37" i="44"/>
  <c r="O37" i="44"/>
  <c r="N38" i="44"/>
  <c r="O38" i="44"/>
  <c r="AF38" i="44"/>
  <c r="AG38" i="44"/>
  <c r="N39" i="44"/>
  <c r="O39" i="44"/>
  <c r="T39" i="44"/>
  <c r="U39" i="44"/>
  <c r="V39" i="44"/>
  <c r="W39" i="44"/>
  <c r="X39" i="44"/>
  <c r="AF39" i="44" s="1"/>
  <c r="Y39" i="44"/>
  <c r="Z39" i="44"/>
  <c r="AA39" i="44"/>
  <c r="AB39" i="44"/>
  <c r="AC39" i="44"/>
  <c r="AD39" i="44"/>
  <c r="AE39" i="44"/>
  <c r="N40" i="44"/>
  <c r="O40" i="44"/>
  <c r="AF40" i="44"/>
  <c r="AG40" i="44"/>
  <c r="N41" i="44"/>
  <c r="O41" i="44"/>
  <c r="AF41" i="44"/>
  <c r="AG41" i="44"/>
  <c r="N42" i="44"/>
  <c r="O42" i="44"/>
  <c r="AF42" i="44"/>
  <c r="AG42" i="44"/>
  <c r="N43" i="44"/>
  <c r="O43" i="44"/>
  <c r="N44" i="44"/>
  <c r="O44" i="44"/>
  <c r="N45" i="44"/>
  <c r="O45" i="44"/>
  <c r="AF45" i="44"/>
  <c r="AG45" i="44"/>
  <c r="N46" i="44"/>
  <c r="O46" i="44"/>
  <c r="T46" i="44"/>
  <c r="U46" i="44"/>
  <c r="V46" i="44"/>
  <c r="W46" i="44"/>
  <c r="X46" i="44"/>
  <c r="Y46" i="44"/>
  <c r="Z46" i="44"/>
  <c r="AB46" i="44"/>
  <c r="AC46" i="44"/>
  <c r="AD46" i="44"/>
  <c r="AE46" i="44"/>
  <c r="N47" i="44"/>
  <c r="O47" i="44"/>
  <c r="AF47" i="44"/>
  <c r="AG47" i="44"/>
  <c r="AG46" i="44" s="1"/>
  <c r="N48" i="44"/>
  <c r="O48" i="44"/>
  <c r="AF48" i="44"/>
  <c r="AG48" i="44"/>
  <c r="N49" i="44"/>
  <c r="O49" i="44"/>
  <c r="N50" i="44"/>
  <c r="O50" i="44"/>
  <c r="N51" i="44"/>
  <c r="O51" i="44"/>
  <c r="N52" i="44"/>
  <c r="O52" i="44"/>
  <c r="N53" i="44"/>
  <c r="O53" i="44"/>
  <c r="N54" i="44"/>
  <c r="O54" i="44"/>
  <c r="N55" i="44"/>
  <c r="O55" i="44"/>
  <c r="N56" i="44"/>
  <c r="O56" i="44"/>
  <c r="N57" i="44"/>
  <c r="O57" i="44"/>
  <c r="N58" i="44"/>
  <c r="O58" i="44"/>
  <c r="N59" i="44"/>
  <c r="O59" i="44"/>
  <c r="N60" i="44"/>
  <c r="O60" i="44"/>
  <c r="N61" i="44"/>
  <c r="O61" i="44"/>
  <c r="N62" i="44"/>
  <c r="O62" i="44"/>
  <c r="N63" i="44"/>
  <c r="O63" i="44"/>
  <c r="N64" i="44"/>
  <c r="O64" i="44"/>
  <c r="N65" i="44"/>
  <c r="O65" i="44"/>
  <c r="N66" i="44"/>
  <c r="O66" i="44"/>
  <c r="N67" i="44"/>
  <c r="O67" i="44"/>
  <c r="N68" i="44"/>
  <c r="O68" i="44"/>
  <c r="N69" i="44"/>
  <c r="O69" i="44"/>
  <c r="N70" i="44"/>
  <c r="O70" i="44"/>
  <c r="N71" i="44"/>
  <c r="O71" i="44"/>
  <c r="N72" i="44"/>
  <c r="O72" i="44"/>
  <c r="N73" i="44"/>
  <c r="O73" i="44"/>
  <c r="N74" i="44"/>
  <c r="O74" i="44"/>
  <c r="N75" i="44"/>
  <c r="O75" i="44"/>
  <c r="N76" i="44"/>
  <c r="O76" i="44"/>
  <c r="N77" i="44"/>
  <c r="O77" i="44"/>
  <c r="N78" i="44"/>
  <c r="O78" i="44"/>
  <c r="N79" i="44"/>
  <c r="O79" i="44"/>
  <c r="N80" i="44"/>
  <c r="O80" i="44"/>
  <c r="N81" i="44"/>
  <c r="O81" i="44"/>
  <c r="N82" i="44"/>
  <c r="O82" i="44"/>
  <c r="N83" i="44"/>
  <c r="O83" i="44"/>
  <c r="N84" i="44"/>
  <c r="O84" i="44"/>
  <c r="N85" i="44"/>
  <c r="O85" i="44"/>
  <c r="N86" i="44"/>
  <c r="O86" i="44"/>
  <c r="N87" i="44"/>
  <c r="O87" i="44"/>
  <c r="N88" i="44"/>
  <c r="O88" i="44"/>
  <c r="N89" i="44"/>
  <c r="O89" i="44"/>
  <c r="N90" i="44"/>
  <c r="O90" i="44"/>
  <c r="N91" i="44"/>
  <c r="O91" i="44"/>
  <c r="N92" i="44"/>
  <c r="O92" i="44"/>
  <c r="N93" i="44"/>
  <c r="O93" i="44"/>
  <c r="N94" i="44"/>
  <c r="O94" i="44"/>
  <c r="N95" i="44"/>
  <c r="O95" i="44"/>
  <c r="N96" i="44"/>
  <c r="O96" i="44"/>
  <c r="N97" i="44"/>
  <c r="O97" i="44"/>
  <c r="N98" i="44"/>
  <c r="O98" i="44"/>
  <c r="N99" i="44"/>
  <c r="O99" i="44"/>
  <c r="N100" i="44"/>
  <c r="O100" i="44"/>
  <c r="N101" i="44"/>
  <c r="O101" i="44"/>
  <c r="L102" i="44"/>
  <c r="B7" i="44" s="1"/>
  <c r="C7" i="44" s="1"/>
  <c r="M102" i="44"/>
  <c r="B6" i="44" s="1"/>
  <c r="O109" i="44"/>
  <c r="O110" i="44"/>
  <c r="O111" i="44"/>
  <c r="O114" i="44"/>
  <c r="O116" i="44"/>
  <c r="L117" i="44"/>
  <c r="M117" i="44"/>
  <c r="N117" i="44"/>
  <c r="O107" i="44" s="1"/>
  <c r="N79" i="49" l="1"/>
  <c r="N79" i="48"/>
  <c r="N80" i="47"/>
  <c r="E66" i="45"/>
  <c r="H64" i="45"/>
  <c r="H66" i="45" s="1"/>
  <c r="H49" i="45"/>
  <c r="N10" i="45"/>
  <c r="N15" i="45" s="1"/>
  <c r="AF46" i="44"/>
  <c r="AG39" i="44"/>
  <c r="AF33" i="44"/>
  <c r="AG27" i="44"/>
  <c r="AF27" i="44"/>
  <c r="O115" i="44"/>
  <c r="O108" i="44"/>
  <c r="O112" i="44"/>
  <c r="N102" i="44"/>
  <c r="P23" i="44" s="1"/>
  <c r="P97" i="44"/>
  <c r="P67" i="44"/>
  <c r="P61" i="44"/>
  <c r="P41" i="44"/>
  <c r="P37" i="44"/>
  <c r="P69" i="44"/>
  <c r="P31" i="44"/>
  <c r="P81" i="44"/>
  <c r="P75" i="44"/>
  <c r="P27" i="44"/>
  <c r="P101" i="44"/>
  <c r="P89" i="44"/>
  <c r="P71" i="44"/>
  <c r="P65" i="44"/>
  <c r="P53" i="44"/>
  <c r="G21" i="45"/>
  <c r="O9" i="45"/>
  <c r="P9" i="45"/>
  <c r="B20" i="45"/>
  <c r="O10" i="45"/>
  <c r="N9" i="45"/>
  <c r="F31" i="45"/>
  <c r="F32" i="45"/>
  <c r="C6" i="44"/>
  <c r="B18" i="44"/>
  <c r="B19" i="44"/>
  <c r="P88" i="44"/>
  <c r="P82" i="44"/>
  <c r="P68" i="44"/>
  <c r="P47" i="44"/>
  <c r="P44" i="44"/>
  <c r="P32" i="44"/>
  <c r="O113" i="44"/>
  <c r="P96" i="44"/>
  <c r="P84" i="44"/>
  <c r="P66" i="44"/>
  <c r="P62" i="44"/>
  <c r="P98" i="44"/>
  <c r="P80" i="44"/>
  <c r="P76" i="44"/>
  <c r="P64" i="44"/>
  <c r="P50" i="44"/>
  <c r="P39" i="44"/>
  <c r="O102" i="44"/>
  <c r="Q7" i="45" l="1"/>
  <c r="Q10" i="45" s="1"/>
  <c r="Q13" i="45"/>
  <c r="P54" i="44"/>
  <c r="P86" i="44"/>
  <c r="P72" i="44"/>
  <c r="P26" i="44"/>
  <c r="P52" i="44"/>
  <c r="P94" i="44"/>
  <c r="P24" i="44"/>
  <c r="P77" i="44"/>
  <c r="P33" i="44"/>
  <c r="P36" i="44"/>
  <c r="P87" i="44"/>
  <c r="P45" i="44"/>
  <c r="P73" i="44"/>
  <c r="P34" i="44"/>
  <c r="P58" i="44"/>
  <c r="P92" i="44"/>
  <c r="P78" i="44"/>
  <c r="P30" i="44"/>
  <c r="P60" i="44"/>
  <c r="P100" i="44"/>
  <c r="P48" i="44"/>
  <c r="P83" i="44"/>
  <c r="P51" i="44"/>
  <c r="P42" i="44"/>
  <c r="P93" i="44"/>
  <c r="P28" i="44"/>
  <c r="P79" i="44"/>
  <c r="P38" i="44"/>
  <c r="P57" i="44"/>
  <c r="P46" i="44"/>
  <c r="P99" i="44"/>
  <c r="P49" i="44"/>
  <c r="P85" i="44"/>
  <c r="P43" i="44"/>
  <c r="P29" i="44"/>
  <c r="P70" i="44"/>
  <c r="P56" i="44"/>
  <c r="P90" i="44"/>
  <c r="P40" i="44"/>
  <c r="P74" i="44"/>
  <c r="P59" i="44"/>
  <c r="P95" i="44"/>
  <c r="P63" i="44"/>
  <c r="P22" i="44"/>
  <c r="P35" i="44"/>
  <c r="P55" i="44"/>
  <c r="P91" i="44"/>
  <c r="P25" i="44"/>
  <c r="C21" i="45"/>
  <c r="C20" i="45"/>
  <c r="B32" i="45"/>
  <c r="B31" i="45"/>
  <c r="Q15" i="45" l="1"/>
  <c r="P102" i="44"/>
  <c r="B17" i="30"/>
  <c r="P8" i="15"/>
  <c r="P9" i="15"/>
  <c r="P10" i="15"/>
  <c r="P11" i="15"/>
  <c r="P12" i="15"/>
  <c r="P13" i="15"/>
  <c r="P14" i="15"/>
  <c r="P15" i="15"/>
  <c r="P16" i="15"/>
  <c r="P17" i="15"/>
  <c r="P1" i="15"/>
  <c r="K17" i="15"/>
  <c r="K37" i="14"/>
  <c r="K17" i="10"/>
  <c r="K71" i="9"/>
  <c r="P4" i="10" s="1"/>
  <c r="B17" i="8"/>
  <c r="K17" i="5"/>
  <c r="K263" i="26"/>
  <c r="L26" i="8" s="1"/>
  <c r="P7" i="10" l="1"/>
  <c r="P9" i="10"/>
  <c r="P15" i="10"/>
  <c r="P10" i="10"/>
  <c r="P16" i="10"/>
  <c r="P11" i="10"/>
  <c r="P17" i="10"/>
  <c r="P12" i="10"/>
  <c r="P13" i="10"/>
  <c r="P8" i="10"/>
  <c r="P14" i="10"/>
  <c r="L25" i="13"/>
  <c r="O1" i="5"/>
  <c r="Q6" i="43"/>
  <c r="Q7" i="43"/>
  <c r="Q8" i="43"/>
  <c r="Q9" i="43"/>
  <c r="Q10" i="43"/>
  <c r="Q11" i="43"/>
  <c r="Q12" i="43"/>
  <c r="Q13" i="43"/>
  <c r="Q5" i="43"/>
  <c r="P7" i="5" l="1"/>
  <c r="P12" i="5"/>
  <c r="P13" i="5"/>
  <c r="P8" i="5"/>
  <c r="P14" i="5"/>
  <c r="P9" i="5"/>
  <c r="P15" i="5"/>
  <c r="P10" i="5"/>
  <c r="P16" i="5"/>
  <c r="P11" i="5"/>
  <c r="P17" i="5"/>
  <c r="L263" i="26"/>
  <c r="F27" i="22" l="1"/>
  <c r="L17" i="15"/>
  <c r="L37" i="14"/>
  <c r="L17" i="10"/>
  <c r="L71" i="9"/>
  <c r="L17" i="5" l="1"/>
  <c r="C15" i="22" l="1"/>
  <c r="C13" i="37"/>
  <c r="O6" i="26" l="1"/>
  <c r="N6" i="26"/>
  <c r="N5" i="43"/>
  <c r="O5" i="43"/>
  <c r="N6" i="43"/>
  <c r="O6" i="43"/>
  <c r="N7" i="43"/>
  <c r="O7" i="43"/>
  <c r="N8" i="43"/>
  <c r="O8" i="43"/>
  <c r="N9" i="43"/>
  <c r="O9" i="43"/>
  <c r="N10" i="43"/>
  <c r="O10" i="43"/>
  <c r="N11" i="43"/>
  <c r="O11" i="43"/>
  <c r="N12" i="43"/>
  <c r="O12" i="43"/>
  <c r="B13" i="43"/>
  <c r="C13" i="43"/>
  <c r="D13" i="43"/>
  <c r="O13" i="43" s="1"/>
  <c r="E13" i="43"/>
  <c r="F13" i="43"/>
  <c r="G13" i="43"/>
  <c r="H13" i="43"/>
  <c r="I13" i="43"/>
  <c r="J13" i="43"/>
  <c r="K13" i="43"/>
  <c r="L13" i="43"/>
  <c r="M13" i="43"/>
  <c r="N13" i="43" l="1"/>
  <c r="P12" i="43" s="1"/>
  <c r="P8" i="43"/>
  <c r="P10" i="43"/>
  <c r="P9" i="43"/>
  <c r="P13" i="43"/>
  <c r="P7" i="43" l="1"/>
  <c r="P6" i="43"/>
  <c r="P11" i="43"/>
  <c r="P5" i="43"/>
  <c r="C24" i="37"/>
  <c r="C26" i="22" l="1"/>
  <c r="N8" i="10"/>
  <c r="N7" i="10"/>
  <c r="O7" i="10"/>
  <c r="S19" i="2" l="1"/>
  <c r="Q19" i="2"/>
  <c r="C25" i="22" l="1"/>
  <c r="O7" i="15"/>
  <c r="N96" i="26" l="1"/>
  <c r="O96" i="26"/>
  <c r="B13" i="20" l="1"/>
  <c r="E33" i="22"/>
  <c r="B27" i="22"/>
  <c r="C24" i="22"/>
  <c r="C23" i="22"/>
  <c r="C22" i="22"/>
  <c r="C21" i="22"/>
  <c r="C20" i="22"/>
  <c r="C19" i="22"/>
  <c r="C18" i="22"/>
  <c r="C17" i="22"/>
  <c r="C16" i="22"/>
  <c r="F54" i="16"/>
  <c r="B54" i="16"/>
  <c r="F53" i="16"/>
  <c r="B53" i="16"/>
  <c r="F52" i="16"/>
  <c r="B52" i="16"/>
  <c r="F51" i="16"/>
  <c r="B51" i="16"/>
  <c r="F50" i="16"/>
  <c r="B50" i="16"/>
  <c r="C50" i="16" s="1"/>
  <c r="F49" i="16"/>
  <c r="B49" i="16"/>
  <c r="F48" i="16"/>
  <c r="B48" i="16"/>
  <c r="F47" i="16"/>
  <c r="B47" i="16"/>
  <c r="F46" i="16"/>
  <c r="B46" i="16"/>
  <c r="F45" i="16"/>
  <c r="B45" i="16"/>
  <c r="F44" i="16"/>
  <c r="B44" i="16"/>
  <c r="C44" i="16" s="1"/>
  <c r="F43" i="16"/>
  <c r="B43" i="16"/>
  <c r="E41" i="16"/>
  <c r="A41" i="16"/>
  <c r="N38" i="16"/>
  <c r="J38" i="16"/>
  <c r="F38" i="16"/>
  <c r="B38" i="16"/>
  <c r="N37" i="16"/>
  <c r="J37" i="16"/>
  <c r="F37" i="16"/>
  <c r="B37" i="16"/>
  <c r="N36" i="16"/>
  <c r="J36" i="16"/>
  <c r="F36" i="16"/>
  <c r="B36" i="16"/>
  <c r="N35" i="16"/>
  <c r="J35" i="16"/>
  <c r="F35" i="16"/>
  <c r="B35" i="16"/>
  <c r="N34" i="16"/>
  <c r="J34" i="16"/>
  <c r="F34" i="16"/>
  <c r="B34" i="16"/>
  <c r="N33" i="16"/>
  <c r="J33" i="16"/>
  <c r="F33" i="16"/>
  <c r="B33" i="16"/>
  <c r="N32" i="16"/>
  <c r="J32" i="16"/>
  <c r="F32" i="16"/>
  <c r="B32" i="16"/>
  <c r="N31" i="16"/>
  <c r="J31" i="16"/>
  <c r="F31" i="16"/>
  <c r="B31" i="16"/>
  <c r="N30" i="16"/>
  <c r="J30" i="16"/>
  <c r="F30" i="16"/>
  <c r="B30" i="16"/>
  <c r="N29" i="16"/>
  <c r="J29" i="16"/>
  <c r="F29" i="16"/>
  <c r="B29" i="16"/>
  <c r="N28" i="16"/>
  <c r="J28" i="16"/>
  <c r="F28" i="16"/>
  <c r="B28" i="16"/>
  <c r="N27" i="16"/>
  <c r="J27" i="16"/>
  <c r="F27" i="16"/>
  <c r="G27" i="16" s="1"/>
  <c r="B27" i="16"/>
  <c r="C27" i="16" s="1"/>
  <c r="M25" i="16"/>
  <c r="I25" i="16"/>
  <c r="E25" i="16"/>
  <c r="A25" i="16"/>
  <c r="N22" i="16"/>
  <c r="J22" i="16"/>
  <c r="F22" i="16"/>
  <c r="B22" i="16"/>
  <c r="N21" i="16"/>
  <c r="J21" i="16"/>
  <c r="F21" i="16"/>
  <c r="B21" i="16"/>
  <c r="N20" i="16"/>
  <c r="J20" i="16"/>
  <c r="K20" i="16" s="1"/>
  <c r="F20" i="16"/>
  <c r="B20" i="16"/>
  <c r="N19" i="16"/>
  <c r="J19" i="16"/>
  <c r="F19" i="16"/>
  <c r="B19" i="16"/>
  <c r="C19" i="16" s="1"/>
  <c r="N18" i="16"/>
  <c r="J18" i="16"/>
  <c r="F18" i="16"/>
  <c r="B18" i="16"/>
  <c r="N17" i="16"/>
  <c r="J17" i="16"/>
  <c r="K17" i="16" s="1"/>
  <c r="F17" i="16"/>
  <c r="B17" i="16"/>
  <c r="N16" i="16"/>
  <c r="J16" i="16"/>
  <c r="F16" i="16"/>
  <c r="B16" i="16"/>
  <c r="C16" i="16" s="1"/>
  <c r="N15" i="16"/>
  <c r="J15" i="16"/>
  <c r="F15" i="16"/>
  <c r="B15" i="16"/>
  <c r="N14" i="16"/>
  <c r="J14" i="16"/>
  <c r="K14" i="16" s="1"/>
  <c r="F14" i="16"/>
  <c r="B14" i="16"/>
  <c r="N13" i="16"/>
  <c r="J13" i="16"/>
  <c r="F13" i="16"/>
  <c r="B13" i="16"/>
  <c r="C13" i="16" s="1"/>
  <c r="N12" i="16"/>
  <c r="J12" i="16"/>
  <c r="F12" i="16"/>
  <c r="B12" i="16"/>
  <c r="C12" i="16" s="1"/>
  <c r="N11" i="16"/>
  <c r="J11" i="16"/>
  <c r="K11" i="16" s="1"/>
  <c r="F11" i="16"/>
  <c r="G11" i="16" s="1"/>
  <c r="B11" i="16"/>
  <c r="M9" i="16"/>
  <c r="I9" i="16"/>
  <c r="E9" i="16"/>
  <c r="A9" i="16"/>
  <c r="M17" i="15"/>
  <c r="P18" i="15" s="1"/>
  <c r="O16" i="15"/>
  <c r="N16" i="15"/>
  <c r="O15" i="15"/>
  <c r="N15" i="15"/>
  <c r="O14" i="15"/>
  <c r="N14" i="15"/>
  <c r="O13" i="15"/>
  <c r="N13" i="15"/>
  <c r="O12" i="15"/>
  <c r="N12" i="15"/>
  <c r="O11" i="15"/>
  <c r="N11" i="15"/>
  <c r="O10" i="15"/>
  <c r="N10" i="15"/>
  <c r="O9" i="15"/>
  <c r="N9" i="15"/>
  <c r="O8" i="15"/>
  <c r="N8" i="15"/>
  <c r="N7" i="15"/>
  <c r="M37" i="14"/>
  <c r="O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F54" i="11"/>
  <c r="G54" i="11" s="1"/>
  <c r="B54" i="11"/>
  <c r="F53" i="11"/>
  <c r="B53" i="11"/>
  <c r="F52" i="11"/>
  <c r="B52" i="11"/>
  <c r="F51" i="11"/>
  <c r="G51" i="11" s="1"/>
  <c r="B51" i="11"/>
  <c r="F50" i="11"/>
  <c r="B50" i="11"/>
  <c r="F49" i="11"/>
  <c r="B49" i="11"/>
  <c r="F48" i="11"/>
  <c r="G48" i="11" s="1"/>
  <c r="B48" i="11"/>
  <c r="F47" i="11"/>
  <c r="B47" i="11"/>
  <c r="F46" i="11"/>
  <c r="B46" i="11"/>
  <c r="F45" i="11"/>
  <c r="G45" i="11" s="1"/>
  <c r="B45" i="11"/>
  <c r="F44" i="11"/>
  <c r="B44" i="11"/>
  <c r="F43" i="11"/>
  <c r="B43" i="11"/>
  <c r="E41" i="11"/>
  <c r="A41" i="11"/>
  <c r="N38" i="11"/>
  <c r="J38" i="11"/>
  <c r="F38" i="11"/>
  <c r="B38" i="11"/>
  <c r="N37" i="11"/>
  <c r="J37" i="11"/>
  <c r="F37" i="11"/>
  <c r="B37" i="11"/>
  <c r="N36" i="11"/>
  <c r="J36" i="11"/>
  <c r="F36" i="11"/>
  <c r="B36" i="11"/>
  <c r="N35" i="11"/>
  <c r="J35" i="11"/>
  <c r="F35" i="11"/>
  <c r="B35" i="11"/>
  <c r="N34" i="11"/>
  <c r="J34" i="11"/>
  <c r="F34" i="11"/>
  <c r="B34" i="11"/>
  <c r="N33" i="11"/>
  <c r="J33" i="11"/>
  <c r="F33" i="11"/>
  <c r="B33" i="11"/>
  <c r="N32" i="11"/>
  <c r="J32" i="11"/>
  <c r="F32" i="11"/>
  <c r="B32" i="11"/>
  <c r="N31" i="11"/>
  <c r="J31" i="11"/>
  <c r="F31" i="11"/>
  <c r="B31" i="11"/>
  <c r="N30" i="11"/>
  <c r="J30" i="11"/>
  <c r="F30" i="11"/>
  <c r="B30" i="11"/>
  <c r="N29" i="11"/>
  <c r="J29" i="11"/>
  <c r="F29" i="11"/>
  <c r="B29" i="11"/>
  <c r="N28" i="11"/>
  <c r="J28" i="11"/>
  <c r="F28" i="11"/>
  <c r="B28" i="11"/>
  <c r="N27" i="11"/>
  <c r="J27" i="11"/>
  <c r="K27" i="11" s="1"/>
  <c r="F27" i="11"/>
  <c r="G27" i="11" s="1"/>
  <c r="B27" i="11"/>
  <c r="M25" i="11"/>
  <c r="I25" i="11"/>
  <c r="E25" i="11"/>
  <c r="A25" i="11"/>
  <c r="N22" i="11"/>
  <c r="J22" i="11"/>
  <c r="F22" i="11"/>
  <c r="B22" i="11"/>
  <c r="N21" i="11"/>
  <c r="J21" i="11"/>
  <c r="F21" i="11"/>
  <c r="B21" i="11"/>
  <c r="N20" i="11"/>
  <c r="J20" i="11"/>
  <c r="F20" i="11"/>
  <c r="B20" i="11"/>
  <c r="N19" i="11"/>
  <c r="J19" i="11"/>
  <c r="F19" i="11"/>
  <c r="B19" i="11"/>
  <c r="N18" i="11"/>
  <c r="J18" i="11"/>
  <c r="F18" i="11"/>
  <c r="B18" i="11"/>
  <c r="N17" i="11"/>
  <c r="J17" i="11"/>
  <c r="F17" i="11"/>
  <c r="B17" i="11"/>
  <c r="N16" i="11"/>
  <c r="J16" i="11"/>
  <c r="F16" i="11"/>
  <c r="B16" i="11"/>
  <c r="N15" i="11"/>
  <c r="J15" i="11"/>
  <c r="F15" i="11"/>
  <c r="B15" i="11"/>
  <c r="N14" i="11"/>
  <c r="J14" i="11"/>
  <c r="F14" i="11"/>
  <c r="B14" i="11"/>
  <c r="N13" i="11"/>
  <c r="J13" i="11"/>
  <c r="F13" i="11"/>
  <c r="B13" i="11"/>
  <c r="N12" i="11"/>
  <c r="J12" i="11"/>
  <c r="K12" i="11" s="1"/>
  <c r="F12" i="11"/>
  <c r="B12" i="11"/>
  <c r="N11" i="11"/>
  <c r="O11" i="11" s="1"/>
  <c r="J11" i="11"/>
  <c r="K11" i="11" s="1"/>
  <c r="F11" i="11"/>
  <c r="B11" i="11"/>
  <c r="C11" i="11" s="1"/>
  <c r="M9" i="11"/>
  <c r="I9" i="11"/>
  <c r="E9" i="11"/>
  <c r="A9" i="11"/>
  <c r="M17" i="10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O8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0" i="9"/>
  <c r="N10" i="9"/>
  <c r="O11" i="9"/>
  <c r="N11" i="9"/>
  <c r="O9" i="9"/>
  <c r="N9" i="9"/>
  <c r="O8" i="9"/>
  <c r="N8" i="9"/>
  <c r="O7" i="9"/>
  <c r="N7" i="9"/>
  <c r="O6" i="9"/>
  <c r="N6" i="9"/>
  <c r="O5" i="9"/>
  <c r="N5" i="9"/>
  <c r="K25" i="8"/>
  <c r="K26" i="8" s="1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F54" i="6"/>
  <c r="G54" i="6" s="1"/>
  <c r="B54" i="6"/>
  <c r="F53" i="6"/>
  <c r="B53" i="6"/>
  <c r="F52" i="6"/>
  <c r="B52" i="6"/>
  <c r="F51" i="6"/>
  <c r="B51" i="6"/>
  <c r="F50" i="6"/>
  <c r="B50" i="6"/>
  <c r="F49" i="6"/>
  <c r="B49" i="6"/>
  <c r="F48" i="6"/>
  <c r="G48" i="6" s="1"/>
  <c r="B48" i="6"/>
  <c r="F47" i="6"/>
  <c r="B47" i="6"/>
  <c r="F46" i="6"/>
  <c r="B46" i="6"/>
  <c r="F45" i="6"/>
  <c r="B45" i="6"/>
  <c r="F44" i="6"/>
  <c r="B44" i="6"/>
  <c r="F43" i="6"/>
  <c r="B43" i="6"/>
  <c r="C43" i="6" s="1"/>
  <c r="E41" i="6"/>
  <c r="A41" i="6"/>
  <c r="N38" i="6"/>
  <c r="J38" i="6"/>
  <c r="F38" i="6"/>
  <c r="B38" i="6"/>
  <c r="N37" i="6"/>
  <c r="J37" i="6"/>
  <c r="F37" i="6"/>
  <c r="B37" i="6"/>
  <c r="N36" i="6"/>
  <c r="J36" i="6"/>
  <c r="F36" i="6"/>
  <c r="B36" i="6"/>
  <c r="N35" i="6"/>
  <c r="J35" i="6"/>
  <c r="F35" i="6"/>
  <c r="B35" i="6"/>
  <c r="N34" i="6"/>
  <c r="J34" i="6"/>
  <c r="F34" i="6"/>
  <c r="B34" i="6"/>
  <c r="N33" i="6"/>
  <c r="J33" i="6"/>
  <c r="F33" i="6"/>
  <c r="B33" i="6"/>
  <c r="N32" i="6"/>
  <c r="J32" i="6"/>
  <c r="F32" i="6"/>
  <c r="B32" i="6"/>
  <c r="N31" i="6"/>
  <c r="J31" i="6"/>
  <c r="F31" i="6"/>
  <c r="B31" i="6"/>
  <c r="N30" i="6"/>
  <c r="J30" i="6"/>
  <c r="F30" i="6"/>
  <c r="B30" i="6"/>
  <c r="N29" i="6"/>
  <c r="J29" i="6"/>
  <c r="F29" i="6"/>
  <c r="B29" i="6"/>
  <c r="N28" i="6"/>
  <c r="J28" i="6"/>
  <c r="F28" i="6"/>
  <c r="B28" i="6"/>
  <c r="N27" i="6"/>
  <c r="O27" i="6" s="1"/>
  <c r="J27" i="6"/>
  <c r="K27" i="6" s="1"/>
  <c r="F27" i="6"/>
  <c r="B27" i="6"/>
  <c r="M25" i="6"/>
  <c r="I25" i="6"/>
  <c r="E25" i="6"/>
  <c r="A25" i="6"/>
  <c r="N22" i="6"/>
  <c r="J22" i="6"/>
  <c r="F22" i="6"/>
  <c r="B22" i="6"/>
  <c r="N21" i="6"/>
  <c r="J21" i="6"/>
  <c r="F21" i="6"/>
  <c r="B21" i="6"/>
  <c r="N20" i="6"/>
  <c r="J20" i="6"/>
  <c r="F20" i="6"/>
  <c r="B20" i="6"/>
  <c r="N19" i="6"/>
  <c r="J19" i="6"/>
  <c r="F19" i="6"/>
  <c r="B19" i="6"/>
  <c r="N18" i="6"/>
  <c r="J18" i="6"/>
  <c r="F18" i="6"/>
  <c r="B18" i="6"/>
  <c r="N17" i="6"/>
  <c r="J17" i="6"/>
  <c r="F17" i="6"/>
  <c r="B17" i="6"/>
  <c r="N16" i="6"/>
  <c r="J16" i="6"/>
  <c r="F16" i="6"/>
  <c r="B16" i="6"/>
  <c r="N15" i="6"/>
  <c r="J15" i="6"/>
  <c r="F15" i="6"/>
  <c r="B15" i="6"/>
  <c r="N14" i="6"/>
  <c r="J14" i="6"/>
  <c r="F14" i="6"/>
  <c r="B14" i="6"/>
  <c r="N13" i="6"/>
  <c r="J13" i="6"/>
  <c r="F13" i="6"/>
  <c r="B13" i="6"/>
  <c r="N12" i="6"/>
  <c r="J12" i="6"/>
  <c r="F12" i="6"/>
  <c r="B12" i="6"/>
  <c r="N11" i="6"/>
  <c r="J11" i="6"/>
  <c r="F11" i="6"/>
  <c r="B11" i="6"/>
  <c r="C11" i="6" s="1"/>
  <c r="M9" i="6"/>
  <c r="I9" i="6"/>
  <c r="E9" i="6"/>
  <c r="A9" i="6"/>
  <c r="M17" i="5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B9" i="24"/>
  <c r="B48" i="37"/>
  <c r="B25" i="37"/>
  <c r="C23" i="37"/>
  <c r="C22" i="37"/>
  <c r="C21" i="37"/>
  <c r="C20" i="37"/>
  <c r="C19" i="37"/>
  <c r="C18" i="37"/>
  <c r="C17" i="37"/>
  <c r="C16" i="37"/>
  <c r="C15" i="37"/>
  <c r="C14" i="37"/>
  <c r="M263" i="26"/>
  <c r="O263" i="26" s="1"/>
  <c r="O262" i="26"/>
  <c r="N262" i="26"/>
  <c r="O261" i="26"/>
  <c r="N261" i="26"/>
  <c r="O260" i="26"/>
  <c r="N260" i="26"/>
  <c r="O259" i="26"/>
  <c r="N259" i="26"/>
  <c r="O258" i="26"/>
  <c r="N258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6" i="26"/>
  <c r="N246" i="26"/>
  <c r="O245" i="26"/>
  <c r="N245" i="26"/>
  <c r="O244" i="26"/>
  <c r="N244" i="26"/>
  <c r="O243" i="26"/>
  <c r="N243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2" i="26"/>
  <c r="N212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44" i="26"/>
  <c r="N144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56" i="26"/>
  <c r="N156" i="26"/>
  <c r="O164" i="26"/>
  <c r="N164" i="26"/>
  <c r="O163" i="26"/>
  <c r="N163" i="26"/>
  <c r="O162" i="26"/>
  <c r="N162" i="26"/>
  <c r="O161" i="26"/>
  <c r="N161" i="26"/>
  <c r="O160" i="26"/>
  <c r="N160" i="26"/>
  <c r="O159" i="26"/>
  <c r="N159" i="26"/>
  <c r="O158" i="26"/>
  <c r="N158" i="26"/>
  <c r="O157" i="26"/>
  <c r="N157" i="26"/>
  <c r="O155" i="26"/>
  <c r="N155" i="26"/>
  <c r="O154" i="26"/>
  <c r="N154" i="26"/>
  <c r="O153" i="26"/>
  <c r="N153" i="26"/>
  <c r="O152" i="26"/>
  <c r="N152" i="26"/>
  <c r="O151" i="26"/>
  <c r="N151" i="26"/>
  <c r="O150" i="26"/>
  <c r="N150" i="26"/>
  <c r="O149" i="26"/>
  <c r="N149" i="26"/>
  <c r="O148" i="26"/>
  <c r="N148" i="26"/>
  <c r="O147" i="26"/>
  <c r="N147" i="26"/>
  <c r="O146" i="26"/>
  <c r="N146" i="26"/>
  <c r="O145" i="26"/>
  <c r="N145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3" i="26"/>
  <c r="N123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100" i="26"/>
  <c r="N100" i="26"/>
  <c r="O99" i="26"/>
  <c r="N99" i="26"/>
  <c r="O98" i="26"/>
  <c r="N98" i="26"/>
  <c r="O97" i="26"/>
  <c r="N97" i="26"/>
  <c r="O95" i="26"/>
  <c r="N95" i="26"/>
  <c r="O94" i="26"/>
  <c r="N94" i="26"/>
  <c r="O93" i="26"/>
  <c r="N93" i="26"/>
  <c r="O92" i="26"/>
  <c r="N92" i="26"/>
  <c r="O91" i="26"/>
  <c r="N91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58" i="26"/>
  <c r="N58" i="26"/>
  <c r="O46" i="26"/>
  <c r="N46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7" i="26"/>
  <c r="N47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5" i="26"/>
  <c r="N5" i="26"/>
  <c r="P25" i="2"/>
  <c r="B5" i="2" s="1"/>
  <c r="O25" i="2"/>
  <c r="B6" i="2" s="1"/>
  <c r="N25" i="2"/>
  <c r="B7" i="2" s="1"/>
  <c r="C7" i="2" s="1"/>
  <c r="M25" i="2"/>
  <c r="L25" i="2"/>
  <c r="K25" i="2"/>
  <c r="J25" i="2"/>
  <c r="I25" i="2"/>
  <c r="H25" i="2"/>
  <c r="G25" i="2"/>
  <c r="F25" i="2"/>
  <c r="E25" i="2"/>
  <c r="S24" i="2"/>
  <c r="Q24" i="2"/>
  <c r="S23" i="2"/>
  <c r="Q23" i="2"/>
  <c r="S22" i="2"/>
  <c r="Q22" i="2"/>
  <c r="S21" i="2"/>
  <c r="Q21" i="2"/>
  <c r="S20" i="2"/>
  <c r="Q20" i="2"/>
  <c r="C6" i="2" l="1"/>
  <c r="G49" i="16"/>
  <c r="K13" i="16"/>
  <c r="C15" i="16"/>
  <c r="K16" i="16"/>
  <c r="C18" i="16"/>
  <c r="K19" i="16"/>
  <c r="O28" i="11"/>
  <c r="G30" i="11"/>
  <c r="G33" i="11"/>
  <c r="O34" i="11"/>
  <c r="G36" i="11"/>
  <c r="C44" i="11"/>
  <c r="C50" i="11"/>
  <c r="C53" i="11"/>
  <c r="O31" i="11"/>
  <c r="O37" i="11"/>
  <c r="C28" i="11"/>
  <c r="K29" i="11"/>
  <c r="C31" i="11"/>
  <c r="K32" i="11"/>
  <c r="C34" i="11"/>
  <c r="K35" i="11"/>
  <c r="C37" i="11"/>
  <c r="K38" i="11"/>
  <c r="C22" i="16"/>
  <c r="O12" i="16"/>
  <c r="G14" i="16"/>
  <c r="O15" i="16"/>
  <c r="G17" i="16"/>
  <c r="O18" i="16"/>
  <c r="G20" i="16"/>
  <c r="O21" i="16"/>
  <c r="O28" i="16"/>
  <c r="G30" i="16"/>
  <c r="O31" i="16"/>
  <c r="G33" i="16"/>
  <c r="O34" i="16"/>
  <c r="G36" i="16"/>
  <c r="O37" i="16"/>
  <c r="G47" i="16"/>
  <c r="G53" i="16"/>
  <c r="O13" i="16"/>
  <c r="G15" i="16"/>
  <c r="C21" i="16"/>
  <c r="K22" i="16"/>
  <c r="N17" i="15"/>
  <c r="G43" i="16"/>
  <c r="K27" i="16"/>
  <c r="K31" i="16"/>
  <c r="C48" i="16"/>
  <c r="C54" i="16"/>
  <c r="C11" i="16"/>
  <c r="G12" i="16"/>
  <c r="O16" i="16"/>
  <c r="G18" i="16"/>
  <c r="O19" i="16"/>
  <c r="G21" i="16"/>
  <c r="O22" i="16"/>
  <c r="O27" i="16"/>
  <c r="G45" i="16"/>
  <c r="G51" i="16"/>
  <c r="C28" i="16"/>
  <c r="K29" i="16"/>
  <c r="C31" i="16"/>
  <c r="K32" i="16"/>
  <c r="C34" i="16"/>
  <c r="K35" i="16"/>
  <c r="C37" i="16"/>
  <c r="K38" i="16"/>
  <c r="C43" i="16"/>
  <c r="C46" i="16"/>
  <c r="C52" i="16"/>
  <c r="N37" i="14"/>
  <c r="P35" i="14" s="1"/>
  <c r="C43" i="11"/>
  <c r="N17" i="10"/>
  <c r="G28" i="11"/>
  <c r="G43" i="11"/>
  <c r="G47" i="11"/>
  <c r="G50" i="11"/>
  <c r="G53" i="11"/>
  <c r="P18" i="10"/>
  <c r="C46" i="11"/>
  <c r="C49" i="11"/>
  <c r="C52" i="11"/>
  <c r="G13" i="11"/>
  <c r="O14" i="11"/>
  <c r="G16" i="11"/>
  <c r="O17" i="11"/>
  <c r="G19" i="11"/>
  <c r="O20" i="11"/>
  <c r="G22" i="11"/>
  <c r="C29" i="11"/>
  <c r="K30" i="11"/>
  <c r="C32" i="11"/>
  <c r="K33" i="11"/>
  <c r="C35" i="11"/>
  <c r="K36" i="11"/>
  <c r="C38" i="11"/>
  <c r="C51" i="11"/>
  <c r="C54" i="11"/>
  <c r="C14" i="11"/>
  <c r="K15" i="11"/>
  <c r="C17" i="11"/>
  <c r="K18" i="11"/>
  <c r="K21" i="11"/>
  <c r="C20" i="11"/>
  <c r="O29" i="11"/>
  <c r="G31" i="11"/>
  <c r="O32" i="11"/>
  <c r="G34" i="11"/>
  <c r="O35" i="11"/>
  <c r="G37" i="11"/>
  <c r="O38" i="11"/>
  <c r="G52" i="11"/>
  <c r="O71" i="9"/>
  <c r="C45" i="6"/>
  <c r="G44" i="6"/>
  <c r="G11" i="6"/>
  <c r="G43" i="6"/>
  <c r="K11" i="6"/>
  <c r="C27" i="6"/>
  <c r="O11" i="6"/>
  <c r="G27" i="6"/>
  <c r="C51" i="6"/>
  <c r="Q25" i="2"/>
  <c r="R19" i="2" s="1"/>
  <c r="B18" i="2"/>
  <c r="B17" i="2"/>
  <c r="C5" i="2"/>
  <c r="S25" i="2"/>
  <c r="O17" i="15"/>
  <c r="G22" i="16"/>
  <c r="G28" i="16"/>
  <c r="C29" i="16"/>
  <c r="O29" i="16"/>
  <c r="G31" i="16"/>
  <c r="C32" i="16"/>
  <c r="O32" i="16"/>
  <c r="K33" i="16"/>
  <c r="G34" i="16"/>
  <c r="C35" i="16"/>
  <c r="O35" i="16"/>
  <c r="K36" i="16"/>
  <c r="G37" i="16"/>
  <c r="C38" i="16"/>
  <c r="O38" i="16"/>
  <c r="G44" i="16"/>
  <c r="G46" i="16"/>
  <c r="G48" i="16"/>
  <c r="G50" i="16"/>
  <c r="G52" i="16"/>
  <c r="G54" i="16"/>
  <c r="K28" i="16"/>
  <c r="G29" i="16"/>
  <c r="C30" i="16"/>
  <c r="O30" i="16"/>
  <c r="G32" i="16"/>
  <c r="C33" i="16"/>
  <c r="O33" i="16"/>
  <c r="K34" i="16"/>
  <c r="G35" i="16"/>
  <c r="C36" i="16"/>
  <c r="O36" i="16"/>
  <c r="K37" i="16"/>
  <c r="G38" i="16"/>
  <c r="C45" i="16"/>
  <c r="C47" i="16"/>
  <c r="C49" i="16"/>
  <c r="C51" i="16"/>
  <c r="C53" i="16"/>
  <c r="G44" i="11"/>
  <c r="C47" i="11"/>
  <c r="O17" i="10"/>
  <c r="C45" i="11"/>
  <c r="G38" i="11"/>
  <c r="G46" i="11"/>
  <c r="G49" i="11"/>
  <c r="G12" i="11"/>
  <c r="C13" i="11"/>
  <c r="O13" i="11"/>
  <c r="K14" i="11"/>
  <c r="G15" i="11"/>
  <c r="C16" i="11"/>
  <c r="O16" i="11"/>
  <c r="K17" i="11"/>
  <c r="G18" i="11"/>
  <c r="C19" i="11"/>
  <c r="O19" i="11"/>
  <c r="K20" i="11"/>
  <c r="G21" i="11"/>
  <c r="C22" i="11"/>
  <c r="O22" i="11"/>
  <c r="K22" i="11"/>
  <c r="C48" i="11"/>
  <c r="N71" i="9"/>
  <c r="P6" i="9" s="1"/>
  <c r="P67" i="9"/>
  <c r="O12" i="6"/>
  <c r="O13" i="6"/>
  <c r="O15" i="6"/>
  <c r="O16" i="6"/>
  <c r="O18" i="6"/>
  <c r="O19" i="6"/>
  <c r="O21" i="6"/>
  <c r="O22" i="6"/>
  <c r="O30" i="6"/>
  <c r="O32" i="6"/>
  <c r="O33" i="6"/>
  <c r="O35" i="6"/>
  <c r="O36" i="6"/>
  <c r="C12" i="6"/>
  <c r="C14" i="6"/>
  <c r="C15" i="6"/>
  <c r="C17" i="6"/>
  <c r="C18" i="6"/>
  <c r="C20" i="6"/>
  <c r="C21" i="6"/>
  <c r="C28" i="6"/>
  <c r="C29" i="6"/>
  <c r="C32" i="6"/>
  <c r="C34" i="6"/>
  <c r="C35" i="6"/>
  <c r="C37" i="6"/>
  <c r="C38" i="6"/>
  <c r="G12" i="6"/>
  <c r="G14" i="6"/>
  <c r="G15" i="6"/>
  <c r="G17" i="6"/>
  <c r="G18" i="6"/>
  <c r="G20" i="6"/>
  <c r="G21" i="6"/>
  <c r="G29" i="6"/>
  <c r="G32" i="6"/>
  <c r="G34" i="6"/>
  <c r="G35" i="6"/>
  <c r="G38" i="6"/>
  <c r="G45" i="6"/>
  <c r="G51" i="6"/>
  <c r="G53" i="6"/>
  <c r="K12" i="6"/>
  <c r="K13" i="6"/>
  <c r="K15" i="6"/>
  <c r="K16" i="6"/>
  <c r="K18" i="6"/>
  <c r="K19" i="6"/>
  <c r="K21" i="6"/>
  <c r="K22" i="6"/>
  <c r="K29" i="6"/>
  <c r="K30" i="6"/>
  <c r="K32" i="6"/>
  <c r="K33" i="6"/>
  <c r="K35" i="6"/>
  <c r="K36" i="6"/>
  <c r="K38" i="6"/>
  <c r="C48" i="6"/>
  <c r="C54" i="6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P47" i="9"/>
  <c r="G37" i="6"/>
  <c r="O38" i="6"/>
  <c r="C44" i="6"/>
  <c r="C50" i="6"/>
  <c r="C53" i="6"/>
  <c r="O17" i="5"/>
  <c r="C31" i="6"/>
  <c r="C46" i="6"/>
  <c r="C49" i="6"/>
  <c r="C52" i="6"/>
  <c r="G28" i="6"/>
  <c r="O29" i="6"/>
  <c r="G31" i="6"/>
  <c r="G46" i="6"/>
  <c r="G49" i="6"/>
  <c r="G52" i="6"/>
  <c r="N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N263" i="26"/>
  <c r="P121" i="26" s="1"/>
  <c r="O18" i="5"/>
  <c r="R20" i="2" l="1"/>
  <c r="P32" i="14"/>
  <c r="P20" i="14"/>
  <c r="P5" i="14"/>
  <c r="P39" i="9"/>
  <c r="P31" i="9"/>
  <c r="P38" i="9"/>
  <c r="P10" i="9"/>
  <c r="P64" i="9"/>
  <c r="R22" i="2"/>
  <c r="R21" i="2"/>
  <c r="P8" i="14"/>
  <c r="P23" i="14"/>
  <c r="P11" i="14"/>
  <c r="P33" i="14"/>
  <c r="P21" i="14"/>
  <c r="P9" i="14"/>
  <c r="P30" i="14"/>
  <c r="P18" i="14"/>
  <c r="P6" i="14"/>
  <c r="P31" i="14"/>
  <c r="P7" i="14"/>
  <c r="P16" i="14"/>
  <c r="P17" i="14"/>
  <c r="P26" i="14"/>
  <c r="P27" i="14"/>
  <c r="P15" i="14"/>
  <c r="P36" i="14"/>
  <c r="P24" i="14"/>
  <c r="P12" i="14"/>
  <c r="P19" i="14"/>
  <c r="P28" i="14"/>
  <c r="P29" i="14"/>
  <c r="P14" i="14"/>
  <c r="P25" i="14"/>
  <c r="P13" i="14"/>
  <c r="P34" i="14"/>
  <c r="P22" i="14"/>
  <c r="P10" i="14"/>
  <c r="P62" i="9"/>
  <c r="P40" i="9"/>
  <c r="P5" i="9"/>
  <c r="P27" i="9"/>
  <c r="P28" i="9"/>
  <c r="P35" i="9"/>
  <c r="P63" i="9"/>
  <c r="P52" i="9"/>
  <c r="P26" i="9"/>
  <c r="P55" i="9"/>
  <c r="P19" i="9"/>
  <c r="P59" i="9"/>
  <c r="P23" i="9"/>
  <c r="P51" i="9"/>
  <c r="P15" i="9"/>
  <c r="P50" i="9"/>
  <c r="P14" i="9"/>
  <c r="P43" i="9"/>
  <c r="P7" i="9"/>
  <c r="P16" i="9"/>
  <c r="P159" i="26"/>
  <c r="P13" i="26"/>
  <c r="P6" i="26"/>
  <c r="P138" i="26"/>
  <c r="P32" i="26"/>
  <c r="P5" i="26"/>
  <c r="R24" i="2"/>
  <c r="R23" i="2"/>
  <c r="P60" i="9"/>
  <c r="P48" i="9"/>
  <c r="P36" i="9"/>
  <c r="P24" i="9"/>
  <c r="P12" i="9"/>
  <c r="P68" i="9"/>
  <c r="P56" i="9"/>
  <c r="P44" i="9"/>
  <c r="P32" i="9"/>
  <c r="P20" i="9"/>
  <c r="P8" i="9"/>
  <c r="P61" i="9"/>
  <c r="P49" i="9"/>
  <c r="P37" i="9"/>
  <c r="P25" i="9"/>
  <c r="P13" i="9"/>
  <c r="P70" i="9"/>
  <c r="P58" i="9"/>
  <c r="P46" i="9"/>
  <c r="P34" i="9"/>
  <c r="P22" i="9"/>
  <c r="P11" i="9"/>
  <c r="P65" i="9"/>
  <c r="P53" i="9"/>
  <c r="P41" i="9"/>
  <c r="P29" i="9"/>
  <c r="P17" i="9"/>
  <c r="P69" i="9"/>
  <c r="P57" i="9"/>
  <c r="P45" i="9"/>
  <c r="P33" i="9"/>
  <c r="P21" i="9"/>
  <c r="P9" i="9"/>
  <c r="P66" i="9"/>
  <c r="P54" i="9"/>
  <c r="P42" i="9"/>
  <c r="P30" i="9"/>
  <c r="P18" i="9"/>
  <c r="P93" i="26"/>
  <c r="P30" i="26"/>
  <c r="P112" i="26"/>
  <c r="P136" i="26"/>
  <c r="P96" i="26"/>
  <c r="P166" i="26"/>
  <c r="P229" i="26"/>
  <c r="P164" i="26"/>
  <c r="P196" i="26"/>
  <c r="P262" i="26"/>
  <c r="P157" i="26"/>
  <c r="P244" i="26"/>
  <c r="P253" i="26"/>
  <c r="P128" i="26"/>
  <c r="P237" i="26"/>
  <c r="P44" i="26"/>
  <c r="P141" i="26"/>
  <c r="P33" i="26"/>
  <c r="P249" i="26"/>
  <c r="P89" i="26"/>
  <c r="P242" i="26"/>
  <c r="P108" i="26"/>
  <c r="P60" i="26"/>
  <c r="P179" i="26"/>
  <c r="P182" i="26"/>
  <c r="P86" i="26"/>
  <c r="P222" i="26"/>
  <c r="P35" i="26"/>
  <c r="P46" i="26"/>
  <c r="P177" i="26"/>
  <c r="P180" i="26"/>
  <c r="P198" i="26"/>
  <c r="P125" i="26"/>
  <c r="P88" i="26"/>
  <c r="P91" i="26"/>
  <c r="P195" i="26"/>
  <c r="P37" i="26"/>
  <c r="P51" i="26"/>
  <c r="P226" i="26"/>
  <c r="P113" i="26"/>
  <c r="P97" i="26"/>
  <c r="P231" i="26"/>
  <c r="P160" i="26"/>
  <c r="P197" i="26"/>
  <c r="P67" i="26"/>
  <c r="P64" i="26"/>
  <c r="P34" i="26"/>
  <c r="P10" i="26"/>
  <c r="P155" i="26"/>
  <c r="P110" i="26"/>
  <c r="P38" i="26"/>
  <c r="P240" i="26"/>
  <c r="P129" i="26"/>
  <c r="P14" i="26"/>
  <c r="P78" i="26"/>
  <c r="P15" i="26"/>
  <c r="P191" i="26"/>
  <c r="P147" i="26"/>
  <c r="P209" i="26"/>
  <c r="P174" i="26"/>
  <c r="P31" i="26"/>
  <c r="P142" i="26"/>
  <c r="P74" i="26"/>
  <c r="P254" i="26"/>
  <c r="P214" i="26"/>
  <c r="P71" i="26"/>
  <c r="P227" i="26"/>
  <c r="P52" i="26"/>
  <c r="P208" i="26"/>
  <c r="P173" i="26"/>
  <c r="P119" i="26"/>
  <c r="P192" i="26"/>
  <c r="P28" i="26"/>
  <c r="P11" i="26"/>
  <c r="P212" i="26"/>
  <c r="P48" i="26"/>
  <c r="P103" i="26"/>
  <c r="P42" i="26"/>
  <c r="P81" i="26"/>
  <c r="P202" i="26"/>
  <c r="P187" i="26"/>
  <c r="P165" i="26"/>
  <c r="P140" i="26"/>
  <c r="P111" i="26"/>
  <c r="P205" i="26"/>
  <c r="P186" i="26"/>
  <c r="P107" i="26"/>
  <c r="P73" i="26"/>
  <c r="P50" i="26"/>
  <c r="P19" i="26"/>
  <c r="P12" i="26"/>
  <c r="P263" i="26"/>
  <c r="P235" i="26"/>
  <c r="P224" i="26"/>
  <c r="P219" i="26"/>
  <c r="P257" i="26"/>
  <c r="P217" i="26"/>
  <c r="P259" i="26"/>
  <c r="P245" i="26"/>
  <c r="P118" i="26"/>
  <c r="P233" i="26"/>
  <c r="P247" i="26"/>
  <c r="P127" i="26"/>
  <c r="P146" i="26"/>
  <c r="P156" i="26"/>
  <c r="P84" i="26"/>
  <c r="P22" i="26"/>
  <c r="P40" i="26"/>
  <c r="P58" i="26"/>
  <c r="P76" i="26"/>
  <c r="P94" i="26"/>
  <c r="P176" i="26"/>
  <c r="P188" i="26"/>
  <c r="P199" i="26"/>
  <c r="P221" i="26"/>
  <c r="P114" i="26"/>
  <c r="P131" i="26"/>
  <c r="P150" i="26"/>
  <c r="P168" i="26"/>
  <c r="P181" i="26"/>
  <c r="P144" i="26"/>
  <c r="P204" i="26"/>
  <c r="P243" i="26"/>
  <c r="P18" i="26"/>
  <c r="P45" i="26"/>
  <c r="P63" i="26"/>
  <c r="P87" i="26"/>
  <c r="P106" i="26"/>
  <c r="P211" i="26"/>
  <c r="P20" i="26"/>
  <c r="P54" i="26"/>
  <c r="P115" i="26"/>
  <c r="P132" i="26"/>
  <c r="P151" i="26"/>
  <c r="P169" i="26"/>
  <c r="P218" i="26"/>
  <c r="P234" i="26"/>
  <c r="P246" i="26"/>
  <c r="P258" i="26"/>
  <c r="P17" i="26"/>
  <c r="P57" i="26"/>
  <c r="P80" i="26"/>
  <c r="P99" i="26"/>
  <c r="P130" i="26"/>
  <c r="P149" i="26"/>
  <c r="P167" i="26"/>
  <c r="P7" i="26"/>
  <c r="P25" i="26"/>
  <c r="P43" i="26"/>
  <c r="P61" i="26"/>
  <c r="P79" i="26"/>
  <c r="P98" i="26"/>
  <c r="P178" i="26"/>
  <c r="P190" i="26"/>
  <c r="P201" i="26"/>
  <c r="P230" i="26"/>
  <c r="P116" i="26"/>
  <c r="P134" i="26"/>
  <c r="P153" i="26"/>
  <c r="P171" i="26"/>
  <c r="P183" i="26"/>
  <c r="P194" i="26"/>
  <c r="P206" i="26"/>
  <c r="P255" i="26"/>
  <c r="P27" i="26"/>
  <c r="P49" i="26"/>
  <c r="P66" i="26"/>
  <c r="P90" i="26"/>
  <c r="P213" i="26"/>
  <c r="P223" i="26"/>
  <c r="P26" i="26"/>
  <c r="P59" i="26"/>
  <c r="P117" i="26"/>
  <c r="P135" i="26"/>
  <c r="P154" i="26"/>
  <c r="P172" i="26"/>
  <c r="P220" i="26"/>
  <c r="P236" i="26"/>
  <c r="P248" i="26"/>
  <c r="P260" i="26"/>
  <c r="P23" i="26"/>
  <c r="P62" i="26"/>
  <c r="P83" i="26"/>
  <c r="P102" i="26"/>
  <c r="P133" i="26"/>
  <c r="P152" i="26"/>
  <c r="P170" i="26"/>
  <c r="P77" i="26"/>
  <c r="P256" i="26"/>
  <c r="P216" i="26"/>
  <c r="P161" i="26"/>
  <c r="P105" i="26"/>
  <c r="P241" i="26"/>
  <c r="P55" i="26"/>
  <c r="P215" i="26"/>
  <c r="P175" i="26"/>
  <c r="P122" i="26"/>
  <c r="P193" i="26"/>
  <c r="P85" i="26"/>
  <c r="P56" i="26"/>
  <c r="P39" i="26"/>
  <c r="P104" i="26"/>
  <c r="P29" i="26"/>
  <c r="P238" i="26"/>
  <c r="P158" i="26"/>
  <c r="P126" i="26"/>
  <c r="P251" i="26"/>
  <c r="P75" i="26"/>
  <c r="P9" i="26"/>
  <c r="P189" i="26"/>
  <c r="P143" i="26"/>
  <c r="P207" i="26"/>
  <c r="P109" i="26"/>
  <c r="P82" i="26"/>
  <c r="P53" i="26"/>
  <c r="P24" i="26"/>
  <c r="P139" i="26"/>
  <c r="P95" i="26"/>
  <c r="P68" i="26"/>
  <c r="P252" i="26"/>
  <c r="P232" i="26"/>
  <c r="P148" i="26"/>
  <c r="P123" i="26"/>
  <c r="P239" i="26"/>
  <c r="P72" i="26"/>
  <c r="P92" i="26"/>
  <c r="P65" i="26"/>
  <c r="P8" i="26"/>
  <c r="P250" i="26"/>
  <c r="P228" i="26"/>
  <c r="P210" i="26"/>
  <c r="P145" i="26"/>
  <c r="P120" i="26"/>
  <c r="P41" i="26"/>
  <c r="P225" i="26"/>
  <c r="P100" i="26"/>
  <c r="P69" i="26"/>
  <c r="P36" i="26"/>
  <c r="P21" i="26"/>
  <c r="P200" i="26"/>
  <c r="P185" i="26"/>
  <c r="P163" i="26"/>
  <c r="P137" i="26"/>
  <c r="P261" i="26"/>
  <c r="P203" i="26"/>
  <c r="P184" i="26"/>
  <c r="P101" i="26"/>
  <c r="P70" i="26"/>
  <c r="P47" i="26"/>
  <c r="P16" i="26"/>
  <c r="P162" i="26"/>
  <c r="P124" i="26"/>
  <c r="P37" i="14" l="1"/>
  <c r="P71" i="9"/>
  <c r="R25" i="2"/>
</calcChain>
</file>

<file path=xl/sharedStrings.xml><?xml version="1.0" encoding="utf-8"?>
<sst xmlns="http://schemas.openxmlformats.org/spreadsheetml/2006/main" count="1456" uniqueCount="592">
  <si>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</si>
  <si>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</si>
  <si>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</si>
  <si>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</si>
  <si>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</si>
  <si>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</si>
  <si>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</si>
  <si>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</si>
  <si>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</si>
  <si>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</si>
  <si>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</si>
  <si>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</si>
  <si>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</si>
  <si>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</si>
  <si>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</si>
  <si>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</si>
  <si>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</si>
  <si>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</si>
  <si>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</si>
  <si>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</si>
  <si>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</si>
  <si>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</si>
  <si>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</si>
  <si>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nov/26</t>
  </si>
  <si>
    <t>out/26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</si>
  <si>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</si>
  <si>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</si>
  <si>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</si>
  <si>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</si>
  <si>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</si>
  <si>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</t>
  </si>
  <si>
    <t>Portal</t>
  </si>
  <si>
    <t>Presencial</t>
  </si>
  <si>
    <t>TOTAL</t>
  </si>
  <si>
    <t>Competência Estadual</t>
  </si>
  <si>
    <t>Outros Municípios</t>
  </si>
  <si>
    <t>Outros Órgãos</t>
  </si>
  <si>
    <t>Canal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</si>
  <si>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</si>
  <si>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</si>
  <si>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</si>
  <si>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</si>
  <si>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</si>
  <si>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</si>
  <si>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</si>
  <si>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</si>
  <si>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</si>
  <si>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</si>
  <si>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</si>
  <si>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</si>
  <si>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</si>
  <si>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</si>
  <si>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</si>
  <si>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</si>
  <si>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</si>
  <si>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</si>
  <si>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</si>
  <si>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</si>
  <si>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</si>
  <si>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</si>
  <si>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</si>
  <si>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</si>
  <si>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</si>
  <si>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</si>
  <si>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</si>
  <si>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</si>
  <si>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</si>
  <si>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</si>
  <si>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</si>
  <si>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</si>
  <si>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</si>
  <si>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</si>
  <si>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</si>
  <si>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</si>
  <si>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</si>
  <si>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</si>
  <si>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</si>
  <si>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</si>
  <si>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</si>
  <si>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</si>
  <si>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</si>
  <si>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</si>
  <si>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Atestado Médico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</si>
  <si>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</si>
  <si>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</si>
  <si>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</si>
  <si>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</si>
  <si>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</si>
  <si>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</si>
  <si>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</si>
  <si>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</si>
  <si>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</si>
  <si>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</si>
  <si>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</si>
  <si>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</si>
  <si>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</si>
  <si>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</si>
  <si>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</si>
  <si>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</si>
  <si>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</si>
  <si>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</si>
  <si>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</si>
  <si>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</si>
  <si>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</si>
  <si>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Cadastro de Contribuintes Mobiliários (CCM)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</si>
  <si>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</si>
  <si>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</si>
  <si>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</si>
  <si>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</si>
  <si>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</si>
  <si>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</si>
  <si>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</si>
  <si>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</si>
  <si>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</si>
  <si>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</si>
  <si>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</si>
  <si>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</si>
  <si>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</si>
  <si>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</si>
  <si>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</si>
  <si>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</si>
  <si>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</si>
  <si>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</si>
  <si>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</si>
  <si>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</si>
  <si>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</si>
  <si>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</si>
  <si>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</si>
  <si>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</si>
  <si>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</si>
  <si>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</si>
  <si>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</si>
  <si>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</si>
  <si>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</si>
  <si>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</si>
  <si>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</si>
  <si>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</si>
  <si>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</si>
  <si>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</si>
  <si>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</si>
  <si>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</si>
  <si>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</si>
  <si>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</si>
  <si>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</si>
  <si>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</si>
  <si>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</si>
  <si>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</si>
  <si>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</si>
  <si>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</si>
  <si>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</si>
  <si>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</si>
  <si>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</si>
  <si>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</si>
  <si>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</si>
  <si>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</si>
  <si>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</si>
  <si>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</si>
  <si>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</si>
  <si>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</si>
  <si>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</si>
  <si>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</si>
  <si>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</si>
  <si>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</si>
  <si>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</si>
  <si>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</si>
  <si>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</si>
  <si>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</si>
  <si>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</si>
  <si>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</si>
  <si>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</si>
  <si>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</si>
  <si>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</si>
  <si>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</si>
  <si>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</si>
  <si>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</si>
  <si>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</si>
  <si>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</si>
  <si>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</si>
  <si>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</si>
  <si>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</si>
  <si>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</si>
  <si>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</si>
  <si>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</si>
  <si>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</si>
  <si>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</si>
  <si>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</si>
  <si>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</si>
  <si>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</si>
  <si>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</si>
  <si>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</si>
  <si>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</si>
  <si>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</si>
  <si>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</si>
  <si>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</si>
  <si>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</si>
  <si>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</si>
  <si>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</si>
  <si>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</si>
  <si>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</si>
  <si>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</si>
  <si>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</si>
  <si>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</si>
  <si>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</si>
  <si>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</si>
  <si>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</si>
  <si>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</si>
  <si>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</si>
  <si>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</si>
  <si>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</si>
  <si>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Imposto sobre a Transmissão de Bens Imóveis (ITBI)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</si>
  <si>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</si>
  <si>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</si>
  <si>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</si>
  <si>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</si>
  <si>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</si>
  <si>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</si>
  <si>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</si>
  <si>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</si>
  <si>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</si>
  <si>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</si>
  <si>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</si>
  <si>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</si>
  <si>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</si>
  <si>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</si>
  <si>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</si>
  <si>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</si>
  <si>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</si>
  <si>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</si>
  <si>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</si>
  <si>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</si>
  <si>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</si>
  <si>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</si>
  <si>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</si>
  <si>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</si>
  <si>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</si>
  <si>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</si>
  <si>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</si>
  <si>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</si>
  <si>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</si>
  <si>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</si>
  <si>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</si>
  <si>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</si>
  <si>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</si>
  <si>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</si>
  <si>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</si>
  <si>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</si>
  <si>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</si>
  <si>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</si>
  <si>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</si>
  <si>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</si>
  <si>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</si>
  <si>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</si>
  <si>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</si>
  <si>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</si>
  <si>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</si>
  <si>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</si>
  <si>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</si>
  <si>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</si>
  <si>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</si>
  <si>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</si>
  <si>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</si>
  <si>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</si>
  <si>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</si>
  <si>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</si>
  <si>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</si>
  <si>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</si>
  <si>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</si>
  <si>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</si>
  <si>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</si>
  <si>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</si>
  <si>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</si>
  <si>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</si>
  <si>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</si>
  <si>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</si>
  <si>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</si>
  <si>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</si>
  <si>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</si>
  <si>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</si>
  <si>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</si>
  <si>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</si>
  <si>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</si>
  <si>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</si>
  <si>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</si>
  <si>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</si>
  <si>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</si>
  <si>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</si>
  <si>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</si>
  <si>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</si>
  <si>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</si>
  <si>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</si>
  <si>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</si>
  <si>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</si>
  <si>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</si>
  <si>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</si>
  <si>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</si>
  <si>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</si>
  <si>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</si>
  <si>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</si>
  <si>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</si>
  <si>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</si>
  <si>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</si>
  <si>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</si>
  <si>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</si>
  <si>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</si>
  <si>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</si>
  <si>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</si>
  <si>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</si>
  <si>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</si>
  <si>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</si>
  <si>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Assuntos - 10 mais solicitados de 2026 (Média)</t>
  </si>
  <si>
    <t>Outros</t>
  </si>
  <si>
    <t>%total</t>
  </si>
  <si>
    <t>Assuntos - variação dos 10 mais solicitados de 2026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</si>
  <si>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</si>
  <si>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</si>
  <si>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</si>
  <si>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</si>
  <si>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</si>
  <si>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</si>
  <si>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Civíl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</si>
  <si>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</si>
  <si>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</si>
  <si>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</si>
  <si>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</si>
  <si>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</si>
  <si>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</si>
  <si>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</si>
  <si>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</si>
  <si>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</si>
  <si>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</si>
  <si>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</si>
  <si>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</si>
  <si>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</si>
  <si>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</si>
  <si>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</si>
  <si>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</si>
  <si>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</si>
  <si>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</si>
  <si>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</si>
  <si>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</si>
  <si>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</si>
  <si>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</si>
  <si>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</si>
  <si>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</si>
  <si>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</si>
  <si>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</si>
  <si>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</si>
  <si>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</si>
  <si>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</si>
  <si>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</si>
  <si>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</si>
  <si>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</si>
  <si>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</si>
  <si>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</si>
  <si>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</si>
  <si>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</si>
  <si>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</si>
  <si>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</si>
  <si>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</si>
  <si>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</si>
  <si>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</si>
  <si>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</si>
  <si>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</si>
  <si>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</si>
  <si>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</si>
  <si>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</si>
  <si>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</si>
  <si>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</si>
  <si>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</si>
  <si>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</si>
  <si>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</si>
  <si>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</si>
  <si>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</si>
  <si>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</si>
  <si>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</si>
  <si>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</si>
  <si>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</si>
  <si>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</si>
  <si>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</si>
  <si>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</si>
  <si>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</si>
  <si>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</si>
  <si>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2026 (Média)</t>
  </si>
  <si>
    <t>Unidades - variação dos 10 mais solicitados de 2026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</si>
  <si>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</si>
  <si>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</si>
  <si>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</si>
  <si>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</si>
  <si>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</si>
  <si>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</si>
  <si>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</si>
  <si>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</si>
  <si>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</si>
  <si>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</si>
  <si>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</si>
  <si>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</si>
  <si>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</si>
  <si>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</si>
  <si>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</si>
  <si>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</si>
  <si>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</si>
  <si>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</si>
  <si>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</si>
  <si>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</si>
  <si>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</si>
  <si>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</si>
  <si>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</si>
  <si>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</si>
  <si>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</si>
  <si>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</si>
  <si>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</si>
  <si>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</si>
  <si>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</si>
  <si>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</si>
  <si>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</si>
  <si>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</si>
  <si>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</si>
  <si>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</si>
  <si>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</si>
  <si>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2026 (Média)</t>
  </si>
  <si>
    <t>Subprefeituras - variação dos 10 mais solicitadas de 2026 (MÉDIA)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</si>
  <si>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</si>
  <si>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</si>
  <si>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</si>
  <si>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</si>
  <si>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</si>
  <si>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</si>
  <si>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</si>
  <si>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</si>
  <si>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</si>
  <si>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</si>
  <si>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</si>
  <si>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</si>
  <si>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</si>
  <si>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</si>
  <si>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</si>
  <si>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</si>
  <si>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</si>
  <si>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</si>
  <si>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</si>
  <si>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</si>
  <si>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</si>
  <si>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Casa Civil</t>
  </si>
  <si>
    <t>Fundação Paulistana de Educação, Tecnologia e Cultura</t>
  </si>
  <si>
    <t>Instituto de Previdência Municipal</t>
  </si>
  <si>
    <t>FTMSP Fundação Theatro Municipal de São Paulo</t>
  </si>
  <si>
    <t>São Paulo Urbanismo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</si>
  <si>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</si>
  <si>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</si>
  <si>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</si>
  <si>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</si>
  <si>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</si>
  <si>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</si>
  <si>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</si>
  <si>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</si>
  <si>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</si>
  <si>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</si>
  <si>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</si>
  <si>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</si>
  <si>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</si>
  <si>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</si>
  <si>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</si>
  <si>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</si>
  <si>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</si>
  <si>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</si>
  <si>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</si>
  <si>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</si>
  <si>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</si>
  <si>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</si>
  <si>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</si>
  <si>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</si>
  <si>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</si>
  <si>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</si>
  <si>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</si>
  <si>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</si>
  <si>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</si>
  <si>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</si>
  <si>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</si>
  <si>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</si>
  <si>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</si>
  <si>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</si>
  <si>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</si>
  <si>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</si>
  <si>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</si>
  <si>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</si>
  <si>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</si>
  <si>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</si>
  <si>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</si>
  <si>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</si>
  <si>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</si>
  <si>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</si>
  <si>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</si>
  <si>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</si>
  <si>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</si>
  <si>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</si>
  <si>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</si>
  <si>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</si>
  <si>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</si>
  <si>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</si>
  <si>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</si>
  <si>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</si>
  <si>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</si>
  <si>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</si>
  <si>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</si>
  <si>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</si>
  <si>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Total (decisões 2ª instância)</t>
  </si>
  <si>
    <t>SERI – Secretaria Executiva de Relações Institucionais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</si>
  <si>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</si>
  <si>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</si>
  <si>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</si>
  <si>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</si>
  <si>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SMADS - Secretaria Municipal de Assistência e Desenvolvimento Social</t>
  </si>
  <si>
    <t>3ª instância</t>
  </si>
  <si>
    <t>SMC - Secretaria Municipal de Cultura  e Economia Criativa</t>
  </si>
  <si>
    <t>SMDET - Secretaria Municipal de Desenvolvimento Econômico e Trabalho</t>
  </si>
  <si>
    <t>Total (decisões 3ª instância)</t>
  </si>
  <si>
    <t>SMDHC - Secretaria Municipal de Direitos Humanos e Cidadania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</si>
  <si>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</si>
  <si>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</si>
  <si>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</si>
  <si>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</si>
  <si>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</si>
  <si>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</si>
  <si>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</si>
  <si>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</si>
  <si>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</si>
  <si>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</si>
  <si>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</si>
  <si>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Negócios - São Paulo Negócios</t>
  </si>
  <si>
    <t>SP OBRAS - São Paulo Obras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</si>
  <si>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</si>
  <si>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</si>
  <si>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</si>
  <si>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</si>
  <si>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</si>
  <si>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</si>
  <si>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</si>
  <si>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</si>
  <si>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</si>
  <si>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</si>
  <si>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</si>
  <si>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</si>
  <si>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</si>
  <si>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</si>
  <si>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</si>
  <si>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SMUL</t>
  </si>
  <si>
    <t>SPTrans</t>
  </si>
  <si>
    <t>SF</t>
  </si>
  <si>
    <t>SMSUB</t>
  </si>
  <si>
    <t>SIURB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</si>
  <si>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</si>
  <si>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</si>
  <si>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</si>
  <si>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</si>
  <si>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</si>
  <si>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</si>
  <si>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</si>
  <si>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</si>
  <si>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</si>
  <si>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</si>
  <si>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</si>
  <si>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</si>
  <si>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SPTrans - São Paulo Transporte S/A</t>
  </si>
  <si>
    <t>SEPLAN - Secretaria Municipal de Planejametno e Eficiência</t>
  </si>
  <si>
    <t>SMADS</t>
  </si>
  <si>
    <t>% Total 2026</t>
  </si>
  <si>
    <t>Fora da Competência 2026</t>
  </si>
  <si>
    <t>Fora da competência da municipalidade</t>
  </si>
  <si>
    <t>Empresa de Cinema e Audiovisual de São Paulo</t>
  </si>
  <si>
    <t>% Canais de entrada mar/26</t>
  </si>
  <si>
    <t>% em relação ao todo de MAR/26 (excetuando-se denúncias)</t>
  </si>
  <si>
    <t>% em relação ao todo MAR/26 (excetuando-se denúncias)</t>
  </si>
  <si>
    <t>% em relação ao todo de mar/26 (excetuando-se denúncias)</t>
  </si>
  <si>
    <t>SP PARCERIAS - São Paulo Parcerias S/A</t>
  </si>
  <si>
    <t>SMS - Secretaria Municipal da Saúde</t>
  </si>
  <si>
    <t>SEHAB</t>
  </si>
  <si>
    <t>Convertidas</t>
  </si>
  <si>
    <t>Não Recebidas</t>
  </si>
  <si>
    <t>Recebidas</t>
  </si>
  <si>
    <t>Detalhamento | Manifestações sobre o BRT Aricanduva**</t>
  </si>
  <si>
    <t>Nota:  Esta tabela apresenta a segmentação das manifestações recebidas através do formulário de "Manifestações sobre o BRT Aricanduva". Os números abaixo estão incluídos no total geral da tabela "Tipo de manifestação". A natureza das denúncias está detalhada na aba "Denúncia_Protocolos".</t>
  </si>
  <si>
    <t>** Em fevereiro de 2026, a nomenclatura “Órgãos Externos” foi alterada para “Fora da Competência da Municipalidade”.</t>
  </si>
  <si>
    <t>10 assuntos mais solicitados de Março/26</t>
  </si>
  <si>
    <t>10 unidades mais demandadas de Março/26</t>
  </si>
  <si>
    <t>10 Subprefeituras mais demandadas de Março/26</t>
  </si>
  <si>
    <t xml:space="preserve"> </t>
  </si>
  <si>
    <t>% Total MAR/26 dentro do STATUS</t>
  </si>
  <si>
    <t>Secretaria Municipal de Planejamento e Eficiência</t>
  </si>
  <si>
    <t>Unidades PMSP - MARÇO 2026</t>
  </si>
  <si>
    <t>Detalhamento | Denúncias sobre o BRT Aricanduva***</t>
  </si>
  <si>
    <t xml:space="preserve">*** Em março de 2026, foi incluida a tabela com informações sobre o tipo de denuncia relativo ao BRT Aricanduva  </t>
  </si>
  <si>
    <t>Detalhamento de Denúncias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</si>
</sst>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0"/>
      <name val="Calibri"/>
      <family val="2"/>
    </font>
    <font>
      <sz val="11"/>
      <color rgb="FF242424"/>
      <name val="Segoe UI"/>
      <family val="2"/>
    </font>
    <font>
      <sz val="12"/>
      <color rgb="FF000000"/>
      <name val="Calibri"/>
      <family val="2"/>
    </font>
    <font>
      <b/>
      <sz val="12"/>
      <color rgb="FF000000"/>
      <name val="Inherit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rgb="FFDDEBF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8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5">
    <xf numFmtId="0" fontId="0" fillId="0" borderId="0"/>
    <xf numFmtId="0" fontId="6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ont="0" applyBorder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06">
    <xf numFmtId="0" fontId="0" fillId="0" borderId="0" xfId="0"/>
    <xf numFmtId="0" fontId="7" fillId="0" borderId="0" xfId="0" applyFont="1"/>
    <xf numFmtId="1" fontId="0" fillId="0" borderId="0" xfId="0" applyNumberFormat="1"/>
    <xf numFmtId="165" fontId="0" fillId="0" borderId="0" xfId="0" applyNumberFormat="1"/>
    <xf numFmtId="0" fontId="7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/>
    <xf numFmtId="165" fontId="8" fillId="0" borderId="0" xfId="0" applyNumberFormat="1" applyFont="1" applyAlignment="1">
      <alignment horizontal="center"/>
    </xf>
    <xf numFmtId="2" fontId="0" fillId="0" borderId="0" xfId="0" applyNumberFormat="1"/>
    <xf numFmtId="0" fontId="9" fillId="0" borderId="10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3" fontId="8" fillId="0" borderId="12" xfId="0" applyNumberFormat="1" applyFont="1" applyBorder="1" applyAlignment="1">
      <alignment horizontal="center"/>
    </xf>
    <xf numFmtId="0" fontId="7" fillId="5" borderId="3" xfId="0" applyFont="1" applyFill="1" applyBorder="1" applyAlignment="1">
      <alignment horizontal="center" vertical="center" wrapText="1"/>
    </xf>
    <xf numFmtId="17" fontId="7" fillId="5" borderId="3" xfId="0" applyNumberFormat="1" applyFont="1" applyFill="1" applyBorder="1" applyAlignment="1">
      <alignment horizontal="center" vertical="center"/>
    </xf>
    <xf numFmtId="17" fontId="7" fillId="5" borderId="2" xfId="0" applyNumberFormat="1" applyFont="1" applyFill="1" applyBorder="1" applyAlignment="1">
      <alignment horizontal="center" vertical="center"/>
    </xf>
    <xf numFmtId="17" fontId="7" fillId="5" borderId="13" xfId="0" applyNumberFormat="1" applyFont="1" applyFill="1" applyBorder="1" applyAlignment="1">
      <alignment horizontal="center" vertical="center"/>
    </xf>
    <xf numFmtId="17" fontId="7" fillId="5" borderId="14" xfId="0" applyNumberFormat="1" applyFont="1" applyFill="1" applyBorder="1" applyAlignment="1">
      <alignment horizontal="center" vertical="center"/>
    </xf>
    <xf numFmtId="0" fontId="7" fillId="0" borderId="4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/>
    </xf>
    <xf numFmtId="0" fontId="7" fillId="0" borderId="6" xfId="0" applyFont="1" applyBorder="1"/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5" fontId="7" fillId="0" borderId="25" xfId="0" applyNumberFormat="1" applyFont="1" applyBorder="1" applyAlignment="1">
      <alignment horizontal="center"/>
    </xf>
    <xf numFmtId="0" fontId="7" fillId="5" borderId="3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1" fontId="8" fillId="0" borderId="18" xfId="0" applyNumberFormat="1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3" fontId="0" fillId="0" borderId="0" xfId="0" applyNumberFormat="1"/>
    <xf numFmtId="0" fontId="14" fillId="0" borderId="0" xfId="0" applyFont="1"/>
    <xf numFmtId="164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7" fillId="5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8" applyFont="1"/>
    <xf numFmtId="0" fontId="7" fillId="0" borderId="0" xfId="8" applyFont="1" applyAlignment="1">
      <alignment horizontal="center" vertical="center"/>
    </xf>
    <xf numFmtId="1" fontId="8" fillId="0" borderId="0" xfId="0" applyNumberFormat="1" applyFont="1"/>
    <xf numFmtId="0" fontId="16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7" fillId="4" borderId="10" xfId="0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7" fillId="0" borderId="0" xfId="0" applyFont="1"/>
    <xf numFmtId="0" fontId="7" fillId="0" borderId="0" xfId="8" applyFont="1" applyAlignment="1">
      <alignment horizontal="center"/>
    </xf>
    <xf numFmtId="0" fontId="7" fillId="0" borderId="0" xfId="0" applyFont="1" applyAlignment="1">
      <alignment horizontal="left"/>
    </xf>
    <xf numFmtId="17" fontId="7" fillId="5" borderId="30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" fontId="8" fillId="0" borderId="19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8" applyFont="1" applyAlignment="1">
      <alignment horizontal="left"/>
    </xf>
    <xf numFmtId="0" fontId="0" fillId="0" borderId="0" xfId="0" applyAlignment="1">
      <alignment horizontal="left"/>
    </xf>
    <xf numFmtId="165" fontId="11" fillId="5" borderId="31" xfId="0" applyNumberFormat="1" applyFont="1" applyFill="1" applyBorder="1" applyAlignment="1">
      <alignment horizontal="center" wrapText="1"/>
    </xf>
    <xf numFmtId="0" fontId="7" fillId="5" borderId="29" xfId="0" applyFont="1" applyFill="1" applyBorder="1" applyAlignment="1">
      <alignment horizontal="left"/>
    </xf>
    <xf numFmtId="0" fontId="22" fillId="0" borderId="0" xfId="0" applyFont="1"/>
    <xf numFmtId="0" fontId="8" fillId="0" borderId="0" xfId="0" applyFont="1" applyAlignment="1">
      <alignment wrapText="1"/>
    </xf>
    <xf numFmtId="0" fontId="23" fillId="0" borderId="59" xfId="0" applyFont="1" applyBorder="1" applyAlignment="1">
      <alignment horizontal="center" vertical="center" wrapText="1"/>
    </xf>
    <xf numFmtId="17" fontId="11" fillId="6" borderId="2" xfId="0" applyNumberFormat="1" applyFont="1" applyFill="1" applyBorder="1" applyAlignment="1">
      <alignment horizontal="center" vertical="center" wrapText="1"/>
    </xf>
    <xf numFmtId="17" fontId="11" fillId="6" borderId="13" xfId="0" applyNumberFormat="1" applyFont="1" applyFill="1" applyBorder="1" applyAlignment="1">
      <alignment horizontal="center" vertical="center" wrapText="1"/>
    </xf>
    <xf numFmtId="17" fontId="11" fillId="6" borderId="31" xfId="0" applyNumberFormat="1" applyFont="1" applyFill="1" applyBorder="1" applyAlignment="1">
      <alignment horizontal="center" vertical="center" wrapText="1"/>
    </xf>
    <xf numFmtId="17" fontId="11" fillId="5" borderId="2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0" fontId="23" fillId="0" borderId="59" xfId="0" applyFont="1" applyBorder="1" applyAlignment="1">
      <alignment horizontal="center"/>
    </xf>
    <xf numFmtId="0" fontId="25" fillId="7" borderId="60" xfId="0" applyFont="1" applyFill="1" applyBorder="1"/>
    <xf numFmtId="0" fontId="25" fillId="7" borderId="57" xfId="0" applyFont="1" applyFill="1" applyBorder="1"/>
    <xf numFmtId="0" fontId="25" fillId="7" borderId="2" xfId="0" applyFont="1" applyFill="1" applyBorder="1"/>
    <xf numFmtId="1" fontId="25" fillId="7" borderId="14" xfId="0" applyNumberFormat="1" applyFont="1" applyFill="1" applyBorder="1"/>
    <xf numFmtId="2" fontId="25" fillId="7" borderId="2" xfId="0" applyNumberFormat="1" applyFont="1" applyFill="1" applyBorder="1"/>
    <xf numFmtId="2" fontId="25" fillId="7" borderId="31" xfId="0" applyNumberFormat="1" applyFont="1" applyFill="1" applyBorder="1"/>
    <xf numFmtId="0" fontId="25" fillId="0" borderId="32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62" xfId="0" applyFont="1" applyBorder="1" applyAlignment="1">
      <alignment horizontal="left"/>
    </xf>
    <xf numFmtId="0" fontId="23" fillId="9" borderId="3" xfId="0" applyFont="1" applyFill="1" applyBorder="1" applyAlignment="1">
      <alignment horizontal="left"/>
    </xf>
    <xf numFmtId="2" fontId="23" fillId="7" borderId="3" xfId="0" applyNumberFormat="1" applyFont="1" applyFill="1" applyBorder="1"/>
    <xf numFmtId="0" fontId="25" fillId="7" borderId="62" xfId="0" applyFont="1" applyFill="1" applyBorder="1"/>
    <xf numFmtId="0" fontId="25" fillId="7" borderId="15" xfId="0" applyFont="1" applyFill="1" applyBorder="1"/>
    <xf numFmtId="0" fontId="25" fillId="7" borderId="0" xfId="0" applyFont="1" applyFill="1"/>
    <xf numFmtId="0" fontId="25" fillId="7" borderId="41" xfId="0" applyFont="1" applyFill="1" applyBorder="1"/>
    <xf numFmtId="1" fontId="25" fillId="7" borderId="53" xfId="0" applyNumberFormat="1" applyFont="1" applyFill="1" applyBorder="1"/>
    <xf numFmtId="2" fontId="25" fillId="7" borderId="41" xfId="0" applyNumberFormat="1" applyFont="1" applyFill="1" applyBorder="1"/>
    <xf numFmtId="0" fontId="25" fillId="7" borderId="31" xfId="0" applyFont="1" applyFill="1" applyBorder="1"/>
    <xf numFmtId="0" fontId="25" fillId="7" borderId="6" xfId="0" applyFont="1" applyFill="1" applyBorder="1"/>
    <xf numFmtId="1" fontId="25" fillId="7" borderId="22" xfId="0" applyNumberFormat="1" applyFont="1" applyFill="1" applyBorder="1"/>
    <xf numFmtId="2" fontId="25" fillId="7" borderId="6" xfId="0" applyNumberFormat="1" applyFont="1" applyFill="1" applyBorder="1"/>
    <xf numFmtId="0" fontId="25" fillId="0" borderId="62" xfId="0" applyFont="1" applyBorder="1"/>
    <xf numFmtId="2" fontId="23" fillId="7" borderId="28" xfId="0" applyNumberFormat="1" applyFont="1" applyFill="1" applyBorder="1"/>
    <xf numFmtId="2" fontId="23" fillId="7" borderId="45" xfId="0" applyNumberFormat="1" applyFont="1" applyFill="1" applyBorder="1"/>
    <xf numFmtId="2" fontId="23" fillId="7" borderId="52" xfId="0" applyNumberFormat="1" applyFont="1" applyFill="1" applyBorder="1"/>
    <xf numFmtId="0" fontId="25" fillId="0" borderId="0" xfId="0" applyFont="1"/>
    <xf numFmtId="2" fontId="5" fillId="0" borderId="0" xfId="0" applyNumberFormat="1" applyFont="1" applyAlignment="1">
      <alignment horizontal="center"/>
    </xf>
    <xf numFmtId="0" fontId="25" fillId="7" borderId="64" xfId="0" applyFont="1" applyFill="1" applyBorder="1" applyAlignment="1">
      <alignment horizontal="left" wrapText="1"/>
    </xf>
    <xf numFmtId="0" fontId="25" fillId="7" borderId="65" xfId="0" applyFont="1" applyFill="1" applyBorder="1" applyAlignment="1">
      <alignment horizontal="left" wrapText="1"/>
    </xf>
    <xf numFmtId="0" fontId="25" fillId="0" borderId="4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44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4" xfId="0" applyFont="1" applyBorder="1" applyAlignment="1">
      <alignment horizontal="center" wrapText="1"/>
    </xf>
    <xf numFmtId="0" fontId="25" fillId="0" borderId="48" xfId="0" applyFont="1" applyBorder="1" applyAlignment="1">
      <alignment horizontal="center" wrapText="1"/>
    </xf>
    <xf numFmtId="0" fontId="25" fillId="0" borderId="38" xfId="0" applyFont="1" applyBorder="1" applyAlignment="1">
      <alignment horizontal="center" wrapText="1"/>
    </xf>
    <xf numFmtId="0" fontId="25" fillId="0" borderId="39" xfId="0" applyFont="1" applyBorder="1" applyAlignment="1">
      <alignment horizontal="center" wrapText="1"/>
    </xf>
    <xf numFmtId="0" fontId="23" fillId="5" borderId="54" xfId="0" applyFont="1" applyFill="1" applyBorder="1" applyAlignment="1">
      <alignment horizontal="center"/>
    </xf>
    <xf numFmtId="0" fontId="23" fillId="5" borderId="10" xfId="0" applyFont="1" applyFill="1" applyBorder="1" applyAlignment="1">
      <alignment horizontal="center"/>
    </xf>
    <xf numFmtId="0" fontId="25" fillId="7" borderId="19" xfId="0" applyFont="1" applyFill="1" applyBorder="1"/>
    <xf numFmtId="0" fontId="25" fillId="7" borderId="46" xfId="0" applyFont="1" applyFill="1" applyBorder="1"/>
    <xf numFmtId="0" fontId="25" fillId="7" borderId="26" xfId="0" applyFont="1" applyFill="1" applyBorder="1"/>
    <xf numFmtId="0" fontId="25" fillId="0" borderId="4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3" fillId="5" borderId="66" xfId="0" applyFont="1" applyFill="1" applyBorder="1" applyAlignment="1">
      <alignment horizontal="center"/>
    </xf>
    <xf numFmtId="0" fontId="23" fillId="5" borderId="49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5" fillId="7" borderId="65" xfId="0" applyFont="1" applyFill="1" applyBorder="1"/>
    <xf numFmtId="0" fontId="27" fillId="4" borderId="3" xfId="0" applyFont="1" applyFill="1" applyBorder="1" applyAlignment="1">
      <alignment horizontal="right" vertical="center" wrapText="1"/>
    </xf>
    <xf numFmtId="0" fontId="23" fillId="10" borderId="54" xfId="0" applyFont="1" applyFill="1" applyBorder="1" applyAlignment="1">
      <alignment horizontal="center"/>
    </xf>
    <xf numFmtId="0" fontId="23" fillId="10" borderId="3" xfId="0" applyFont="1" applyFill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9" fillId="23" borderId="120" xfId="0" applyFont="1" applyFill="1" applyBorder="1" applyAlignment="1">
      <alignment wrapText="1"/>
    </xf>
    <xf numFmtId="0" fontId="9" fillId="23" borderId="120" xfId="0" applyFont="1" applyFill="1" applyBorder="1"/>
    <xf numFmtId="0" fontId="6" fillId="9" borderId="1" xfId="1" applyFill="1" applyAlignment="1">
      <alignment horizontal="left" wrapText="1"/>
    </xf>
    <xf numFmtId="0" fontId="6" fillId="9" borderId="1" xfId="1" applyFill="1"/>
    <xf numFmtId="0" fontId="6" fillId="0" borderId="1" xfId="1" applyAlignment="1">
      <alignment horizontal="left" wrapText="1"/>
    </xf>
    <xf numFmtId="0" fontId="6" fillId="8" borderId="1" xfId="1" applyFill="1" applyAlignment="1">
      <alignment horizontal="left" wrapText="1"/>
    </xf>
    <xf numFmtId="0" fontId="9" fillId="23" borderId="121" xfId="0" applyFont="1" applyFill="1" applyBorder="1" applyAlignment="1">
      <alignment horizontal="left" wrapText="1"/>
    </xf>
    <xf numFmtId="0" fontId="9" fillId="23" borderId="121" xfId="0" applyFont="1" applyFill="1" applyBorder="1"/>
    <xf numFmtId="0" fontId="8" fillId="0" borderId="123" xfId="0" applyFont="1" applyBorder="1" applyAlignment="1">
      <alignment horizontal="center" vertical="center"/>
    </xf>
    <xf numFmtId="2" fontId="7" fillId="5" borderId="122" xfId="0" applyNumberFormat="1" applyFont="1" applyFill="1" applyBorder="1" applyAlignment="1">
      <alignment horizontal="center" vertical="center"/>
    </xf>
    <xf numFmtId="1" fontId="19" fillId="0" borderId="0" xfId="0" applyNumberFormat="1" applyFont="1"/>
    <xf numFmtId="0" fontId="21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1" fontId="29" fillId="0" borderId="0" xfId="0" applyNumberFormat="1" applyFont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1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2" fontId="32" fillId="0" borderId="0" xfId="0" applyNumberFormat="1" applyFont="1"/>
    <xf numFmtId="0" fontId="34" fillId="0" borderId="0" xfId="0" applyFont="1" applyAlignment="1">
      <alignment wrapText="1"/>
    </xf>
    <xf numFmtId="3" fontId="32" fillId="0" borderId="0" xfId="0" applyNumberFormat="1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34" fillId="0" borderId="0" xfId="0" applyFont="1"/>
    <xf numFmtId="0" fontId="33" fillId="0" borderId="0" xfId="0" applyFont="1"/>
    <xf numFmtId="1" fontId="33" fillId="0" borderId="0" xfId="0" applyNumberFormat="1" applyFont="1"/>
    <xf numFmtId="2" fontId="33" fillId="0" borderId="0" xfId="0" applyNumberFormat="1" applyFont="1"/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1" fontId="32" fillId="0" borderId="0" xfId="0" applyNumberFormat="1" applyFont="1"/>
    <xf numFmtId="0" fontId="34" fillId="0" borderId="0" xfId="0" applyFont="1" applyAlignment="1">
      <alignment horizontal="center" vertical="center"/>
    </xf>
    <xf numFmtId="0" fontId="38" fillId="0" borderId="0" xfId="0" applyFont="1"/>
    <xf numFmtId="17" fontId="32" fillId="0" borderId="0" xfId="0" applyNumberFormat="1" applyFont="1"/>
    <xf numFmtId="2" fontId="32" fillId="0" borderId="0" xfId="0" applyNumberFormat="1" applyFont="1" applyAlignment="1">
      <alignment horizont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7" fillId="0" borderId="129" xfId="0" applyFont="1" applyBorder="1" applyAlignment="1">
      <alignment vertical="center"/>
    </xf>
    <xf numFmtId="0" fontId="0" fillId="0" borderId="132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133" xfId="0" applyBorder="1" applyAlignment="1">
      <alignment horizont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1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67" fontId="35" fillId="0" borderId="0" xfId="0" applyNumberFormat="1" applyFont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1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165" fontId="33" fillId="0" borderId="0" xfId="0" applyNumberFormat="1" applyFont="1"/>
    <xf numFmtId="3" fontId="33" fillId="0" borderId="0" xfId="0" applyNumberFormat="1" applyFont="1"/>
    <xf numFmtId="17" fontId="7" fillId="5" borderId="141" xfId="0" applyNumberFormat="1" applyFont="1" applyFill="1" applyBorder="1" applyAlignment="1">
      <alignment horizontal="center" vertical="center"/>
    </xf>
    <xf numFmtId="17" fontId="7" fillId="5" borderId="142" xfId="0" applyNumberFormat="1" applyFont="1" applyFill="1" applyBorder="1" applyAlignment="1">
      <alignment horizontal="center" vertical="center"/>
    </xf>
    <xf numFmtId="17" fontId="7" fillId="5" borderId="143" xfId="0" applyNumberFormat="1" applyFont="1" applyFill="1" applyBorder="1" applyAlignment="1">
      <alignment horizontal="center" vertical="center"/>
    </xf>
    <xf numFmtId="1" fontId="20" fillId="5" borderId="144" xfId="0" applyNumberFormat="1" applyFont="1" applyFill="1" applyBorder="1" applyAlignment="1">
      <alignment horizontal="center" vertical="center" wrapText="1"/>
    </xf>
    <xf numFmtId="0" fontId="7" fillId="5" borderId="147" xfId="0" applyFont="1" applyFill="1" applyBorder="1" applyAlignment="1">
      <alignment horizontal="center" vertical="center"/>
    </xf>
    <xf numFmtId="1" fontId="31" fillId="0" borderId="0" xfId="0" applyNumberFormat="1" applyFont="1"/>
    <xf numFmtId="0" fontId="36" fillId="0" borderId="0" xfId="10" applyFont="1" applyBorder="1" applyAlignment="1" applyProtection="1">
      <alignment horizontal="center" wrapText="1"/>
    </xf>
    <xf numFmtId="1" fontId="36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5" fillId="27" borderId="134" xfId="0" applyFont="1" applyFill="1" applyBorder="1" applyAlignment="1">
      <alignment vertical="center"/>
    </xf>
    <xf numFmtId="0" fontId="5" fillId="0" borderId="182" xfId="0" applyFont="1" applyBorder="1"/>
    <xf numFmtId="0" fontId="11" fillId="27" borderId="183" xfId="0" applyFont="1" applyFill="1" applyBorder="1" applyAlignment="1">
      <alignment vertical="center"/>
    </xf>
    <xf numFmtId="17" fontId="7" fillId="6" borderId="184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42" fillId="0" borderId="149" xfId="13" applyNumberFormat="1" applyFont="1" applyFill="1" applyBorder="1" applyAlignment="1">
      <alignment horizontal="center" vertical="center"/>
    </xf>
    <xf numFmtId="17" fontId="7" fillId="5" borderId="122" xfId="0" applyNumberFormat="1" applyFont="1" applyFill="1" applyBorder="1" applyAlignment="1">
      <alignment horizontal="center" vertical="center"/>
    </xf>
    <xf numFmtId="0" fontId="7" fillId="4" borderId="140" xfId="0" applyFont="1" applyFill="1" applyBorder="1" applyAlignment="1">
      <alignment horizontal="center"/>
    </xf>
    <xf numFmtId="0" fontId="7" fillId="4" borderId="141" xfId="0" applyFont="1" applyFill="1" applyBorder="1" applyAlignment="1">
      <alignment horizontal="center"/>
    </xf>
    <xf numFmtId="0" fontId="7" fillId="4" borderId="185" xfId="0" applyFont="1" applyFill="1" applyBorder="1" applyAlignment="1">
      <alignment horizontal="center"/>
    </xf>
    <xf numFmtId="0" fontId="7" fillId="4" borderId="189" xfId="0" applyFont="1" applyFill="1" applyBorder="1" applyAlignment="1">
      <alignment horizontal="center"/>
    </xf>
    <xf numFmtId="0" fontId="7" fillId="4" borderId="193" xfId="0" applyFont="1" applyFill="1" applyBorder="1" applyAlignment="1">
      <alignment horizontal="center"/>
    </xf>
    <xf numFmtId="0" fontId="7" fillId="4" borderId="194" xfId="0" applyFont="1" applyFill="1" applyBorder="1" applyAlignment="1">
      <alignment horizontal="center"/>
    </xf>
    <xf numFmtId="0" fontId="7" fillId="4" borderId="195" xfId="0" applyFont="1" applyFill="1" applyBorder="1" applyAlignment="1">
      <alignment horizontal="center"/>
    </xf>
    <xf numFmtId="0" fontId="7" fillId="4" borderId="196" xfId="0" applyFont="1" applyFill="1" applyBorder="1" applyAlignment="1">
      <alignment horizontal="center"/>
    </xf>
    <xf numFmtId="0" fontId="7" fillId="4" borderId="197" xfId="0" applyFont="1" applyFill="1" applyBorder="1" applyAlignment="1">
      <alignment horizontal="center"/>
    </xf>
    <xf numFmtId="0" fontId="7" fillId="4" borderId="179" xfId="0" applyFont="1" applyFill="1" applyBorder="1" applyAlignment="1">
      <alignment horizontal="center"/>
    </xf>
    <xf numFmtId="0" fontId="7" fillId="4" borderId="129" xfId="0" applyFont="1" applyFill="1" applyBorder="1" applyAlignment="1">
      <alignment horizontal="center"/>
    </xf>
    <xf numFmtId="1" fontId="46" fillId="5" borderId="31" xfId="0" applyNumberFormat="1" applyFont="1" applyFill="1" applyBorder="1" applyAlignment="1">
      <alignment horizontal="center" vertical="center" wrapText="1"/>
    </xf>
    <xf numFmtId="17" fontId="45" fillId="5" borderId="122" xfId="0" applyNumberFormat="1" applyFont="1" applyFill="1" applyBorder="1" applyAlignment="1">
      <alignment horizontal="center" vertical="center"/>
    </xf>
    <xf numFmtId="0" fontId="7" fillId="4" borderId="144" xfId="0" applyFont="1" applyFill="1" applyBorder="1" applyAlignment="1">
      <alignment horizontal="center"/>
    </xf>
    <xf numFmtId="1" fontId="31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center"/>
    </xf>
    <xf numFmtId="0" fontId="7" fillId="5" borderId="205" xfId="0" applyFont="1" applyFill="1" applyBorder="1" applyAlignment="1">
      <alignment horizontal="left" vertical="center"/>
    </xf>
    <xf numFmtId="17" fontId="7" fillId="5" borderId="189" xfId="0" applyNumberFormat="1" applyFont="1" applyFill="1" applyBorder="1" applyAlignment="1">
      <alignment horizontal="center" vertical="center"/>
    </xf>
    <xf numFmtId="17" fontId="7" fillId="5" borderId="206" xfId="0" applyNumberFormat="1" applyFont="1" applyFill="1" applyBorder="1" applyAlignment="1">
      <alignment horizontal="center" vertical="center"/>
    </xf>
    <xf numFmtId="0" fontId="7" fillId="5" borderId="189" xfId="0" applyFont="1" applyFill="1" applyBorder="1" applyAlignment="1">
      <alignment horizontal="center" vertical="center"/>
    </xf>
    <xf numFmtId="3" fontId="7" fillId="5" borderId="207" xfId="0" applyNumberFormat="1" applyFont="1" applyFill="1" applyBorder="1" applyAlignment="1">
      <alignment horizontal="center" vertical="center"/>
    </xf>
    <xf numFmtId="3" fontId="7" fillId="5" borderId="146" xfId="0" applyNumberFormat="1" applyFont="1" applyFill="1" applyBorder="1" applyAlignment="1">
      <alignment horizontal="center" vertical="center"/>
    </xf>
    <xf numFmtId="2" fontId="7" fillId="5" borderId="148" xfId="0" applyNumberFormat="1" applyFont="1" applyFill="1" applyBorder="1" applyAlignment="1">
      <alignment horizontal="center" vertical="center"/>
    </xf>
    <xf numFmtId="1" fontId="11" fillId="5" borderId="208" xfId="0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41" fillId="0" borderId="0" xfId="0" applyFont="1"/>
    <xf numFmtId="0" fontId="53" fillId="0" borderId="0" xfId="0" applyFont="1"/>
    <xf numFmtId="1" fontId="41" fillId="0" borderId="0" xfId="0" applyNumberFormat="1" applyFo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/>
    </xf>
    <xf numFmtId="0" fontId="52" fillId="0" borderId="0" xfId="0" applyFont="1"/>
    <xf numFmtId="0" fontId="52" fillId="0" borderId="0" xfId="0" applyFont="1" applyAlignment="1">
      <alignment horizontal="center" vertical="center"/>
    </xf>
    <xf numFmtId="17" fontId="41" fillId="0" borderId="0" xfId="0" applyNumberFormat="1" applyFont="1"/>
    <xf numFmtId="1" fontId="7" fillId="5" borderId="122" xfId="0" applyNumberFormat="1" applyFont="1" applyFill="1" applyBorder="1" applyAlignment="1">
      <alignment horizontal="center" vertical="center"/>
    </xf>
    <xf numFmtId="0" fontId="23" fillId="5" borderId="210" xfId="0" applyFont="1" applyFill="1" applyBorder="1" applyAlignment="1">
      <alignment horizontal="center"/>
    </xf>
    <xf numFmtId="17" fontId="23" fillId="9" borderId="209" xfId="0" applyNumberFormat="1" applyFont="1" applyFill="1" applyBorder="1" applyAlignment="1">
      <alignment horizontal="center" wrapText="1"/>
    </xf>
    <xf numFmtId="0" fontId="27" fillId="9" borderId="122" xfId="0" applyFont="1" applyFill="1" applyBorder="1" applyAlignment="1">
      <alignment horizontal="center" wrapText="1"/>
    </xf>
    <xf numFmtId="0" fontId="23" fillId="5" borderId="122" xfId="0" applyFont="1" applyFill="1" applyBorder="1" applyAlignment="1">
      <alignment horizontal="right" wrapText="1"/>
    </xf>
    <xf numFmtId="0" fontId="11" fillId="4" borderId="11" xfId="0" applyFont="1" applyFill="1" applyBorder="1" applyAlignment="1">
      <alignment horizontal="center"/>
    </xf>
    <xf numFmtId="0" fontId="11" fillId="4" borderId="122" xfId="0" applyFont="1" applyFill="1" applyBorder="1" applyAlignment="1">
      <alignment horizontal="center"/>
    </xf>
    <xf numFmtId="0" fontId="9" fillId="5" borderId="40" xfId="0" applyFont="1" applyFill="1" applyBorder="1" applyAlignment="1">
      <alignment horizontal="right"/>
    </xf>
    <xf numFmtId="0" fontId="9" fillId="5" borderId="122" xfId="0" applyFont="1" applyFill="1" applyBorder="1" applyAlignment="1">
      <alignment horizontal="right"/>
    </xf>
    <xf numFmtId="0" fontId="36" fillId="0" borderId="0" xfId="0" applyFont="1" applyAlignment="1">
      <alignment horizontal="center"/>
    </xf>
    <xf numFmtId="0" fontId="7" fillId="4" borderId="122" xfId="0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17" fontId="7" fillId="4" borderId="136" xfId="0" applyNumberFormat="1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2" fontId="29" fillId="0" borderId="190" xfId="0" applyNumberFormat="1" applyFont="1" applyBorder="1" applyAlignment="1">
      <alignment horizontal="center"/>
    </xf>
    <xf numFmtId="3" fontId="29" fillId="0" borderId="6" xfId="0" applyNumberFormat="1" applyFont="1" applyBorder="1" applyAlignment="1">
      <alignment horizontal="center"/>
    </xf>
    <xf numFmtId="2" fontId="29" fillId="0" borderId="186" xfId="0" applyNumberFormat="1" applyFont="1" applyBorder="1" applyAlignment="1">
      <alignment horizontal="center"/>
    </xf>
    <xf numFmtId="0" fontId="9" fillId="5" borderId="122" xfId="0" applyFont="1" applyFill="1" applyBorder="1" applyAlignment="1">
      <alignment horizontal="center" vertical="center"/>
    </xf>
    <xf numFmtId="0" fontId="7" fillId="5" borderId="213" xfId="0" applyFont="1" applyFill="1" applyBorder="1" applyAlignment="1">
      <alignment horizontal="right"/>
    </xf>
    <xf numFmtId="3" fontId="29" fillId="0" borderId="2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/>
    </xf>
    <xf numFmtId="1" fontId="8" fillId="0" borderId="72" xfId="0" applyNumberFormat="1" applyFont="1" applyBorder="1" applyAlignment="1">
      <alignment horizontal="center"/>
    </xf>
    <xf numFmtId="1" fontId="8" fillId="0" borderId="123" xfId="0" applyNumberFormat="1" applyFont="1" applyBorder="1" applyAlignment="1">
      <alignment horizontal="center" vertical="center"/>
    </xf>
    <xf numFmtId="1" fontId="8" fillId="0" borderId="123" xfId="0" applyNumberFormat="1" applyFont="1" applyBorder="1" applyAlignment="1">
      <alignment horizontal="center"/>
    </xf>
    <xf numFmtId="0" fontId="8" fillId="0" borderId="133" xfId="0" applyFont="1" applyBorder="1" applyAlignment="1">
      <alignment horizontal="center" vertical="center"/>
    </xf>
    <xf numFmtId="1" fontId="8" fillId="0" borderId="133" xfId="0" applyNumberFormat="1" applyFont="1" applyBorder="1" applyAlignment="1">
      <alignment horizontal="center" vertical="center"/>
    </xf>
    <xf numFmtId="1" fontId="8" fillId="0" borderId="133" xfId="0" applyNumberFormat="1" applyFont="1" applyBorder="1" applyAlignment="1">
      <alignment horizontal="center"/>
    </xf>
    <xf numFmtId="3" fontId="7" fillId="5" borderId="204" xfId="0" applyNumberFormat="1" applyFont="1" applyFill="1" applyBorder="1" applyAlignment="1">
      <alignment horizontal="center" vertical="center"/>
    </xf>
    <xf numFmtId="1" fontId="8" fillId="0" borderId="134" xfId="0" applyNumberFormat="1" applyFont="1" applyBorder="1" applyAlignment="1">
      <alignment horizontal="center"/>
    </xf>
    <xf numFmtId="3" fontId="7" fillId="0" borderId="180" xfId="0" applyNumberFormat="1" applyFont="1" applyBorder="1" applyAlignment="1">
      <alignment horizontal="center" vertical="center"/>
    </xf>
    <xf numFmtId="3" fontId="7" fillId="0" borderId="215" xfId="0" applyNumberFormat="1" applyFont="1" applyBorder="1" applyAlignment="1">
      <alignment horizontal="center" vertical="center"/>
    </xf>
    <xf numFmtId="1" fontId="8" fillId="0" borderId="182" xfId="0" applyNumberFormat="1" applyFont="1" applyBorder="1" applyAlignment="1">
      <alignment horizontal="center"/>
    </xf>
    <xf numFmtId="0" fontId="13" fillId="5" borderId="183" xfId="0" applyFont="1" applyFill="1" applyBorder="1" applyAlignment="1">
      <alignment horizontal="left" vertical="center"/>
    </xf>
    <xf numFmtId="3" fontId="7" fillId="5" borderId="178" xfId="0" applyNumberFormat="1" applyFont="1" applyFill="1" applyBorder="1" applyAlignment="1">
      <alignment horizontal="center" vertical="center"/>
    </xf>
    <xf numFmtId="0" fontId="9" fillId="0" borderId="126" xfId="0" applyFont="1" applyBorder="1" applyAlignment="1">
      <alignment horizontal="left"/>
    </xf>
    <xf numFmtId="0" fontId="9" fillId="0" borderId="127" xfId="0" applyFont="1" applyBorder="1" applyAlignment="1">
      <alignment horizontal="left"/>
    </xf>
    <xf numFmtId="0" fontId="9" fillId="0" borderId="181" xfId="0" applyFont="1" applyBorder="1" applyAlignment="1">
      <alignment horizontal="left"/>
    </xf>
    <xf numFmtId="0" fontId="9" fillId="0" borderId="137" xfId="0" applyFont="1" applyBorder="1" applyAlignment="1">
      <alignment horizontal="left"/>
    </xf>
    <xf numFmtId="0" fontId="9" fillId="0" borderId="138" xfId="0" applyFont="1" applyBorder="1" applyAlignment="1">
      <alignment horizontal="left"/>
    </xf>
    <xf numFmtId="0" fontId="47" fillId="0" borderId="0" xfId="0" applyFont="1"/>
    <xf numFmtId="0" fontId="42" fillId="0" borderId="0" xfId="0" applyFont="1" applyAlignment="1">
      <alignment horizontal="right"/>
    </xf>
    <xf numFmtId="0" fontId="42" fillId="0" borderId="0" xfId="0" applyFont="1"/>
    <xf numFmtId="0" fontId="31" fillId="0" borderId="0" xfId="4" applyFont="1"/>
    <xf numFmtId="0" fontId="31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wrapText="1"/>
    </xf>
    <xf numFmtId="3" fontId="19" fillId="0" borderId="0" xfId="0" applyNumberFormat="1" applyFont="1"/>
    <xf numFmtId="1" fontId="7" fillId="5" borderId="122" xfId="0" applyNumberFormat="1" applyFont="1" applyFill="1" applyBorder="1" applyAlignment="1">
      <alignment horizontal="center"/>
    </xf>
    <xf numFmtId="0" fontId="0" fillId="0" borderId="123" xfId="0" applyBorder="1" applyAlignment="1">
      <alignment horizontal="center" vertical="center"/>
    </xf>
    <xf numFmtId="0" fontId="0" fillId="0" borderId="217" xfId="0" applyBorder="1"/>
    <xf numFmtId="0" fontId="0" fillId="0" borderId="134" xfId="0" applyBorder="1" applyAlignment="1">
      <alignment horizontal="center" vertical="center"/>
    </xf>
    <xf numFmtId="0" fontId="0" fillId="0" borderId="219" xfId="0" applyBorder="1"/>
    <xf numFmtId="0" fontId="0" fillId="0" borderId="132" xfId="0" applyBorder="1" applyAlignment="1">
      <alignment horizontal="center" vertical="center"/>
    </xf>
    <xf numFmtId="0" fontId="0" fillId="0" borderId="220" xfId="0" applyBorder="1" applyAlignment="1">
      <alignment horizontal="center" vertical="center"/>
    </xf>
    <xf numFmtId="0" fontId="9" fillId="0" borderId="209" xfId="0" applyFont="1" applyBorder="1" applyAlignment="1">
      <alignment horizontal="center" vertical="center"/>
    </xf>
    <xf numFmtId="0" fontId="11" fillId="25" borderId="130" xfId="0" applyFont="1" applyFill="1" applyBorder="1" applyAlignment="1">
      <alignment horizontal="center"/>
    </xf>
    <xf numFmtId="0" fontId="11" fillId="25" borderId="124" xfId="0" applyFont="1" applyFill="1" applyBorder="1" applyAlignment="1">
      <alignment horizontal="center" vertical="center"/>
    </xf>
    <xf numFmtId="0" fontId="55" fillId="26" borderId="124" xfId="0" applyFont="1" applyFill="1" applyBorder="1" applyAlignment="1">
      <alignment horizontal="center" vertical="center"/>
    </xf>
    <xf numFmtId="0" fontId="55" fillId="26" borderId="131" xfId="0" applyFont="1" applyFill="1" applyBorder="1" applyAlignment="1">
      <alignment horizontal="center" vertical="center"/>
    </xf>
    <xf numFmtId="0" fontId="11" fillId="25" borderId="122" xfId="0" applyFont="1" applyFill="1" applyBorder="1" applyAlignment="1">
      <alignment horizontal="center" vertical="center"/>
    </xf>
    <xf numFmtId="0" fontId="9" fillId="0" borderId="130" xfId="0" applyFont="1" applyBorder="1"/>
    <xf numFmtId="0" fontId="9" fillId="0" borderId="124" xfId="0" applyFont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0" fillId="0" borderId="221" xfId="0" applyBorder="1"/>
    <xf numFmtId="0" fontId="9" fillId="0" borderId="132" xfId="0" applyFont="1" applyBorder="1" applyAlignment="1">
      <alignment horizontal="center"/>
    </xf>
    <xf numFmtId="0" fontId="11" fillId="25" borderId="130" xfId="0" applyFont="1" applyFill="1" applyBorder="1"/>
    <xf numFmtId="0" fontId="11" fillId="25" borderId="124" xfId="0" applyFont="1" applyFill="1" applyBorder="1" applyAlignment="1">
      <alignment horizontal="center"/>
    </xf>
    <xf numFmtId="0" fontId="55" fillId="26" borderId="124" xfId="0" applyFont="1" applyFill="1" applyBorder="1" applyAlignment="1">
      <alignment horizontal="center"/>
    </xf>
    <xf numFmtId="0" fontId="11" fillId="25" borderId="125" xfId="0" applyFont="1" applyFill="1" applyBorder="1" applyAlignment="1">
      <alignment horizontal="center"/>
    </xf>
    <xf numFmtId="0" fontId="23" fillId="9" borderId="63" xfId="0" applyFont="1" applyFill="1" applyBorder="1" applyAlignment="1">
      <alignment horizontal="center"/>
    </xf>
    <xf numFmtId="0" fontId="0" fillId="0" borderId="133" xfId="0" applyBorder="1" applyAlignment="1">
      <alignment horizontal="center" vertical="center"/>
    </xf>
    <xf numFmtId="0" fontId="0" fillId="0" borderId="182" xfId="0" applyBorder="1" applyAlignment="1">
      <alignment horizontal="center" vertical="center"/>
    </xf>
    <xf numFmtId="0" fontId="9" fillId="0" borderId="124" xfId="0" applyFont="1" applyBorder="1" applyAlignment="1">
      <alignment horizontal="center" vertical="center"/>
    </xf>
    <xf numFmtId="0" fontId="9" fillId="0" borderId="13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51" fillId="0" borderId="0" xfId="0" applyFont="1"/>
    <xf numFmtId="0" fontId="9" fillId="0" borderId="223" xfId="0" applyFont="1" applyBorder="1" applyAlignment="1">
      <alignment horizontal="center"/>
    </xf>
    <xf numFmtId="0" fontId="9" fillId="0" borderId="218" xfId="0" applyFont="1" applyBorder="1" applyAlignment="1">
      <alignment horizontal="center"/>
    </xf>
    <xf numFmtId="0" fontId="9" fillId="26" borderId="133" xfId="0" applyFont="1" applyFill="1" applyBorder="1" applyAlignment="1">
      <alignment horizontal="center"/>
    </xf>
    <xf numFmtId="0" fontId="9" fillId="26" borderId="222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42" fillId="0" borderId="127" xfId="13" applyNumberFormat="1" applyFont="1" applyFill="1" applyBorder="1" applyAlignment="1">
      <alignment horizontal="center" vertical="center"/>
    </xf>
    <xf numFmtId="1" fontId="42" fillId="0" borderId="127" xfId="13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0" fontId="45" fillId="0" borderId="0" xfId="0" applyFont="1"/>
    <xf numFmtId="0" fontId="7" fillId="5" borderId="183" xfId="0" applyFont="1" applyFill="1" applyBorder="1" applyAlignment="1">
      <alignment horizontal="left"/>
    </xf>
    <xf numFmtId="0" fontId="55" fillId="26" borderId="122" xfId="0" applyFont="1" applyFill="1" applyBorder="1" applyAlignment="1">
      <alignment horizontal="center" vertical="center"/>
    </xf>
    <xf numFmtId="0" fontId="55" fillId="26" borderId="183" xfId="0" applyFont="1" applyFill="1" applyBorder="1" applyAlignment="1">
      <alignment horizontal="center" vertical="center"/>
    </xf>
    <xf numFmtId="0" fontId="31" fillId="0" borderId="137" xfId="0" applyFont="1" applyBorder="1"/>
    <xf numFmtId="0" fontId="9" fillId="5" borderId="122" xfId="0" applyFont="1" applyFill="1" applyBorder="1" applyAlignment="1">
      <alignment horizontal="center"/>
    </xf>
    <xf numFmtId="0" fontId="0" fillId="0" borderId="224" xfId="0" applyBorder="1" applyAlignment="1">
      <alignment horizontal="center"/>
    </xf>
    <xf numFmtId="0" fontId="55" fillId="26" borderId="178" xfId="0" applyFont="1" applyFill="1" applyBorder="1" applyAlignment="1">
      <alignment horizontal="center" vertical="center"/>
    </xf>
    <xf numFmtId="0" fontId="0" fillId="0" borderId="225" xfId="0" applyBorder="1" applyAlignment="1">
      <alignment horizontal="center" vertical="center"/>
    </xf>
    <xf numFmtId="165" fontId="7" fillId="5" borderId="122" xfId="0" applyNumberFormat="1" applyFont="1" applyFill="1" applyBorder="1" applyAlignment="1">
      <alignment horizontal="center" vertical="center" wrapText="1"/>
    </xf>
    <xf numFmtId="0" fontId="7" fillId="5" borderId="206" xfId="0" applyFont="1" applyFill="1" applyBorder="1" applyAlignment="1">
      <alignment horizontal="center" vertical="center"/>
    </xf>
    <xf numFmtId="165" fontId="11" fillId="5" borderId="122" xfId="0" applyNumberFormat="1" applyFont="1" applyFill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/>
    </xf>
    <xf numFmtId="0" fontId="11" fillId="27" borderId="139" xfId="0" applyFont="1" applyFill="1" applyBorder="1" applyAlignment="1">
      <alignment horizontal="center" vertical="center"/>
    </xf>
    <xf numFmtId="0" fontId="0" fillId="0" borderId="136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33" fillId="0" borderId="0" xfId="0" quotePrefix="1" applyFont="1"/>
    <xf numFmtId="0" fontId="0" fillId="0" borderId="226" xfId="0" applyBorder="1" applyAlignment="1">
      <alignment horizontal="center" vertical="center"/>
    </xf>
    <xf numFmtId="0" fontId="0" fillId="0" borderId="227" xfId="0" applyBorder="1" applyAlignment="1">
      <alignment horizontal="center" vertical="center"/>
    </xf>
    <xf numFmtId="0" fontId="25" fillId="0" borderId="55" xfId="0" applyFont="1" applyBorder="1" applyAlignment="1">
      <alignment horizontal="center"/>
    </xf>
    <xf numFmtId="0" fontId="23" fillId="5" borderId="122" xfId="0" applyFont="1" applyFill="1" applyBorder="1" applyAlignment="1">
      <alignment horizontal="right" vertical="center" wrapText="1"/>
    </xf>
    <xf numFmtId="0" fontId="50" fillId="0" borderId="0" xfId="0" applyFont="1" applyAlignment="1">
      <alignment horizontal="center" vertical="center" wrapText="1"/>
    </xf>
    <xf numFmtId="17" fontId="50" fillId="0" borderId="0" xfId="0" applyNumberFormat="1" applyFont="1" applyAlignment="1">
      <alignment horizontal="center" vertical="center"/>
    </xf>
    <xf numFmtId="0" fontId="55" fillId="26" borderId="228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/>
    </xf>
    <xf numFmtId="0" fontId="25" fillId="7" borderId="60" xfId="0" applyFont="1" applyFill="1" applyBorder="1" applyAlignment="1">
      <alignment horizontal="center"/>
    </xf>
    <xf numFmtId="0" fontId="25" fillId="5" borderId="63" xfId="0" applyFont="1" applyFill="1" applyBorder="1" applyAlignment="1">
      <alignment horizontal="center" vertical="center"/>
    </xf>
    <xf numFmtId="3" fontId="40" fillId="0" borderId="0" xfId="0" applyNumberFormat="1" applyFont="1"/>
    <xf numFmtId="0" fontId="5" fillId="27" borderId="220" xfId="0" applyFont="1" applyFill="1" applyBorder="1" applyAlignment="1">
      <alignment vertical="center"/>
    </xf>
    <xf numFmtId="0" fontId="7" fillId="6" borderId="122" xfId="0" applyFont="1" applyFill="1" applyBorder="1" applyAlignment="1">
      <alignment horizontal="center" wrapText="1"/>
    </xf>
    <xf numFmtId="0" fontId="7" fillId="6" borderId="122" xfId="0" applyFont="1" applyFill="1" applyBorder="1" applyAlignment="1">
      <alignment horizontal="center"/>
    </xf>
    <xf numFmtId="17" fontId="7" fillId="6" borderId="228" xfId="0" applyNumberFormat="1" applyFont="1" applyFill="1" applyBorder="1" applyAlignment="1">
      <alignment horizontal="center" vertical="center"/>
    </xf>
    <xf numFmtId="17" fontId="7" fillId="6" borderId="204" xfId="0" applyNumberFormat="1" applyFont="1" applyFill="1" applyBorder="1" applyAlignment="1">
      <alignment horizontal="center" vertical="center"/>
    </xf>
    <xf numFmtId="17" fontId="7" fillId="6" borderId="229" xfId="0" applyNumberFormat="1" applyFont="1" applyFill="1" applyBorder="1" applyAlignment="1">
      <alignment horizontal="center" vertical="center"/>
    </xf>
    <xf numFmtId="17" fontId="7" fillId="6" borderId="156" xfId="0" applyNumberFormat="1" applyFont="1" applyFill="1" applyBorder="1" applyAlignment="1">
      <alignment horizontal="center" vertical="center"/>
    </xf>
    <xf numFmtId="17" fontId="7" fillId="5" borderId="204" xfId="0" applyNumberFormat="1" applyFont="1" applyFill="1" applyBorder="1" applyAlignment="1">
      <alignment horizontal="center" vertical="center"/>
    </xf>
    <xf numFmtId="17" fontId="7" fillId="5" borderId="228" xfId="0" applyNumberFormat="1" applyFont="1" applyFill="1" applyBorder="1" applyAlignment="1">
      <alignment horizontal="center" vertical="center"/>
    </xf>
    <xf numFmtId="0" fontId="31" fillId="0" borderId="123" xfId="13" applyNumberFormat="1" applyFont="1" applyFill="1" applyBorder="1" applyAlignment="1">
      <alignment horizontal="center" vertical="center"/>
    </xf>
    <xf numFmtId="0" fontId="31" fillId="0" borderId="123" xfId="13" applyNumberFormat="1" applyFont="1" applyFill="1" applyBorder="1" applyAlignment="1">
      <alignment horizontal="center"/>
    </xf>
    <xf numFmtId="0" fontId="9" fillId="5" borderId="204" xfId="0" applyFont="1" applyFill="1" applyBorder="1" applyAlignment="1">
      <alignment horizontal="center" vertical="center"/>
    </xf>
    <xf numFmtId="0" fontId="9" fillId="5" borderId="156" xfId="0" applyFont="1" applyFill="1" applyBorder="1" applyAlignment="1">
      <alignment horizontal="center" vertical="center"/>
    </xf>
    <xf numFmtId="0" fontId="9" fillId="5" borderId="228" xfId="0" applyFont="1" applyFill="1" applyBorder="1" applyAlignment="1">
      <alignment horizontal="center" vertical="center"/>
    </xf>
    <xf numFmtId="0" fontId="31" fillId="0" borderId="135" xfId="13" applyNumberFormat="1" applyFont="1" applyFill="1" applyBorder="1" applyAlignment="1">
      <alignment horizontal="center" vertical="center"/>
    </xf>
    <xf numFmtId="0" fontId="31" fillId="0" borderId="137" xfId="0" applyFont="1" applyBorder="1" applyAlignment="1">
      <alignment horizontal="left"/>
    </xf>
    <xf numFmtId="0" fontId="31" fillId="0" borderId="137" xfId="13" applyNumberFormat="1" applyFont="1" applyFill="1" applyBorder="1" applyAlignment="1">
      <alignment horizontal="left"/>
    </xf>
    <xf numFmtId="0" fontId="9" fillId="6" borderId="122" xfId="0" applyFont="1" applyFill="1" applyBorder="1" applyAlignment="1">
      <alignment horizontal="left"/>
    </xf>
    <xf numFmtId="0" fontId="9" fillId="5" borderId="183" xfId="0" applyFont="1" applyFill="1" applyBorder="1" applyAlignment="1">
      <alignment horizontal="center" vertical="center"/>
    </xf>
    <xf numFmtId="0" fontId="9" fillId="5" borderId="122" xfId="4" applyFont="1" applyFill="1" applyBorder="1" applyAlignment="1">
      <alignment horizontal="center" vertical="center"/>
    </xf>
    <xf numFmtId="1" fontId="9" fillId="5" borderId="122" xfId="0" applyNumberFormat="1" applyFont="1" applyFill="1" applyBorder="1" applyAlignment="1">
      <alignment horizontal="center" vertical="center"/>
    </xf>
    <xf numFmtId="2" fontId="9" fillId="5" borderId="122" xfId="4" applyNumberFormat="1" applyFont="1" applyFill="1" applyBorder="1" applyAlignment="1">
      <alignment horizontal="center" vertical="center"/>
    </xf>
    <xf numFmtId="0" fontId="29" fillId="0" borderId="137" xfId="0" applyFont="1" applyBorder="1" applyAlignment="1">
      <alignment horizontal="left"/>
    </xf>
    <xf numFmtId="0" fontId="29" fillId="0" borderId="135" xfId="0" applyFont="1" applyBorder="1" applyAlignment="1">
      <alignment horizontal="center" vertical="center"/>
    </xf>
    <xf numFmtId="0" fontId="29" fillId="0" borderId="123" xfId="0" applyFont="1" applyBorder="1" applyAlignment="1">
      <alignment horizontal="center"/>
    </xf>
    <xf numFmtId="0" fontId="29" fillId="0" borderId="123" xfId="0" applyFont="1" applyBorder="1" applyAlignment="1">
      <alignment horizontal="center" vertical="center"/>
    </xf>
    <xf numFmtId="0" fontId="29" fillId="0" borderId="123" xfId="4" applyFont="1" applyBorder="1" applyAlignment="1">
      <alignment horizontal="center" vertical="center"/>
    </xf>
    <xf numFmtId="0" fontId="29" fillId="0" borderId="137" xfId="0" applyFont="1" applyBorder="1"/>
    <xf numFmtId="17" fontId="11" fillId="5" borderId="122" xfId="0" applyNumberFormat="1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0" fillId="0" borderId="231" xfId="0" applyBorder="1" applyAlignment="1">
      <alignment horizontal="center" vertical="center"/>
    </xf>
    <xf numFmtId="0" fontId="0" fillId="0" borderId="220" xfId="0" applyBorder="1" applyAlignment="1">
      <alignment horizontal="center"/>
    </xf>
    <xf numFmtId="0" fontId="0" fillId="0" borderId="134" xfId="0" applyBorder="1" applyAlignment="1">
      <alignment horizontal="center"/>
    </xf>
    <xf numFmtId="0" fontId="0" fillId="0" borderId="182" xfId="0" applyBorder="1" applyAlignment="1">
      <alignment horizontal="center"/>
    </xf>
    <xf numFmtId="0" fontId="9" fillId="0" borderId="18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56" fillId="0" borderId="0" xfId="0" applyFont="1" applyAlignment="1">
      <alignment wrapText="1"/>
    </xf>
    <xf numFmtId="0" fontId="48" fillId="0" borderId="122" xfId="14" applyFont="1" applyBorder="1" applyAlignment="1">
      <alignment horizontal="center"/>
    </xf>
    <xf numFmtId="17" fontId="48" fillId="0" borderId="122" xfId="14" applyNumberFormat="1" applyFont="1" applyBorder="1" applyAlignment="1">
      <alignment horizontal="center"/>
    </xf>
    <xf numFmtId="2" fontId="49" fillId="0" borderId="122" xfId="14" applyNumberFormat="1" applyFont="1" applyBorder="1" applyAlignment="1">
      <alignment horizontal="center"/>
    </xf>
    <xf numFmtId="0" fontId="49" fillId="0" borderId="122" xfId="14" applyFont="1" applyBorder="1" applyAlignment="1">
      <alignment horizontal="center"/>
    </xf>
    <xf numFmtId="0" fontId="45" fillId="4" borderId="2" xfId="14" applyFont="1" applyFill="1" applyBorder="1" applyAlignment="1">
      <alignment horizontal="center"/>
    </xf>
    <xf numFmtId="0" fontId="50" fillId="0" borderId="0" xfId="14" applyFont="1" applyAlignment="1">
      <alignment horizontal="left"/>
    </xf>
    <xf numFmtId="0" fontId="54" fillId="0" borderId="0" xfId="14" applyFont="1" applyAlignment="1">
      <alignment horizontal="left"/>
    </xf>
    <xf numFmtId="0" fontId="49" fillId="0" borderId="0" xfId="14" applyFont="1"/>
    <xf numFmtId="0" fontId="50" fillId="0" borderId="0" xfId="14" applyFont="1" applyAlignment="1">
      <alignment horizontal="right"/>
    </xf>
    <xf numFmtId="0" fontId="54" fillId="0" borderId="0" xfId="14" applyFont="1" applyAlignment="1">
      <alignment horizontal="right"/>
    </xf>
    <xf numFmtId="0" fontId="54" fillId="0" borderId="0" xfId="14" applyFont="1"/>
    <xf numFmtId="0" fontId="33" fillId="0" borderId="0" xfId="0" applyFont="1" applyAlignment="1">
      <alignment horizontal="left"/>
    </xf>
    <xf numFmtId="0" fontId="40" fillId="0" borderId="0" xfId="0" applyFont="1"/>
    <xf numFmtId="165" fontId="7" fillId="5" borderId="13" xfId="0" applyNumberFormat="1" applyFont="1" applyFill="1" applyBorder="1" applyAlignment="1">
      <alignment horizontal="center" vertical="center"/>
    </xf>
    <xf numFmtId="165" fontId="7" fillId="5" borderId="184" xfId="0" applyNumberFormat="1" applyFont="1" applyFill="1" applyBorder="1" applyAlignment="1">
      <alignment horizontal="center" vertical="center"/>
    </xf>
    <xf numFmtId="1" fontId="7" fillId="0" borderId="127" xfId="0" applyNumberFormat="1" applyFont="1" applyBorder="1" applyAlignment="1">
      <alignment horizontal="center"/>
    </xf>
    <xf numFmtId="1" fontId="7" fillId="0" borderId="181" xfId="0" applyNumberFormat="1" applyFont="1" applyBorder="1" applyAlignment="1">
      <alignment horizontal="center"/>
    </xf>
    <xf numFmtId="1" fontId="7" fillId="5" borderId="215" xfId="0" applyNumberFormat="1" applyFont="1" applyFill="1" applyBorder="1" applyAlignment="1">
      <alignment horizontal="center"/>
    </xf>
    <xf numFmtId="0" fontId="25" fillId="7" borderId="65" xfId="0" applyFont="1" applyFill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7" borderId="26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3" fontId="8" fillId="0" borderId="232" xfId="0" applyNumberFormat="1" applyFont="1" applyBorder="1" applyAlignment="1">
      <alignment horizontal="center"/>
    </xf>
    <xf numFmtId="3" fontId="8" fillId="0" borderId="211" xfId="0" applyNumberFormat="1" applyFont="1" applyBorder="1" applyAlignment="1">
      <alignment horizontal="center"/>
    </xf>
    <xf numFmtId="2" fontId="8" fillId="0" borderId="138" xfId="0" applyNumberFormat="1" applyFont="1" applyBorder="1" applyAlignment="1">
      <alignment horizontal="center"/>
    </xf>
    <xf numFmtId="0" fontId="31" fillId="0" borderId="209" xfId="0" applyFont="1" applyBorder="1"/>
    <xf numFmtId="0" fontId="25" fillId="0" borderId="33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54" xfId="0" applyFont="1" applyBorder="1" applyAlignment="1">
      <alignment horizontal="center"/>
    </xf>
    <xf numFmtId="0" fontId="25" fillId="0" borderId="8" xfId="0" applyFont="1" applyBorder="1" applyAlignment="1">
      <alignment horizontal="center" wrapText="1"/>
    </xf>
    <xf numFmtId="0" fontId="0" fillId="0" borderId="225" xfId="0" applyBorder="1" applyAlignment="1">
      <alignment horizontal="center"/>
    </xf>
    <xf numFmtId="49" fontId="7" fillId="5" borderId="142" xfId="0" applyNumberFormat="1" applyFont="1" applyFill="1" applyBorder="1" applyAlignment="1">
      <alignment horizontal="center" vertical="center"/>
    </xf>
    <xf numFmtId="0" fontId="7" fillId="5" borderId="148" xfId="0" applyFont="1" applyFill="1" applyBorder="1" applyAlignment="1">
      <alignment horizontal="center" vertical="center"/>
    </xf>
    <xf numFmtId="0" fontId="8" fillId="0" borderId="234" xfId="0" applyFont="1" applyBorder="1"/>
    <xf numFmtId="1" fontId="8" fillId="0" borderId="235" xfId="0" applyNumberFormat="1" applyFont="1" applyBorder="1"/>
    <xf numFmtId="0" fontId="8" fillId="0" borderId="235" xfId="0" applyFont="1" applyBorder="1"/>
    <xf numFmtId="0" fontId="8" fillId="0" borderId="236" xfId="0" applyFont="1" applyBorder="1"/>
    <xf numFmtId="0" fontId="7" fillId="4" borderId="237" xfId="0" applyFont="1" applyFill="1" applyBorder="1" applyAlignment="1">
      <alignment horizontal="center"/>
    </xf>
    <xf numFmtId="0" fontId="7" fillId="4" borderId="233" xfId="0" applyFont="1" applyFill="1" applyBorder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" fontId="7" fillId="5" borderId="238" xfId="0" applyNumberFormat="1" applyFont="1" applyFill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0" fontId="7" fillId="0" borderId="123" xfId="0" applyFont="1" applyBorder="1" applyAlignment="1">
      <alignment horizontal="center" vertical="center"/>
    </xf>
    <xf numFmtId="0" fontId="7" fillId="0" borderId="13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8" fillId="0" borderId="19" xfId="0" applyFont="1" applyBorder="1" applyAlignment="1">
      <alignment horizontal="left"/>
    </xf>
    <xf numFmtId="0" fontId="28" fillId="0" borderId="4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/>
    </xf>
    <xf numFmtId="2" fontId="57" fillId="0" borderId="6" xfId="0" applyNumberFormat="1" applyFont="1" applyBorder="1" applyAlignment="1">
      <alignment horizontal="center"/>
    </xf>
    <xf numFmtId="0" fontId="28" fillId="0" borderId="20" xfId="0" applyFont="1" applyBorder="1" applyAlignment="1">
      <alignment horizontal="left"/>
    </xf>
    <xf numFmtId="0" fontId="28" fillId="0" borderId="42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/>
    </xf>
    <xf numFmtId="1" fontId="57" fillId="0" borderId="7" xfId="0" applyNumberFormat="1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26" xfId="0" applyFont="1" applyBorder="1" applyAlignment="1">
      <alignment horizontal="left"/>
    </xf>
    <xf numFmtId="0" fontId="28" fillId="0" borderId="48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38" xfId="0" applyFont="1" applyBorder="1" applyAlignment="1">
      <alignment horizontal="center" vertical="center"/>
    </xf>
    <xf numFmtId="1" fontId="57" fillId="0" borderId="9" xfId="0" applyNumberFormat="1" applyFont="1" applyBorder="1" applyAlignment="1">
      <alignment horizontal="center"/>
    </xf>
    <xf numFmtId="1" fontId="57" fillId="0" borderId="25" xfId="0" applyNumberFormat="1" applyFont="1" applyBorder="1" applyAlignment="1">
      <alignment horizontal="center"/>
    </xf>
    <xf numFmtId="2" fontId="57" fillId="0" borderId="28" xfId="0" applyNumberFormat="1" applyFont="1" applyBorder="1" applyAlignment="1">
      <alignment horizontal="center"/>
    </xf>
    <xf numFmtId="0" fontId="57" fillId="5" borderId="3" xfId="0" applyFont="1" applyFill="1" applyBorder="1" applyAlignment="1">
      <alignment horizontal="left"/>
    </xf>
    <xf numFmtId="0" fontId="57" fillId="5" borderId="3" xfId="0" applyFont="1" applyFill="1" applyBorder="1" applyAlignment="1">
      <alignment horizontal="center"/>
    </xf>
    <xf numFmtId="1" fontId="57" fillId="5" borderId="3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/>
    </xf>
    <xf numFmtId="2" fontId="57" fillId="5" borderId="11" xfId="0" applyNumberFormat="1" applyFont="1" applyFill="1" applyBorder="1" applyAlignment="1">
      <alignment horizontal="center"/>
    </xf>
    <xf numFmtId="2" fontId="57" fillId="5" borderId="122" xfId="0" applyNumberFormat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/>
    </xf>
    <xf numFmtId="1" fontId="28" fillId="0" borderId="134" xfId="0" applyNumberFormat="1" applyFont="1" applyBorder="1" applyAlignment="1">
      <alignment horizontal="center"/>
    </xf>
    <xf numFmtId="1" fontId="57" fillId="0" borderId="230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1" fontId="28" fillId="0" borderId="182" xfId="0" applyNumberFormat="1" applyFont="1" applyBorder="1" applyAlignment="1">
      <alignment horizontal="center"/>
    </xf>
    <xf numFmtId="1" fontId="57" fillId="0" borderId="215" xfId="0" applyNumberFormat="1" applyFont="1" applyBorder="1" applyAlignment="1">
      <alignment horizontal="center"/>
    </xf>
    <xf numFmtId="0" fontId="57" fillId="5" borderId="122" xfId="0" applyFont="1" applyFill="1" applyBorder="1" applyAlignment="1">
      <alignment horizontal="right"/>
    </xf>
    <xf numFmtId="0" fontId="57" fillId="5" borderId="147" xfId="0" applyFont="1" applyFill="1" applyBorder="1" applyAlignment="1">
      <alignment horizontal="center" vertical="center"/>
    </xf>
    <xf numFmtId="1" fontId="57" fillId="5" borderId="122" xfId="0" applyNumberFormat="1" applyFont="1" applyFill="1" applyBorder="1" applyAlignment="1">
      <alignment horizontal="center" vertical="center"/>
    </xf>
    <xf numFmtId="1" fontId="57" fillId="5" borderId="122" xfId="0" applyNumberFormat="1" applyFont="1" applyFill="1" applyBorder="1" applyAlignment="1">
      <alignment horizontal="center"/>
    </xf>
    <xf numFmtId="1" fontId="57" fillId="5" borderId="214" xfId="0" applyNumberFormat="1" applyFont="1" applyFill="1" applyBorder="1" applyAlignment="1">
      <alignment horizontal="center"/>
    </xf>
    <xf numFmtId="0" fontId="28" fillId="0" borderId="51" xfId="0" applyFont="1" applyBorder="1" applyAlignment="1">
      <alignment horizontal="left"/>
    </xf>
    <xf numFmtId="0" fontId="28" fillId="0" borderId="24" xfId="0" applyFont="1" applyBorder="1" applyAlignment="1">
      <alignment horizontal="left"/>
    </xf>
    <xf numFmtId="17" fontId="7" fillId="5" borderId="180" xfId="0" applyNumberFormat="1" applyFont="1" applyFill="1" applyBorder="1" applyAlignment="1">
      <alignment horizontal="center"/>
    </xf>
    <xf numFmtId="0" fontId="28" fillId="0" borderId="149" xfId="0" applyFont="1" applyBorder="1" applyAlignment="1">
      <alignment horizontal="center"/>
    </xf>
    <xf numFmtId="0" fontId="28" fillId="0" borderId="127" xfId="0" applyFont="1" applyBorder="1" applyAlignment="1">
      <alignment horizontal="center"/>
    </xf>
    <xf numFmtId="0" fontId="7" fillId="5" borderId="13" xfId="0" applyFont="1" applyFill="1" applyBorder="1" applyAlignment="1">
      <alignment horizontal="center" vertical="center"/>
    </xf>
    <xf numFmtId="0" fontId="28" fillId="0" borderId="136" xfId="0" applyFont="1" applyBorder="1"/>
    <xf numFmtId="0" fontId="28" fillId="0" borderId="137" xfId="0" applyFont="1" applyBorder="1"/>
    <xf numFmtId="0" fontId="28" fillId="0" borderId="138" xfId="0" applyFont="1" applyBorder="1"/>
    <xf numFmtId="0" fontId="28" fillId="0" borderId="53" xfId="0" applyFont="1" applyBorder="1" applyAlignment="1">
      <alignment horizontal="center"/>
    </xf>
    <xf numFmtId="1" fontId="57" fillId="0" borderId="53" xfId="0" applyNumberFormat="1" applyFont="1" applyBorder="1" applyAlignment="1">
      <alignment horizontal="center" vertical="center"/>
    </xf>
    <xf numFmtId="165" fontId="57" fillId="0" borderId="4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center"/>
    </xf>
    <xf numFmtId="1" fontId="57" fillId="0" borderId="6" xfId="0" applyNumberFormat="1" applyFont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65" fontId="57" fillId="0" borderId="6" xfId="0" applyNumberFormat="1" applyFont="1" applyBorder="1" applyAlignment="1">
      <alignment horizontal="center" vertical="center"/>
    </xf>
    <xf numFmtId="0" fontId="28" fillId="0" borderId="4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1" fontId="57" fillId="0" borderId="8" xfId="0" applyNumberFormat="1" applyFont="1" applyBorder="1" applyAlignment="1">
      <alignment horizontal="center" vertical="center"/>
    </xf>
    <xf numFmtId="1" fontId="57" fillId="0" borderId="25" xfId="0" applyNumberFormat="1" applyFont="1" applyBorder="1" applyAlignment="1">
      <alignment horizontal="center" vertical="center"/>
    </xf>
    <xf numFmtId="0" fontId="57" fillId="5" borderId="40" xfId="0" applyFont="1" applyFill="1" applyBorder="1" applyAlignment="1">
      <alignment horizontal="left"/>
    </xf>
    <xf numFmtId="0" fontId="57" fillId="5" borderId="3" xfId="0" applyFont="1" applyFill="1" applyBorder="1" applyAlignment="1">
      <alignment horizontal="center" vertical="center"/>
    </xf>
    <xf numFmtId="1" fontId="57" fillId="5" borderId="11" xfId="0" applyNumberFormat="1" applyFont="1" applyFill="1" applyBorder="1" applyAlignment="1">
      <alignment horizontal="center" vertical="center"/>
    </xf>
    <xf numFmtId="1" fontId="57" fillId="5" borderId="30" xfId="0" applyNumberFormat="1" applyFont="1" applyFill="1" applyBorder="1" applyAlignment="1">
      <alignment horizontal="center"/>
    </xf>
    <xf numFmtId="1" fontId="57" fillId="5" borderId="3" xfId="0" applyNumberFormat="1" applyFont="1" applyFill="1" applyBorder="1" applyAlignment="1">
      <alignment horizontal="center" vertical="center"/>
    </xf>
    <xf numFmtId="165" fontId="57" fillId="5" borderId="3" xfId="0" applyNumberFormat="1" applyFont="1" applyFill="1" applyBorder="1" applyAlignment="1">
      <alignment horizontal="center"/>
    </xf>
    <xf numFmtId="1" fontId="48" fillId="0" borderId="53" xfId="0" applyNumberFormat="1" applyFont="1" applyBorder="1" applyAlignment="1">
      <alignment horizontal="center" vertical="center"/>
    </xf>
    <xf numFmtId="2" fontId="48" fillId="5" borderId="122" xfId="0" applyNumberFormat="1" applyFont="1" applyFill="1" applyBorder="1" applyAlignment="1">
      <alignment horizontal="center" vertical="center"/>
    </xf>
    <xf numFmtId="1" fontId="48" fillId="0" borderId="22" xfId="0" applyNumberFormat="1" applyFont="1" applyBorder="1" applyAlignment="1">
      <alignment horizontal="center" vertical="center"/>
    </xf>
    <xf numFmtId="1" fontId="48" fillId="0" borderId="58" xfId="0" applyNumberFormat="1" applyFont="1" applyBorder="1" applyAlignment="1">
      <alignment horizontal="center" vertical="center"/>
    </xf>
    <xf numFmtId="0" fontId="57" fillId="5" borderId="215" xfId="0" applyFont="1" applyFill="1" applyBorder="1" applyAlignment="1">
      <alignment horizontal="left"/>
    </xf>
    <xf numFmtId="0" fontId="57" fillId="5" borderId="11" xfId="0" applyFont="1" applyFill="1" applyBorder="1" applyAlignment="1">
      <alignment horizontal="center"/>
    </xf>
    <xf numFmtId="0" fontId="48" fillId="5" borderId="3" xfId="0" applyFont="1" applyFill="1" applyBorder="1" applyAlignment="1">
      <alignment horizontal="center"/>
    </xf>
    <xf numFmtId="1" fontId="48" fillId="5" borderId="122" xfId="0" applyNumberFormat="1" applyFont="1" applyFill="1" applyBorder="1" applyAlignment="1">
      <alignment horizontal="center"/>
    </xf>
    <xf numFmtId="1" fontId="48" fillId="5" borderId="49" xfId="0" applyNumberFormat="1" applyFont="1" applyFill="1" applyBorder="1" applyAlignment="1">
      <alignment horizontal="center" vertical="center"/>
    </xf>
    <xf numFmtId="1" fontId="48" fillId="5" borderId="29" xfId="0" applyNumberFormat="1" applyFont="1" applyFill="1" applyBorder="1" applyAlignment="1">
      <alignment horizontal="center" vertical="center"/>
    </xf>
    <xf numFmtId="0" fontId="7" fillId="4" borderId="139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42" fillId="0" borderId="137" xfId="0" applyFont="1" applyBorder="1"/>
    <xf numFmtId="0" fontId="23" fillId="0" borderId="32" xfId="0" applyFont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1" fontId="23" fillId="0" borderId="6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0" fontId="25" fillId="5" borderId="4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3" fillId="7" borderId="15" xfId="0" applyNumberFormat="1" applyFont="1" applyFill="1" applyBorder="1" applyAlignment="1">
      <alignment horizontal="center" vertical="center"/>
    </xf>
    <xf numFmtId="2" fontId="23" fillId="5" borderId="61" xfId="0" applyNumberFormat="1" applyFont="1" applyFill="1" applyBorder="1" applyAlignment="1">
      <alignment horizontal="center" vertical="center"/>
    </xf>
    <xf numFmtId="2" fontId="23" fillId="7" borderId="3" xfId="0" applyNumberFormat="1" applyFont="1" applyFill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1" fontId="23" fillId="0" borderId="25" xfId="0" applyNumberFormat="1" applyFont="1" applyBorder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3" fillId="7" borderId="41" xfId="0" applyFont="1" applyFill="1" applyBorder="1" applyAlignment="1">
      <alignment horizontal="center" vertical="center"/>
    </xf>
    <xf numFmtId="1" fontId="23" fillId="7" borderId="0" xfId="0" applyNumberFormat="1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/>
    </xf>
    <xf numFmtId="2" fontId="23" fillId="0" borderId="61" xfId="0" applyNumberFormat="1" applyFont="1" applyBorder="1" applyAlignment="1">
      <alignment horizontal="center" vertical="center"/>
    </xf>
    <xf numFmtId="2" fontId="23" fillId="7" borderId="61" xfId="0" applyNumberFormat="1" applyFont="1" applyFill="1" applyBorder="1" applyAlignment="1">
      <alignment horizontal="center" vertical="center"/>
    </xf>
    <xf numFmtId="2" fontId="25" fillId="7" borderId="52" xfId="0" applyNumberFormat="1" applyFont="1" applyFill="1" applyBorder="1" applyAlignment="1">
      <alignment horizontal="center" vertical="center"/>
    </xf>
    <xf numFmtId="2" fontId="25" fillId="7" borderId="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5" borderId="40" xfId="0" applyFont="1" applyFill="1" applyBorder="1" applyAlignment="1">
      <alignment horizontal="center"/>
    </xf>
    <xf numFmtId="0" fontId="28" fillId="0" borderId="123" xfId="0" applyFont="1" applyBorder="1"/>
    <xf numFmtId="0" fontId="28" fillId="0" borderId="219" xfId="0" applyFont="1" applyBorder="1"/>
    <xf numFmtId="0" fontId="28" fillId="0" borderId="217" xfId="0" applyFont="1" applyBorder="1"/>
    <xf numFmtId="0" fontId="28" fillId="0" borderId="221" xfId="0" applyFont="1" applyBorder="1"/>
    <xf numFmtId="0" fontId="31" fillId="0" borderId="0" xfId="0" applyFont="1" applyAlignment="1">
      <alignment horizontal="justify" vertical="top" wrapText="1"/>
    </xf>
    <xf numFmtId="0" fontId="45" fillId="5" borderId="122" xfId="0" applyFont="1" applyFill="1" applyBorder="1" applyAlignment="1">
      <alignment horizontal="center" vertical="center"/>
    </xf>
    <xf numFmtId="0" fontId="31" fillId="0" borderId="0" xfId="0" applyFont="1" applyAlignment="1">
      <alignment vertical="top" wrapText="1"/>
    </xf>
    <xf numFmtId="0" fontId="45" fillId="6" borderId="122" xfId="0" applyFont="1" applyFill="1" applyBorder="1" applyAlignment="1">
      <alignment horizontal="center"/>
    </xf>
    <xf numFmtId="0" fontId="45" fillId="5" borderId="3" xfId="0" applyFont="1" applyFill="1" applyBorder="1" applyAlignment="1">
      <alignment horizontal="left"/>
    </xf>
    <xf numFmtId="0" fontId="49" fillId="0" borderId="20" xfId="0" applyFont="1" applyBorder="1" applyAlignment="1">
      <alignment horizontal="left"/>
    </xf>
    <xf numFmtId="0" fontId="45" fillId="5" borderId="3" xfId="0" applyFont="1" applyFill="1" applyBorder="1" applyAlignment="1">
      <alignment horizontal="left" vertical="center"/>
    </xf>
    <xf numFmtId="0" fontId="45" fillId="5" borderId="29" xfId="0" applyFont="1" applyFill="1" applyBorder="1" applyAlignment="1">
      <alignment horizontal="left"/>
    </xf>
    <xf numFmtId="0" fontId="51" fillId="0" borderId="0" xfId="0" applyFont="1" applyAlignment="1">
      <alignment vertical="top" wrapText="1"/>
    </xf>
    <xf numFmtId="0" fontId="26" fillId="5" borderId="3" xfId="0" applyFont="1" applyFill="1" applyBorder="1" applyAlignment="1">
      <alignment horizontal="left" vertical="top" wrapText="1"/>
    </xf>
    <xf numFmtId="0" fontId="43" fillId="0" borderId="0" xfId="0" applyFont="1" applyAlignment="1">
      <alignment horizontal="left" vertical="center" wrapText="1"/>
    </xf>
    <xf numFmtId="2" fontId="8" fillId="0" borderId="136" xfId="0" applyNumberFormat="1" applyFont="1" applyBorder="1" applyAlignment="1">
      <alignment horizontal="center"/>
    </xf>
    <xf numFmtId="2" fontId="8" fillId="0" borderId="137" xfId="0" applyNumberFormat="1" applyFont="1" applyBorder="1" applyAlignment="1">
      <alignment horizontal="center"/>
    </xf>
    <xf numFmtId="17" fontId="7" fillId="0" borderId="136" xfId="0" applyNumberFormat="1" applyFont="1" applyBorder="1" applyAlignment="1">
      <alignment horizontal="center"/>
    </xf>
    <xf numFmtId="17" fontId="7" fillId="0" borderId="137" xfId="0" applyNumberFormat="1" applyFont="1" applyBorder="1" applyAlignment="1">
      <alignment horizontal="center"/>
    </xf>
    <xf numFmtId="17" fontId="7" fillId="0" borderId="138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48" fillId="0" borderId="126" xfId="0" applyNumberFormat="1" applyFont="1" applyBorder="1" applyAlignment="1">
      <alignment horizontal="center" vertical="center"/>
    </xf>
    <xf numFmtId="1" fontId="48" fillId="0" borderId="127" xfId="0" applyNumberFormat="1" applyFont="1" applyBorder="1" applyAlignment="1">
      <alignment horizontal="center" vertical="center"/>
    </xf>
    <xf numFmtId="1" fontId="48" fillId="0" borderId="128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34" fillId="0" borderId="22" xfId="0" applyNumberFormat="1" applyFont="1" applyBorder="1" applyAlignment="1">
      <alignment horizontal="center"/>
    </xf>
    <xf numFmtId="3" fontId="34" fillId="0" borderId="58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2" fontId="5" fillId="0" borderId="126" xfId="0" applyNumberFormat="1" applyFont="1" applyBorder="1" applyAlignment="1">
      <alignment horizontal="center"/>
    </xf>
    <xf numFmtId="2" fontId="34" fillId="0" borderId="128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1" fontId="23" fillId="28" borderId="3" xfId="0" applyNumberFormat="1" applyFont="1" applyFill="1" applyBorder="1" applyAlignment="1">
      <alignment horizontal="center" vertical="center"/>
    </xf>
    <xf numFmtId="0" fontId="45" fillId="0" borderId="0" xfId="8" applyFont="1"/>
    <xf numFmtId="0" fontId="30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0" fontId="39" fillId="0" borderId="0" xfId="0" applyFont="1"/>
    <xf numFmtId="2" fontId="23" fillId="0" borderId="9" xfId="0" applyNumberFormat="1" applyFont="1" applyBorder="1" applyAlignment="1">
      <alignment horizontal="center"/>
    </xf>
    <xf numFmtId="17" fontId="31" fillId="0" borderId="0" xfId="0" applyNumberFormat="1" applyFont="1" applyAlignment="1">
      <alignment horizontal="center"/>
    </xf>
    <xf numFmtId="17" fontId="31" fillId="0" borderId="0" xfId="0" applyNumberFormat="1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2" fontId="29" fillId="0" borderId="145" xfId="0" applyNumberFormat="1" applyFont="1" applyBorder="1" applyAlignment="1">
      <alignment horizontal="center"/>
    </xf>
    <xf numFmtId="3" fontId="29" fillId="0" borderId="240" xfId="0" applyNumberFormat="1" applyFont="1" applyBorder="1" applyAlignment="1">
      <alignment horizontal="center"/>
    </xf>
    <xf numFmtId="2" fontId="29" fillId="0" borderId="136" xfId="0" applyNumberFormat="1" applyFont="1" applyBorder="1" applyAlignment="1">
      <alignment horizontal="center"/>
    </xf>
    <xf numFmtId="3" fontId="29" fillId="0" borderId="47" xfId="0" applyNumberFormat="1" applyFont="1" applyBorder="1" applyAlignment="1">
      <alignment horizontal="center"/>
    </xf>
    <xf numFmtId="2" fontId="29" fillId="0" borderId="199" xfId="0" applyNumberFormat="1" applyFont="1" applyBorder="1" applyAlignment="1">
      <alignment horizontal="center"/>
    </xf>
    <xf numFmtId="3" fontId="29" fillId="0" borderId="33" xfId="0" applyNumberFormat="1" applyFont="1" applyBorder="1" applyAlignment="1">
      <alignment horizontal="center"/>
    </xf>
    <xf numFmtId="3" fontId="29" fillId="0" borderId="16" xfId="0" applyNumberFormat="1" applyFont="1" applyBorder="1" applyAlignment="1">
      <alignment horizontal="center"/>
    </xf>
    <xf numFmtId="3" fontId="29" fillId="0" borderId="32" xfId="0" applyNumberFormat="1" applyFont="1" applyBorder="1" applyAlignment="1">
      <alignment horizontal="center"/>
    </xf>
    <xf numFmtId="2" fontId="29" fillId="0" borderId="126" xfId="0" applyNumberFormat="1" applyFont="1" applyBorder="1" applyAlignment="1">
      <alignment horizontal="center"/>
    </xf>
    <xf numFmtId="2" fontId="29" fillId="0" borderId="212" xfId="0" applyNumberFormat="1" applyFont="1" applyBorder="1" applyAlignment="1">
      <alignment horizontal="center"/>
    </xf>
    <xf numFmtId="1" fontId="29" fillId="0" borderId="34" xfId="0" applyNumberFormat="1" applyFont="1" applyBorder="1" applyAlignment="1">
      <alignment horizontal="center"/>
    </xf>
    <xf numFmtId="0" fontId="45" fillId="0" borderId="0" xfId="0" applyFont="1" applyAlignment="1">
      <alignment horizontal="right"/>
    </xf>
    <xf numFmtId="0" fontId="57" fillId="5" borderId="183" xfId="0" applyFont="1" applyFill="1" applyBorder="1" applyAlignment="1">
      <alignment horizontal="left"/>
    </xf>
    <xf numFmtId="0" fontId="49" fillId="0" borderId="0" xfId="14" applyFont="1" applyAlignment="1">
      <alignment horizontal="left"/>
    </xf>
    <xf numFmtId="0" fontId="48" fillId="0" borderId="0" xfId="14" applyFont="1" applyAlignment="1">
      <alignment horizontal="left"/>
    </xf>
    <xf numFmtId="0" fontId="48" fillId="0" borderId="0" xfId="14" applyFont="1"/>
    <xf numFmtId="0" fontId="33" fillId="0" borderId="0" xfId="0" applyNumberFormat="1" applyFont="1"/>
    <xf numFmtId="0" fontId="31" fillId="0" borderId="137" xfId="0" applyFont="1" applyFill="1" applyBorder="1"/>
    <xf numFmtId="0" fontId="31" fillId="0" borderId="135" xfId="0" applyFont="1" applyFill="1" applyBorder="1" applyAlignment="1">
      <alignment horizontal="center" vertical="center"/>
    </xf>
    <xf numFmtId="0" fontId="31" fillId="0" borderId="123" xfId="0" applyFont="1" applyFill="1" applyBorder="1" applyAlignment="1">
      <alignment horizontal="center"/>
    </xf>
    <xf numFmtId="0" fontId="31" fillId="0" borderId="123" xfId="0" applyFont="1" applyFill="1" applyBorder="1" applyAlignment="1">
      <alignment horizontal="center" vertical="center"/>
    </xf>
    <xf numFmtId="0" fontId="31" fillId="0" borderId="123" xfId="4" applyFont="1" applyFill="1" applyBorder="1" applyAlignment="1">
      <alignment horizontal="center" vertical="center"/>
    </xf>
    <xf numFmtId="0" fontId="31" fillId="0" borderId="220" xfId="0" applyFont="1" applyFill="1" applyBorder="1" applyAlignment="1">
      <alignment horizontal="center"/>
    </xf>
    <xf numFmtId="0" fontId="42" fillId="0" borderId="127" xfId="4" applyFont="1" applyFill="1" applyBorder="1" applyAlignment="1">
      <alignment horizontal="center" vertical="center"/>
    </xf>
    <xf numFmtId="1" fontId="42" fillId="0" borderId="127" xfId="0" applyNumberFormat="1" applyFont="1" applyFill="1" applyBorder="1" applyAlignment="1">
      <alignment horizontal="center" vertical="center"/>
    </xf>
    <xf numFmtId="2" fontId="42" fillId="0" borderId="149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37" xfId="0" applyFill="1" applyBorder="1"/>
    <xf numFmtId="0" fontId="39" fillId="0" borderId="0" xfId="0" applyFont="1" applyAlignment="1">
      <alignment horizontal="center"/>
    </xf>
    <xf numFmtId="0" fontId="9" fillId="5" borderId="229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31" fillId="0" borderId="0" xfId="4" applyFont="1" applyBorder="1" applyAlignment="1">
      <alignment horizontal="center" vertical="center"/>
    </xf>
    <xf numFmtId="0" fontId="28" fillId="0" borderId="209" xfId="0" applyFont="1" applyFill="1" applyBorder="1" applyAlignment="1">
      <alignment horizontal="left"/>
    </xf>
    <xf numFmtId="0" fontId="31" fillId="0" borderId="135" xfId="4" applyFont="1" applyFill="1" applyBorder="1" applyAlignment="1">
      <alignment horizontal="center" vertical="center"/>
    </xf>
    <xf numFmtId="0" fontId="31" fillId="0" borderId="132" xfId="4" applyFont="1" applyFill="1" applyBorder="1" applyAlignment="1">
      <alignment horizontal="center" vertical="center"/>
    </xf>
    <xf numFmtId="0" fontId="31" fillId="0" borderId="132" xfId="0" applyFont="1" applyFill="1" applyBorder="1" applyAlignment="1">
      <alignment horizontal="center"/>
    </xf>
    <xf numFmtId="0" fontId="42" fillId="0" borderId="209" xfId="4" applyFont="1" applyFill="1" applyBorder="1" applyAlignment="1">
      <alignment horizontal="center" vertical="center"/>
    </xf>
    <xf numFmtId="1" fontId="42" fillId="0" borderId="209" xfId="0" applyNumberFormat="1" applyFont="1" applyFill="1" applyBorder="1" applyAlignment="1">
      <alignment horizontal="center" vertical="center"/>
    </xf>
    <xf numFmtId="2" fontId="42" fillId="0" borderId="209" xfId="4" applyNumberFormat="1" applyFont="1" applyFill="1" applyBorder="1" applyAlignment="1">
      <alignment horizontal="center" vertical="center"/>
    </xf>
    <xf numFmtId="0" fontId="31" fillId="0" borderId="137" xfId="4" applyFont="1" applyFill="1" applyBorder="1"/>
    <xf numFmtId="0" fontId="42" fillId="0" borderId="137" xfId="4" applyFont="1" applyFill="1" applyBorder="1" applyAlignment="1">
      <alignment horizontal="center" vertical="center"/>
    </xf>
    <xf numFmtId="1" fontId="42" fillId="0" borderId="137" xfId="0" applyNumberFormat="1" applyFont="1" applyFill="1" applyBorder="1" applyAlignment="1">
      <alignment horizontal="center" vertical="center"/>
    </xf>
    <xf numFmtId="2" fontId="42" fillId="0" borderId="137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42" fillId="0" borderId="149" xfId="4" applyFont="1" applyFill="1" applyBorder="1" applyAlignment="1">
      <alignment horizontal="center" vertical="center"/>
    </xf>
    <xf numFmtId="1" fontId="42" fillId="0" borderId="149" xfId="0" applyNumberFormat="1" applyFont="1" applyFill="1" applyBorder="1" applyAlignment="1">
      <alignment horizontal="center" vertical="center"/>
    </xf>
    <xf numFmtId="0" fontId="31" fillId="0" borderId="137" xfId="0" applyFont="1" applyFill="1" applyBorder="1" applyAlignment="1">
      <alignment horizontal="left"/>
    </xf>
    <xf numFmtId="0" fontId="31" fillId="0" borderId="243" xfId="0" applyFont="1" applyFill="1" applyBorder="1"/>
    <xf numFmtId="0" fontId="0" fillId="0" borderId="137" xfId="0" applyFill="1" applyBorder="1" applyAlignment="1">
      <alignment horizontal="left"/>
    </xf>
    <xf numFmtId="0" fontId="30" fillId="0" borderId="123" xfId="0" applyFont="1" applyFill="1" applyBorder="1" applyAlignment="1">
      <alignment horizontal="center"/>
    </xf>
    <xf numFmtId="0" fontId="59" fillId="0" borderId="0" xfId="0" applyFont="1" applyAlignment="1">
      <alignment horizontal="center" vertical="center" wrapText="1"/>
    </xf>
    <xf numFmtId="17" fontId="50" fillId="0" borderId="0" xfId="0" applyNumberFormat="1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45" fillId="4" borderId="122" xfId="0" applyFont="1" applyFill="1" applyBorder="1" applyAlignment="1">
      <alignment horizontal="center"/>
    </xf>
    <xf numFmtId="0" fontId="60" fillId="4" borderId="30" xfId="0" applyFont="1" applyFill="1" applyBorder="1" applyAlignment="1">
      <alignment horizontal="center"/>
    </xf>
    <xf numFmtId="0" fontId="60" fillId="4" borderId="122" xfId="0" applyFont="1" applyFill="1" applyBorder="1" applyAlignment="1">
      <alignment horizontal="center"/>
    </xf>
    <xf numFmtId="17" fontId="48" fillId="9" borderId="132" xfId="0" applyNumberFormat="1" applyFont="1" applyFill="1" applyBorder="1" applyAlignment="1">
      <alignment horizontal="center"/>
    </xf>
    <xf numFmtId="3" fontId="49" fillId="0" borderId="16" xfId="0" applyNumberFormat="1" applyFont="1" applyBorder="1" applyAlignment="1">
      <alignment horizontal="center"/>
    </xf>
    <xf numFmtId="2" fontId="49" fillId="0" borderId="149" xfId="0" applyNumberFormat="1" applyFont="1" applyBorder="1" applyAlignment="1">
      <alignment horizontal="center"/>
    </xf>
    <xf numFmtId="3" fontId="49" fillId="0" borderId="22" xfId="0" applyNumberFormat="1" applyFont="1" applyBorder="1" applyAlignment="1">
      <alignment horizontal="center"/>
    </xf>
    <xf numFmtId="3" fontId="49" fillId="0" borderId="25" xfId="0" applyNumberFormat="1" applyFont="1" applyBorder="1" applyAlignment="1">
      <alignment horizontal="center"/>
    </xf>
    <xf numFmtId="3" fontId="49" fillId="0" borderId="58" xfId="0" applyNumberFormat="1" applyFont="1" applyBorder="1" applyAlignment="1">
      <alignment horizontal="center"/>
    </xf>
    <xf numFmtId="2" fontId="49" fillId="0" borderId="128" xfId="0" applyNumberFormat="1" applyFont="1" applyBorder="1" applyAlignment="1">
      <alignment horizontal="center"/>
    </xf>
    <xf numFmtId="0" fontId="42" fillId="0" borderId="122" xfId="0" applyFont="1" applyBorder="1" applyAlignment="1">
      <alignment horizontal="right"/>
    </xf>
    <xf numFmtId="3" fontId="42" fillId="0" borderId="11" xfId="0" applyNumberFormat="1" applyFont="1" applyBorder="1" applyAlignment="1">
      <alignment horizontal="center"/>
    </xf>
    <xf numFmtId="0" fontId="42" fillId="0" borderId="40" xfId="0" applyFont="1" applyBorder="1" applyAlignment="1">
      <alignment horizontal="right"/>
    </xf>
    <xf numFmtId="3" fontId="42" fillId="0" borderId="3" xfId="0" applyNumberFormat="1" applyFont="1" applyBorder="1" applyAlignment="1">
      <alignment horizontal="center"/>
    </xf>
    <xf numFmtId="0" fontId="43" fillId="5" borderId="3" xfId="0" applyFont="1" applyFill="1" applyBorder="1" applyAlignment="1">
      <alignment horizontal="left" vertical="center" wrapText="1"/>
    </xf>
    <xf numFmtId="17" fontId="43" fillId="5" borderId="3" xfId="0" applyNumberFormat="1" applyFont="1" applyFill="1" applyBorder="1" applyAlignment="1">
      <alignment horizontal="center" vertical="center" wrapText="1"/>
    </xf>
    <xf numFmtId="1" fontId="43" fillId="5" borderId="29" xfId="0" applyNumberFormat="1" applyFont="1" applyFill="1" applyBorder="1" applyAlignment="1">
      <alignment horizontal="center" vertical="center" wrapText="1"/>
    </xf>
    <xf numFmtId="165" fontId="43" fillId="5" borderId="3" xfId="0" applyNumberFormat="1" applyFont="1" applyFill="1" applyBorder="1" applyAlignment="1">
      <alignment horizontal="center" vertical="center" wrapText="1"/>
    </xf>
    <xf numFmtId="165" fontId="43" fillId="0" borderId="0" xfId="0" applyNumberFormat="1" applyFont="1" applyAlignment="1">
      <alignment horizontal="center" vertical="center" wrapText="1"/>
    </xf>
    <xf numFmtId="0" fontId="58" fillId="0" borderId="4" xfId="0" applyFont="1" applyBorder="1" applyAlignment="1">
      <alignment horizontal="center" vertical="top" wrapText="1"/>
    </xf>
    <xf numFmtId="0" fontId="58" fillId="0" borderId="42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 wrapText="1"/>
    </xf>
    <xf numFmtId="0" fontId="58" fillId="11" borderId="19" xfId="0" applyFont="1" applyFill="1" applyBorder="1" applyAlignment="1">
      <alignment horizontal="center" vertical="center"/>
    </xf>
    <xf numFmtId="0" fontId="58" fillId="0" borderId="51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1" fontId="58" fillId="0" borderId="53" xfId="0" applyNumberFormat="1" applyFont="1" applyBorder="1" applyAlignment="1">
      <alignment horizontal="center" vertical="center"/>
    </xf>
    <xf numFmtId="165" fontId="58" fillId="0" borderId="41" xfId="0" applyNumberFormat="1" applyFont="1" applyBorder="1" applyAlignment="1">
      <alignment horizontal="center" vertical="center"/>
    </xf>
    <xf numFmtId="165" fontId="5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/>
    </xf>
    <xf numFmtId="0" fontId="62" fillId="7" borderId="67" xfId="0" applyFont="1" applyFill="1" applyBorder="1" applyAlignment="1">
      <alignment horizontal="center" vertical="center" wrapText="1"/>
    </xf>
    <xf numFmtId="17" fontId="62" fillId="0" borderId="65" xfId="0" applyNumberFormat="1" applyFont="1" applyBorder="1" applyAlignment="1">
      <alignment horizontal="center" vertical="center" wrapText="1"/>
    </xf>
    <xf numFmtId="17" fontId="42" fillId="0" borderId="50" xfId="0" applyNumberFormat="1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/>
    </xf>
    <xf numFmtId="1" fontId="62" fillId="0" borderId="10" xfId="0" applyNumberFormat="1" applyFont="1" applyBorder="1" applyAlignment="1">
      <alignment horizontal="center" vertical="center"/>
    </xf>
    <xf numFmtId="0" fontId="58" fillId="0" borderId="6" xfId="10" applyFont="1" applyBorder="1" applyAlignment="1" applyProtection="1">
      <alignment horizontal="center" vertical="top" wrapText="1"/>
    </xf>
    <xf numFmtId="0" fontId="58" fillId="0" borderId="20" xfId="0" applyFont="1" applyBorder="1" applyAlignment="1">
      <alignment horizontal="center" vertical="center" wrapText="1"/>
    </xf>
    <xf numFmtId="0" fontId="58" fillId="11" borderId="20" xfId="0" applyFont="1" applyFill="1" applyBorder="1" applyAlignment="1">
      <alignment horizontal="center" vertical="center"/>
    </xf>
    <xf numFmtId="0" fontId="61" fillId="7" borderId="68" xfId="0" applyFont="1" applyFill="1" applyBorder="1" applyAlignment="1">
      <alignment horizontal="center" vertical="center"/>
    </xf>
    <xf numFmtId="1" fontId="61" fillId="7" borderId="69" xfId="0" applyNumberFormat="1" applyFont="1" applyFill="1" applyBorder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11" borderId="20" xfId="0" applyFont="1" applyFill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1" fontId="58" fillId="0" borderId="22" xfId="0" applyNumberFormat="1" applyFont="1" applyBorder="1" applyAlignment="1">
      <alignment horizontal="center" vertical="center"/>
    </xf>
    <xf numFmtId="165" fontId="58" fillId="0" borderId="6" xfId="0" applyNumberFormat="1" applyFont="1" applyBorder="1" applyAlignment="1">
      <alignment horizontal="center" vertical="center"/>
    </xf>
    <xf numFmtId="0" fontId="62" fillId="5" borderId="68" xfId="0" applyFont="1" applyFill="1" applyBorder="1" applyAlignment="1">
      <alignment horizontal="justify" vertical="center" wrapText="1"/>
    </xf>
    <xf numFmtId="0" fontId="62" fillId="5" borderId="19" xfId="0" applyFont="1" applyFill="1" applyBorder="1" applyAlignment="1">
      <alignment horizontal="center" vertical="center" wrapText="1"/>
    </xf>
    <xf numFmtId="0" fontId="62" fillId="5" borderId="51" xfId="0" applyFont="1" applyFill="1" applyBorder="1" applyAlignment="1">
      <alignment horizontal="center" vertical="center" wrapText="1"/>
    </xf>
    <xf numFmtId="0" fontId="61" fillId="0" borderId="34" xfId="0" applyFont="1" applyBorder="1" applyAlignment="1">
      <alignment horizontal="center" vertical="center"/>
    </xf>
    <xf numFmtId="1" fontId="61" fillId="0" borderId="3" xfId="0" applyNumberFormat="1" applyFont="1" applyBorder="1" applyAlignment="1">
      <alignment horizontal="center" vertical="center"/>
    </xf>
    <xf numFmtId="0" fontId="31" fillId="7" borderId="35" xfId="0" applyFont="1" applyFill="1" applyBorder="1"/>
    <xf numFmtId="0" fontId="31" fillId="7" borderId="20" xfId="0" applyFont="1" applyFill="1" applyBorder="1"/>
    <xf numFmtId="0" fontId="31" fillId="7" borderId="24" xfId="0" applyFont="1" applyFill="1" applyBorder="1"/>
    <xf numFmtId="0" fontId="31" fillId="7" borderId="44" xfId="0" applyFont="1" applyFill="1" applyBorder="1"/>
    <xf numFmtId="0" fontId="61" fillId="7" borderId="35" xfId="0" applyFont="1" applyFill="1" applyBorder="1" applyAlignment="1">
      <alignment horizontal="center" vertical="center"/>
    </xf>
    <xf numFmtId="1" fontId="61" fillId="7" borderId="70" xfId="0" applyNumberFormat="1" applyFont="1" applyFill="1" applyBorder="1" applyAlignment="1">
      <alignment horizontal="center" vertical="center"/>
    </xf>
    <xf numFmtId="0" fontId="61" fillId="7" borderId="71" xfId="0" applyFont="1" applyFill="1" applyBorder="1" applyAlignment="1">
      <alignment horizontal="center" vertical="center"/>
    </xf>
    <xf numFmtId="1" fontId="61" fillId="7" borderId="72" xfId="0" applyNumberFormat="1" applyFont="1" applyFill="1" applyBorder="1" applyAlignment="1">
      <alignment horizontal="center" vertical="center"/>
    </xf>
    <xf numFmtId="0" fontId="62" fillId="13" borderId="73" xfId="0" applyFont="1" applyFill="1" applyBorder="1" applyAlignment="1">
      <alignment horizontal="justify" vertical="center" wrapText="1"/>
    </xf>
    <xf numFmtId="0" fontId="62" fillId="13" borderId="74" xfId="0" applyFont="1" applyFill="1" applyBorder="1" applyAlignment="1">
      <alignment horizontal="center" vertical="center" wrapText="1"/>
    </xf>
    <xf numFmtId="0" fontId="62" fillId="13" borderId="75" xfId="0" applyFont="1" applyFill="1" applyBorder="1" applyAlignment="1">
      <alignment horizontal="center" vertical="center" wrapText="1"/>
    </xf>
    <xf numFmtId="0" fontId="61" fillId="0" borderId="29" xfId="0" applyFont="1" applyBorder="1" applyAlignment="1">
      <alignment horizontal="center" vertical="center"/>
    </xf>
    <xf numFmtId="0" fontId="61" fillId="13" borderId="76" xfId="0" applyFont="1" applyFill="1" applyBorder="1" applyAlignment="1">
      <alignment horizontal="right" vertical="center" wrapText="1"/>
    </xf>
    <xf numFmtId="0" fontId="61" fillId="13" borderId="77" xfId="0" applyFont="1" applyFill="1" applyBorder="1" applyAlignment="1">
      <alignment horizontal="center" vertical="center" wrapText="1"/>
    </xf>
    <xf numFmtId="0" fontId="61" fillId="13" borderId="78" xfId="0" applyFont="1" applyFill="1" applyBorder="1" applyAlignment="1">
      <alignment horizontal="center" vertical="center" wrapText="1"/>
    </xf>
    <xf numFmtId="0" fontId="61" fillId="13" borderId="79" xfId="0" applyFont="1" applyFill="1" applyBorder="1" applyAlignment="1">
      <alignment horizontal="center" vertical="center" wrapText="1"/>
    </xf>
    <xf numFmtId="0" fontId="61" fillId="13" borderId="80" xfId="0" applyFont="1" applyFill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/>
    </xf>
    <xf numFmtId="1" fontId="61" fillId="0" borderId="45" xfId="0" applyNumberFormat="1" applyFont="1" applyBorder="1" applyAlignment="1">
      <alignment horizontal="center" vertical="center"/>
    </xf>
    <xf numFmtId="0" fontId="61" fillId="13" borderId="81" xfId="0" applyFont="1" applyFill="1" applyBorder="1" applyAlignment="1">
      <alignment horizontal="right" vertical="center" wrapText="1"/>
    </xf>
    <xf numFmtId="0" fontId="61" fillId="13" borderId="82" xfId="0" applyFont="1" applyFill="1" applyBorder="1" applyAlignment="1">
      <alignment horizontal="center" vertical="center" wrapText="1"/>
    </xf>
    <xf numFmtId="0" fontId="61" fillId="13" borderId="83" xfId="0" applyFont="1" applyFill="1" applyBorder="1" applyAlignment="1">
      <alignment horizontal="center" vertical="center" wrapText="1"/>
    </xf>
    <xf numFmtId="0" fontId="61" fillId="13" borderId="84" xfId="0" applyFont="1" applyFill="1" applyBorder="1" applyAlignment="1">
      <alignment horizontal="center" vertical="center" wrapText="1"/>
    </xf>
    <xf numFmtId="0" fontId="61" fillId="13" borderId="85" xfId="0" applyFont="1" applyFill="1" applyBorder="1" applyAlignment="1">
      <alignment horizontal="center" vertical="center" wrapText="1"/>
    </xf>
    <xf numFmtId="0" fontId="61" fillId="0" borderId="43" xfId="0" applyFont="1" applyBorder="1" applyAlignment="1">
      <alignment horizontal="center" vertical="center"/>
    </xf>
    <xf numFmtId="1" fontId="61" fillId="0" borderId="8" xfId="0" applyNumberFormat="1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top" wrapText="1"/>
    </xf>
    <xf numFmtId="0" fontId="31" fillId="7" borderId="67" xfId="0" applyFont="1" applyFill="1" applyBorder="1"/>
    <xf numFmtId="0" fontId="31" fillId="7" borderId="65" xfId="0" applyFont="1" applyFill="1" applyBorder="1"/>
    <xf numFmtId="0" fontId="31" fillId="7" borderId="50" xfId="0" applyFont="1" applyFill="1" applyBorder="1"/>
    <xf numFmtId="0" fontId="62" fillId="15" borderId="151" xfId="0" applyFont="1" applyFill="1" applyBorder="1" applyAlignment="1">
      <alignment horizontal="left" vertical="center"/>
    </xf>
    <xf numFmtId="0" fontId="62" fillId="15" borderId="152" xfId="0" applyFont="1" applyFill="1" applyBorder="1" applyAlignment="1">
      <alignment horizontal="center" vertical="center"/>
    </xf>
    <xf numFmtId="0" fontId="62" fillId="15" borderId="153" xfId="0" applyFont="1" applyFill="1" applyBorder="1" applyAlignment="1">
      <alignment horizontal="center" vertical="center"/>
    </xf>
    <xf numFmtId="0" fontId="62" fillId="15" borderId="153" xfId="0" applyFont="1" applyFill="1" applyBorder="1" applyAlignment="1">
      <alignment horizontal="center" vertical="center" wrapText="1"/>
    </xf>
    <xf numFmtId="0" fontId="62" fillId="15" borderId="150" xfId="0" applyFont="1" applyFill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62" fillId="16" borderId="154" xfId="0" applyFont="1" applyFill="1" applyBorder="1" applyAlignment="1">
      <alignment horizontal="justify" vertical="center" wrapText="1"/>
    </xf>
    <xf numFmtId="0" fontId="62" fillId="16" borderId="155" xfId="0" applyFont="1" applyFill="1" applyBorder="1" applyAlignment="1">
      <alignment horizontal="center" vertical="center" wrapText="1"/>
    </xf>
    <xf numFmtId="0" fontId="61" fillId="0" borderId="156" xfId="0" applyFont="1" applyBorder="1" applyAlignment="1">
      <alignment horizontal="center" vertical="center"/>
    </xf>
    <xf numFmtId="1" fontId="61" fillId="0" borderId="157" xfId="0" applyNumberFormat="1" applyFont="1" applyBorder="1" applyAlignment="1">
      <alignment horizontal="center" vertical="center"/>
    </xf>
    <xf numFmtId="0" fontId="61" fillId="16" borderId="158" xfId="0" applyFont="1" applyFill="1" applyBorder="1" applyAlignment="1">
      <alignment horizontal="right" vertical="center" wrapText="1"/>
    </xf>
    <xf numFmtId="0" fontId="61" fillId="16" borderId="159" xfId="0" applyFont="1" applyFill="1" applyBorder="1" applyAlignment="1">
      <alignment horizontal="center" vertical="center" wrapText="1"/>
    </xf>
    <xf numFmtId="0" fontId="61" fillId="16" borderId="160" xfId="0" applyFont="1" applyFill="1" applyBorder="1" applyAlignment="1">
      <alignment horizontal="center" vertical="center" wrapText="1"/>
    </xf>
    <xf numFmtId="0" fontId="61" fillId="16" borderId="161" xfId="0" applyFont="1" applyFill="1" applyBorder="1" applyAlignment="1">
      <alignment horizontal="center" vertical="center" wrapText="1"/>
    </xf>
    <xf numFmtId="0" fontId="61" fillId="16" borderId="162" xfId="0" applyFont="1" applyFill="1" applyBorder="1" applyAlignment="1">
      <alignment horizontal="center" vertical="center" wrapText="1"/>
    </xf>
    <xf numFmtId="0" fontId="61" fillId="16" borderId="163" xfId="0" applyFont="1" applyFill="1" applyBorder="1" applyAlignment="1">
      <alignment horizontal="center" vertical="center" wrapText="1"/>
    </xf>
    <xf numFmtId="0" fontId="61" fillId="24" borderId="164" xfId="0" applyFont="1" applyFill="1" applyBorder="1" applyAlignment="1">
      <alignment horizontal="center" vertical="center" wrapText="1"/>
    </xf>
    <xf numFmtId="0" fontId="61" fillId="16" borderId="165" xfId="0" applyFont="1" applyFill="1" applyBorder="1" applyAlignment="1">
      <alignment horizontal="center" vertical="center" wrapText="1"/>
    </xf>
    <xf numFmtId="0" fontId="61" fillId="0" borderId="166" xfId="0" applyFont="1" applyBorder="1" applyAlignment="1">
      <alignment horizontal="center" vertical="center"/>
    </xf>
    <xf numFmtId="1" fontId="61" fillId="0" borderId="167" xfId="0" applyNumberFormat="1" applyFont="1" applyBorder="1" applyAlignment="1">
      <alignment horizontal="center" vertical="center"/>
    </xf>
    <xf numFmtId="0" fontId="61" fillId="16" borderId="168" xfId="0" applyFont="1" applyFill="1" applyBorder="1" applyAlignment="1">
      <alignment horizontal="right" vertical="center" wrapText="1"/>
    </xf>
    <xf numFmtId="0" fontId="61" fillId="16" borderId="169" xfId="0" applyFont="1" applyFill="1" applyBorder="1" applyAlignment="1">
      <alignment horizontal="center" vertical="center" wrapText="1"/>
    </xf>
    <xf numFmtId="0" fontId="61" fillId="16" borderId="170" xfId="0" applyFont="1" applyFill="1" applyBorder="1" applyAlignment="1">
      <alignment horizontal="center" vertical="center" wrapText="1"/>
    </xf>
    <xf numFmtId="0" fontId="61" fillId="16" borderId="171" xfId="0" applyFont="1" applyFill="1" applyBorder="1" applyAlignment="1">
      <alignment horizontal="center" vertical="center" wrapText="1"/>
    </xf>
    <xf numFmtId="0" fontId="61" fillId="16" borderId="172" xfId="0" applyFont="1" applyFill="1" applyBorder="1" applyAlignment="1">
      <alignment horizontal="center" vertical="center" wrapText="1"/>
    </xf>
    <xf numFmtId="0" fontId="61" fillId="24" borderId="173" xfId="0" applyFont="1" applyFill="1" applyBorder="1" applyAlignment="1">
      <alignment horizontal="center" vertical="center" wrapText="1"/>
    </xf>
    <xf numFmtId="0" fontId="61" fillId="16" borderId="174" xfId="0" applyFont="1" applyFill="1" applyBorder="1" applyAlignment="1">
      <alignment horizontal="center" vertical="center" wrapText="1"/>
    </xf>
    <xf numFmtId="0" fontId="61" fillId="0" borderId="175" xfId="0" applyFont="1" applyBorder="1" applyAlignment="1">
      <alignment horizontal="center" vertical="center"/>
    </xf>
    <xf numFmtId="1" fontId="61" fillId="0" borderId="176" xfId="0" applyNumberFormat="1" applyFont="1" applyBorder="1" applyAlignment="1">
      <alignment horizontal="center" vertical="center"/>
    </xf>
    <xf numFmtId="0" fontId="62" fillId="18" borderId="88" xfId="0" applyFont="1" applyFill="1" applyBorder="1" applyAlignment="1">
      <alignment horizontal="justify" vertical="center" wrapText="1"/>
    </xf>
    <xf numFmtId="0" fontId="62" fillId="18" borderId="89" xfId="0" applyFont="1" applyFill="1" applyBorder="1" applyAlignment="1">
      <alignment horizontal="center" vertical="center" wrapText="1"/>
    </xf>
    <xf numFmtId="0" fontId="62" fillId="18" borderId="90" xfId="0" applyFont="1" applyFill="1" applyBorder="1" applyAlignment="1">
      <alignment horizontal="center" vertical="center" wrapText="1"/>
    </xf>
    <xf numFmtId="0" fontId="62" fillId="18" borderId="91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/>
    </xf>
    <xf numFmtId="0" fontId="62" fillId="19" borderId="92" xfId="0" applyFont="1" applyFill="1" applyBorder="1" applyAlignment="1">
      <alignment horizontal="justify" vertical="center" wrapText="1"/>
    </xf>
    <xf numFmtId="0" fontId="62" fillId="19" borderId="90" xfId="0" applyFont="1" applyFill="1" applyBorder="1" applyAlignment="1">
      <alignment horizontal="center" vertical="center" wrapText="1"/>
    </xf>
    <xf numFmtId="0" fontId="62" fillId="19" borderId="91" xfId="0" applyFont="1" applyFill="1" applyBorder="1" applyAlignment="1">
      <alignment horizontal="center" vertical="center" wrapText="1"/>
    </xf>
    <xf numFmtId="0" fontId="61" fillId="19" borderId="93" xfId="0" applyFont="1" applyFill="1" applyBorder="1" applyAlignment="1">
      <alignment horizontal="right" vertical="center" wrapText="1"/>
    </xf>
    <xf numFmtId="0" fontId="61" fillId="19" borderId="94" xfId="0" applyFont="1" applyFill="1" applyBorder="1" applyAlignment="1">
      <alignment horizontal="center" vertical="center" wrapText="1"/>
    </xf>
    <xf numFmtId="0" fontId="61" fillId="19" borderId="95" xfId="0" applyFont="1" applyFill="1" applyBorder="1" applyAlignment="1">
      <alignment horizontal="center" vertical="center" wrapText="1"/>
    </xf>
    <xf numFmtId="0" fontId="61" fillId="19" borderId="96" xfId="0" applyFont="1" applyFill="1" applyBorder="1" applyAlignment="1">
      <alignment horizontal="center" vertical="center" wrapText="1"/>
    </xf>
    <xf numFmtId="0" fontId="61" fillId="19" borderId="97" xfId="0" applyFont="1" applyFill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/>
    </xf>
    <xf numFmtId="1" fontId="61" fillId="0" borderId="41" xfId="0" applyNumberFormat="1" applyFont="1" applyBorder="1" applyAlignment="1">
      <alignment horizontal="center" vertical="center"/>
    </xf>
    <xf numFmtId="0" fontId="61" fillId="19" borderId="98" xfId="0" applyFont="1" applyFill="1" applyBorder="1" applyAlignment="1">
      <alignment horizontal="right" vertical="center" wrapText="1"/>
    </xf>
    <xf numFmtId="0" fontId="61" fillId="19" borderId="99" xfId="0" applyFont="1" applyFill="1" applyBorder="1" applyAlignment="1">
      <alignment horizontal="center" vertical="center" wrapText="1"/>
    </xf>
    <xf numFmtId="0" fontId="61" fillId="19" borderId="100" xfId="0" applyFont="1" applyFill="1" applyBorder="1" applyAlignment="1">
      <alignment horizontal="center" vertical="center" wrapText="1"/>
    </xf>
    <xf numFmtId="0" fontId="61" fillId="19" borderId="101" xfId="0" applyFont="1" applyFill="1" applyBorder="1" applyAlignment="1">
      <alignment horizontal="center" vertical="center" wrapText="1"/>
    </xf>
    <xf numFmtId="0" fontId="61" fillId="0" borderId="40" xfId="0" applyFont="1" applyBorder="1" applyAlignment="1">
      <alignment horizontal="center" vertical="center"/>
    </xf>
    <xf numFmtId="1" fontId="61" fillId="0" borderId="10" xfId="0" applyNumberFormat="1" applyFont="1" applyBorder="1" applyAlignment="1">
      <alignment horizontal="center" vertical="center"/>
    </xf>
    <xf numFmtId="0" fontId="62" fillId="18" borderId="102" xfId="0" applyFont="1" applyFill="1" applyBorder="1" applyAlignment="1">
      <alignment horizontal="justify" vertical="center" wrapText="1"/>
    </xf>
    <xf numFmtId="1" fontId="61" fillId="0" borderId="15" xfId="0" applyNumberFormat="1" applyFont="1" applyBorder="1" applyAlignment="1">
      <alignment horizontal="center" vertical="center"/>
    </xf>
    <xf numFmtId="0" fontId="31" fillId="7" borderId="68" xfId="0" applyFont="1" applyFill="1" applyBorder="1"/>
    <xf numFmtId="0" fontId="31" fillId="7" borderId="19" xfId="0" applyFont="1" applyFill="1" applyBorder="1"/>
    <xf numFmtId="0" fontId="31" fillId="7" borderId="51" xfId="0" applyFont="1" applyFill="1" applyBorder="1"/>
    <xf numFmtId="0" fontId="61" fillId="7" borderId="54" xfId="0" applyFont="1" applyFill="1" applyBorder="1" applyAlignment="1">
      <alignment horizontal="center" vertical="center"/>
    </xf>
    <xf numFmtId="1" fontId="61" fillId="7" borderId="56" xfId="0" applyNumberFormat="1" applyFont="1" applyFill="1" applyBorder="1" applyAlignment="1">
      <alignment horizontal="center" vertical="center"/>
    </xf>
    <xf numFmtId="0" fontId="62" fillId="21" borderId="104" xfId="0" applyFont="1" applyFill="1" applyBorder="1" applyAlignment="1">
      <alignment horizontal="justify" vertical="center" wrapText="1"/>
    </xf>
    <xf numFmtId="0" fontId="62" fillId="21" borderId="105" xfId="0" applyFont="1" applyFill="1" applyBorder="1" applyAlignment="1">
      <alignment horizontal="center" vertical="center" wrapText="1"/>
    </xf>
    <xf numFmtId="0" fontId="62" fillId="21" borderId="106" xfId="0" applyFont="1" applyFill="1" applyBorder="1" applyAlignment="1">
      <alignment horizontal="center" vertical="center" wrapText="1"/>
    </xf>
    <xf numFmtId="0" fontId="62" fillId="21" borderId="107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/>
    </xf>
    <xf numFmtId="0" fontId="62" fillId="22" borderId="108" xfId="0" applyFont="1" applyFill="1" applyBorder="1" applyAlignment="1">
      <alignment horizontal="justify" vertical="center" wrapText="1"/>
    </xf>
    <xf numFmtId="0" fontId="62" fillId="22" borderId="107" xfId="0" applyFont="1" applyFill="1" applyBorder="1" applyAlignment="1">
      <alignment horizontal="center" vertical="center" wrapText="1"/>
    </xf>
    <xf numFmtId="0" fontId="62" fillId="22" borderId="109" xfId="0" applyFont="1" applyFill="1" applyBorder="1" applyAlignment="1">
      <alignment horizontal="center" vertical="center" wrapText="1"/>
    </xf>
    <xf numFmtId="0" fontId="61" fillId="22" borderId="110" xfId="0" applyFont="1" applyFill="1" applyBorder="1" applyAlignment="1">
      <alignment horizontal="right" vertical="center" wrapText="1"/>
    </xf>
    <xf numFmtId="0" fontId="61" fillId="22" borderId="111" xfId="0" applyFont="1" applyFill="1" applyBorder="1" applyAlignment="1">
      <alignment horizontal="center" vertical="center" wrapText="1"/>
    </xf>
    <xf numFmtId="0" fontId="61" fillId="22" borderId="112" xfId="0" applyFont="1" applyFill="1" applyBorder="1" applyAlignment="1">
      <alignment horizontal="center" vertical="center" wrapText="1"/>
    </xf>
    <xf numFmtId="0" fontId="61" fillId="22" borderId="113" xfId="0" applyFont="1" applyFill="1" applyBorder="1" applyAlignment="1">
      <alignment horizontal="center" vertical="center" wrapText="1"/>
    </xf>
    <xf numFmtId="0" fontId="61" fillId="22" borderId="114" xfId="0" applyFont="1" applyFill="1" applyBorder="1" applyAlignment="1">
      <alignment horizontal="center" vertical="center" wrapText="1"/>
    </xf>
    <xf numFmtId="0" fontId="61" fillId="22" borderId="115" xfId="0" applyFont="1" applyFill="1" applyBorder="1" applyAlignment="1">
      <alignment horizontal="right" vertical="center" wrapText="1"/>
    </xf>
    <xf numFmtId="0" fontId="61" fillId="22" borderId="116" xfId="0" applyFont="1" applyFill="1" applyBorder="1" applyAlignment="1">
      <alignment horizontal="center" vertical="center" wrapText="1"/>
    </xf>
    <xf numFmtId="0" fontId="61" fillId="22" borderId="117" xfId="0" applyFont="1" applyFill="1" applyBorder="1" applyAlignment="1">
      <alignment horizontal="center" vertical="center" wrapText="1"/>
    </xf>
    <xf numFmtId="0" fontId="61" fillId="22" borderId="118" xfId="0" applyFont="1" applyFill="1" applyBorder="1" applyAlignment="1">
      <alignment horizontal="center" vertical="center" wrapText="1"/>
    </xf>
    <xf numFmtId="0" fontId="61" fillId="22" borderId="119" xfId="0" applyFont="1" applyFill="1" applyBorder="1" applyAlignment="1">
      <alignment horizontal="center" vertical="center" wrapText="1"/>
    </xf>
    <xf numFmtId="17" fontId="42" fillId="0" borderId="0" xfId="0" applyNumberFormat="1" applyFont="1" applyAlignment="1">
      <alignment horizontal="center"/>
    </xf>
    <xf numFmtId="0" fontId="58" fillId="0" borderId="6" xfId="0" applyFont="1" applyBorder="1" applyAlignment="1">
      <alignment horizontal="left" vertical="top" wrapText="1"/>
    </xf>
    <xf numFmtId="0" fontId="58" fillId="0" borderId="6" xfId="0" applyFont="1" applyBorder="1" applyAlignment="1">
      <alignment horizontal="center" vertical="top"/>
    </xf>
    <xf numFmtId="0" fontId="58" fillId="0" borderId="46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1" fontId="58" fillId="0" borderId="25" xfId="0" applyNumberFormat="1" applyFont="1" applyBorder="1" applyAlignment="1">
      <alignment horizontal="center" vertical="center"/>
    </xf>
    <xf numFmtId="165" fontId="58" fillId="0" borderId="28" xfId="0" applyNumberFormat="1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top" wrapText="1"/>
    </xf>
    <xf numFmtId="0" fontId="58" fillId="0" borderId="48" xfId="0" applyFont="1" applyBorder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0" fontId="58" fillId="0" borderId="65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 wrapText="1"/>
    </xf>
    <xf numFmtId="0" fontId="58" fillId="11" borderId="26" xfId="0" applyFont="1" applyFill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1" fontId="58" fillId="0" borderId="58" xfId="0" applyNumberFormat="1" applyFont="1" applyBorder="1" applyAlignment="1">
      <alignment horizontal="center" vertical="center"/>
    </xf>
    <xf numFmtId="165" fontId="58" fillId="0" borderId="8" xfId="0" applyNumberFormat="1" applyFont="1" applyBorder="1" applyAlignment="1">
      <alignment horizontal="center" vertical="center"/>
    </xf>
    <xf numFmtId="0" fontId="43" fillId="5" borderId="10" xfId="0" applyFont="1" applyFill="1" applyBorder="1" applyAlignment="1">
      <alignment horizontal="right" vertical="center" wrapText="1"/>
    </xf>
    <xf numFmtId="0" fontId="43" fillId="5" borderId="122" xfId="0" applyFont="1" applyFill="1" applyBorder="1" applyAlignment="1">
      <alignment horizontal="center" vertical="center"/>
    </xf>
    <xf numFmtId="0" fontId="43" fillId="5" borderId="49" xfId="0" applyFont="1" applyFill="1" applyBorder="1" applyAlignment="1">
      <alignment horizontal="center" vertical="center"/>
    </xf>
    <xf numFmtId="0" fontId="43" fillId="5" borderId="40" xfId="0" applyFont="1" applyFill="1" applyBorder="1" applyAlignment="1">
      <alignment horizontal="center" vertical="center"/>
    </xf>
    <xf numFmtId="0" fontId="43" fillId="5" borderId="3" xfId="0" applyFont="1" applyFill="1" applyBorder="1" applyAlignment="1">
      <alignment horizontal="center" vertical="center"/>
    </xf>
    <xf numFmtId="0" fontId="43" fillId="5" borderId="10" xfId="0" applyFont="1" applyFill="1" applyBorder="1" applyAlignment="1">
      <alignment horizontal="center" vertical="center"/>
    </xf>
    <xf numFmtId="1" fontId="43" fillId="5" borderId="58" xfId="0" applyNumberFormat="1" applyFont="1" applyFill="1" applyBorder="1" applyAlignment="1">
      <alignment horizontal="center" vertical="center"/>
    </xf>
    <xf numFmtId="165" fontId="43" fillId="5" borderId="3" xfId="0" applyNumberFormat="1" applyFont="1" applyFill="1" applyBorder="1" applyAlignment="1">
      <alignment horizontal="center" vertical="center"/>
    </xf>
    <xf numFmtId="0" fontId="45" fillId="0" borderId="129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/>
    </xf>
    <xf numFmtId="0" fontId="45" fillId="25" borderId="130" xfId="0" applyFont="1" applyFill="1" applyBorder="1" applyAlignment="1">
      <alignment horizontal="center"/>
    </xf>
    <xf numFmtId="0" fontId="48" fillId="26" borderId="124" xfId="0" applyFont="1" applyFill="1" applyBorder="1" applyAlignment="1">
      <alignment horizontal="center"/>
    </xf>
    <xf numFmtId="0" fontId="48" fillId="26" borderId="131" xfId="0" applyFont="1" applyFill="1" applyBorder="1" applyAlignment="1">
      <alignment horizontal="center"/>
    </xf>
    <xf numFmtId="0" fontId="48" fillId="26" borderId="125" xfId="0" applyFont="1" applyFill="1" applyBorder="1" applyAlignment="1">
      <alignment horizontal="center"/>
    </xf>
    <xf numFmtId="0" fontId="49" fillId="0" borderId="132" xfId="0" applyFont="1" applyBorder="1"/>
    <xf numFmtId="0" fontId="49" fillId="0" borderId="132" xfId="0" applyFont="1" applyBorder="1" applyAlignment="1">
      <alignment horizontal="center"/>
    </xf>
    <xf numFmtId="0" fontId="31" fillId="0" borderId="132" xfId="0" applyFont="1" applyBorder="1" applyAlignment="1">
      <alignment horizontal="center"/>
    </xf>
    <xf numFmtId="0" fontId="49" fillId="0" borderId="123" xfId="0" applyFont="1" applyBorder="1" applyAlignment="1">
      <alignment horizontal="left"/>
    </xf>
    <xf numFmtId="0" fontId="49" fillId="0" borderId="123" xfId="0" applyFont="1" applyBorder="1"/>
    <xf numFmtId="0" fontId="49" fillId="0" borderId="133" xfId="0" applyFont="1" applyBorder="1"/>
    <xf numFmtId="0" fontId="45" fillId="25" borderId="132" xfId="0" applyFont="1" applyFill="1" applyBorder="1" applyAlignment="1">
      <alignment horizontal="center"/>
    </xf>
    <xf numFmtId="0" fontId="48" fillId="26" borderId="132" xfId="0" applyFont="1" applyFill="1" applyBorder="1" applyAlignment="1">
      <alignment horizontal="center"/>
    </xf>
    <xf numFmtId="0" fontId="42" fillId="26" borderId="132" xfId="0" applyFont="1" applyFill="1" applyBorder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left"/>
    </xf>
    <xf numFmtId="17" fontId="45" fillId="6" borderId="122" xfId="0" applyNumberFormat="1" applyFont="1" applyFill="1" applyBorder="1" applyAlignment="1">
      <alignment horizontal="center" vertical="center"/>
    </xf>
    <xf numFmtId="0" fontId="42" fillId="6" borderId="122" xfId="0" applyFont="1" applyFill="1" applyBorder="1" applyAlignment="1">
      <alignment horizontal="right"/>
    </xf>
    <xf numFmtId="0" fontId="42" fillId="5" borderId="122" xfId="0" applyFont="1" applyFill="1" applyBorder="1" applyAlignment="1">
      <alignment horizontal="center"/>
    </xf>
    <xf numFmtId="0" fontId="31" fillId="0" borderId="0" xfId="4" applyFont="1" applyAlignment="1">
      <alignment horizontal="center" vertical="center"/>
    </xf>
    <xf numFmtId="1" fontId="39" fillId="0" borderId="0" xfId="0" applyNumberFormat="1" applyFont="1" applyFill="1"/>
    <xf numFmtId="0" fontId="7" fillId="4" borderId="177" xfId="0" applyFont="1" applyFill="1" applyBorder="1" applyAlignment="1">
      <alignment horizontal="center"/>
    </xf>
    <xf numFmtId="0" fontId="7" fillId="4" borderId="204" xfId="0" applyFont="1" applyFill="1" applyBorder="1" applyAlignment="1">
      <alignment horizontal="center"/>
    </xf>
    <xf numFmtId="0" fontId="7" fillId="4" borderId="157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7" fontId="40" fillId="0" borderId="0" xfId="0" applyNumberFormat="1" applyFont="1" applyFill="1" applyBorder="1" applyAlignment="1">
      <alignment horizontal="center"/>
    </xf>
    <xf numFmtId="3" fontId="32" fillId="0" borderId="0" xfId="0" applyNumberFormat="1" applyFont="1" applyFill="1" applyBorder="1" applyAlignment="1">
      <alignment horizontal="center"/>
    </xf>
    <xf numFmtId="0" fontId="33" fillId="0" borderId="0" xfId="0" applyFont="1" applyFill="1" applyBorder="1"/>
    <xf numFmtId="3" fontId="32" fillId="0" borderId="7" xfId="0" applyNumberFormat="1" applyFont="1" applyBorder="1" applyAlignment="1">
      <alignment horizontal="center"/>
    </xf>
    <xf numFmtId="2" fontId="32" fillId="0" borderId="190" xfId="0" applyNumberFormat="1" applyFont="1" applyBorder="1" applyAlignment="1">
      <alignment horizontal="center"/>
    </xf>
    <xf numFmtId="3" fontId="32" fillId="0" borderId="198" xfId="0" applyNumberFormat="1" applyFont="1" applyBorder="1" applyAlignment="1">
      <alignment horizontal="center"/>
    </xf>
    <xf numFmtId="2" fontId="32" fillId="0" borderId="191" xfId="0" applyNumberFormat="1" applyFont="1" applyBorder="1" applyAlignment="1">
      <alignment horizontal="center"/>
    </xf>
    <xf numFmtId="3" fontId="32" fillId="0" borderId="6" xfId="0" applyNumberFormat="1" applyFont="1" applyBorder="1" applyAlignment="1">
      <alignment horizontal="center"/>
    </xf>
    <xf numFmtId="2" fontId="32" fillId="0" borderId="186" xfId="0" applyNumberFormat="1" applyFont="1" applyBorder="1" applyAlignment="1">
      <alignment horizontal="center"/>
    </xf>
    <xf numFmtId="3" fontId="32" fillId="0" borderId="187" xfId="0" applyNumberFormat="1" applyFont="1" applyBorder="1" applyAlignment="1">
      <alignment horizontal="center"/>
    </xf>
    <xf numFmtId="2" fontId="32" fillId="0" borderId="188" xfId="0" applyNumberFormat="1" applyFont="1" applyBorder="1" applyAlignment="1">
      <alignment horizontal="center"/>
    </xf>
    <xf numFmtId="3" fontId="32" fillId="0" borderId="241" xfId="0" applyNumberFormat="1" applyFont="1" applyBorder="1" applyAlignment="1">
      <alignment horizontal="center"/>
    </xf>
    <xf numFmtId="2" fontId="32" fillId="0" borderId="137" xfId="0" applyNumberFormat="1" applyFont="1" applyBorder="1" applyAlignment="1">
      <alignment horizontal="center"/>
    </xf>
    <xf numFmtId="3" fontId="32" fillId="0" borderId="242" xfId="0" applyNumberFormat="1" applyFont="1" applyBorder="1" applyAlignment="1">
      <alignment horizontal="center"/>
    </xf>
    <xf numFmtId="2" fontId="32" fillId="0" borderId="138" xfId="0" applyNumberFormat="1" applyFont="1" applyBorder="1" applyAlignment="1">
      <alignment horizontal="center"/>
    </xf>
    <xf numFmtId="0" fontId="45" fillId="0" borderId="0" xfId="0" applyFont="1" applyAlignment="1">
      <alignment horizontal="center"/>
    </xf>
    <xf numFmtId="0" fontId="31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3" fontId="32" fillId="0" borderId="44" xfId="0" applyNumberFormat="1" applyFont="1" applyBorder="1" applyAlignment="1">
      <alignment horizontal="center"/>
    </xf>
    <xf numFmtId="2" fontId="32" fillId="0" borderId="200" xfId="0" applyNumberFormat="1" applyFont="1" applyBorder="1" applyAlignment="1">
      <alignment horizontal="center"/>
    </xf>
    <xf numFmtId="3" fontId="32" fillId="0" borderId="239" xfId="0" applyNumberFormat="1" applyFont="1" applyBorder="1" applyAlignment="1">
      <alignment horizontal="center"/>
    </xf>
    <xf numFmtId="2" fontId="32" fillId="0" borderId="202" xfId="0" applyNumberFormat="1" applyFont="1" applyBorder="1" applyAlignment="1">
      <alignment horizontal="center"/>
    </xf>
    <xf numFmtId="3" fontId="32" fillId="0" borderId="35" xfId="0" applyNumberFormat="1" applyFont="1" applyBorder="1" applyAlignment="1">
      <alignment horizontal="center"/>
    </xf>
    <xf numFmtId="3" fontId="32" fillId="0" borderId="201" xfId="0" applyNumberFormat="1" applyFont="1" applyBorder="1" applyAlignment="1">
      <alignment horizontal="center"/>
    </xf>
    <xf numFmtId="1" fontId="57" fillId="0" borderId="52" xfId="0" applyNumberFormat="1" applyFont="1" applyBorder="1" applyAlignment="1">
      <alignment horizontal="center"/>
    </xf>
    <xf numFmtId="17" fontId="7" fillId="5" borderId="122" xfId="0" applyNumberFormat="1" applyFont="1" applyFill="1" applyBorder="1" applyAlignment="1">
      <alignment horizontal="center"/>
    </xf>
    <xf numFmtId="1" fontId="57" fillId="0" borderId="41" xfId="0" applyNumberFormat="1" applyFont="1" applyBorder="1" applyAlignment="1">
      <alignment horizontal="center" vertical="center"/>
    </xf>
    <xf numFmtId="17" fontId="7" fillId="6" borderId="122" xfId="0" applyNumberFormat="1" applyFont="1" applyFill="1" applyBorder="1" applyAlignment="1">
      <alignment horizontal="center" vertical="center"/>
    </xf>
    <xf numFmtId="3" fontId="32" fillId="0" borderId="22" xfId="0" applyNumberFormat="1" applyFont="1" applyBorder="1" applyAlignment="1">
      <alignment horizontal="center"/>
    </xf>
    <xf numFmtId="3" fontId="32" fillId="0" borderId="211" xfId="0" applyNumberFormat="1" applyFont="1" applyBorder="1" applyAlignment="1">
      <alignment horizontal="center"/>
    </xf>
    <xf numFmtId="3" fontId="32" fillId="0" borderId="34" xfId="0" applyNumberFormat="1" applyFont="1" applyBorder="1" applyAlignment="1">
      <alignment horizontal="center"/>
    </xf>
    <xf numFmtId="3" fontId="32" fillId="0" borderId="203" xfId="0" applyNumberFormat="1" applyFont="1" applyBorder="1" applyAlignment="1">
      <alignment horizontal="center"/>
    </xf>
    <xf numFmtId="2" fontId="32" fillId="0" borderId="127" xfId="0" applyNumberFormat="1" applyFont="1" applyBorder="1" applyAlignment="1">
      <alignment horizontal="center"/>
    </xf>
    <xf numFmtId="2" fontId="32" fillId="0" borderId="128" xfId="0" applyNumberFormat="1" applyFont="1" applyBorder="1" applyAlignment="1">
      <alignment horizontal="center"/>
    </xf>
    <xf numFmtId="1" fontId="45" fillId="0" borderId="0" xfId="0" applyNumberFormat="1" applyFont="1" applyAlignment="1">
      <alignment horizontal="center"/>
    </xf>
    <xf numFmtId="0" fontId="54" fillId="0" borderId="122" xfId="14" applyFont="1" applyBorder="1" applyAlignment="1">
      <alignment horizontal="center"/>
    </xf>
    <xf numFmtId="2" fontId="54" fillId="0" borderId="122" xfId="14" applyNumberFormat="1" applyFont="1" applyBorder="1" applyAlignment="1">
      <alignment horizontal="center"/>
    </xf>
    <xf numFmtId="0" fontId="54" fillId="0" borderId="122" xfId="0" applyFont="1" applyBorder="1" applyAlignment="1">
      <alignment horizontal="center"/>
    </xf>
    <xf numFmtId="2" fontId="54" fillId="0" borderId="122" xfId="0" applyNumberFormat="1" applyFont="1" applyBorder="1" applyAlignment="1">
      <alignment horizontal="center"/>
    </xf>
    <xf numFmtId="0" fontId="63" fillId="0" borderId="0" xfId="0" applyFont="1" applyFill="1" applyBorder="1" applyAlignment="1">
      <alignment horizontal="right" vertical="center" wrapText="1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left" vertical="center" wrapText="1"/>
    </xf>
    <xf numFmtId="17" fontId="63" fillId="0" borderId="0" xfId="0" applyNumberFormat="1" applyFont="1" applyFill="1" applyBorder="1" applyAlignment="1">
      <alignment horizontal="center" vertical="center" wrapText="1"/>
    </xf>
    <xf numFmtId="0" fontId="36" fillId="0" borderId="0" xfId="1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2" fontId="34" fillId="0" borderId="127" xfId="0" applyNumberFormat="1" applyFont="1" applyBorder="1" applyAlignment="1">
      <alignment horizontal="center"/>
    </xf>
    <xf numFmtId="3" fontId="34" fillId="0" borderId="25" xfId="0" applyNumberFormat="1" applyFont="1" applyBorder="1" applyAlignment="1">
      <alignment horizontal="center"/>
    </xf>
    <xf numFmtId="0" fontId="32" fillId="0" borderId="0" xfId="0" applyFont="1" applyFill="1"/>
    <xf numFmtId="3" fontId="32" fillId="0" borderId="0" xfId="0" applyNumberFormat="1" applyFont="1" applyFill="1" applyAlignment="1">
      <alignment horizontal="center"/>
    </xf>
    <xf numFmtId="1" fontId="32" fillId="0" borderId="0" xfId="0" applyNumberFormat="1" applyFont="1" applyFill="1"/>
    <xf numFmtId="0" fontId="31" fillId="0" borderId="137" xfId="0" applyFont="1" applyBorder="1" applyAlignment="1">
      <alignment horizontal="center" vertical="center"/>
    </xf>
    <xf numFmtId="17" fontId="7" fillId="4" borderId="137" xfId="0" applyNumberFormat="1" applyFont="1" applyFill="1" applyBorder="1" applyAlignment="1">
      <alignment horizontal="center"/>
    </xf>
    <xf numFmtId="17" fontId="7" fillId="4" borderId="138" xfId="0" applyNumberFormat="1" applyFont="1" applyFill="1" applyBorder="1" applyAlignment="1">
      <alignment horizontal="center"/>
    </xf>
    <xf numFmtId="17" fontId="11" fillId="4" borderId="136" xfId="0" applyNumberFormat="1" applyFont="1" applyFill="1" applyBorder="1" applyAlignment="1">
      <alignment horizontal="center"/>
    </xf>
    <xf numFmtId="17" fontId="11" fillId="4" borderId="209" xfId="0" applyNumberFormat="1" applyFont="1" applyFill="1" applyBorder="1" applyAlignment="1">
      <alignment horizontal="center"/>
    </xf>
    <xf numFmtId="17" fontId="11" fillId="4" borderId="139" xfId="0" applyNumberFormat="1" applyFont="1" applyFill="1" applyBorder="1" applyAlignment="1">
      <alignment horizontal="center"/>
    </xf>
    <xf numFmtId="3" fontId="29" fillId="0" borderId="0" xfId="0" applyNumberFormat="1" applyFont="1" applyAlignment="1">
      <alignment horizontal="center"/>
    </xf>
    <xf numFmtId="2" fontId="29" fillId="0" borderId="137" xfId="0" applyNumberFormat="1" applyFont="1" applyBorder="1" applyAlignment="1">
      <alignment horizontal="center"/>
    </xf>
    <xf numFmtId="17" fontId="7" fillId="0" borderId="209" xfId="0" applyNumberFormat="1" applyFont="1" applyBorder="1" applyAlignment="1">
      <alignment horizontal="center"/>
    </xf>
    <xf numFmtId="2" fontId="8" fillId="0" borderId="209" xfId="0" applyNumberFormat="1" applyFont="1" applyBorder="1" applyAlignment="1">
      <alignment horizontal="center"/>
    </xf>
    <xf numFmtId="17" fontId="45" fillId="4" borderId="137" xfId="0" applyNumberFormat="1" applyFont="1" applyFill="1" applyBorder="1" applyAlignment="1">
      <alignment horizontal="center"/>
    </xf>
    <xf numFmtId="3" fontId="29" fillId="0" borderId="7" xfId="0" applyNumberFormat="1" applyFont="1" applyBorder="1" applyAlignment="1">
      <alignment horizontal="center"/>
    </xf>
    <xf numFmtId="3" fontId="29" fillId="0" borderId="241" xfId="0" applyNumberFormat="1" applyFont="1" applyBorder="1" applyAlignment="1">
      <alignment horizontal="center"/>
    </xf>
    <xf numFmtId="3" fontId="29" fillId="0" borderId="44" xfId="0" applyNumberFormat="1" applyFont="1" applyBorder="1" applyAlignment="1">
      <alignment horizontal="center"/>
    </xf>
    <xf numFmtId="2" fontId="29" fillId="0" borderId="200" xfId="0" applyNumberFormat="1" applyFont="1" applyBorder="1" applyAlignment="1">
      <alignment horizontal="center"/>
    </xf>
    <xf numFmtId="3" fontId="29" fillId="0" borderId="35" xfId="0" applyNumberFormat="1" applyFont="1" applyBorder="1" applyAlignment="1">
      <alignment horizontal="center"/>
    </xf>
    <xf numFmtId="3" fontId="29" fillId="0" borderId="34" xfId="0" applyNumberFormat="1" applyFont="1" applyBorder="1" applyAlignment="1">
      <alignment horizontal="center"/>
    </xf>
    <xf numFmtId="2" fontId="29" fillId="0" borderId="127" xfId="0" applyNumberFormat="1" applyFont="1" applyBorder="1" applyAlignment="1">
      <alignment horizontal="center"/>
    </xf>
    <xf numFmtId="0" fontId="29" fillId="0" borderId="34" xfId="0" applyFont="1" applyBorder="1" applyAlignment="1">
      <alignment horizontal="center" vertical="center"/>
    </xf>
    <xf numFmtId="0" fontId="45" fillId="0" borderId="0" xfId="0" applyFont="1" applyAlignment="1">
      <alignment horizontal="center"/>
    </xf>
    <xf numFmtId="3" fontId="30" fillId="0" borderId="244" xfId="0" applyNumberFormat="1" applyFont="1" applyBorder="1" applyAlignment="1">
      <alignment horizontal="center"/>
    </xf>
    <xf numFmtId="2" fontId="30" fillId="0" borderId="127" xfId="0" applyNumberFormat="1" applyFont="1" applyBorder="1" applyAlignment="1">
      <alignment horizontal="center"/>
    </xf>
    <xf numFmtId="3" fontId="30" fillId="0" borderId="22" xfId="0" applyNumberFormat="1" applyFont="1" applyBorder="1" applyAlignment="1">
      <alignment horizontal="center"/>
    </xf>
    <xf numFmtId="0" fontId="31" fillId="0" borderId="134" xfId="0" applyFont="1" applyBorder="1" applyAlignment="1">
      <alignment horizontal="center"/>
    </xf>
    <xf numFmtId="0" fontId="31" fillId="0" borderId="135" xfId="0" applyFont="1" applyBorder="1" applyAlignment="1">
      <alignment horizontal="center"/>
    </xf>
    <xf numFmtId="0" fontId="31" fillId="0" borderId="123" xfId="0" applyFont="1" applyBorder="1" applyAlignment="1">
      <alignment horizontal="left"/>
    </xf>
    <xf numFmtId="0" fontId="49" fillId="0" borderId="0" xfId="0" applyFont="1" applyBorder="1"/>
    <xf numFmtId="0" fontId="28" fillId="0" borderId="135" xfId="0" applyFont="1" applyBorder="1"/>
    <xf numFmtId="0" fontId="0" fillId="0" borderId="217" xfId="0" applyBorder="1" applyAlignment="1">
      <alignment horizontal="left"/>
    </xf>
    <xf numFmtId="0" fontId="28" fillId="0" borderId="0" xfId="0" applyFont="1" applyBorder="1"/>
    <xf numFmtId="0" fontId="0" fillId="0" borderId="135" xfId="0" applyBorder="1"/>
    <xf numFmtId="0" fontId="0" fillId="0" borderId="123" xfId="0" applyBorder="1"/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23" fillId="0" borderId="3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wrapText="1"/>
    </xf>
    <xf numFmtId="0" fontId="29" fillId="0" borderId="34" xfId="0" applyFont="1" applyBorder="1" applyAlignment="1">
      <alignment horizontal="center"/>
    </xf>
    <xf numFmtId="17" fontId="48" fillId="0" borderId="139" xfId="0" applyNumberFormat="1" applyFont="1" applyBorder="1" applyAlignment="1">
      <alignment horizontal="center"/>
    </xf>
    <xf numFmtId="0" fontId="49" fillId="0" borderId="122" xfId="0" applyFont="1" applyBorder="1" applyAlignment="1">
      <alignment horizontal="center"/>
    </xf>
    <xf numFmtId="2" fontId="49" fillId="0" borderId="122" xfId="0" applyNumberFormat="1" applyFont="1" applyBorder="1" applyAlignment="1">
      <alignment horizontal="center"/>
    </xf>
    <xf numFmtId="0" fontId="45" fillId="4" borderId="177" xfId="0" applyFont="1" applyFill="1" applyBorder="1" applyAlignment="1">
      <alignment horizontal="center"/>
    </xf>
    <xf numFmtId="0" fontId="45" fillId="4" borderId="204" xfId="0" applyFont="1" applyFill="1" applyBorder="1" applyAlignment="1">
      <alignment horizontal="center"/>
    </xf>
    <xf numFmtId="0" fontId="45" fillId="4" borderId="157" xfId="0" applyFont="1" applyFill="1" applyBorder="1" applyAlignment="1">
      <alignment horizontal="center"/>
    </xf>
    <xf numFmtId="0" fontId="49" fillId="0" borderId="139" xfId="0" applyFont="1" applyBorder="1" applyAlignment="1">
      <alignment horizontal="center"/>
    </xf>
    <xf numFmtId="2" fontId="49" fillId="0" borderId="139" xfId="0" applyNumberFormat="1" applyFont="1" applyBorder="1" applyAlignment="1">
      <alignment horizontal="center"/>
    </xf>
    <xf numFmtId="0" fontId="48" fillId="0" borderId="122" xfId="0" applyFont="1" applyBorder="1" applyAlignment="1">
      <alignment horizontal="center"/>
    </xf>
    <xf numFmtId="17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165" fontId="47" fillId="0" borderId="0" xfId="0" applyNumberFormat="1" applyFont="1" applyAlignment="1">
      <alignment horizontal="center"/>
    </xf>
    <xf numFmtId="165" fontId="47" fillId="0" borderId="0" xfId="0" applyNumberFormat="1" applyFont="1" applyAlignment="1">
      <alignment horizontal="center" vertical="center"/>
    </xf>
    <xf numFmtId="0" fontId="56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/>
    </xf>
    <xf numFmtId="17" fontId="7" fillId="5" borderId="184" xfId="0" applyNumberFormat="1" applyFont="1" applyFill="1" applyBorder="1" applyAlignment="1">
      <alignment horizontal="center" vertical="center"/>
    </xf>
    <xf numFmtId="0" fontId="7" fillId="0" borderId="230" xfId="0" applyFont="1" applyBorder="1" applyAlignment="1">
      <alignment horizontal="center"/>
    </xf>
    <xf numFmtId="0" fontId="7" fillId="0" borderId="127" xfId="0" applyFont="1" applyBorder="1" applyAlignment="1">
      <alignment horizontal="center"/>
    </xf>
    <xf numFmtId="0" fontId="7" fillId="0" borderId="181" xfId="0" applyFont="1" applyBorder="1" applyAlignment="1">
      <alignment horizontal="center"/>
    </xf>
    <xf numFmtId="0" fontId="7" fillId="5" borderId="215" xfId="0" applyFont="1" applyFill="1" applyBorder="1" applyAlignment="1">
      <alignment horizontal="center"/>
    </xf>
    <xf numFmtId="0" fontId="64" fillId="0" borderId="0" xfId="0" applyFont="1" applyFill="1"/>
    <xf numFmtId="0" fontId="66" fillId="30" borderId="0" xfId="0" applyFont="1" applyFill="1" applyAlignment="1">
      <alignment horizontal="left" vertical="center"/>
    </xf>
    <xf numFmtId="0" fontId="64" fillId="30" borderId="0" xfId="0" applyFont="1" applyFill="1"/>
    <xf numFmtId="17" fontId="67" fillId="4" borderId="209" xfId="0" applyNumberFormat="1" applyFont="1" applyFill="1" applyBorder="1" applyAlignment="1">
      <alignment horizontal="center"/>
    </xf>
    <xf numFmtId="3" fontId="30" fillId="0" borderId="53" xfId="0" applyNumberFormat="1" applyFont="1" applyBorder="1" applyAlignment="1">
      <alignment horizont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0" fontId="7" fillId="0" borderId="4" xfId="0" applyFont="1" applyFill="1" applyBorder="1"/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5" fontId="7" fillId="0" borderId="16" xfId="0" applyNumberFormat="1" applyFont="1" applyFill="1" applyBorder="1" applyAlignment="1">
      <alignment horizontal="center"/>
    </xf>
    <xf numFmtId="1" fontId="7" fillId="0" borderId="230" xfId="0" applyNumberFormat="1" applyFont="1" applyFill="1" applyBorder="1" applyAlignment="1">
      <alignment horizontal="center"/>
    </xf>
    <xf numFmtId="0" fontId="40" fillId="0" borderId="0" xfId="0" applyFont="1" applyFill="1"/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7" fillId="0" borderId="6" xfId="0" applyFont="1" applyFill="1" applyBorder="1"/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5" fontId="7" fillId="0" borderId="22" xfId="0" applyNumberFormat="1" applyFont="1" applyFill="1" applyBorder="1" applyAlignment="1">
      <alignment horizontal="center"/>
    </xf>
    <xf numFmtId="1" fontId="7" fillId="0" borderId="127" xfId="0" applyNumberFormat="1" applyFont="1" applyFill="1" applyBorder="1" applyAlignment="1">
      <alignment horizontal="center"/>
    </xf>
    <xf numFmtId="0" fontId="45" fillId="0" borderId="6" xfId="0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0" fontId="29" fillId="0" borderId="209" xfId="0" applyFont="1" applyFill="1" applyBorder="1"/>
    <xf numFmtId="0" fontId="29" fillId="0" borderId="216" xfId="0" applyFont="1" applyFill="1" applyBorder="1" applyAlignment="1">
      <alignment horizontal="center" vertical="center"/>
    </xf>
    <xf numFmtId="0" fontId="29" fillId="0" borderId="132" xfId="0" applyFont="1" applyFill="1" applyBorder="1" applyAlignment="1">
      <alignment horizontal="center"/>
    </xf>
    <xf numFmtId="0" fontId="29" fillId="0" borderId="132" xfId="0" applyFont="1" applyFill="1" applyBorder="1" applyAlignment="1">
      <alignment horizontal="center" vertical="center"/>
    </xf>
    <xf numFmtId="0" fontId="29" fillId="0" borderId="132" xfId="4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/>
    </xf>
    <xf numFmtId="0" fontId="7" fillId="0" borderId="132" xfId="0" applyFont="1" applyFill="1" applyBorder="1" applyAlignment="1">
      <alignment horizontal="center" vertical="center"/>
    </xf>
    <xf numFmtId="1" fontId="7" fillId="0" borderId="53" xfId="0" applyNumberFormat="1" applyFont="1" applyFill="1" applyBorder="1" applyAlignment="1">
      <alignment horizontal="center"/>
    </xf>
    <xf numFmtId="0" fontId="8" fillId="0" borderId="0" xfId="0" applyFont="1" applyFill="1"/>
    <xf numFmtId="1" fontId="8" fillId="0" borderId="0" xfId="0" applyNumberFormat="1" applyFont="1" applyFill="1"/>
    <xf numFmtId="2" fontId="7" fillId="32" borderId="122" xfId="0" applyNumberFormat="1" applyFont="1" applyFill="1" applyBorder="1" applyAlignment="1">
      <alignment horizontal="center" vertical="center"/>
    </xf>
    <xf numFmtId="0" fontId="31" fillId="0" borderId="137" xfId="0" applyFont="1" applyFill="1" applyBorder="1" applyAlignment="1">
      <alignment horizontal="center" vertical="center"/>
    </xf>
    <xf numFmtId="0" fontId="31" fillId="0" borderId="0" xfId="0" applyFont="1" applyFill="1"/>
    <xf numFmtId="0" fontId="28" fillId="0" borderId="20" xfId="0" applyFont="1" applyFill="1" applyBorder="1" applyAlignment="1">
      <alignment horizontal="left"/>
    </xf>
    <xf numFmtId="0" fontId="28" fillId="0" borderId="44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1" fontId="57" fillId="0" borderId="7" xfId="0" applyNumberFormat="1" applyFont="1" applyFill="1" applyBorder="1" applyAlignment="1">
      <alignment horizontal="center"/>
    </xf>
    <xf numFmtId="1" fontId="57" fillId="0" borderId="22" xfId="0" applyNumberFormat="1" applyFont="1" applyFill="1" applyBorder="1" applyAlignment="1">
      <alignment horizontal="center"/>
    </xf>
    <xf numFmtId="2" fontId="57" fillId="0" borderId="6" xfId="0" applyNumberFormat="1" applyFont="1" applyFill="1" applyBorder="1" applyAlignment="1">
      <alignment horizontal="center"/>
    </xf>
    <xf numFmtId="0" fontId="28" fillId="0" borderId="19" xfId="0" applyFont="1" applyFill="1" applyBorder="1" applyAlignment="1">
      <alignment horizontal="left"/>
    </xf>
    <xf numFmtId="0" fontId="28" fillId="0" borderId="47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28" fillId="0" borderId="51" xfId="0" applyFont="1" applyFill="1" applyBorder="1" applyAlignment="1">
      <alignment horizontal="center"/>
    </xf>
    <xf numFmtId="1" fontId="28" fillId="0" borderId="220" xfId="0" applyNumberFormat="1" applyFont="1" applyFill="1" applyBorder="1" applyAlignment="1">
      <alignment horizontal="center"/>
    </xf>
    <xf numFmtId="1" fontId="57" fillId="0" borderId="126" xfId="0" applyNumberFormat="1" applyFont="1" applyFill="1" applyBorder="1" applyAlignment="1">
      <alignment horizontal="center"/>
    </xf>
    <xf numFmtId="2" fontId="57" fillId="32" borderId="122" xfId="0" applyNumberFormat="1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left"/>
    </xf>
    <xf numFmtId="0" fontId="28" fillId="0" borderId="149" xfId="0" applyFont="1" applyFill="1" applyBorder="1" applyAlignment="1">
      <alignment horizontal="center"/>
    </xf>
    <xf numFmtId="0" fontId="16" fillId="0" borderId="0" xfId="0" applyFont="1" applyFill="1"/>
    <xf numFmtId="0" fontId="25" fillId="7" borderId="42" xfId="0" applyFont="1" applyFill="1" applyBorder="1"/>
    <xf numFmtId="0" fontId="25" fillId="7" borderId="64" xfId="0" applyFont="1" applyFill="1" applyBorder="1"/>
    <xf numFmtId="0" fontId="23" fillId="10" borderId="210" xfId="0" applyFont="1" applyFill="1" applyBorder="1" applyAlignment="1">
      <alignment horizontal="center"/>
    </xf>
    <xf numFmtId="0" fontId="25" fillId="0" borderId="42" xfId="0" applyFont="1" applyBorder="1" applyAlignment="1">
      <alignment horizontal="center" wrapText="1"/>
    </xf>
    <xf numFmtId="0" fontId="25" fillId="0" borderId="19" xfId="0" applyFont="1" applyBorder="1" applyAlignment="1">
      <alignment horizontal="center" wrapText="1"/>
    </xf>
    <xf numFmtId="0" fontId="25" fillId="0" borderId="51" xfId="0" applyFont="1" applyBorder="1" applyAlignment="1">
      <alignment horizontal="center" wrapText="1"/>
    </xf>
    <xf numFmtId="0" fontId="25" fillId="0" borderId="123" xfId="0" applyFont="1" applyBorder="1" applyAlignment="1">
      <alignment horizontal="center" wrapText="1"/>
    </xf>
    <xf numFmtId="0" fontId="25" fillId="0" borderId="42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123" xfId="0" applyFont="1" applyBorder="1" applyAlignment="1">
      <alignment horizontal="center"/>
    </xf>
    <xf numFmtId="0" fontId="25" fillId="0" borderId="135" xfId="0" applyFont="1" applyBorder="1" applyAlignment="1">
      <alignment horizontal="center" wrapText="1"/>
    </xf>
    <xf numFmtId="0" fontId="25" fillId="0" borderId="135" xfId="0" applyFont="1" applyBorder="1" applyAlignment="1">
      <alignment horizontal="center"/>
    </xf>
    <xf numFmtId="0" fontId="25" fillId="0" borderId="134" xfId="0" applyFont="1" applyBorder="1" applyAlignment="1">
      <alignment horizontal="center" wrapText="1"/>
    </xf>
    <xf numFmtId="0" fontId="25" fillId="0" borderId="128" xfId="0" applyFont="1" applyBorder="1" applyAlignment="1">
      <alignment horizontal="center" wrapText="1"/>
    </xf>
    <xf numFmtId="0" fontId="25" fillId="0" borderId="127" xfId="0" applyFont="1" applyBorder="1" applyAlignment="1">
      <alignment horizontal="center" wrapText="1"/>
    </xf>
    <xf numFmtId="0" fontId="25" fillId="0" borderId="134" xfId="0" applyFont="1" applyBorder="1" applyAlignment="1">
      <alignment horizontal="center"/>
    </xf>
    <xf numFmtId="0" fontId="25" fillId="0" borderId="127" xfId="0" applyFont="1" applyBorder="1" applyAlignment="1">
      <alignment horizontal="center"/>
    </xf>
    <xf numFmtId="0" fontId="25" fillId="0" borderId="128" xfId="0" applyFont="1" applyBorder="1" applyAlignment="1">
      <alignment horizontal="center"/>
    </xf>
    <xf numFmtId="0" fontId="47" fillId="31" borderId="135" xfId="0" applyFont="1" applyFill="1" applyBorder="1" applyAlignment="1">
      <alignment horizontal="center" wrapText="1"/>
    </xf>
    <xf numFmtId="0" fontId="47" fillId="31" borderId="123" xfId="0" applyFont="1" applyFill="1" applyBorder="1" applyAlignment="1">
      <alignment horizontal="center" wrapText="1"/>
    </xf>
    <xf numFmtId="0" fontId="47" fillId="31" borderId="134" xfId="0" applyFont="1" applyFill="1" applyBorder="1" applyAlignment="1">
      <alignment horizontal="center" wrapText="1"/>
    </xf>
    <xf numFmtId="0" fontId="47" fillId="31" borderId="126" xfId="0" applyFont="1" applyFill="1" applyBorder="1" applyAlignment="1">
      <alignment horizontal="center" wrapText="1"/>
    </xf>
    <xf numFmtId="0" fontId="47" fillId="31" borderId="127" xfId="0" applyFont="1" applyFill="1" applyBorder="1" applyAlignment="1">
      <alignment horizontal="center" wrapText="1"/>
    </xf>
    <xf numFmtId="0" fontId="25" fillId="31" borderId="135" xfId="0" applyFont="1" applyFill="1" applyBorder="1" applyAlignment="1">
      <alignment horizontal="center"/>
    </xf>
    <xf numFmtId="0" fontId="25" fillId="31" borderId="123" xfId="0" applyFont="1" applyFill="1" applyBorder="1" applyAlignment="1">
      <alignment horizontal="center"/>
    </xf>
    <xf numFmtId="0" fontId="25" fillId="31" borderId="134" xfId="0" applyFont="1" applyFill="1" applyBorder="1" applyAlignment="1">
      <alignment horizontal="center"/>
    </xf>
    <xf numFmtId="0" fontId="25" fillId="31" borderId="126" xfId="0" applyFont="1" applyFill="1" applyBorder="1" applyAlignment="1">
      <alignment horizontal="center"/>
    </xf>
    <xf numFmtId="0" fontId="25" fillId="31" borderId="12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3" fillId="0" borderId="66" xfId="0" applyFont="1" applyBorder="1" applyAlignment="1">
      <alignment horizontal="left" wrapText="1"/>
    </xf>
    <xf numFmtId="0" fontId="23" fillId="0" borderId="247" xfId="0" applyFont="1" applyBorder="1" applyAlignment="1">
      <alignment horizontal="left" wrapText="1"/>
    </xf>
    <xf numFmtId="0" fontId="23" fillId="0" borderId="63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25" fillId="0" borderId="139" xfId="0" applyFont="1" applyBorder="1" applyAlignment="1">
      <alignment wrapText="1"/>
    </xf>
    <xf numFmtId="0" fontId="68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0" fillId="0" borderId="15" xfId="0" applyFill="1" applyBorder="1" applyAlignment="1"/>
    <xf numFmtId="0" fontId="65" fillId="29" borderId="49" xfId="0" applyFont="1" applyFill="1" applyBorder="1" applyAlignment="1">
      <alignment horizontal="center" vertical="center" wrapText="1"/>
    </xf>
    <xf numFmtId="0" fontId="65" fillId="29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5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49" fillId="0" borderId="0" xfId="14" applyFont="1" applyAlignment="1">
      <alignment horizontal="left" vertical="center"/>
    </xf>
    <xf numFmtId="0" fontId="51" fillId="0" borderId="0" xfId="0" applyFont="1" applyAlignment="1"/>
    <xf numFmtId="0" fontId="31" fillId="0" borderId="0" xfId="0" applyFont="1" applyAlignment="1">
      <alignment horizontal="left" vertical="top" wrapText="1"/>
    </xf>
    <xf numFmtId="2" fontId="7" fillId="0" borderId="177" xfId="0" applyNumberFormat="1" applyFont="1" applyBorder="1" applyAlignment="1">
      <alignment horizontal="center" vertical="center" wrapText="1"/>
    </xf>
    <xf numFmtId="2" fontId="7" fillId="0" borderId="204" xfId="0" applyNumberFormat="1" applyFont="1" applyBorder="1" applyAlignment="1">
      <alignment horizontal="center" vertical="center" wrapText="1"/>
    </xf>
    <xf numFmtId="2" fontId="7" fillId="0" borderId="157" xfId="0" applyNumberFormat="1" applyFont="1" applyBorder="1" applyAlignment="1">
      <alignment horizontal="center" vertical="center" wrapText="1"/>
    </xf>
    <xf numFmtId="0" fontId="8" fillId="0" borderId="2" xfId="0" applyFont="1" applyBorder="1" applyAlignment="1"/>
    <xf numFmtId="2" fontId="7" fillId="0" borderId="177" xfId="0" applyNumberFormat="1" applyFont="1" applyBorder="1" applyAlignment="1">
      <alignment horizontal="center" vertical="center"/>
    </xf>
    <xf numFmtId="2" fontId="7" fillId="0" borderId="204" xfId="0" applyNumberFormat="1" applyFont="1" applyBorder="1" applyAlignment="1">
      <alignment horizontal="center" vertical="center"/>
    </xf>
    <xf numFmtId="2" fontId="7" fillId="0" borderId="157" xfId="0" applyNumberFormat="1" applyFont="1" applyBorder="1" applyAlignment="1">
      <alignment horizontal="center" vertical="center"/>
    </xf>
    <xf numFmtId="0" fontId="7" fillId="0" borderId="177" xfId="0" applyFont="1" applyBorder="1" applyAlignment="1">
      <alignment horizontal="center" vertical="center" wrapText="1"/>
    </xf>
    <xf numFmtId="0" fontId="7" fillId="0" borderId="204" xfId="0" applyFont="1" applyBorder="1" applyAlignment="1">
      <alignment horizontal="center" vertical="center" wrapText="1"/>
    </xf>
    <xf numFmtId="0" fontId="7" fillId="0" borderId="157" xfId="0" applyFont="1" applyBorder="1" applyAlignment="1">
      <alignment horizontal="center" vertical="center" wrapText="1"/>
    </xf>
    <xf numFmtId="0" fontId="33" fillId="0" borderId="0" xfId="0" applyFont="1" applyAlignment="1"/>
    <xf numFmtId="0" fontId="7" fillId="0" borderId="177" xfId="0" applyFont="1" applyBorder="1" applyAlignment="1">
      <alignment horizontal="center"/>
    </xf>
    <xf numFmtId="0" fontId="7" fillId="0" borderId="204" xfId="0" applyFont="1" applyBorder="1" applyAlignment="1">
      <alignment horizontal="center"/>
    </xf>
    <xf numFmtId="0" fontId="7" fillId="0" borderId="157" xfId="0" applyFont="1" applyBorder="1" applyAlignment="1">
      <alignment horizontal="center"/>
    </xf>
    <xf numFmtId="0" fontId="7" fillId="0" borderId="192" xfId="0" applyFont="1" applyBorder="1" applyAlignment="1">
      <alignment horizontal="center"/>
    </xf>
    <xf numFmtId="0" fontId="7" fillId="0" borderId="141" xfId="0" applyFont="1" applyBorder="1" applyAlignment="1">
      <alignment horizontal="center"/>
    </xf>
    <xf numFmtId="0" fontId="7" fillId="0" borderId="185" xfId="0" applyFont="1" applyBorder="1" applyAlignment="1">
      <alignment horizontal="center"/>
    </xf>
    <xf numFmtId="0" fontId="7" fillId="0" borderId="144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27" fillId="9" borderId="130" xfId="0" applyFont="1" applyFill="1" applyBorder="1" applyAlignment="1">
      <alignment horizontal="center" wrapText="1"/>
    </xf>
    <xf numFmtId="0" fontId="27" fillId="9" borderId="125" xfId="0" applyFont="1" applyFill="1" applyBorder="1" applyAlignment="1">
      <alignment horizontal="center" wrapText="1"/>
    </xf>
    <xf numFmtId="17" fontId="23" fillId="9" borderId="219" xfId="0" applyNumberFormat="1" applyFont="1" applyFill="1" applyBorder="1" applyAlignment="1">
      <alignment horizontal="center" wrapText="1"/>
    </xf>
    <xf numFmtId="17" fontId="23" fillId="9" borderId="223" xfId="0" applyNumberFormat="1" applyFont="1" applyFill="1" applyBorder="1" applyAlignment="1">
      <alignment horizontal="center" wrapText="1"/>
    </xf>
    <xf numFmtId="17" fontId="23" fillId="9" borderId="217" xfId="0" applyNumberFormat="1" applyFont="1" applyFill="1" applyBorder="1" applyAlignment="1">
      <alignment horizontal="center" wrapText="1"/>
    </xf>
    <xf numFmtId="17" fontId="23" fillId="9" borderId="218" xfId="0" applyNumberFormat="1" applyFont="1" applyFill="1" applyBorder="1" applyAlignment="1">
      <alignment horizontal="center" wrapText="1"/>
    </xf>
    <xf numFmtId="17" fontId="23" fillId="9" borderId="221" xfId="0" applyNumberFormat="1" applyFont="1" applyFill="1" applyBorder="1" applyAlignment="1">
      <alignment horizontal="center" wrapText="1"/>
    </xf>
    <xf numFmtId="17" fontId="23" fillId="9" borderId="222" xfId="0" applyNumberFormat="1" applyFont="1" applyFill="1" applyBorder="1" applyAlignment="1">
      <alignment horizontal="center" wrapText="1"/>
    </xf>
    <xf numFmtId="0" fontId="25" fillId="0" borderId="245" xfId="0" applyFont="1" applyBorder="1" applyAlignment="1">
      <alignment horizontal="center" wrapText="1"/>
    </xf>
    <xf numFmtId="0" fontId="25" fillId="0" borderId="246" xfId="0" applyFont="1" applyBorder="1" applyAlignment="1">
      <alignment horizontal="center" wrapText="1"/>
    </xf>
    <xf numFmtId="0" fontId="23" fillId="5" borderId="130" xfId="0" applyFont="1" applyFill="1" applyBorder="1" applyAlignment="1">
      <alignment horizontal="center" wrapText="1"/>
    </xf>
    <xf numFmtId="0" fontId="23" fillId="5" borderId="125" xfId="0" applyFont="1" applyFill="1" applyBorder="1" applyAlignment="1">
      <alignment horizontal="center" wrapText="1"/>
    </xf>
    <xf numFmtId="0" fontId="25" fillId="7" borderId="130" xfId="0" applyFont="1" applyFill="1" applyBorder="1" applyAlignment="1">
      <alignment horizontal="center" wrapText="1"/>
    </xf>
    <xf numFmtId="0" fontId="25" fillId="7" borderId="125" xfId="0" applyFont="1" applyFill="1" applyBorder="1" applyAlignment="1">
      <alignment horizontal="center" wrapText="1"/>
    </xf>
    <xf numFmtId="0" fontId="68" fillId="26" borderId="183" xfId="0" applyFont="1" applyFill="1" applyBorder="1" applyAlignment="1">
      <alignment horizontal="center"/>
    </xf>
    <xf numFmtId="0" fontId="68" fillId="26" borderId="228" xfId="0" applyFont="1" applyFill="1" applyBorder="1" applyAlignment="1">
      <alignment horizontal="center"/>
    </xf>
    <xf numFmtId="0" fontId="68" fillId="26" borderId="178" xfId="0" applyFont="1" applyFill="1" applyBorder="1" applyAlignment="1">
      <alignment horizontal="center"/>
    </xf>
    <xf numFmtId="0" fontId="68" fillId="26" borderId="183" xfId="0" applyFont="1" applyFill="1" applyBorder="1" applyAlignment="1">
      <alignment horizontal="center" vertical="center"/>
    </xf>
    <xf numFmtId="0" fontId="68" fillId="26" borderId="228" xfId="0" applyFont="1" applyFill="1" applyBorder="1" applyAlignment="1">
      <alignment horizontal="center" vertical="center"/>
    </xf>
    <xf numFmtId="0" fontId="68" fillId="26" borderId="178" xfId="0" applyFont="1" applyFill="1" applyBorder="1" applyAlignment="1">
      <alignment horizontal="center" vertical="center"/>
    </xf>
    <xf numFmtId="0" fontId="23" fillId="5" borderId="130" xfId="0" applyFont="1" applyFill="1" applyBorder="1" applyAlignment="1">
      <alignment horizontal="center" vertical="center" wrapText="1"/>
    </xf>
    <xf numFmtId="0" fontId="23" fillId="5" borderId="125" xfId="0" applyFont="1" applyFill="1" applyBorder="1" applyAlignment="1">
      <alignment horizontal="center" vertical="center" wrapText="1"/>
    </xf>
    <xf numFmtId="0" fontId="25" fillId="7" borderId="130" xfId="0" applyFont="1" applyFill="1" applyBorder="1" applyAlignment="1">
      <alignment horizontal="center"/>
    </xf>
    <xf numFmtId="0" fontId="25" fillId="7" borderId="125" xfId="0" applyFont="1" applyFill="1" applyBorder="1" applyAlignment="1">
      <alignment horizontal="center"/>
    </xf>
    <xf numFmtId="0" fontId="27" fillId="4" borderId="130" xfId="0" applyFont="1" applyFill="1" applyBorder="1" applyAlignment="1">
      <alignment horizontal="center" vertical="center" wrapText="1"/>
    </xf>
    <xf numFmtId="0" fontId="27" fillId="4" borderId="125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vertical="top" wrapText="1"/>
    </xf>
    <xf numFmtId="0" fontId="42" fillId="20" borderId="103" xfId="0" applyFont="1" applyFill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10" borderId="3" xfId="0" applyFont="1" applyFill="1" applyBorder="1" applyAlignment="1">
      <alignment horizontal="center"/>
    </xf>
    <xf numFmtId="0" fontId="42" fillId="12" borderId="28" xfId="0" applyFont="1" applyFill="1" applyBorder="1" applyAlignment="1">
      <alignment horizontal="center"/>
    </xf>
    <xf numFmtId="0" fontId="42" fillId="14" borderId="86" xfId="0" applyFont="1" applyFill="1" applyBorder="1" applyAlignment="1">
      <alignment horizontal="center" vertical="center"/>
    </xf>
    <xf numFmtId="0" fontId="42" fillId="17" borderId="87" xfId="0" applyFont="1" applyFill="1" applyBorder="1" applyAlignment="1">
      <alignment horizontal="center"/>
    </xf>
    <xf numFmtId="0" fontId="30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1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Março/2026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Protocolos!$N$19:$N$24</c:f>
              <c:numCache>
                <c:formatCode>General</c:formatCode>
                <c:ptCount val="6"/>
                <c:pt idx="0">
                  <c:v>426</c:v>
                </c:pt>
                <c:pt idx="1">
                  <c:v>78</c:v>
                </c:pt>
                <c:pt idx="2">
                  <c:v>0</c:v>
                </c:pt>
                <c:pt idx="3">
                  <c:v>5579</c:v>
                </c:pt>
                <c:pt idx="4">
                  <c:v>402</c:v>
                </c:pt>
                <c:pt idx="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>
                <a:solidFill>
                  <a:sysClr val="windowText" lastClr="000000"/>
                </a:solidFill>
              </a:rPr>
              <a:t>FORA DA COMPETÊNCIA DA MUNICIPALIDADE - PERCENTUAIS MARÇO/2026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'Fora da competência'!$A$33:$A$35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competência'!$B$33:$B$35</c:f>
              <c:numCache>
                <c:formatCode>General</c:formatCode>
                <c:ptCount val="3"/>
                <c:pt idx="0">
                  <c:v>26</c:v>
                </c:pt>
                <c:pt idx="1">
                  <c:v>15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MARÇO/2026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'Fora da competência'!$B$40:$B$47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79</c:v>
                </c:pt>
                <c:pt idx="4">
                  <c:v>15</c:v>
                </c:pt>
                <c:pt idx="5">
                  <c:v>20</c:v>
                </c:pt>
                <c:pt idx="6">
                  <c:v>23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Média/2026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'10+_Assuntos_2026'!$A$7:$A$16</c:f>
              <c:strCache>
                <c:ptCount val="10"/>
                <c:pt idx="0">
                  <c:v>Qualidade de atendimento</c:v>
                </c:pt>
                <c:pt idx="1">
                  <c:v>Matrícula</c:v>
                </c:pt>
                <c:pt idx="2">
                  <c:v>Árvore</c:v>
                </c:pt>
                <c:pt idx="3">
                  <c:v>Ônibus</c:v>
                </c:pt>
                <c:pt idx="4">
                  <c:v>Buraco e Pavimentação</c:v>
                </c:pt>
                <c:pt idx="5">
                  <c:v>Ponto viciado, entulho e caçamba de entulho</c:v>
                </c:pt>
                <c:pt idx="6">
                  <c:v>Processo Administrativo</c:v>
                </c:pt>
                <c:pt idx="7">
                  <c:v>Capinação e roçada de áreas verdes</c:v>
                </c:pt>
                <c:pt idx="8">
                  <c:v>Multas de trânsito e guinchamentos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'10+_Assuntos_2026'!$O$7:$O$16</c:f>
              <c:numCache>
                <c:formatCode>0</c:formatCode>
                <c:ptCount val="10"/>
                <c:pt idx="0">
                  <c:v>316</c:v>
                </c:pt>
                <c:pt idx="1">
                  <c:v>246.66666666666666</c:v>
                </c:pt>
                <c:pt idx="2">
                  <c:v>233.66666666666666</c:v>
                </c:pt>
                <c:pt idx="3">
                  <c:v>225.66666666666666</c:v>
                </c:pt>
                <c:pt idx="4">
                  <c:v>219.33333333333334</c:v>
                </c:pt>
                <c:pt idx="5">
                  <c:v>211.33333333333334</c:v>
                </c:pt>
                <c:pt idx="6">
                  <c:v>192.66666666666666</c:v>
                </c:pt>
                <c:pt idx="7">
                  <c:v>167</c:v>
                </c:pt>
                <c:pt idx="8">
                  <c:v>155.66666666666666</c:v>
                </c:pt>
                <c:pt idx="9">
                  <c:v>153.66666666666666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MAR/26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('10+_Assuntos_2026'!$A$7:$A$16,'10+_Assuntos_2026'!$A$18)</c:f>
              <c:strCache>
                <c:ptCount val="11"/>
                <c:pt idx="0">
                  <c:v>Qualidade de atendimento</c:v>
                </c:pt>
                <c:pt idx="1">
                  <c:v>Matrícula</c:v>
                </c:pt>
                <c:pt idx="2">
                  <c:v>Árvore</c:v>
                </c:pt>
                <c:pt idx="3">
                  <c:v>Ônibus</c:v>
                </c:pt>
                <c:pt idx="4">
                  <c:v>Buraco e Pavimentação</c:v>
                </c:pt>
                <c:pt idx="5">
                  <c:v>Ponto viciado, entulho e caçamba de entulho</c:v>
                </c:pt>
                <c:pt idx="6">
                  <c:v>Processo Administrativo</c:v>
                </c:pt>
                <c:pt idx="7">
                  <c:v>Capinação e roçada de áreas verdes</c:v>
                </c:pt>
                <c:pt idx="8">
                  <c:v>Multas de trânsito e guinchamentos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('10+_Assuntos_2026'!$P$7:$P$16,'10+_Assuntos_2026'!$O$18)</c:f>
              <c:numCache>
                <c:formatCode>0.00</c:formatCode>
                <c:ptCount val="11"/>
                <c:pt idx="0">
                  <c:v>5.2743305029392555</c:v>
                </c:pt>
                <c:pt idx="1">
                  <c:v>3.4291312867406925</c:v>
                </c:pt>
                <c:pt idx="2">
                  <c:v>3.3148269105160026</c:v>
                </c:pt>
                <c:pt idx="3">
                  <c:v>4.1966035271064666</c:v>
                </c:pt>
                <c:pt idx="4">
                  <c:v>5.3886348791639449</c:v>
                </c:pt>
                <c:pt idx="5">
                  <c:v>3.6577400391900721</c:v>
                </c:pt>
                <c:pt idx="6">
                  <c:v>3.2658393207054215</c:v>
                </c:pt>
                <c:pt idx="7">
                  <c:v>3.249510124101894</c:v>
                </c:pt>
                <c:pt idx="8">
                  <c:v>2.6126714565643372</c:v>
                </c:pt>
                <c:pt idx="9">
                  <c:v>3.4944480731548007</c:v>
                </c:pt>
                <c:pt idx="10">
                  <c:v>62.116263879817112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'10_ASSUNTOS+_Assuntos_MAR_26'!$B$24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'10_ASSUNTOS+_Assuntos_MAR_26'!$B$25</c:f>
              <c:numCache>
                <c:formatCode>General</c:formatCode>
                <c:ptCount val="1"/>
                <c:pt idx="0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'10_ASSUNTOS+_Assuntos_MAR_26'!$C$24:$C$24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'10_ASSUNTOS+_Assuntos_MAR_26'!$C$25:$C$25</c:f>
              <c:numCache>
                <c:formatCode>General</c:formatCode>
                <c:ptCount val="1"/>
                <c:pt idx="0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'10_ASSUNTOS+_Assuntos_MAR_26'!$D$24:$D$24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'10_ASSUNTOS+_Assuntos_MAR_26'!$D$25:$D$26</c:f>
              <c:numCache>
                <c:formatCode>General</c:formatCode>
                <c:ptCount val="2"/>
                <c:pt idx="0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'10_ASSUNTOS+_Assuntos_MAR_26'!$E$24:$E$24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'10_ASSUNTOS+_Assuntos_MAR_26'!$E$25:$E$26</c:f>
              <c:numCache>
                <c:formatCode>General</c:formatCode>
                <c:ptCount val="2"/>
                <c:pt idx="0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'10_ASSUNTOS+_Assuntos_MAR_26'!$F$24:$F$24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'10_ASSUNTOS+_Assuntos_MAR_26'!$F$25:$F$26</c:f>
              <c:numCache>
                <c:formatCode>General</c:formatCode>
                <c:ptCount val="2"/>
                <c:pt idx="0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'10_ASSUNTOS+_Assuntos_MAR_26'!$G$24:$G$24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'10_ASSUNTOS+_Assuntos_MAR_26'!$G$25:$G$26</c:f>
              <c:numCache>
                <c:formatCode>General</c:formatCode>
                <c:ptCount val="2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'10_ASSUNTOS+_Assuntos_MAR_26'!$H$24:$H$24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'10_ASSUNTOS+_Assuntos_MAR_26'!$H$25:$H$26</c:f>
              <c:numCache>
                <c:formatCode>General</c:formatCode>
                <c:ptCount val="2"/>
                <c:pt idx="0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'10_ASSUNTOS+_Assuntos_MAR_26'!$I$24:$I$24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'10_ASSUNTOS+_Assuntos_MAR_26'!$I$25:$I$26</c:f>
              <c:numCache>
                <c:formatCode>General</c:formatCode>
                <c:ptCount val="2"/>
                <c:pt idx="0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'10_ASSUNTOS+_Assuntos_MAR_26'!$J$24:$J$24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'10_ASSUNTOS+_Assuntos_MAR_26'!$J$25:$J$26</c:f>
              <c:numCache>
                <c:formatCode>General</c:formatCode>
                <c:ptCount val="2"/>
                <c:pt idx="0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'10_ASSUNTOS+_Assuntos_MAR_26'!$K$24:$K$24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'10_ASSUNTOS+_Assuntos_MAR_26'!$K$25:$K$26</c:f>
              <c:numCache>
                <c:formatCode>General</c:formatCode>
                <c:ptCount val="2"/>
                <c:pt idx="0">
                  <c:v>195</c:v>
                </c:pt>
                <c:pt idx="1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'10_ASSUNTOS+_Assuntos_MAR_26'!$L$24:$L$24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'10_ASSUNTOS+_Assuntos_MAR_26'!$L$25:$L$26</c:f>
              <c:numCache>
                <c:formatCode>General</c:formatCode>
                <c:ptCount val="2"/>
                <c:pt idx="1">
                  <c:v>6124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Março/26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'10_ASSUNTOS+_Assuntos_MAR_26'!$B$6:$B$6</c:f>
              <c:strCache>
                <c:ptCount val="1"/>
                <c:pt idx="0">
                  <c:v>mar/26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'10_ASSUNTOS+_Assuntos_MAR_26'!$A$7:$A$16</c:f>
              <c:strCache>
                <c:ptCount val="10"/>
                <c:pt idx="0">
                  <c:v>Buraco e Pavimentação</c:v>
                </c:pt>
                <c:pt idx="1">
                  <c:v>Qualidade de atendimento</c:v>
                </c:pt>
                <c:pt idx="2">
                  <c:v>Ônibus</c:v>
                </c:pt>
                <c:pt idx="3">
                  <c:v>Ponto viciado, entulho e caçamba de entulho</c:v>
                </c:pt>
                <c:pt idx="4">
                  <c:v>Poluição sonora - PSIU</c:v>
                </c:pt>
                <c:pt idx="5">
                  <c:v>Matrícula</c:v>
                </c:pt>
                <c:pt idx="6">
                  <c:v>Árvore</c:v>
                </c:pt>
                <c:pt idx="7">
                  <c:v>Processo Administrativo</c:v>
                </c:pt>
                <c:pt idx="8">
                  <c:v>Capinação e roçada de áreas verdes</c:v>
                </c:pt>
                <c:pt idx="9">
                  <c:v>Estabelecimentos comerciais, indústrias e serviços</c:v>
                </c:pt>
              </c:strCache>
            </c:strRef>
          </c:cat>
          <c:val>
            <c:numRef>
              <c:f>'10_ASSUNTOS+_Assuntos_MAR_26'!$B$7:$B$16</c:f>
              <c:numCache>
                <c:formatCode>General</c:formatCode>
                <c:ptCount val="10"/>
                <c:pt idx="0">
                  <c:v>330</c:v>
                </c:pt>
                <c:pt idx="1">
                  <c:v>323</c:v>
                </c:pt>
                <c:pt idx="2">
                  <c:v>257</c:v>
                </c:pt>
                <c:pt idx="3">
                  <c:v>224</c:v>
                </c:pt>
                <c:pt idx="4">
                  <c:v>214</c:v>
                </c:pt>
                <c:pt idx="5">
                  <c:v>210</c:v>
                </c:pt>
                <c:pt idx="6">
                  <c:v>203</c:v>
                </c:pt>
                <c:pt idx="7">
                  <c:v>200</c:v>
                </c:pt>
                <c:pt idx="8">
                  <c:v>199</c:v>
                </c:pt>
                <c:pt idx="9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'10+_UNIDADES_2026'!$A$7:$A$16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</c:v>
                </c:pt>
              </c:strCache>
            </c:strRef>
          </c:cat>
          <c:val>
            <c:numRef>
              <c:f>'10+_UNIDADES_2026'!$O$7:$O$16</c:f>
              <c:numCache>
                <c:formatCode>0</c:formatCode>
                <c:ptCount val="10"/>
                <c:pt idx="0">
                  <c:v>774.66666666666663</c:v>
                </c:pt>
                <c:pt idx="1">
                  <c:v>562.33333333333337</c:v>
                </c:pt>
                <c:pt idx="2">
                  <c:v>508.66666666666669</c:v>
                </c:pt>
                <c:pt idx="3">
                  <c:v>386.33333333333331</c:v>
                </c:pt>
                <c:pt idx="4">
                  <c:v>351</c:v>
                </c:pt>
                <c:pt idx="5">
                  <c:v>349.66666666666669</c:v>
                </c:pt>
                <c:pt idx="6">
                  <c:v>333</c:v>
                </c:pt>
                <c:pt idx="7">
                  <c:v>252</c:v>
                </c:pt>
                <c:pt idx="8">
                  <c:v>156.66666666666666</c:v>
                </c:pt>
                <c:pt idx="9">
                  <c:v>125.66666666666667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'10+_UNIDADES_2026'!$A$7:$A$18</c15:sqref>
                  </c15:fullRef>
                </c:ext>
              </c:extLst>
              <c:f>('10+_UNIDADES_2026'!$A$7:$A$16,'10+_UNIDADES_2026'!$A$18)</c:f>
              <c:strCache>
                <c:ptCount val="11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'10+_UNIDADES_2026'!$P$7:$P$18</c15:sqref>
                  </c15:fullRef>
                </c:ext>
              </c:extLst>
              <c:f>('10+_UNIDADES_2026'!$P$7:$P$16,'10+_UNIDADES_2026'!$P$18)</c:f>
              <c:numCache>
                <c:formatCode>0.00</c:formatCode>
                <c:ptCount val="11"/>
                <c:pt idx="0">
                  <c:v>13.112344872632267</c:v>
                </c:pt>
                <c:pt idx="1">
                  <c:v>9.3239712606139786</c:v>
                </c:pt>
                <c:pt idx="2">
                  <c:v>7.4461136512083606</c:v>
                </c:pt>
                <c:pt idx="3">
                  <c:v>8.6871325930764201</c:v>
                </c:pt>
                <c:pt idx="4">
                  <c:v>6.6133246244284782</c:v>
                </c:pt>
                <c:pt idx="5">
                  <c:v>5.7315480078380148</c:v>
                </c:pt>
                <c:pt idx="6">
                  <c:v>6.4500326583932068</c:v>
                </c:pt>
                <c:pt idx="7">
                  <c:v>4.5068582625734814</c:v>
                </c:pt>
                <c:pt idx="8">
                  <c:v>3.1188765512736771</c:v>
                </c:pt>
                <c:pt idx="9">
                  <c:v>2.5146962769431744</c:v>
                </c:pt>
                <c:pt idx="10">
                  <c:v>32.495101241018943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'10+_UNIDADES_2026'!$P$17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'10+_Unidades_MAR_26'!$B$22:$B$22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'10+_Unidades_MAR_26'!$B$23:$B$25</c:f>
              <c:numCache>
                <c:formatCode>General</c:formatCode>
                <c:ptCount val="3"/>
                <c:pt idx="0">
                  <c:v>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'10+_Unidades_MAR_26'!$C$22:$C$22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'10+_Unidades_MAR_26'!$C$23:$C$25</c:f>
              <c:numCache>
                <c:formatCode>General</c:formatCode>
                <c:ptCount val="3"/>
                <c:pt idx="0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'10+_Unidades_MAR_26'!$D$22:$D$22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'10+_Unidades_MAR_26'!$D$23:$D$25</c:f>
              <c:numCache>
                <c:formatCode>General</c:formatCode>
                <c:ptCount val="3"/>
                <c:pt idx="0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'10+_Unidades_MAR_26'!$E$22:$E$22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'10+_Unidades_MAR_26'!$E$23:$E$25</c:f>
              <c:numCache>
                <c:formatCode>General</c:formatCode>
                <c:ptCount val="3"/>
                <c:pt idx="0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'10+_Unidades_MAR_26'!$F$22:$F$22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'10+_Unidades_MAR_26'!$F$23:$F$25</c:f>
              <c:numCache>
                <c:formatCode>General</c:formatCode>
                <c:ptCount val="3"/>
                <c:pt idx="0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'10+_Unidades_MAR_26'!$G$22:$G$22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'10+_Unidades_MAR_26'!$G$23:$G$25</c:f>
              <c:numCache>
                <c:formatCode>General</c:formatCode>
                <c:ptCount val="3"/>
                <c:pt idx="0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'10+_Unidades_MAR_26'!$H$22:$H$22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'10+_Unidades_MAR_26'!$H$23:$H$25</c:f>
              <c:numCache>
                <c:formatCode>General</c:formatCode>
                <c:ptCount val="3"/>
                <c:pt idx="0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'10+_Unidades_MAR_26'!$I$22:$I$22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'10+_Unidades_MAR_26'!$I$23:$I$25</c:f>
              <c:numCache>
                <c:formatCode>General</c:formatCode>
                <c:ptCount val="3"/>
                <c:pt idx="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'10+_Unidades_MAR_26'!$J$22:$J$22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'10+_Unidades_MAR_26'!$J$23:$J$25</c:f>
              <c:numCache>
                <c:formatCode>General</c:formatCode>
                <c:ptCount val="3"/>
                <c:pt idx="0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'10+_Unidades_MAR_26'!$K$22:$K$22</c:f>
              <c:strCache>
                <c:ptCount val="1"/>
                <c:pt idx="0">
                  <c:v>Fora da competência da municipalidade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'10+_Unidades_MAR_26'!$K$23:$K$25</c:f>
              <c:numCache>
                <c:formatCode>General</c:formatCode>
                <c:ptCount val="3"/>
                <c:pt idx="0">
                  <c:v>154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'10+_Unidades_MAR_26'!$L$22:$L$22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'10+_Unidades_MAR_26'!$L$23:$L$25</c:f>
              <c:numCache>
                <c:formatCode>#,##0</c:formatCode>
                <c:ptCount val="3"/>
                <c:pt idx="2">
                  <c:v>6124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Março/26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'10+_Unidades_MAR_26'!$B$6:$B$6</c:f>
              <c:strCache>
                <c:ptCount val="1"/>
                <c:pt idx="0">
                  <c:v>mar/26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'10+_Unidades_MAR_26'!$A$7:$A$16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Companhia de Engenharia de Tráfego</c:v>
                </c:pt>
                <c:pt idx="5">
                  <c:v>São Paulo Transportes</c:v>
                </c:pt>
                <c:pt idx="6">
                  <c:v>Secretaria Municipal da Fazenda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</c:v>
                </c:pt>
              </c:strCache>
            </c:strRef>
          </c:cat>
          <c:val>
            <c:numRef>
              <c:f>'10+_Unidades_MAR_26'!$B$7:$B$16</c:f>
              <c:numCache>
                <c:formatCode>General</c:formatCode>
                <c:ptCount val="10"/>
                <c:pt idx="0">
                  <c:v>803</c:v>
                </c:pt>
                <c:pt idx="1">
                  <c:v>571</c:v>
                </c:pt>
                <c:pt idx="2">
                  <c:v>532</c:v>
                </c:pt>
                <c:pt idx="3">
                  <c:v>456</c:v>
                </c:pt>
                <c:pt idx="4">
                  <c:v>405</c:v>
                </c:pt>
                <c:pt idx="5">
                  <c:v>395</c:v>
                </c:pt>
                <c:pt idx="6">
                  <c:v>351</c:v>
                </c:pt>
                <c:pt idx="7">
                  <c:v>276</c:v>
                </c:pt>
                <c:pt idx="8">
                  <c:v>191</c:v>
                </c:pt>
                <c:pt idx="9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- 2026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6.5807099799062296</c:v>
                </c:pt>
                <c:pt idx="1">
                  <c:v>1.1944630497878992</c:v>
                </c:pt>
                <c:pt idx="2">
                  <c:v>0</c:v>
                </c:pt>
                <c:pt idx="3">
                  <c:v>85.381781647689209</c:v>
                </c:pt>
                <c:pt idx="4">
                  <c:v>5.8271935699933017</c:v>
                </c:pt>
                <c:pt idx="5">
                  <c:v>1.0158517526233535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692566395302275"/>
          <c:y val="7.9912771346043257E-2"/>
          <c:w val="0.34017376217803286"/>
          <c:h val="0.9191847772021721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2026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Subprefeituras_2026!$P$4:$P$4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Subprefeituras_2026!$P$5:$P$36</c:f>
              <c:numCache>
                <c:formatCode>0.0</c:formatCode>
                <c:ptCount val="32"/>
                <c:pt idx="0">
                  <c:v>2.5753585016095992</c:v>
                </c:pt>
                <c:pt idx="1">
                  <c:v>6.7895815042434888</c:v>
                </c:pt>
                <c:pt idx="2">
                  <c:v>2.8094820017559261</c:v>
                </c:pt>
                <c:pt idx="3">
                  <c:v>3.9508340649692713</c:v>
                </c:pt>
                <c:pt idx="4">
                  <c:v>2.7509511267193445</c:v>
                </c:pt>
                <c:pt idx="5">
                  <c:v>2.9558091893473808</c:v>
                </c:pt>
                <c:pt idx="6">
                  <c:v>0.58530875036581798</c:v>
                </c:pt>
                <c:pt idx="7">
                  <c:v>1.4047410008779631</c:v>
                </c:pt>
                <c:pt idx="8">
                  <c:v>1.9607843137254901</c:v>
                </c:pt>
                <c:pt idx="9">
                  <c:v>1.6973953760608722</c:v>
                </c:pt>
                <c:pt idx="10">
                  <c:v>6.1457418788410889</c:v>
                </c:pt>
                <c:pt idx="11">
                  <c:v>1.4925373134328357</c:v>
                </c:pt>
                <c:pt idx="12">
                  <c:v>4.3898156277436344</c:v>
                </c:pt>
                <c:pt idx="13">
                  <c:v>1.9607843137254901</c:v>
                </c:pt>
                <c:pt idx="14">
                  <c:v>3.1314018144571265</c:v>
                </c:pt>
                <c:pt idx="15">
                  <c:v>5.6482294410301437</c:v>
                </c:pt>
                <c:pt idx="16">
                  <c:v>2.4290313140181445</c:v>
                </c:pt>
                <c:pt idx="17">
                  <c:v>4.7410008779631259</c:v>
                </c:pt>
                <c:pt idx="18">
                  <c:v>2.2534386889083988</c:v>
                </c:pt>
                <c:pt idx="19">
                  <c:v>4.5361428153350891</c:v>
                </c:pt>
                <c:pt idx="20">
                  <c:v>0.58530875036581798</c:v>
                </c:pt>
                <c:pt idx="21">
                  <c:v>4.0386303775241439</c:v>
                </c:pt>
                <c:pt idx="22">
                  <c:v>4.1556921275973071</c:v>
                </c:pt>
                <c:pt idx="23">
                  <c:v>3.2191981270119991</c:v>
                </c:pt>
                <c:pt idx="24">
                  <c:v>4.3605501902253438</c:v>
                </c:pt>
                <c:pt idx="25">
                  <c:v>1.6095990635059996</c:v>
                </c:pt>
                <c:pt idx="26">
                  <c:v>1.2291483757682178</c:v>
                </c:pt>
                <c:pt idx="27">
                  <c:v>1.0535557506584723</c:v>
                </c:pt>
                <c:pt idx="28">
                  <c:v>7.1407667544629794</c:v>
                </c:pt>
                <c:pt idx="29">
                  <c:v>2.5168276265730172</c:v>
                </c:pt>
                <c:pt idx="30">
                  <c:v>4.1264266900790165</c:v>
                </c:pt>
                <c:pt idx="31">
                  <c:v>1.755926251097454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Subprefeituras_2026!$O$4:$O$4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Subprefeituras_2026!$O$5:$O$36</c:f>
              <c:numCache>
                <c:formatCode>0</c:formatCode>
                <c:ptCount val="32"/>
                <c:pt idx="0">
                  <c:v>29.333333333333332</c:v>
                </c:pt>
                <c:pt idx="1">
                  <c:v>77.333333333333329</c:v>
                </c:pt>
                <c:pt idx="2">
                  <c:v>32</c:v>
                </c:pt>
                <c:pt idx="3">
                  <c:v>45</c:v>
                </c:pt>
                <c:pt idx="4">
                  <c:v>31.333333333333332</c:v>
                </c:pt>
                <c:pt idx="5">
                  <c:v>33.666666666666664</c:v>
                </c:pt>
                <c:pt idx="6">
                  <c:v>6.666666666666667</c:v>
                </c:pt>
                <c:pt idx="7">
                  <c:v>16</c:v>
                </c:pt>
                <c:pt idx="8">
                  <c:v>22.333333333333332</c:v>
                </c:pt>
                <c:pt idx="9">
                  <c:v>19.333333333333332</c:v>
                </c:pt>
                <c:pt idx="10">
                  <c:v>70</c:v>
                </c:pt>
                <c:pt idx="11">
                  <c:v>17</c:v>
                </c:pt>
                <c:pt idx="12">
                  <c:v>50</c:v>
                </c:pt>
                <c:pt idx="13">
                  <c:v>22.333333333333332</c:v>
                </c:pt>
                <c:pt idx="14">
                  <c:v>35.666666666666664</c:v>
                </c:pt>
                <c:pt idx="15">
                  <c:v>64.333333333333329</c:v>
                </c:pt>
                <c:pt idx="16">
                  <c:v>27.666666666666668</c:v>
                </c:pt>
                <c:pt idx="17">
                  <c:v>54</c:v>
                </c:pt>
                <c:pt idx="18">
                  <c:v>25.666666666666668</c:v>
                </c:pt>
                <c:pt idx="19">
                  <c:v>51.666666666666664</c:v>
                </c:pt>
                <c:pt idx="20">
                  <c:v>6.666666666666667</c:v>
                </c:pt>
                <c:pt idx="21">
                  <c:v>46</c:v>
                </c:pt>
                <c:pt idx="22">
                  <c:v>47.333333333333336</c:v>
                </c:pt>
                <c:pt idx="23">
                  <c:v>36.666666666666664</c:v>
                </c:pt>
                <c:pt idx="24">
                  <c:v>49.666666666666664</c:v>
                </c:pt>
                <c:pt idx="25">
                  <c:v>18.333333333333332</c:v>
                </c:pt>
                <c:pt idx="26">
                  <c:v>14</c:v>
                </c:pt>
                <c:pt idx="27">
                  <c:v>12</c:v>
                </c:pt>
                <c:pt idx="28">
                  <c:v>81.333333333333329</c:v>
                </c:pt>
                <c:pt idx="29">
                  <c:v>28.666666666666668</c:v>
                </c:pt>
                <c:pt idx="30">
                  <c:v>47</c:v>
                </c:pt>
                <c:pt idx="3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'10+_SUB''s_2026'!$O$6:$O$6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'10+_SUB''s_2026'!$A$7:$A$16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Ipiranga</c:v>
                </c:pt>
                <c:pt idx="3">
                  <c:v>Lapa</c:v>
                </c:pt>
                <c:pt idx="4">
                  <c:v>Mooca</c:v>
                </c:pt>
                <c:pt idx="5">
                  <c:v>Penha</c:v>
                </c:pt>
                <c:pt idx="6">
                  <c:v>Itaquera</c:v>
                </c:pt>
                <c:pt idx="7">
                  <c:v>Santo Amaro</c:v>
                </c:pt>
                <c:pt idx="8">
                  <c:v>Pirituba/Jaraguá</c:v>
                </c:pt>
                <c:pt idx="9">
                  <c:v>Vila Mariana</c:v>
                </c:pt>
              </c:strCache>
            </c:strRef>
          </c:cat>
          <c:val>
            <c:numRef>
              <c:f>'10+_SUB''s_2026'!$O$7:$O$16</c:f>
              <c:numCache>
                <c:formatCode>0</c:formatCode>
                <c:ptCount val="10"/>
                <c:pt idx="0">
                  <c:v>81.333333333333329</c:v>
                </c:pt>
                <c:pt idx="1">
                  <c:v>77.333333333333329</c:v>
                </c:pt>
                <c:pt idx="2">
                  <c:v>70</c:v>
                </c:pt>
                <c:pt idx="3">
                  <c:v>64.333333333333329</c:v>
                </c:pt>
                <c:pt idx="4">
                  <c:v>54</c:v>
                </c:pt>
                <c:pt idx="5">
                  <c:v>51.666666666666664</c:v>
                </c:pt>
                <c:pt idx="6">
                  <c:v>50</c:v>
                </c:pt>
                <c:pt idx="7">
                  <c:v>49.666666666666664</c:v>
                </c:pt>
                <c:pt idx="8">
                  <c:v>47.333333333333336</c:v>
                </c:pt>
                <c:pt idx="9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Março/26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'10+_SUB''s_2026'!$A$7:$A$18</c15:sqref>
                  </c15:fullRef>
                </c:ext>
              </c:extLst>
              <c:f>('10+_SUB''s_2026'!$A$7:$A$16,'10+_SUB''s_2026'!$A$18)</c:f>
              <c:strCache>
                <c:ptCount val="11"/>
                <c:pt idx="0">
                  <c:v>Sé</c:v>
                </c:pt>
                <c:pt idx="1">
                  <c:v>Butantã</c:v>
                </c:pt>
                <c:pt idx="2">
                  <c:v>Ipiranga</c:v>
                </c:pt>
                <c:pt idx="3">
                  <c:v>Lapa</c:v>
                </c:pt>
                <c:pt idx="4">
                  <c:v>Mooca</c:v>
                </c:pt>
                <c:pt idx="5">
                  <c:v>Penha</c:v>
                </c:pt>
                <c:pt idx="6">
                  <c:v>Itaquera</c:v>
                </c:pt>
                <c:pt idx="7">
                  <c:v>Santo Amaro</c:v>
                </c:pt>
                <c:pt idx="8">
                  <c:v>Pirituba/Jaraguá</c:v>
                </c:pt>
                <c:pt idx="9">
                  <c:v>Vila Mariana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'10+_SUB''s_2026'!$P$7:$P$18</c15:sqref>
                  </c15:fullRef>
                </c:ext>
              </c:extLst>
              <c:f>('10+_SUB''s_2026'!$P$7:$P$16,'10+_SUB''s_2026'!$P$18)</c:f>
              <c:numCache>
                <c:formatCode>0.00</c:formatCode>
                <c:ptCount val="11"/>
                <c:pt idx="0">
                  <c:v>6.8461538461538458</c:v>
                </c:pt>
                <c:pt idx="1">
                  <c:v>6.5384615384615383</c:v>
                </c:pt>
                <c:pt idx="2">
                  <c:v>4.3076923076923075</c:v>
                </c:pt>
                <c:pt idx="3">
                  <c:v>6.1538461538461542</c:v>
                </c:pt>
                <c:pt idx="4">
                  <c:v>4.4615384615384617</c:v>
                </c:pt>
                <c:pt idx="5">
                  <c:v>3.8461538461538463</c:v>
                </c:pt>
                <c:pt idx="6">
                  <c:v>3.9230769230769229</c:v>
                </c:pt>
                <c:pt idx="7">
                  <c:v>4.6923076923076925</c:v>
                </c:pt>
                <c:pt idx="8">
                  <c:v>3.4615384615384617</c:v>
                </c:pt>
                <c:pt idx="9">
                  <c:v>4.7692307692307692</c:v>
                </c:pt>
                <c:pt idx="10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Março de 2026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'10+_Subprefeituras_MAR_26'!$B$6</c:f>
              <c:strCache>
                <c:ptCount val="1"/>
                <c:pt idx="0">
                  <c:v>mar/26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'10+_Subprefeituras_MAR_26'!$A$7:$A$16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Lapa</c:v>
                </c:pt>
                <c:pt idx="3">
                  <c:v>Vila Mariana</c:v>
                </c:pt>
                <c:pt idx="4">
                  <c:v>Santo Amaro</c:v>
                </c:pt>
                <c:pt idx="5">
                  <c:v>Mooca</c:v>
                </c:pt>
                <c:pt idx="6">
                  <c:v>Capela do Socorro</c:v>
                </c:pt>
                <c:pt idx="7">
                  <c:v>Ipiranga</c:v>
                </c:pt>
                <c:pt idx="8">
                  <c:v>Itaquera</c:v>
                </c:pt>
                <c:pt idx="9">
                  <c:v>Penha</c:v>
                </c:pt>
              </c:strCache>
            </c:strRef>
          </c:cat>
          <c:val>
            <c:numRef>
              <c:f>'10+_Subprefeituras_MAR_26'!$B$7:$B$16</c:f>
              <c:numCache>
                <c:formatCode>General</c:formatCode>
                <c:ptCount val="10"/>
                <c:pt idx="0">
                  <c:v>89</c:v>
                </c:pt>
                <c:pt idx="1">
                  <c:v>85</c:v>
                </c:pt>
                <c:pt idx="2">
                  <c:v>80</c:v>
                </c:pt>
                <c:pt idx="3">
                  <c:v>62</c:v>
                </c:pt>
                <c:pt idx="4">
                  <c:v>61</c:v>
                </c:pt>
                <c:pt idx="5">
                  <c:v>58</c:v>
                </c:pt>
                <c:pt idx="6">
                  <c:v>57</c:v>
                </c:pt>
                <c:pt idx="7">
                  <c:v>56</c:v>
                </c:pt>
                <c:pt idx="8">
                  <c:v>51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- 2026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Denúncia_Protocolos_2026!$A$6</c:f>
              <c:strCache>
                <c:ptCount val="1"/>
                <c:pt idx="0">
                  <c:v>Recebidas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35B0-4D90-A7A6-825899CDE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1-35B0-4D90-A7A6-825899CDE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35B0-4D90-A7A6-825899CDE1FF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Denúncia_Protocolos_2026!$B$6:$M$6</c:f>
              <c:numCache>
                <c:formatCode>General</c:formatCode>
                <c:ptCount val="12"/>
                <c:pt idx="9">
                  <c:v>88</c:v>
                </c:pt>
                <c:pt idx="10">
                  <c:v>93</c:v>
                </c:pt>
                <c:pt idx="11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E8-432E-8ABA-45DED943F118}"/>
            </c:ext>
          </c:extLst>
        </c:ser>
        <c:ser>
          <c:idx val="1"/>
          <c:order val="1"/>
          <c:tx>
            <c:strRef>
              <c:f>Denúncia_Protocolos_2026!$A$7</c:f>
              <c:strCache>
                <c:ptCount val="1"/>
                <c:pt idx="0">
                  <c:v>Não Recebidas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Denúncia_Protocolos_2026!$B$7:$M$7</c:f>
              <c:numCache>
                <c:formatCode>General</c:formatCode>
                <c:ptCount val="12"/>
                <c:pt idx="9">
                  <c:v>328</c:v>
                </c:pt>
                <c:pt idx="10">
                  <c:v>247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E8-432E-8ABA-45DED943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- 2026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07-4717-9C06-E6C85D554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93F6-44E3-9226-11D5D29335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93F6-44E3-9226-11D5D29335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93F6-44E3-9226-11D5D29335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93F6-44E3-9226-11D5D29335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93F6-44E3-9226-11D5D29335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93F6-44E3-9226-11D5D29335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93F6-44E3-9226-11D5D29335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93F6-44E3-9226-11D5D29335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93F6-44E3-9226-11D5D29335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93F6-44E3-9226-11D5D2933540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Denúncia_Protocolos_2026!$B$10:$M$10</c:f>
              <c:numCache>
                <c:formatCode>General</c:formatCode>
                <c:ptCount val="12"/>
                <c:pt idx="9">
                  <c:v>426</c:v>
                </c:pt>
                <c:pt idx="10">
                  <c:v>351</c:v>
                </c:pt>
                <c:pt idx="11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6-44E3-9226-11D5D2933540}"/>
            </c:ext>
          </c:extLst>
        </c:ser>
        <c:ser>
          <c:idx val="1"/>
          <c:order val="1"/>
          <c:tx>
            <c:strRef>
              <c:f>Denúncia_Protocolos_2026!$A$13</c:f>
              <c:strCache>
                <c:ptCount val="1"/>
                <c:pt idx="0">
                  <c:v>Convertidas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Denúncia_Protocolos_2026!$B$13:$M$13</c:f>
              <c:numCache>
                <c:formatCode>General</c:formatCode>
                <c:ptCount val="12"/>
                <c:pt idx="9">
                  <c:v>714</c:v>
                </c:pt>
                <c:pt idx="10">
                  <c:v>606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6-44E3-9226-11D5D2933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2026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Denúncia_Protocolos_2026!$N$4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F9-4122-A8AC-9C259AC734D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F9-4122-A8AC-9C259AC734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Denúncia_Protocolos_2026!$A$6:$A$7</c:f>
              <c:strCache>
                <c:ptCount val="2"/>
                <c:pt idx="0">
                  <c:v>Recebidas</c:v>
                </c:pt>
                <c:pt idx="1">
                  <c:v>Não Recebidas</c:v>
                </c:pt>
              </c:strCache>
            </c:strRef>
          </c:cat>
          <c:val>
            <c:numRef>
              <c:f>Denúncia_Protocolos_2026!$N$6:$N$7</c:f>
              <c:numCache>
                <c:formatCode>General</c:formatCode>
                <c:ptCount val="2"/>
                <c:pt idx="0">
                  <c:v>290</c:v>
                </c:pt>
                <c:pt idx="1">
                  <c:v>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F9-4122-A8AC-9C259AC7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2026 -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Denúncia_Protocolos_2026!$A$49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Denúncia_Protocolos_2026!$B$35:$H$35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Denúncia_Protocolos_2026!$B$49:$H$49</c:f>
              <c:numCache>
                <c:formatCode>General</c:formatCode>
                <c:ptCount val="7"/>
                <c:pt idx="0">
                  <c:v>90</c:v>
                </c:pt>
                <c:pt idx="1">
                  <c:v>33</c:v>
                </c:pt>
                <c:pt idx="2">
                  <c:v>320</c:v>
                </c:pt>
                <c:pt idx="3">
                  <c:v>40</c:v>
                </c:pt>
                <c:pt idx="4">
                  <c:v>188</c:v>
                </c:pt>
                <c:pt idx="5">
                  <c:v>194</c:v>
                </c:pt>
                <c:pt idx="6">
                  <c:v>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1-4171-925B-98AF38E48FA2}"/>
            </c:ext>
          </c:extLst>
        </c:ser>
        <c:ser>
          <c:idx val="1"/>
          <c:order val="1"/>
          <c:tx>
            <c:strRef>
              <c:f>Denúncia_Protocolos_2026!$A$64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Denúncia_Protocolos_2026!$B$35:$H$35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Denúncia_Protocolos_2026!$B$64:$H$64</c:f>
              <c:numCache>
                <c:formatCode>General</c:formatCode>
                <c:ptCount val="7"/>
                <c:pt idx="0">
                  <c:v>15</c:v>
                </c:pt>
                <c:pt idx="1">
                  <c:v>41</c:v>
                </c:pt>
                <c:pt idx="2">
                  <c:v>110</c:v>
                </c:pt>
                <c:pt idx="3">
                  <c:v>4</c:v>
                </c:pt>
                <c:pt idx="4">
                  <c:v>41</c:v>
                </c:pt>
                <c:pt idx="5">
                  <c:v>79</c:v>
                </c:pt>
                <c:pt idx="6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1-4171-925B-98AF38E4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Denúncia_Protocolos_2026!$Q$4</c:f>
              <c:strCache>
                <c:ptCount val="1"/>
                <c:pt idx="0">
                  <c:v>% Total 2026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CDA6-489B-B0BB-A76831C6991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CDA6-489B-B0BB-A76831C6991E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DA6-489B-B0BB-A76831C6991E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CDA6-489B-B0BB-A76831C6991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Denúncia_Protocolos_2026!$A$6:$A$13</c15:sqref>
                  </c15:fullRef>
                </c:ext>
              </c:extLst>
              <c:f>(Denúncia_Protocolos_2026!$A$6:$A$8,Denúncia_Protocolos_2026!$A$13)</c:f>
              <c:strCache>
                <c:ptCount val="4"/>
                <c:pt idx="0">
                  <c:v>Recebidas</c:v>
                </c:pt>
                <c:pt idx="1">
                  <c:v>Não Recebidas</c:v>
                </c:pt>
                <c:pt idx="2">
                  <c:v>Canceladas</c:v>
                </c:pt>
                <c:pt idx="3">
                  <c:v>Convertidas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Denúncia_Protocolos_2026!$Q$6:$Q$13</c15:sqref>
                  </c15:fullRef>
                </c:ext>
              </c:extLst>
              <c:f>(Denúncia_Protocolos_2026!$Q$6:$Q$8,Denúncia_Protocolos_2026!$Q$13)</c:f>
              <c:numCache>
                <c:formatCode>0.00</c:formatCode>
                <c:ptCount val="4"/>
                <c:pt idx="0">
                  <c:v>9.483322432962721</c:v>
                </c:pt>
                <c:pt idx="1">
                  <c:v>28.286461739699149</c:v>
                </c:pt>
                <c:pt idx="2">
                  <c:v>0.78482668410725964</c:v>
                </c:pt>
                <c:pt idx="3">
                  <c:v>61.445389143230869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A6-489B-B0BB-A76831C6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MARÇO/2026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Denúncia_Unidades_Mensal_2026!$F$4:$F$79</c:f>
              <c:strCache>
                <c:ptCount val="76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Metropolitana de Habitação</c:v>
                </c:pt>
                <c:pt idx="3">
                  <c:v>Empresa de Cinema e Audiovisual de São Paulo</c:v>
                </c:pt>
                <c:pt idx="4">
                  <c:v>FTMSP Fundação Theatro Municipal de São Paulo</c:v>
                </c:pt>
                <c:pt idx="5">
                  <c:v>Fundação Paulistana de Educação, Tecnologia e Cultura</c:v>
                </c:pt>
                <c:pt idx="6">
                  <c:v>São Paulo Obras</c:v>
                </c:pt>
                <c:pt idx="7">
                  <c:v>São Paulo Urbanismo</c:v>
                </c:pt>
                <c:pt idx="8">
                  <c:v>Secretaria de Relações Institucionais</c:v>
                </c:pt>
                <c:pt idx="9">
                  <c:v>Secretaria de Relações Internacionais</c:v>
                </c:pt>
                <c:pt idx="10">
                  <c:v>Secretaria Executiva de Comunicação</c:v>
                </c:pt>
                <c:pt idx="11">
                  <c:v>Secretaria Executiva de Mudanças Climáticas</c:v>
                </c:pt>
                <c:pt idx="12">
                  <c:v>Secretaria Municipal da Pessoa com Deficiência</c:v>
                </c:pt>
                <c:pt idx="13">
                  <c:v>Secretaria Municipal de Infraestrutura Urbana e Obras</c:v>
                </c:pt>
                <c:pt idx="14">
                  <c:v>Secretaria Municipal de Justiça</c:v>
                </c:pt>
                <c:pt idx="15">
                  <c:v>Secretaria Municipal de Mobilidade Urbana e Transporte</c:v>
                </c:pt>
                <c:pt idx="16">
                  <c:v>Secretaria Municipal de Urbanismo e Licenciamento</c:v>
                </c:pt>
                <c:pt idx="17">
                  <c:v>Subprefeitura Butantã</c:v>
                </c:pt>
                <c:pt idx="18">
                  <c:v>Subprefeitura Campo Limpo</c:v>
                </c:pt>
                <c:pt idx="19">
                  <c:v>Subprefeitura Cidade Tiradentes</c:v>
                </c:pt>
                <c:pt idx="20">
                  <c:v>Subprefeitura Ermelino Matarazzo</c:v>
                </c:pt>
                <c:pt idx="21">
                  <c:v>Subprefeitura Guaianases</c:v>
                </c:pt>
                <c:pt idx="22">
                  <c:v>Subprefeitura Ipiranga</c:v>
                </c:pt>
                <c:pt idx="23">
                  <c:v>Subprefeitura Itaim Paulista</c:v>
                </c:pt>
                <c:pt idx="24">
                  <c:v>Subprefeitura Jabaquara</c:v>
                </c:pt>
                <c:pt idx="25">
                  <c:v>Subprefeitura Lapa</c:v>
                </c:pt>
                <c:pt idx="26">
                  <c:v>Subprefeitura M'Boi Mirim</c:v>
                </c:pt>
                <c:pt idx="27">
                  <c:v>Subprefeitura Mooca</c:v>
                </c:pt>
                <c:pt idx="28">
                  <c:v>Subprefeitura Parelheiros</c:v>
                </c:pt>
                <c:pt idx="29">
                  <c:v>Subprefeitura Penha</c:v>
                </c:pt>
                <c:pt idx="30">
                  <c:v>Subprefeitura Perus</c:v>
                </c:pt>
                <c:pt idx="31">
                  <c:v>Subprefeitura Pirituba/Jaraguá</c:v>
                </c:pt>
                <c:pt idx="32">
                  <c:v>Subprefeitura Santo Amaro</c:v>
                </c:pt>
                <c:pt idx="33">
                  <c:v>Subprefeitura São Mateus</c:v>
                </c:pt>
                <c:pt idx="34">
                  <c:v>Subprefeitura São Miguel Paulista</c:v>
                </c:pt>
                <c:pt idx="35">
                  <c:v>Subprefeitura Sé</c:v>
                </c:pt>
                <c:pt idx="36">
                  <c:v>Subprefeitura Vila Maria/Vila Guilherme</c:v>
                </c:pt>
                <c:pt idx="37">
                  <c:v>Subprefeitura Vila Mariana</c:v>
                </c:pt>
                <c:pt idx="38">
                  <c:v>Subprefeitura Vila Prudente</c:v>
                </c:pt>
                <c:pt idx="39">
                  <c:v>Controladoria Geral do Município</c:v>
                </c:pt>
                <c:pt idx="40">
                  <c:v>Instituto de Previdência Municipal</c:v>
                </c:pt>
                <c:pt idx="41">
                  <c:v>Procuradoria Geral do Município</c:v>
                </c:pt>
                <c:pt idx="42">
                  <c:v>Secretaria do Governo Municipal</c:v>
                </c:pt>
                <c:pt idx="43">
                  <c:v>Secretaria Municipal da Fazenda</c:v>
                </c:pt>
                <c:pt idx="44">
                  <c:v>Secretaria Municipal de Planejamento e Eficiência</c:v>
                </c:pt>
                <c:pt idx="45">
                  <c:v>Secretaria Municipal de Turismo</c:v>
                </c:pt>
                <c:pt idx="46">
                  <c:v>Subprefeitura Capela do Socorro</c:v>
                </c:pt>
                <c:pt idx="47">
                  <c:v>Subprefeitura Itaquera</c:v>
                </c:pt>
                <c:pt idx="48">
                  <c:v>Subprefeitura Jaçanã/Tremembé</c:v>
                </c:pt>
                <c:pt idx="49">
                  <c:v>Subprefeitura Santana/Tucuruvi</c:v>
                </c:pt>
                <c:pt idx="50">
                  <c:v>Subprefeitura Sapopemba</c:v>
                </c:pt>
                <c:pt idx="51">
                  <c:v>Companhia de Engenharia de Tráfego</c:v>
                </c:pt>
                <c:pt idx="52">
                  <c:v>Secretaria Executiva de Limpeza Urbana</c:v>
                </c:pt>
                <c:pt idx="53">
                  <c:v>Secretaria Municipal de Direitos Humanos e Cidadania</c:v>
                </c:pt>
                <c:pt idx="54">
                  <c:v>Subprefeitura Aricanduva</c:v>
                </c:pt>
                <c:pt idx="55">
                  <c:v>Subprefeitura Cidade Ademar</c:v>
                </c:pt>
                <c:pt idx="56">
                  <c:v>Subprefeitura Freguesia/Brasilândia</c:v>
                </c:pt>
                <c:pt idx="57">
                  <c:v>Subprefeitura Pinheiros</c:v>
                </c:pt>
                <c:pt idx="58">
                  <c:v>Secretaria Municipal das Subprefeituras</c:v>
                </c:pt>
                <c:pt idx="59">
                  <c:v>Agência Reguladora de Serviços Públicos do Município</c:v>
                </c:pt>
                <c:pt idx="60">
                  <c:v>Secretaria Municipal de Cultura e Economia Criativa</c:v>
                </c:pt>
                <c:pt idx="61">
                  <c:v>Secretaria Municipal de Desenvolvimento Econômico e Trabalho</c:v>
                </c:pt>
                <c:pt idx="62">
                  <c:v>Secretaria Municipal de Esportes e Lazer</c:v>
                </c:pt>
                <c:pt idx="63">
                  <c:v>Secretaria Municipal de Gestão</c:v>
                </c:pt>
                <c:pt idx="64">
                  <c:v>Secretaria Municipal de Habitação</c:v>
                </c:pt>
                <c:pt idx="65">
                  <c:v>Secretaria Municipal de Inovação e Tecnologia</c:v>
                </c:pt>
                <c:pt idx="66">
                  <c:v>Subprefeitura Casa Verde</c:v>
                </c:pt>
                <c:pt idx="67">
                  <c:v>Secretaria Municipal de Assistência e Desenvolvimento Social</c:v>
                </c:pt>
                <c:pt idx="68">
                  <c:v>Secretaria Municipal de Segurança Urbana</c:v>
                </c:pt>
                <c:pt idx="69">
                  <c:v>Secretaria Municipal do Verde e Meio Ambiente</c:v>
                </c:pt>
                <c:pt idx="70">
                  <c:v>Canceladas</c:v>
                </c:pt>
                <c:pt idx="71">
                  <c:v>Fora da competência da municipalidade</c:v>
                </c:pt>
                <c:pt idx="72">
                  <c:v>São Paulo Transportes</c:v>
                </c:pt>
                <c:pt idx="73">
                  <c:v>Não identificado*</c:v>
                </c:pt>
                <c:pt idx="74">
                  <c:v>Secretaria Municipal da Saúde</c:v>
                </c:pt>
                <c:pt idx="75">
                  <c:v>Secretaria Municipal de Educação</c:v>
                </c:pt>
              </c:strCache>
            </c:strRef>
          </c:cat>
          <c:val>
            <c:numRef>
              <c:f>Denúncia_Unidades_Mensal_2026!$I$4:$I$79</c:f>
              <c:numCache>
                <c:formatCode>General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10</c:v>
                </c:pt>
                <c:pt idx="71">
                  <c:v>21</c:v>
                </c:pt>
                <c:pt idx="72">
                  <c:v>22</c:v>
                </c:pt>
                <c:pt idx="73">
                  <c:v>83</c:v>
                </c:pt>
                <c:pt idx="74">
                  <c:v>100</c:v>
                </c:pt>
                <c:pt idx="75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3-42C3-9306-603F7389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5809</c:v>
                </c:pt>
                <c:pt idx="1">
                  <c:v>5557</c:v>
                </c:pt>
                <c:pt idx="2">
                  <c:v>6550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ysClr val="windowText" lastClr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MARÇO/2026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Denúncia_Unidades_Mensal_2026!$A$81:$D$81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Denúncia_Unidades_Mensal_2026!$A$82:$D$82</c:f>
              <c:numCache>
                <c:formatCode>General</c:formatCode>
                <c:ptCount val="4"/>
                <c:pt idx="0">
                  <c:v>98</c:v>
                </c:pt>
                <c:pt idx="1">
                  <c:v>328</c:v>
                </c:pt>
                <c:pt idx="2">
                  <c:v>10</c:v>
                </c:pt>
                <c:pt idx="3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7-4433-B526-F8D3E4669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MARÇO/2026</a:t>
            </a:r>
            <a:endParaRPr lang="pt-BR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Denúncia_Unidades_Mensal_2026!$G$83:$G$86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Denúncia_Unidades_Mensal_2026!$H$83:$H$86</c:f>
              <c:numCache>
                <c:formatCode>General</c:formatCode>
                <c:ptCount val="4"/>
                <c:pt idx="0">
                  <c:v>11</c:v>
                </c:pt>
                <c:pt idx="1">
                  <c:v>292</c:v>
                </c:pt>
                <c:pt idx="2">
                  <c:v>19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9-44B8-AEED-3D277423C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2026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'e-SIC_2026'!$B$5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'e-SIC_2026'!$B$6:$B$17</c:f>
              <c:numCache>
                <c:formatCode>#,##0</c:formatCode>
                <c:ptCount val="12"/>
                <c:pt idx="0">
                  <c:v>959</c:v>
                </c:pt>
                <c:pt idx="1">
                  <c:v>830</c:v>
                </c:pt>
                <c:pt idx="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9-40AD-AFF8-9026C950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'e-SIC_2026'!$C$5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669-40AD-AFF8-9026C9504043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669-40AD-AFF8-9026C9504043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669-40AD-AFF8-9026C9504043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669-40AD-AFF8-9026C9504043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F669-40AD-AFF8-9026C9504043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F669-40AD-AFF8-9026C9504043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F669-40AD-AFF8-9026C9504043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F669-40AD-AFF8-9026C9504043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F669-40AD-AFF8-9026C9504043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F669-40AD-AFF8-9026C9504043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6-F669-40AD-AFF8-9026C9504043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8-F669-40AD-AFF8-9026C9504043}"/>
              </c:ext>
            </c:extLst>
          </c:dPt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'e-SIC_2026'!$C$6:$C$17</c:f>
              <c:numCache>
                <c:formatCode>0.00</c:formatCode>
                <c:ptCount val="12"/>
                <c:pt idx="0">
                  <c:v>56.699346405228759</c:v>
                </c:pt>
                <c:pt idx="1">
                  <c:v>-13.451511991657977</c:v>
                </c:pt>
                <c:pt idx="2">
                  <c:v>16.14457831325301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69-40AD-AFF8-9026C950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2026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'e-SIC_2026'!$P$106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E7B-4EA4-A4E0-6700E718D50F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E7B-4EA4-A4E0-6700E718D50F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E7B-4EA4-A4E0-6700E718D50F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E7B-4EA4-A4E0-6700E718D5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E7B-4EA4-A4E0-6700E718D50F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E7B-4EA4-A4E0-6700E718D50F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3E7B-4EA4-A4E0-6700E718D50F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3E7B-4EA4-A4E0-6700E718D50F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3E7B-4EA4-A4E0-6700E718D50F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3E7B-4EA4-A4E0-6700E718D50F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B-4EA4-A4E0-6700E718D50F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B-4EA4-A4E0-6700E718D50F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B-4EA4-A4E0-6700E718D50F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B-4EA4-A4E0-6700E718D50F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7B-4EA4-A4E0-6700E718D5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'e-SIC_2026'!$A$107:$A$116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SF</c:v>
                </c:pt>
                <c:pt idx="3">
                  <c:v>SME</c:v>
                </c:pt>
                <c:pt idx="4">
                  <c:v>SMUL</c:v>
                </c:pt>
                <c:pt idx="5">
                  <c:v>SMSUB</c:v>
                </c:pt>
                <c:pt idx="6">
                  <c:v>SPTrans</c:v>
                </c:pt>
                <c:pt idx="7">
                  <c:v>SIURB</c:v>
                </c:pt>
                <c:pt idx="8">
                  <c:v>SEHAB</c:v>
                </c:pt>
                <c:pt idx="9">
                  <c:v>SMADS</c:v>
                </c:pt>
              </c:strCache>
            </c:strRef>
          </c:cat>
          <c:val>
            <c:numRef>
              <c:f>'e-SIC_2026'!$N$107:$N$116</c:f>
              <c:numCache>
                <c:formatCode>General</c:formatCode>
                <c:ptCount val="10"/>
                <c:pt idx="0">
                  <c:v>310</c:v>
                </c:pt>
                <c:pt idx="1">
                  <c:v>290</c:v>
                </c:pt>
                <c:pt idx="2">
                  <c:v>210</c:v>
                </c:pt>
                <c:pt idx="3">
                  <c:v>187</c:v>
                </c:pt>
                <c:pt idx="4">
                  <c:v>121</c:v>
                </c:pt>
                <c:pt idx="5">
                  <c:v>111</c:v>
                </c:pt>
                <c:pt idx="6">
                  <c:v>103</c:v>
                </c:pt>
                <c:pt idx="7">
                  <c:v>95</c:v>
                </c:pt>
                <c:pt idx="8">
                  <c:v>81</c:v>
                </c:pt>
                <c:pt idx="9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E7B-4EA4-A4E0-6700E718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MARÇO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'e-SIC_2026'!$AC$22</c:f>
              <c:strCache>
                <c:ptCount val="1"/>
                <c:pt idx="0">
                  <c:v>mar/26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'e-SIC_2026'!$AI$2:$AI$6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('e-SIC_2026'!$AC$27,'e-SIC_2026'!$AC$33,'e-SIC_2026'!$AC$39,'e-SIC_2026'!$AC$42,'e-SIC_2026'!$AC$46)</c:f>
              <c:numCache>
                <c:formatCode>General</c:formatCode>
                <c:ptCount val="5"/>
                <c:pt idx="0">
                  <c:v>864</c:v>
                </c:pt>
                <c:pt idx="1">
                  <c:v>105</c:v>
                </c:pt>
                <c:pt idx="2">
                  <c:v>84</c:v>
                </c:pt>
                <c:pt idx="3">
                  <c:v>57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6-4665-B283-87D033CC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Março/2026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Março</a:t>
            </a:r>
            <a:r>
              <a:rPr lang="pt-BR" sz="1200" b="1" i="0" u="none" strike="noStrike" baseline="0">
                <a:effectLst/>
              </a:rPr>
              <a:t>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62</c:v>
                </c:pt>
                <c:pt idx="1">
                  <c:v>74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sugestões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56</c:v>
                </c:pt>
                <c:pt idx="1">
                  <c:v>61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- 2026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9" formatCode="0">
                  <c:v>9</c:v>
                </c:pt>
                <c:pt idx="10" formatCode="0">
                  <c:v>10</c:v>
                </c:pt>
                <c:pt idx="11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A77-87FD-F16D0DBA6C06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9" formatCode="0">
                  <c:v>1465</c:v>
                </c:pt>
                <c:pt idx="10" formatCode="0">
                  <c:v>1260</c:v>
                </c:pt>
                <c:pt idx="11" formatCode="0">
                  <c:v>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1-4A77-87FD-F16D0DBA6C06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9" formatCode="0">
                  <c:v>783</c:v>
                </c:pt>
                <c:pt idx="10" formatCode="0">
                  <c:v>610</c:v>
                </c:pt>
                <c:pt idx="11" formatCode="0">
                  <c:v>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51-4A77-87FD-F16D0DBA6C06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9" formatCode="0">
                  <c:v>976</c:v>
                </c:pt>
                <c:pt idx="10" formatCode="0">
                  <c:v>723</c:v>
                </c:pt>
                <c:pt idx="11" formatCode="0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1-4A77-87FD-F16D0DBA6C06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9" formatCode="0">
                  <c:v>108</c:v>
                </c:pt>
                <c:pt idx="10" formatCode="0">
                  <c:v>81</c:v>
                </c:pt>
                <c:pt idx="11" formatCode="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51-4A77-87FD-F16D0DBA6C06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9" formatCode="0">
                  <c:v>2759</c:v>
                </c:pt>
                <c:pt idx="10" formatCode="0">
                  <c:v>2608</c:v>
                </c:pt>
                <c:pt idx="11" formatCode="0">
                  <c:v>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1-4A77-87FD-F16D0DBA6C06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8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9" formatCode="0">
                  <c:v>228</c:v>
                </c:pt>
                <c:pt idx="10" formatCode="0">
                  <c:v>149</c:v>
                </c:pt>
                <c:pt idx="11" formatCode="0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51-4A77-87FD-F16D0DB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MARÇO/2026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4-4EA6-80E1-F3BB3B70CE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4-4EA6-80E1-F3BB3B70CE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4-4EA6-80E1-F3BB3B70CE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4-4EA6-80E1-F3BB3B70CE8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4-4EA6-80E1-F3BB3B70CE8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E4-4EA6-80E1-F3BB3B70CE8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E4-4EA6-80E1-F3BB3B70CE8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E4-4EA6-80E1-F3BB3B70CE88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Canais_atendimento!$K$5:$K$12</c:f>
              <c:numCache>
                <c:formatCode>0</c:formatCode>
                <c:ptCount val="8"/>
                <c:pt idx="0">
                  <c:v>9</c:v>
                </c:pt>
                <c:pt idx="1">
                  <c:v>1465</c:v>
                </c:pt>
                <c:pt idx="2">
                  <c:v>783</c:v>
                </c:pt>
                <c:pt idx="3">
                  <c:v>976</c:v>
                </c:pt>
                <c:pt idx="4">
                  <c:v>222</c:v>
                </c:pt>
                <c:pt idx="5">
                  <c:v>108</c:v>
                </c:pt>
                <c:pt idx="6">
                  <c:v>2759</c:v>
                </c:pt>
                <c:pt idx="7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E4-4EA6-80E1-F3BB3B70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MARÇO/2026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0.13740458015267176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4-486F-A55E-22D8917C657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22.366412213740457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4-486F-A55E-22D8917C657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11.954198473282442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4-486F-A55E-22D8917C657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14.900763358778626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4-486F-A55E-22D8917C657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3.3893129770992365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04-486F-A55E-22D8917C657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1.6488549618320612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4-486F-A55E-22D8917C657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42.122137404580151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04-486F-A55E-22D8917C657B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3.4809160305343512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4-486F-A55E-22D8917C6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solidFill>
                  <a:sysClr val="windowText" lastClr="000000"/>
                </a:solidFill>
                <a:effectLst/>
              </a:rPr>
              <a:t>FORA DA COMPETÊNCIA DA MUNICIPALIDADE - TOTAIS MARÇO/2026</a:t>
            </a:r>
          </a:p>
        </c:rich>
      </c:tx>
      <c:layout>
        <c:manualLayout>
          <c:xMode val="edge"/>
          <c:yMode val="edge"/>
          <c:x val="0.11158662411557822"/>
          <c:y val="2.4012695265330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competência'!$A$33:$A$35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competência'!$B$33:$B$35</c:f>
              <c:numCache>
                <c:formatCode>General</c:formatCode>
                <c:ptCount val="3"/>
                <c:pt idx="0">
                  <c:v>26</c:v>
                </c:pt>
                <c:pt idx="1">
                  <c:v>15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rtl="0"/>
            <a:r>
              <a:rPr lang="pt-BR" sz="1400" b="1" i="0" baseline="0">
                <a:solidFill>
                  <a:srgbClr val="002060"/>
                </a:solidFill>
                <a:effectLst/>
                <a:latin typeface="+mn-lt"/>
              </a:rPr>
              <a:t>Total Mensal - 2026</a:t>
            </a:r>
            <a:endParaRPr lang="pt-BR" sz="1400">
              <a:solidFill>
                <a:srgbClr val="00206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908D7F6-819A-41B9-925F-0127F99CE4A6}">
          <cx:dataLabels pos="inEnd"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Março de 2026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março de 2026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6.550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abril de 2026, que 52,2% foram finalizados com a orientação e resposta aos cidadãos (ãs), 44,0% estão em andamento (aguardando complemento de informações do cidadão ou com processo autuado), 3,3%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0,6%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março/26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"Buraco e Pavimentação"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115,69%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efeito deste relatório, entende-se por “Buraco e Pavimentação” as manifestações relacionadas à pavimentação de vias não asfaltadas, reparos em pontes, viadutos e túneis, além de solicitações de tapa-buraco e correção de imperfeições no asfalto.</a:t>
          </a: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março/26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"Matrícula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29,53%. Para efeito desse relatório, entende-se por “Matrícula” as manifestações referentes à inscrição ou transferência em instituições de ensino da prefeitura de São Paulo.	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fevereiro de 2026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março/26,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426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88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março/26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964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16,14%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fevereiro de 2026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830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495301</xdr:colOff>
      <xdr:row>9</xdr:row>
      <xdr:rowOff>158362</xdr:rowOff>
    </xdr:from>
    <xdr:to>
      <xdr:col>11</xdr:col>
      <xdr:colOff>76201</xdr:colOff>
      <xdr:row>24</xdr:row>
      <xdr:rowOff>89110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1" y="1872862"/>
          <a:ext cx="4457700" cy="2788248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27</xdr:row>
      <xdr:rowOff>37804</xdr:rowOff>
    </xdr:from>
    <xdr:to>
      <xdr:col>7</xdr:col>
      <xdr:colOff>161924</xdr:colOff>
      <xdr:row>42</xdr:row>
      <xdr:rowOff>63099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99" y="5181304"/>
          <a:ext cx="4352925" cy="288279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50</xdr:row>
      <xdr:rowOff>95250</xdr:rowOff>
    </xdr:from>
    <xdr:to>
      <xdr:col>7</xdr:col>
      <xdr:colOff>114300</xdr:colOff>
      <xdr:row>65</xdr:row>
      <xdr:rowOff>92129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9620250"/>
          <a:ext cx="4238625" cy="285437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50</xdr:row>
      <xdr:rowOff>95204</xdr:rowOff>
    </xdr:from>
    <xdr:to>
      <xdr:col>15</xdr:col>
      <xdr:colOff>454700</xdr:colOff>
      <xdr:row>65</xdr:row>
      <xdr:rowOff>98222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57700" y="9620204"/>
          <a:ext cx="5141000" cy="2860518"/>
        </a:xfrm>
        <a:prstGeom prst="rect">
          <a:avLst/>
        </a:prstGeom>
      </xdr:spPr>
    </xdr:pic>
    <xdr:clientData/>
  </xdr:twoCellAnchor>
  <xdr:twoCellAnchor editAs="oneCell">
    <xdr:from>
      <xdr:col>7</xdr:col>
      <xdr:colOff>203085</xdr:colOff>
      <xdr:row>27</xdr:row>
      <xdr:rowOff>38099</xdr:rowOff>
    </xdr:from>
    <xdr:to>
      <xdr:col>16</xdr:col>
      <xdr:colOff>9525</xdr:colOff>
      <xdr:row>42</xdr:row>
      <xdr:rowOff>76159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0285" y="5181599"/>
          <a:ext cx="5292840" cy="289556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Março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Março/26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60119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2026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65772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60325</xdr:colOff>
      <xdr:row>8</xdr:row>
      <xdr:rowOff>328083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63500</xdr:colOff>
      <xdr:row>18</xdr:row>
      <xdr:rowOff>158750</xdr:rowOff>
    </xdr:from>
    <xdr:ext cx="4561417" cy="2561167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18</xdr:col>
      <xdr:colOff>88904</xdr:colOff>
      <xdr:row>32</xdr:row>
      <xdr:rowOff>96308</xdr:rowOff>
    </xdr:from>
    <xdr:ext cx="5763680" cy="5671608"/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17</xdr:col>
      <xdr:colOff>10583</xdr:colOff>
      <xdr:row>31</xdr:row>
      <xdr:rowOff>137584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0.00731</cdr:x>
      <cdr:y>0</cdr:y>
    </cdr:from>
    <cdr:to>
      <cdr:x>0.99909</cdr:x>
      <cdr:y>0.21927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3867" y="0"/>
          <a:ext cx="4593167" cy="602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2026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370418</xdr:colOff>
      <xdr:row>1</xdr:row>
      <xdr:rowOff>190499</xdr:rowOff>
    </xdr:from>
    <xdr:to>
      <xdr:col>10</xdr:col>
      <xdr:colOff>275167</xdr:colOff>
      <xdr:row>65</xdr:row>
      <xdr:rowOff>53824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371924</xdr:colOff>
      <xdr:row>66</xdr:row>
      <xdr:rowOff>22370</xdr:rowOff>
    </xdr:from>
    <xdr:to>
      <xdr:col>5</xdr:col>
      <xdr:colOff>3333750</xdr:colOff>
      <xdr:row>80</xdr:row>
      <xdr:rowOff>166303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3465285</xdr:colOff>
      <xdr:row>66</xdr:row>
      <xdr:rowOff>25404</xdr:rowOff>
    </xdr:from>
    <xdr:to>
      <xdr:col>10</xdr:col>
      <xdr:colOff>264584</xdr:colOff>
      <xdr:row>80</xdr:row>
      <xdr:rowOff>169337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3100384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105834</xdr:colOff>
      <xdr:row>28</xdr:row>
      <xdr:rowOff>42333</xdr:rowOff>
    </xdr:from>
    <xdr:to>
      <xdr:col>6</xdr:col>
      <xdr:colOff>515409</xdr:colOff>
      <xdr:row>40</xdr:row>
      <xdr:rowOff>51858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102657</xdr:colOff>
      <xdr:row>28</xdr:row>
      <xdr:rowOff>42333</xdr:rowOff>
    </xdr:from>
    <xdr:to>
      <xdr:col>15</xdr:col>
      <xdr:colOff>12699</xdr:colOff>
      <xdr:row>40</xdr:row>
      <xdr:rowOff>51859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- 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Março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486834</xdr:colOff>
      <xdr:row>14</xdr:row>
      <xdr:rowOff>105832</xdr:rowOff>
    </xdr:from>
    <xdr:to>
      <xdr:col>13</xdr:col>
      <xdr:colOff>603251</xdr:colOff>
      <xdr:row>25</xdr:row>
      <xdr:rowOff>148165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18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105833</xdr:colOff>
      <xdr:row>12</xdr:row>
      <xdr:rowOff>201081</xdr:rowOff>
    </xdr:from>
    <xdr:to>
      <xdr:col>15</xdr:col>
      <xdr:colOff>28525</xdr:colOff>
      <xdr:row>27</xdr:row>
      <xdr:rowOff>10583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54250" y="2487081"/>
          <a:ext cx="7616775" cy="2825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469824</xdr:colOff>
      <xdr:row>2</xdr:row>
      <xdr:rowOff>42334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332991" y="42333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105833</xdr:colOff>
      <xdr:row>2</xdr:row>
      <xdr:rowOff>42333</xdr:rowOff>
    </xdr:from>
    <xdr:ext cx="3746500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37549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42</xdr:row>
      <xdr:rowOff>10580</xdr:rowOff>
    </xdr:from>
    <xdr:to>
      <xdr:col>18</xdr:col>
      <xdr:colOff>42333</xdr:colOff>
      <xdr:row>61</xdr:row>
      <xdr:rowOff>148167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2" y="8202080"/>
          <a:ext cx="11478681" cy="37570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endParaRPr lang="pt-BR">
            <a:effectLst/>
          </a:endParaRPr>
        </a:p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"Deixo aqui um elogio carregado de gratidão ao Dr. Brandon Thomaz Sousa. Em um ambiente que exige tanto cuidado como o CAPS, seu atendimento receptivo e empático tem sido fundamental para o tratamento do meu filho. O diferencial do Dr. Brandon é o seu profissionalismo ímpar aliado a um coração que sabe ouvir. Ele vai muito além do protocolo; ele cuida de pessoas. Ver o cuidado e atenção que ele desprende para com meu filho é um exemplo a ser seguido e me traz uma paz imensa à nossa família, em saber que meu filho está em boas mãos. Guaianases tem muita sorte de contar com um médico de tamanha grandeza humana."</a:t>
          </a: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Em atendimento à manifestação registrada sob o protocolo nº 36848505, informo que realizei contato telefônico com a munícipe, no dia 27/03/2026 às 17h20. Na ocasião, agradeci o elogio direcionado aos colaboradores do serviço Brandon Thomaz Sousa – médico psiquiatra, Luciene Prescinoto Dias – psicólogo, Silmara Regina Alves – escriturário administrativo; que foram informados sobre o elogio na data de ontem 26/03/26. Durante o contato reiterei nosso compromisso com a oferta de um cuidado humanizado, alinhado às políticas públicas de saúde e voltado ao fortalecimento do Sistema Único de Saúde (SUS). </a:t>
          </a: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Atenciosamente,</a:t>
          </a:r>
        </a:p>
        <a:p>
          <a:pPr algn="ctr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Régis Buldo Pires</a:t>
          </a:r>
        </a:p>
        <a:p>
          <a:pPr algn="ctr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Gerente – CAPS Adulto II Guaian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478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478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 elogio</a:t>
          </a:r>
          <a:r>
            <a:rPr lang="pt-BR" sz="1800" b="1" baseline="0">
              <a:solidFill>
                <a:sysClr val="windowText" lastClr="000000"/>
              </a:solidFill>
            </a:rPr>
            <a:t> e melhor sugestão de Março de 2026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202141</xdr:colOff>
      <xdr:row>2</xdr:row>
      <xdr:rowOff>184150</xdr:rowOff>
    </xdr:from>
    <xdr:to>
      <xdr:col>8</xdr:col>
      <xdr:colOff>10583</xdr:colOff>
      <xdr:row>19</xdr:row>
      <xdr:rowOff>127000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190501</xdr:colOff>
      <xdr:row>20</xdr:row>
      <xdr:rowOff>127001</xdr:rowOff>
    </xdr:from>
    <xdr:to>
      <xdr:col>7</xdr:col>
      <xdr:colOff>592666</xdr:colOff>
      <xdr:row>38</xdr:row>
      <xdr:rowOff>74083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148165</xdr:colOff>
      <xdr:row>61</xdr:row>
      <xdr:rowOff>148162</xdr:rowOff>
    </xdr:from>
    <xdr:to>
      <xdr:col>18</xdr:col>
      <xdr:colOff>42332</xdr:colOff>
      <xdr:row>103</xdr:row>
      <xdr:rowOff>21168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48165" y="11959162"/>
          <a:ext cx="11482917" cy="78740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Procuradoria Geral do Município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"Prezados,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Venho, respeitosamente, apresentar uma sugestão construtiva acerca da divulgação pública da lista dos maiores devedores do Município, disponibilizada no seguinte endereço eletrônico: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https://dividaativa.prefeitura.sp.gov.br/Docs/Lista_50_devedores_definitiva.pdf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Inicialmente, cumpre reconhecer que a transparência e a publicidade dos atos administrativos constituem princípios fundamentais da Administração Pública, nos termos do art. 37 da Constituição Federal, sendo meritória a iniciativa de dar visibilidade à dívida ativa municipal.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Todavia, chama atenção a observação constante no documento, no sentido de que foram considerados débitos “independentemente da existência de garantias judiciais ou de causas suspensivas da exigibilidade do crédito”.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Nesse aspecto, entendo que merece reflexão o fato de que, nos termos do art. 151 do Código Tributário Nacional, a exigibilidade do crédito tributário pode estar suspensa em diversas hipóteses, como: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depósito do montante integral,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concessão de tutela judicial,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parcelamento, entre outras.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Nessas situações, embora o crédito esteja formalmente constituído, não é juridicamente exigível, encontrando-se sob discussão ou garantia no âmbito judicial.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divulgação pública desses valores sem a devida distinção pode induzir terceiros a interpretar que se tratam de débitos inadimplidos em sentido pleno, o que pode impactar diretamente a reputação comercial das empresas envolvidas, afetando relações contratuais, crédito e demanda de mercado.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Esse cenário pode, inclusive, fomentar a propositura de demandas judiciais envolvendo alegações de dano à imagem da pessoa jurídica — tema que, embora reconhecido pela jurisprudência, possui natureza essencialmente controvertida quanto aos seus limites e extensão.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Sob esse ponto, é relevante destacar que a noção de “dano moral” tem origem na proteção da dignidade e da esfera subjetiva do indivíduo humano, sendo, por natureza, um conceito vinculado à experiência pessoal e à consciência individual. A sua extensão à pessoa jurídica — ente abstrato e coletivo — decorre de construção jurídica voltada à proteção de sua reputação objetiva no mercado, e não de uma dimensão moral propriamente dita no sentido humano do termo.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justamente nesse ponto que surge um aspecto sensível.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ampliação indiscriminada de alegações de “dano moral” por pessoas jurídicas, especialmente em contextos de divulgação de informações públicas, pode gerar um efeito colateral indesejado: a tentativa de restringir ou desincentivar a circulação de informações e críticas legítimas, o que tangencia o debate sobre limites à liberdade de expressão.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Constituição Federal, em seu art. 5º, incisos IV e IX, assegura a livre manifestação do pensamento e a liberdade de expressão, vedando qualquer forma de censura prévia. Nesse sentido, é fundamental que práticas administrativas de publicidade institucional sejam estruturadas de modo a evitar interpretações que possam servir de fundamento para restrições indevidas à circulação de informações ou ao debate público.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Assim, embora não se questione a legitimidade da transparência adotada, entende-se que a forma de apresentação das informações pode, inadvertidamente, gerar: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distorções na percepção pública da situação jurídica dos contribuintes,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potenciais litígios desnecessários,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 debates jurídicos sensíveis envolvendo liberdade de expressão e limites de responsabilização.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Diante disso, como sugestão construtiva, propõe-se a avaliação da possibilidade de: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incluir distinção expressa entre débitos exigíveis e débitos com exigibilidade suspensa;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indicar, sempre que aplicável, a existência de garantia judicial ou discussão em curso;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ou revisar os critérios de divulgação para privilegiar créditos efetivamente exigíveis.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Tais medidas tendem a aprimorar a precisão das informações, reduzir controvérsias jurídicas e fortalecer a confiança institucional.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Reitero que a presente manifestação tem caráter exclusivamente colaborativo, visando ao aperfeiçoamento das práticas administrativas."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l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Aguardando resposta do órgão</a:t>
          </a: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137583</xdr:colOff>
      <xdr:row>2</xdr:row>
      <xdr:rowOff>190499</xdr:rowOff>
    </xdr:from>
    <xdr:to>
      <xdr:col>18</xdr:col>
      <xdr:colOff>62418</xdr:colOff>
      <xdr:row>19</xdr:row>
      <xdr:rowOff>126783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66833" y="571499"/>
          <a:ext cx="6084335" cy="3365284"/>
        </a:xfrm>
        <a:prstGeom prst="rect">
          <a:avLst/>
        </a:prstGeom>
      </xdr:spPr>
    </xdr:pic>
    <xdr:clientData/>
  </xdr:twoCellAnchor>
  <xdr:twoCellAnchor editAs="oneCell">
    <xdr:from>
      <xdr:col>8</xdr:col>
      <xdr:colOff>158750</xdr:colOff>
      <xdr:row>20</xdr:row>
      <xdr:rowOff>137584</xdr:rowOff>
    </xdr:from>
    <xdr:to>
      <xdr:col>18</xdr:col>
      <xdr:colOff>74083</xdr:colOff>
      <xdr:row>38</xdr:row>
      <xdr:rowOff>73868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88000" y="4138084"/>
          <a:ext cx="6074833" cy="33652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Mar/26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14</xdr:col>
      <xdr:colOff>74083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137584</xdr:colOff>
      <xdr:row>10</xdr:row>
      <xdr:rowOff>201082</xdr:rowOff>
    </xdr:from>
    <xdr:to>
      <xdr:col>18</xdr:col>
      <xdr:colOff>105834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1</xdr:rowOff>
    </xdr:from>
    <xdr:ext cx="12774082" cy="158750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"/>
          <a:ext cx="12774082" cy="1587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FORA DA COMPETÊNCIA DA MUNICIPALIDADE** -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MARÇO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“Fora da Competência da municipalidade”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</a:t>
          </a:r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Março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Março/26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659345</xdr:colOff>
      <xdr:row>17</xdr:row>
      <xdr:rowOff>105833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659345" y="3852333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MAR/26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20"/>
  <sheetViews>
    <sheetView showGridLines="0" tabSelected="1" zoomScaleNormal="100" workbookViewId="0">
      <selection activeCell="S18" sqref="S18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  <row r="20" spans="18:18">
      <c r="R20" t="s">
        <v>585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29"/>
  <sheetViews>
    <sheetView zoomScale="80" zoomScaleNormal="80" workbookViewId="0"/>
  </sheetViews>
  <sheetFormatPr defaultRowHeight="15"/>
  <cols>
    <col min="1" max="1" width="53.5703125" style="231" customWidth="1"/>
    <col min="2" max="2" width="10.42578125" style="231" customWidth="1"/>
    <col min="3" max="9" width="9.140625" style="231" customWidth="1"/>
    <col min="10" max="10" width="39.28515625" style="231" customWidth="1"/>
    <col min="11" max="12" width="9.140625" style="231" customWidth="1"/>
    <col min="13" max="13" width="8.7109375" style="231" customWidth="1"/>
    <col min="14" max="14" width="7.7109375" style="231" customWidth="1"/>
    <col min="15" max="15" width="9.7109375" style="231" customWidth="1"/>
    <col min="16" max="16" width="8.42578125" style="231" customWidth="1"/>
    <col min="17" max="17" width="9.140625" style="231" customWidth="1"/>
    <col min="18" max="18" width="9.42578125" style="231" customWidth="1"/>
    <col min="19" max="19" width="9.85546875" style="231" customWidth="1"/>
    <col min="20" max="20" width="10.28515625" style="231" customWidth="1"/>
    <col min="21" max="21" width="8" style="231" customWidth="1"/>
    <col min="22" max="23" width="9.140625" style="231" customWidth="1"/>
    <col min="24" max="16384" width="9.140625" style="231"/>
  </cols>
  <sheetData>
    <row r="1" spans="1:2">
      <c r="A1" s="384" t="s">
        <v>3</v>
      </c>
    </row>
    <row r="2" spans="1:2">
      <c r="A2" s="384" t="s">
        <v>4</v>
      </c>
    </row>
    <row r="3" spans="1:2">
      <c r="A3" s="384"/>
    </row>
    <row r="4" spans="1:2">
      <c r="A4" s="384" t="s">
        <v>582</v>
      </c>
    </row>
    <row r="5" spans="1:2" ht="15.75" thickBot="1"/>
    <row r="6" spans="1:2" ht="15.75" thickBot="1">
      <c r="A6" s="615" t="s">
        <v>50</v>
      </c>
      <c r="B6" s="904">
        <v>46082</v>
      </c>
    </row>
    <row r="7" spans="1:2">
      <c r="A7" s="483" t="s">
        <v>92</v>
      </c>
      <c r="B7" s="967">
        <v>330</v>
      </c>
    </row>
    <row r="8" spans="1:2" s="1078" customFormat="1">
      <c r="A8" s="695" t="s">
        <v>260</v>
      </c>
      <c r="B8" s="1077">
        <v>323</v>
      </c>
    </row>
    <row r="9" spans="1:2">
      <c r="A9" s="388" t="s">
        <v>234</v>
      </c>
      <c r="B9" s="967">
        <v>257</v>
      </c>
    </row>
    <row r="10" spans="1:2">
      <c r="A10" s="388" t="s">
        <v>249</v>
      </c>
      <c r="B10" s="967">
        <v>224</v>
      </c>
    </row>
    <row r="11" spans="1:2">
      <c r="A11" s="388" t="s">
        <v>248</v>
      </c>
      <c r="B11" s="967">
        <v>214</v>
      </c>
    </row>
    <row r="12" spans="1:2">
      <c r="A12" s="388" t="s">
        <v>218</v>
      </c>
      <c r="B12" s="967">
        <v>210</v>
      </c>
    </row>
    <row r="13" spans="1:2">
      <c r="A13" s="428" t="s">
        <v>75</v>
      </c>
      <c r="B13" s="967">
        <v>203</v>
      </c>
    </row>
    <row r="14" spans="1:2">
      <c r="A14" s="428" t="s">
        <v>254</v>
      </c>
      <c r="B14" s="967">
        <v>200</v>
      </c>
    </row>
    <row r="15" spans="1:2">
      <c r="A15" s="388" t="s">
        <v>98</v>
      </c>
      <c r="B15" s="967">
        <v>199</v>
      </c>
    </row>
    <row r="16" spans="1:2" ht="15.75" thickBot="1">
      <c r="A16" s="388" t="s">
        <v>177</v>
      </c>
      <c r="B16" s="967">
        <v>195</v>
      </c>
    </row>
    <row r="17" spans="1:25" s="338" customFormat="1" ht="15.75" thickBot="1">
      <c r="A17" s="905" t="s">
        <v>8</v>
      </c>
      <c r="B17" s="906">
        <f>SUM(B7:B16)</f>
        <v>2355</v>
      </c>
    </row>
    <row r="18" spans="1:25" s="338" customFormat="1">
      <c r="A18" s="336"/>
      <c r="B18" s="337"/>
    </row>
    <row r="19" spans="1:25">
      <c r="A19" s="339"/>
    </row>
    <row r="20" spans="1:25">
      <c r="A20" s="339"/>
    </row>
    <row r="21" spans="1:25" ht="15" customHeight="1">
      <c r="A21" s="339"/>
    </row>
    <row r="22" spans="1:25" ht="15" customHeight="1">
      <c r="A22" s="339"/>
    </row>
    <row r="23" spans="1:25" ht="76.5" customHeight="1">
      <c r="A23" s="1149" t="s">
        <v>49</v>
      </c>
      <c r="B23" s="1149"/>
    </row>
    <row r="24" spans="1:25" s="202" customFormat="1">
      <c r="B24" s="202" t="str">
        <f>A7</f>
        <v>Buraco e Pavimentação</v>
      </c>
      <c r="C24" s="202" t="str">
        <f>A8</f>
        <v>Qualidade de atendimento</v>
      </c>
      <c r="D24" s="202" t="str">
        <f>A9</f>
        <v>Ônibus</v>
      </c>
      <c r="E24" s="202" t="str">
        <f>A10</f>
        <v>Ponto viciado, entulho e caçamba de entulho</v>
      </c>
      <c r="F24" s="202" t="str">
        <f>A11</f>
        <v>Poluição sonora - PSIU</v>
      </c>
      <c r="G24" s="202" t="str">
        <f>A12</f>
        <v>Matrícula</v>
      </c>
      <c r="H24" s="202" t="str">
        <f>A13</f>
        <v>Árvore</v>
      </c>
      <c r="I24" s="202" t="str">
        <f>A14</f>
        <v>Processo Administrativo</v>
      </c>
      <c r="J24" s="202" t="str">
        <f>A15</f>
        <v>Capinação e roçada de áreas verdes</v>
      </c>
      <c r="K24" s="202" t="str">
        <f>A16</f>
        <v>Estabelecimentos comerciais, indústrias e serviços</v>
      </c>
      <c r="L24" s="202" t="s">
        <v>8</v>
      </c>
      <c r="N24" s="205"/>
      <c r="O24" s="205"/>
      <c r="P24" s="205"/>
      <c r="Q24" s="205"/>
      <c r="R24" s="205"/>
      <c r="S24" s="205"/>
      <c r="T24" s="647"/>
      <c r="U24" s="647"/>
      <c r="V24" s="205"/>
      <c r="W24" s="205"/>
      <c r="X24" s="205"/>
      <c r="Y24" s="205"/>
    </row>
    <row r="25" spans="1:25" s="202" customFormat="1">
      <c r="B25" s="202">
        <f>B7</f>
        <v>330</v>
      </c>
      <c r="C25" s="202">
        <f>B8</f>
        <v>323</v>
      </c>
      <c r="D25" s="202">
        <f>B9</f>
        <v>257</v>
      </c>
      <c r="E25" s="202">
        <f>B10</f>
        <v>224</v>
      </c>
      <c r="F25" s="202">
        <f>B11</f>
        <v>214</v>
      </c>
      <c r="G25" s="202">
        <f>B12</f>
        <v>210</v>
      </c>
      <c r="H25" s="202">
        <f>B13</f>
        <v>203</v>
      </c>
      <c r="I25" s="202">
        <f>B14</f>
        <v>200</v>
      </c>
      <c r="J25" s="202">
        <f>B15</f>
        <v>199</v>
      </c>
      <c r="K25" s="202">
        <f>B16</f>
        <v>195</v>
      </c>
      <c r="N25" s="205"/>
      <c r="O25" s="205"/>
      <c r="P25" s="205"/>
      <c r="Q25" s="205"/>
      <c r="R25" s="205"/>
      <c r="S25" s="205"/>
      <c r="T25" s="647"/>
      <c r="U25" s="647"/>
      <c r="V25" s="205"/>
      <c r="W25" s="205"/>
      <c r="X25" s="205"/>
      <c r="Y25" s="205"/>
    </row>
    <row r="26" spans="1:25" s="202" customFormat="1">
      <c r="K26" s="202">
        <f>K25</f>
        <v>195</v>
      </c>
      <c r="L26" s="643">
        <f>Assuntos!K263</f>
        <v>6124</v>
      </c>
      <c r="N26" s="205"/>
      <c r="O26" s="205"/>
      <c r="P26" s="205"/>
      <c r="Q26" s="205"/>
      <c r="R26" s="205"/>
      <c r="S26" s="205"/>
      <c r="T26" s="647"/>
      <c r="U26" s="647"/>
      <c r="V26" s="205"/>
      <c r="W26" s="205"/>
      <c r="X26" s="205"/>
      <c r="Y26" s="205"/>
    </row>
    <row r="27" spans="1:25" s="202" customFormat="1">
      <c r="N27" s="205"/>
      <c r="O27" s="205"/>
      <c r="P27" s="205"/>
      <c r="Q27" s="205"/>
      <c r="R27" s="205"/>
      <c r="S27" s="205"/>
      <c r="T27" s="647"/>
      <c r="U27" s="647"/>
      <c r="V27" s="205"/>
      <c r="W27" s="205"/>
      <c r="X27" s="205"/>
      <c r="Y27" s="205"/>
    </row>
    <row r="28" spans="1:25">
      <c r="N28" s="233"/>
      <c r="O28" s="233"/>
      <c r="P28" s="233"/>
      <c r="Q28" s="233"/>
      <c r="R28" s="233"/>
      <c r="S28" s="233"/>
      <c r="T28" s="907"/>
      <c r="U28" s="907"/>
      <c r="V28" s="233"/>
      <c r="W28" s="233"/>
      <c r="X28" s="233"/>
      <c r="Y28" s="233"/>
    </row>
    <row r="29" spans="1:25">
      <c r="N29" s="233"/>
      <c r="O29" s="233"/>
      <c r="P29" s="233"/>
      <c r="Q29" s="233"/>
      <c r="R29" s="233"/>
      <c r="S29" s="233"/>
      <c r="T29" s="907"/>
      <c r="U29" s="907"/>
      <c r="V29" s="233"/>
      <c r="W29" s="233"/>
      <c r="X29" s="233"/>
      <c r="Y29" s="233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74" customWidth="1"/>
    <col min="2" max="2" width="7.5703125" style="75" bestFit="1" customWidth="1"/>
    <col min="3" max="3" width="7.7109375" style="75" bestFit="1" customWidth="1"/>
    <col min="4" max="4" width="7.140625" style="75" bestFit="1" customWidth="1"/>
    <col min="5" max="5" width="7" style="75" bestFit="1" customWidth="1"/>
    <col min="6" max="6" width="7.5703125" style="75" bestFit="1" customWidth="1"/>
    <col min="7" max="7" width="6.7109375" style="71" bestFit="1" customWidth="1"/>
    <col min="8" max="8" width="7" style="75" bestFit="1" customWidth="1"/>
    <col min="9" max="9" width="7.85546875" style="75" customWidth="1"/>
    <col min="10" max="10" width="7.140625" style="75" bestFit="1" customWidth="1"/>
    <col min="11" max="11" width="7.5703125" style="75" bestFit="1" customWidth="1"/>
    <col min="12" max="12" width="7.140625" style="76" bestFit="1" customWidth="1"/>
    <col min="13" max="13" width="7.85546875" style="75" customWidth="1"/>
    <col min="14" max="14" width="9.7109375" style="75" customWidth="1"/>
    <col min="15" max="236" width="9.140625" style="8" customWidth="1"/>
    <col min="237" max="237" width="58.28515625" style="8" customWidth="1"/>
    <col min="238" max="238" width="3.7109375" style="8" bestFit="1" customWidth="1"/>
    <col min="239" max="239" width="5.5703125" style="8" bestFit="1" customWidth="1"/>
    <col min="240" max="240" width="5.5703125" style="8" customWidth="1"/>
    <col min="241" max="16384" width="5.5703125" style="8"/>
  </cols>
  <sheetData>
    <row r="1" spans="1:16" customFormat="1" ht="15">
      <c r="A1" s="1" t="s">
        <v>3</v>
      </c>
      <c r="B1" s="84"/>
      <c r="C1" s="84"/>
      <c r="D1" s="84"/>
      <c r="E1" s="84"/>
      <c r="F1" s="84"/>
      <c r="G1" s="68"/>
      <c r="H1" s="84"/>
      <c r="I1" s="84"/>
      <c r="J1" s="84"/>
      <c r="K1" s="84"/>
      <c r="L1" s="190"/>
      <c r="M1" s="191"/>
      <c r="N1" s="191"/>
      <c r="O1" s="186"/>
      <c r="P1" s="186"/>
    </row>
    <row r="2" spans="1:16" customFormat="1" ht="15">
      <c r="A2" s="85" t="s">
        <v>4</v>
      </c>
      <c r="B2" s="5"/>
      <c r="C2" s="5"/>
      <c r="D2" s="5"/>
      <c r="E2" s="5"/>
      <c r="F2" s="5"/>
      <c r="G2" s="59"/>
      <c r="H2" s="5"/>
      <c r="I2" s="5"/>
      <c r="J2" s="5"/>
      <c r="K2" s="5"/>
      <c r="L2" s="190"/>
      <c r="M2" s="191"/>
      <c r="N2" s="191"/>
      <c r="O2" s="186"/>
      <c r="P2" s="186"/>
    </row>
    <row r="3" spans="1:16" customFormat="1" ht="15.75" thickBot="1">
      <c r="A3" s="74"/>
      <c r="B3" s="75"/>
      <c r="C3" s="75"/>
      <c r="D3" s="75"/>
      <c r="E3" s="75"/>
      <c r="F3" s="75"/>
      <c r="G3" s="71"/>
      <c r="H3" s="75"/>
      <c r="I3" s="75"/>
      <c r="J3" s="75"/>
      <c r="K3" s="75"/>
      <c r="L3" s="190"/>
      <c r="M3" s="191"/>
      <c r="N3" s="191"/>
      <c r="O3" s="186"/>
      <c r="P3" s="186"/>
    </row>
    <row r="4" spans="1:16" customFormat="1" ht="15.75" thickBot="1">
      <c r="A4" s="616" t="s">
        <v>317</v>
      </c>
      <c r="B4" s="416">
        <v>46357</v>
      </c>
      <c r="C4" s="417">
        <v>46327</v>
      </c>
      <c r="D4" s="418">
        <v>46296</v>
      </c>
      <c r="E4" s="417">
        <v>46266</v>
      </c>
      <c r="F4" s="417">
        <v>46235</v>
      </c>
      <c r="G4" s="417">
        <v>46204</v>
      </c>
      <c r="H4" s="417">
        <v>46174</v>
      </c>
      <c r="I4" s="419">
        <v>46143</v>
      </c>
      <c r="J4" s="417">
        <v>46113</v>
      </c>
      <c r="K4" s="416">
        <v>46082</v>
      </c>
      <c r="L4" s="420">
        <v>46054</v>
      </c>
      <c r="M4" s="421">
        <v>46023</v>
      </c>
      <c r="N4" s="938" t="s">
        <v>8</v>
      </c>
      <c r="O4" s="86" t="s">
        <v>9</v>
      </c>
      <c r="P4" s="44" t="s">
        <v>51</v>
      </c>
    </row>
    <row r="5" spans="1:16" customFormat="1" ht="15">
      <c r="A5" s="504" t="s">
        <v>318</v>
      </c>
      <c r="B5" s="505"/>
      <c r="C5" s="506"/>
      <c r="D5" s="507"/>
      <c r="E5" s="507"/>
      <c r="F5" s="507"/>
      <c r="G5" s="507"/>
      <c r="H5" s="508"/>
      <c r="I5" s="507"/>
      <c r="J5" s="506"/>
      <c r="K5" s="506">
        <v>191</v>
      </c>
      <c r="L5" s="506">
        <v>131</v>
      </c>
      <c r="M5" s="506">
        <v>148</v>
      </c>
      <c r="N5" s="937">
        <f t="shared" ref="N5:N36" si="0">SUM(B5:M5)</f>
        <v>470</v>
      </c>
      <c r="O5" s="509">
        <f t="shared" ref="O5:O36" si="1">AVERAGE(B5:M5)</f>
        <v>156.66666666666666</v>
      </c>
      <c r="P5" s="510">
        <f t="shared" ref="P5:P36" si="2">(N5/$N$71)*100</f>
        <v>2.8081496086514908</v>
      </c>
    </row>
    <row r="6" spans="1:16" customFormat="1" ht="15">
      <c r="A6" s="511" t="s">
        <v>319</v>
      </c>
      <c r="B6" s="512"/>
      <c r="C6" s="513"/>
      <c r="D6" s="506"/>
      <c r="E6" s="506"/>
      <c r="F6" s="506"/>
      <c r="G6" s="513"/>
      <c r="H6" s="514"/>
      <c r="I6" s="513"/>
      <c r="J6" s="513"/>
      <c r="K6" s="513">
        <v>1</v>
      </c>
      <c r="L6" s="513">
        <v>2</v>
      </c>
      <c r="M6" s="513">
        <v>1</v>
      </c>
      <c r="N6" s="515">
        <f t="shared" si="0"/>
        <v>4</v>
      </c>
      <c r="O6" s="509">
        <f t="shared" si="1"/>
        <v>1.3333333333333333</v>
      </c>
      <c r="P6" s="510">
        <f t="shared" si="2"/>
        <v>2.3899145605544601E-2</v>
      </c>
    </row>
    <row r="7" spans="1:16" customFormat="1" ht="15">
      <c r="A7" s="511" t="s">
        <v>320</v>
      </c>
      <c r="B7" s="516"/>
      <c r="C7" s="513"/>
      <c r="D7" s="513"/>
      <c r="E7" s="513"/>
      <c r="F7" s="513"/>
      <c r="G7" s="513"/>
      <c r="H7" s="514"/>
      <c r="I7" s="513"/>
      <c r="J7" s="513"/>
      <c r="K7" s="513">
        <v>405</v>
      </c>
      <c r="L7" s="513">
        <v>305</v>
      </c>
      <c r="M7" s="513">
        <v>343</v>
      </c>
      <c r="N7" s="515">
        <f t="shared" si="0"/>
        <v>1053</v>
      </c>
      <c r="O7" s="509">
        <f t="shared" si="1"/>
        <v>351</v>
      </c>
      <c r="P7" s="510">
        <f t="shared" si="2"/>
        <v>6.2914500806596161</v>
      </c>
    </row>
    <row r="8" spans="1:16" customFormat="1" ht="15">
      <c r="A8" s="511" t="s">
        <v>321</v>
      </c>
      <c r="B8" s="516"/>
      <c r="C8" s="513"/>
      <c r="D8" s="513"/>
      <c r="E8" s="513"/>
      <c r="F8" s="513"/>
      <c r="G8" s="513"/>
      <c r="H8" s="514"/>
      <c r="I8" s="513"/>
      <c r="J8" s="513"/>
      <c r="K8" s="513">
        <v>23</v>
      </c>
      <c r="L8" s="513">
        <v>13</v>
      </c>
      <c r="M8" s="513">
        <v>8</v>
      </c>
      <c r="N8" s="515">
        <f t="shared" si="0"/>
        <v>44</v>
      </c>
      <c r="O8" s="509">
        <f t="shared" si="1"/>
        <v>14.666666666666666</v>
      </c>
      <c r="P8" s="510">
        <f t="shared" si="2"/>
        <v>0.2628906016609906</v>
      </c>
    </row>
    <row r="9" spans="1:16" customFormat="1" ht="15">
      <c r="A9" s="511" t="s">
        <v>322</v>
      </c>
      <c r="B9" s="516"/>
      <c r="C9" s="513"/>
      <c r="D9" s="513"/>
      <c r="E9" s="513"/>
      <c r="F9" s="513"/>
      <c r="G9" s="513"/>
      <c r="H9" s="514"/>
      <c r="I9" s="513"/>
      <c r="J9" s="513"/>
      <c r="K9" s="513">
        <v>37</v>
      </c>
      <c r="L9" s="513">
        <v>48</v>
      </c>
      <c r="M9" s="513">
        <v>58</v>
      </c>
      <c r="N9" s="515">
        <f t="shared" si="0"/>
        <v>143</v>
      </c>
      <c r="O9" s="509">
        <f t="shared" si="1"/>
        <v>47.666666666666664</v>
      </c>
      <c r="P9" s="510">
        <f t="shared" si="2"/>
        <v>0.85439445539821945</v>
      </c>
    </row>
    <row r="10" spans="1:16" customFormat="1" ht="15">
      <c r="A10" s="511" t="s">
        <v>567</v>
      </c>
      <c r="B10" s="516"/>
      <c r="C10" s="513"/>
      <c r="D10" s="513"/>
      <c r="E10" s="513"/>
      <c r="F10" s="513"/>
      <c r="G10" s="513"/>
      <c r="H10" s="514"/>
      <c r="I10" s="513"/>
      <c r="J10" s="513"/>
      <c r="K10" s="513">
        <v>154</v>
      </c>
      <c r="L10" s="513">
        <v>80</v>
      </c>
      <c r="M10" s="513">
        <v>143</v>
      </c>
      <c r="N10" s="515">
        <f t="shared" si="0"/>
        <v>377</v>
      </c>
      <c r="O10" s="509">
        <f t="shared" si="1"/>
        <v>125.66666666666667</v>
      </c>
      <c r="P10" s="510">
        <f t="shared" si="2"/>
        <v>2.2524944733225789</v>
      </c>
    </row>
    <row r="11" spans="1:16" customFormat="1" ht="15">
      <c r="A11" s="511" t="s">
        <v>229</v>
      </c>
      <c r="B11" s="516"/>
      <c r="C11" s="513"/>
      <c r="D11" s="513"/>
      <c r="E11" s="513"/>
      <c r="F11" s="513"/>
      <c r="G11" s="513"/>
      <c r="H11" s="514"/>
      <c r="I11" s="513"/>
      <c r="J11" s="513"/>
      <c r="K11" s="513">
        <v>0</v>
      </c>
      <c r="L11" s="513">
        <v>0</v>
      </c>
      <c r="M11" s="513">
        <v>0</v>
      </c>
      <c r="N11" s="515">
        <f t="shared" si="0"/>
        <v>0</v>
      </c>
      <c r="O11" s="509">
        <f t="shared" si="1"/>
        <v>0</v>
      </c>
      <c r="P11" s="510">
        <f t="shared" si="2"/>
        <v>0</v>
      </c>
    </row>
    <row r="12" spans="1:16" customFormat="1" ht="15">
      <c r="A12" s="511" t="s">
        <v>323</v>
      </c>
      <c r="B12" s="516"/>
      <c r="C12" s="513"/>
      <c r="D12" s="513"/>
      <c r="E12" s="513"/>
      <c r="F12" s="513"/>
      <c r="G12" s="513"/>
      <c r="H12" s="513"/>
      <c r="I12" s="513"/>
      <c r="J12" s="513"/>
      <c r="K12" s="513">
        <v>72</v>
      </c>
      <c r="L12" s="513">
        <v>59</v>
      </c>
      <c r="M12" s="513">
        <v>61</v>
      </c>
      <c r="N12" s="515">
        <f t="shared" si="0"/>
        <v>192</v>
      </c>
      <c r="O12" s="509">
        <f t="shared" si="1"/>
        <v>64</v>
      </c>
      <c r="P12" s="510">
        <f t="shared" si="2"/>
        <v>1.1471589890661409</v>
      </c>
    </row>
    <row r="13" spans="1:16" customFormat="1" ht="15">
      <c r="A13" s="511" t="s">
        <v>324</v>
      </c>
      <c r="B13" s="516"/>
      <c r="C13" s="513"/>
      <c r="D13" s="513"/>
      <c r="E13" s="513"/>
      <c r="F13" s="513"/>
      <c r="G13" s="513"/>
      <c r="H13" s="513"/>
      <c r="I13" s="513"/>
      <c r="J13" s="513"/>
      <c r="K13" s="513">
        <v>0</v>
      </c>
      <c r="L13" s="513">
        <v>0</v>
      </c>
      <c r="M13" s="513">
        <v>0</v>
      </c>
      <c r="N13" s="515">
        <f t="shared" si="0"/>
        <v>0</v>
      </c>
      <c r="O13" s="509">
        <f t="shared" si="1"/>
        <v>0</v>
      </c>
      <c r="P13" s="510">
        <f t="shared" si="2"/>
        <v>0</v>
      </c>
    </row>
    <row r="14" spans="1:16" customFormat="1" ht="15">
      <c r="A14" s="511" t="s">
        <v>325</v>
      </c>
      <c r="B14" s="516"/>
      <c r="C14" s="513"/>
      <c r="D14" s="513"/>
      <c r="E14" s="513"/>
      <c r="F14" s="513"/>
      <c r="G14" s="513"/>
      <c r="H14" s="513"/>
      <c r="I14" s="513"/>
      <c r="J14" s="513"/>
      <c r="K14" s="513">
        <v>395</v>
      </c>
      <c r="L14" s="513">
        <v>339</v>
      </c>
      <c r="M14" s="513">
        <v>265</v>
      </c>
      <c r="N14" s="515">
        <f t="shared" si="0"/>
        <v>999</v>
      </c>
      <c r="O14" s="509">
        <f t="shared" si="1"/>
        <v>333</v>
      </c>
      <c r="P14" s="510">
        <f t="shared" si="2"/>
        <v>5.9688116149847641</v>
      </c>
    </row>
    <row r="15" spans="1:16" customFormat="1" ht="15">
      <c r="A15" s="511" t="s">
        <v>326</v>
      </c>
      <c r="B15" s="516"/>
      <c r="C15" s="513"/>
      <c r="D15" s="513"/>
      <c r="E15" s="513"/>
      <c r="F15" s="513"/>
      <c r="G15" s="513"/>
      <c r="H15" s="514"/>
      <c r="I15" s="513"/>
      <c r="J15" s="513"/>
      <c r="K15" s="513">
        <v>0</v>
      </c>
      <c r="L15" s="513">
        <v>0</v>
      </c>
      <c r="M15" s="513">
        <v>0</v>
      </c>
      <c r="N15" s="515">
        <f t="shared" si="0"/>
        <v>0</v>
      </c>
      <c r="O15" s="509">
        <f t="shared" si="1"/>
        <v>0</v>
      </c>
      <c r="P15" s="510">
        <f t="shared" si="2"/>
        <v>0</v>
      </c>
    </row>
    <row r="16" spans="1:16" customFormat="1" ht="15">
      <c r="A16" s="511" t="s">
        <v>327</v>
      </c>
      <c r="B16" s="516"/>
      <c r="C16" s="513"/>
      <c r="D16" s="513"/>
      <c r="E16" s="513"/>
      <c r="F16" s="513"/>
      <c r="G16" s="513"/>
      <c r="H16" s="513"/>
      <c r="I16" s="513"/>
      <c r="J16" s="513"/>
      <c r="K16" s="513">
        <v>0</v>
      </c>
      <c r="L16" s="513">
        <v>0</v>
      </c>
      <c r="M16" s="513">
        <v>0</v>
      </c>
      <c r="N16" s="515">
        <f t="shared" si="0"/>
        <v>0</v>
      </c>
      <c r="O16" s="509">
        <f t="shared" si="1"/>
        <v>0</v>
      </c>
      <c r="P16" s="510">
        <f t="shared" si="2"/>
        <v>0</v>
      </c>
    </row>
    <row r="17" spans="1:16" customFormat="1" ht="15" customHeight="1">
      <c r="A17" s="511" t="s">
        <v>328</v>
      </c>
      <c r="B17" s="516"/>
      <c r="C17" s="513"/>
      <c r="D17" s="513"/>
      <c r="E17" s="513"/>
      <c r="F17" s="513"/>
      <c r="G17" s="513"/>
      <c r="H17" s="513"/>
      <c r="I17" s="513"/>
      <c r="J17" s="513"/>
      <c r="K17" s="513">
        <v>6</v>
      </c>
      <c r="L17" s="513">
        <v>6</v>
      </c>
      <c r="M17" s="513">
        <v>8</v>
      </c>
      <c r="N17" s="515">
        <f t="shared" si="0"/>
        <v>20</v>
      </c>
      <c r="O17" s="509">
        <f t="shared" si="1"/>
        <v>6.666666666666667</v>
      </c>
      <c r="P17" s="510">
        <f t="shared" si="2"/>
        <v>0.119495728027723</v>
      </c>
    </row>
    <row r="18" spans="1:16" customFormat="1" ht="15">
      <c r="A18" s="511" t="s">
        <v>329</v>
      </c>
      <c r="B18" s="516"/>
      <c r="C18" s="513"/>
      <c r="D18" s="513"/>
      <c r="E18" s="513"/>
      <c r="F18" s="513"/>
      <c r="G18" s="513"/>
      <c r="H18" s="513"/>
      <c r="I18" s="513"/>
      <c r="J18" s="513"/>
      <c r="K18" s="513">
        <v>571</v>
      </c>
      <c r="L18" s="513">
        <v>560</v>
      </c>
      <c r="M18" s="513">
        <v>556</v>
      </c>
      <c r="N18" s="515">
        <f t="shared" si="0"/>
        <v>1687</v>
      </c>
      <c r="O18" s="509">
        <f t="shared" si="1"/>
        <v>562.33333333333337</v>
      </c>
      <c r="P18" s="510">
        <f t="shared" si="2"/>
        <v>10.079464659138436</v>
      </c>
    </row>
    <row r="19" spans="1:16" customFormat="1" ht="15">
      <c r="A19" s="511" t="s">
        <v>330</v>
      </c>
      <c r="B19" s="516"/>
      <c r="C19" s="513"/>
      <c r="D19" s="513"/>
      <c r="E19" s="513"/>
      <c r="F19" s="513"/>
      <c r="G19" s="513"/>
      <c r="H19" s="513"/>
      <c r="I19" s="513"/>
      <c r="J19" s="513"/>
      <c r="K19" s="513">
        <v>351</v>
      </c>
      <c r="L19" s="513">
        <v>355</v>
      </c>
      <c r="M19" s="513">
        <v>343</v>
      </c>
      <c r="N19" s="515">
        <f t="shared" si="0"/>
        <v>1049</v>
      </c>
      <c r="O19" s="509">
        <f t="shared" si="1"/>
        <v>349.66666666666669</v>
      </c>
      <c r="P19" s="510">
        <f t="shared" si="2"/>
        <v>6.2675509350540715</v>
      </c>
    </row>
    <row r="20" spans="1:16" customFormat="1" ht="15">
      <c r="A20" s="511" t="s">
        <v>331</v>
      </c>
      <c r="B20" s="516"/>
      <c r="C20" s="513"/>
      <c r="D20" s="513"/>
      <c r="E20" s="513"/>
      <c r="F20" s="513"/>
      <c r="G20" s="513"/>
      <c r="H20" s="513"/>
      <c r="I20" s="513"/>
      <c r="J20" s="513"/>
      <c r="K20" s="513">
        <v>6</v>
      </c>
      <c r="L20" s="513">
        <v>4</v>
      </c>
      <c r="M20" s="513">
        <v>1</v>
      </c>
      <c r="N20" s="515">
        <f t="shared" si="0"/>
        <v>11</v>
      </c>
      <c r="O20" s="509">
        <f t="shared" si="1"/>
        <v>3.6666666666666665</v>
      </c>
      <c r="P20" s="510">
        <f t="shared" si="2"/>
        <v>6.5722650415247649E-2</v>
      </c>
    </row>
    <row r="21" spans="1:16" s="674" customFormat="1" ht="15">
      <c r="A21" s="1079" t="s">
        <v>332</v>
      </c>
      <c r="B21" s="1080"/>
      <c r="C21" s="1081"/>
      <c r="D21" s="1081"/>
      <c r="E21" s="1081"/>
      <c r="F21" s="1081"/>
      <c r="G21" s="1081"/>
      <c r="H21" s="1081"/>
      <c r="I21" s="1081"/>
      <c r="J21" s="1081"/>
      <c r="K21" s="1081">
        <v>803</v>
      </c>
      <c r="L21" s="1081">
        <v>700</v>
      </c>
      <c r="M21" s="1081">
        <v>821</v>
      </c>
      <c r="N21" s="1082">
        <f t="shared" si="0"/>
        <v>2324</v>
      </c>
      <c r="O21" s="1083">
        <f t="shared" si="1"/>
        <v>774.66666666666663</v>
      </c>
      <c r="P21" s="1084">
        <f t="shared" si="2"/>
        <v>13.885403596821414</v>
      </c>
    </row>
    <row r="22" spans="1:16" customFormat="1" ht="15">
      <c r="A22" s="511" t="s">
        <v>41</v>
      </c>
      <c r="B22" s="516"/>
      <c r="C22" s="513"/>
      <c r="D22" s="513"/>
      <c r="E22" s="513"/>
      <c r="F22" s="513"/>
      <c r="G22" s="513"/>
      <c r="H22" s="513"/>
      <c r="I22" s="513"/>
      <c r="J22" s="513"/>
      <c r="K22" s="513">
        <v>532</v>
      </c>
      <c r="L22" s="513">
        <v>283</v>
      </c>
      <c r="M22" s="513">
        <v>344</v>
      </c>
      <c r="N22" s="515">
        <f t="shared" si="0"/>
        <v>1159</v>
      </c>
      <c r="O22" s="509">
        <f t="shared" si="1"/>
        <v>386.33333333333331</v>
      </c>
      <c r="P22" s="510">
        <f t="shared" si="2"/>
        <v>6.9247774392065491</v>
      </c>
    </row>
    <row r="23" spans="1:16" customFormat="1" ht="15">
      <c r="A23" s="511" t="s">
        <v>333</v>
      </c>
      <c r="B23" s="516"/>
      <c r="C23" s="513"/>
      <c r="D23" s="513"/>
      <c r="E23" s="513"/>
      <c r="F23" s="513"/>
      <c r="G23" s="513"/>
      <c r="H23" s="513"/>
      <c r="I23" s="513"/>
      <c r="J23" s="513"/>
      <c r="K23" s="513">
        <v>276</v>
      </c>
      <c r="L23" s="513">
        <v>222</v>
      </c>
      <c r="M23" s="513">
        <v>258</v>
      </c>
      <c r="N23" s="515">
        <f t="shared" si="0"/>
        <v>756</v>
      </c>
      <c r="O23" s="509">
        <f t="shared" si="1"/>
        <v>252</v>
      </c>
      <c r="P23" s="510">
        <f t="shared" si="2"/>
        <v>4.5169385194479297</v>
      </c>
    </row>
    <row r="24" spans="1:16" customFormat="1" ht="15">
      <c r="A24" s="617" t="s">
        <v>334</v>
      </c>
      <c r="B24" s="516"/>
      <c r="C24" s="513"/>
      <c r="D24" s="513"/>
      <c r="E24" s="513"/>
      <c r="F24" s="513"/>
      <c r="G24" s="513"/>
      <c r="H24" s="513"/>
      <c r="I24" s="513"/>
      <c r="J24" s="513"/>
      <c r="K24" s="513">
        <v>11</v>
      </c>
      <c r="L24" s="513">
        <v>12</v>
      </c>
      <c r="M24" s="513">
        <v>10</v>
      </c>
      <c r="N24" s="515">
        <f t="shared" si="0"/>
        <v>33</v>
      </c>
      <c r="O24" s="509">
        <f t="shared" si="1"/>
        <v>11</v>
      </c>
      <c r="P24" s="510">
        <f t="shared" si="2"/>
        <v>0.19716795124574299</v>
      </c>
    </row>
    <row r="25" spans="1:16" customFormat="1" ht="15">
      <c r="A25" s="617" t="s">
        <v>335</v>
      </c>
      <c r="B25" s="516"/>
      <c r="C25" s="513"/>
      <c r="D25" s="513"/>
      <c r="E25" s="513"/>
      <c r="F25" s="513"/>
      <c r="G25" s="513"/>
      <c r="H25" s="513"/>
      <c r="I25" s="513"/>
      <c r="J25" s="513"/>
      <c r="K25" s="513">
        <v>22</v>
      </c>
      <c r="L25" s="513">
        <v>21</v>
      </c>
      <c r="M25" s="513">
        <v>16</v>
      </c>
      <c r="N25" s="515">
        <f t="shared" si="0"/>
        <v>59</v>
      </c>
      <c r="O25" s="509">
        <f t="shared" si="1"/>
        <v>19.666666666666668</v>
      </c>
      <c r="P25" s="510">
        <f t="shared" si="2"/>
        <v>0.35251239768178289</v>
      </c>
    </row>
    <row r="26" spans="1:16" customFormat="1" ht="15">
      <c r="A26" s="617" t="s">
        <v>336</v>
      </c>
      <c r="B26" s="516"/>
      <c r="C26" s="513"/>
      <c r="D26" s="513"/>
      <c r="E26" s="513"/>
      <c r="F26" s="513"/>
      <c r="G26" s="513"/>
      <c r="H26" s="514"/>
      <c r="I26" s="513"/>
      <c r="J26" s="513"/>
      <c r="K26" s="513">
        <v>50</v>
      </c>
      <c r="L26" s="513">
        <v>42</v>
      </c>
      <c r="M26" s="513">
        <v>24</v>
      </c>
      <c r="N26" s="515">
        <f t="shared" si="0"/>
        <v>116</v>
      </c>
      <c r="O26" s="509">
        <f t="shared" si="1"/>
        <v>38.666666666666664</v>
      </c>
      <c r="P26" s="510">
        <f t="shared" si="2"/>
        <v>0.69307522256079346</v>
      </c>
    </row>
    <row r="27" spans="1:16" customFormat="1" ht="15">
      <c r="A27" s="617" t="s">
        <v>337</v>
      </c>
      <c r="B27" s="516"/>
      <c r="C27" s="513"/>
      <c r="D27" s="513"/>
      <c r="E27" s="513"/>
      <c r="F27" s="513"/>
      <c r="G27" s="513"/>
      <c r="H27" s="513"/>
      <c r="I27" s="513"/>
      <c r="J27" s="513"/>
      <c r="K27" s="513">
        <v>456</v>
      </c>
      <c r="L27" s="513">
        <v>612</v>
      </c>
      <c r="M27" s="513">
        <v>458</v>
      </c>
      <c r="N27" s="515">
        <f t="shared" si="0"/>
        <v>1526</v>
      </c>
      <c r="O27" s="509">
        <f t="shared" si="1"/>
        <v>508.66666666666669</v>
      </c>
      <c r="P27" s="510">
        <f t="shared" si="2"/>
        <v>9.117524048515266</v>
      </c>
    </row>
    <row r="28" spans="1:16" customFormat="1" ht="15">
      <c r="A28" s="617" t="s">
        <v>338</v>
      </c>
      <c r="B28" s="516"/>
      <c r="C28" s="513"/>
      <c r="D28" s="513"/>
      <c r="E28" s="513"/>
      <c r="F28" s="513"/>
      <c r="G28" s="513"/>
      <c r="H28" s="513"/>
      <c r="I28" s="513"/>
      <c r="J28" s="513"/>
      <c r="K28" s="513">
        <v>60</v>
      </c>
      <c r="L28" s="513">
        <v>54</v>
      </c>
      <c r="M28" s="513">
        <v>109</v>
      </c>
      <c r="N28" s="515">
        <f t="shared" si="0"/>
        <v>223</v>
      </c>
      <c r="O28" s="509">
        <f t="shared" si="1"/>
        <v>74.333333333333329</v>
      </c>
      <c r="P28" s="510">
        <f t="shared" si="2"/>
        <v>1.3323773675091115</v>
      </c>
    </row>
    <row r="29" spans="1:16" customFormat="1" ht="15">
      <c r="A29" s="617" t="s">
        <v>339</v>
      </c>
      <c r="B29" s="516"/>
      <c r="C29" s="513"/>
      <c r="D29" s="513"/>
      <c r="E29" s="513"/>
      <c r="F29" s="513"/>
      <c r="G29" s="513"/>
      <c r="H29" s="513"/>
      <c r="I29" s="513"/>
      <c r="J29" s="513"/>
      <c r="K29" s="513">
        <v>22</v>
      </c>
      <c r="L29" s="513">
        <v>20</v>
      </c>
      <c r="M29" s="513">
        <v>23</v>
      </c>
      <c r="N29" s="515">
        <f t="shared" si="0"/>
        <v>65</v>
      </c>
      <c r="O29" s="509">
        <f t="shared" si="1"/>
        <v>21.666666666666668</v>
      </c>
      <c r="P29" s="510">
        <f t="shared" si="2"/>
        <v>0.38836111609009977</v>
      </c>
    </row>
    <row r="30" spans="1:16" customFormat="1" ht="15">
      <c r="A30" s="617" t="s">
        <v>340</v>
      </c>
      <c r="B30" s="516"/>
      <c r="C30" s="513"/>
      <c r="D30" s="513"/>
      <c r="E30" s="513"/>
      <c r="F30" s="513"/>
      <c r="G30" s="513"/>
      <c r="H30" s="513"/>
      <c r="I30" s="513"/>
      <c r="J30" s="513"/>
      <c r="K30" s="513">
        <v>11</v>
      </c>
      <c r="L30" s="513">
        <v>13</v>
      </c>
      <c r="M30" s="513">
        <v>20</v>
      </c>
      <c r="N30" s="515">
        <f t="shared" si="0"/>
        <v>44</v>
      </c>
      <c r="O30" s="509">
        <f t="shared" si="1"/>
        <v>14.666666666666666</v>
      </c>
      <c r="P30" s="510">
        <f t="shared" si="2"/>
        <v>0.2628906016609906</v>
      </c>
    </row>
    <row r="31" spans="1:16" customFormat="1" ht="15">
      <c r="A31" s="617" t="s">
        <v>43</v>
      </c>
      <c r="B31" s="516"/>
      <c r="C31" s="513"/>
      <c r="D31" s="513"/>
      <c r="E31" s="513"/>
      <c r="F31" s="513"/>
      <c r="G31" s="513"/>
      <c r="H31" s="514"/>
      <c r="I31" s="513"/>
      <c r="J31" s="513"/>
      <c r="K31" s="513">
        <v>41</v>
      </c>
      <c r="L31" s="513">
        <v>20</v>
      </c>
      <c r="M31" s="513">
        <v>24</v>
      </c>
      <c r="N31" s="515">
        <f t="shared" si="0"/>
        <v>85</v>
      </c>
      <c r="O31" s="509">
        <f t="shared" si="1"/>
        <v>28.333333333333332</v>
      </c>
      <c r="P31" s="510">
        <f t="shared" si="2"/>
        <v>0.50785684411782284</v>
      </c>
    </row>
    <row r="32" spans="1:16" customFormat="1" ht="15">
      <c r="A32" s="617" t="s">
        <v>341</v>
      </c>
      <c r="B32" s="516"/>
      <c r="C32" s="513"/>
      <c r="D32" s="513"/>
      <c r="E32" s="513"/>
      <c r="F32" s="513"/>
      <c r="G32" s="513"/>
      <c r="H32" s="513"/>
      <c r="I32" s="513"/>
      <c r="J32" s="513"/>
      <c r="K32" s="513">
        <v>84</v>
      </c>
      <c r="L32" s="513">
        <v>24</v>
      </c>
      <c r="M32" s="513">
        <v>28</v>
      </c>
      <c r="N32" s="515">
        <f t="shared" si="0"/>
        <v>136</v>
      </c>
      <c r="O32" s="509">
        <f t="shared" si="1"/>
        <v>45.333333333333336</v>
      </c>
      <c r="P32" s="510">
        <f t="shared" si="2"/>
        <v>0.81257095058851658</v>
      </c>
    </row>
    <row r="33" spans="1:16" customFormat="1" ht="15" customHeight="1">
      <c r="A33" s="617" t="s">
        <v>342</v>
      </c>
      <c r="B33" s="516"/>
      <c r="C33" s="513"/>
      <c r="D33" s="513"/>
      <c r="E33" s="513"/>
      <c r="F33" s="513"/>
      <c r="G33" s="513"/>
      <c r="H33" s="513"/>
      <c r="I33" s="513"/>
      <c r="J33" s="513"/>
      <c r="K33" s="513">
        <v>2</v>
      </c>
      <c r="L33" s="513">
        <v>1</v>
      </c>
      <c r="M33" s="513">
        <v>2</v>
      </c>
      <c r="N33" s="515">
        <f t="shared" si="0"/>
        <v>5</v>
      </c>
      <c r="O33" s="509">
        <f t="shared" si="1"/>
        <v>1.6666666666666667</v>
      </c>
      <c r="P33" s="510">
        <f t="shared" si="2"/>
        <v>2.987393200693075E-2</v>
      </c>
    </row>
    <row r="34" spans="1:16" customFormat="1" ht="15" customHeight="1">
      <c r="A34" s="617" t="s">
        <v>343</v>
      </c>
      <c r="B34" s="516"/>
      <c r="C34" s="513"/>
      <c r="D34" s="513"/>
      <c r="E34" s="513"/>
      <c r="F34" s="513"/>
      <c r="G34" s="513"/>
      <c r="H34" s="513"/>
      <c r="I34" s="513"/>
      <c r="J34" s="513"/>
      <c r="K34" s="513">
        <v>51</v>
      </c>
      <c r="L34" s="513">
        <v>60</v>
      </c>
      <c r="M34" s="513">
        <v>41</v>
      </c>
      <c r="N34" s="515">
        <f t="shared" si="0"/>
        <v>152</v>
      </c>
      <c r="O34" s="509">
        <f t="shared" si="1"/>
        <v>50.666666666666664</v>
      </c>
      <c r="P34" s="510">
        <f t="shared" si="2"/>
        <v>0.90816753301069475</v>
      </c>
    </row>
    <row r="35" spans="1:16" customFormat="1" ht="15" customHeight="1">
      <c r="A35" s="511" t="s">
        <v>344</v>
      </c>
      <c r="B35" s="516"/>
      <c r="C35" s="513"/>
      <c r="D35" s="513"/>
      <c r="E35" s="513"/>
      <c r="F35" s="513"/>
      <c r="G35" s="513"/>
      <c r="H35" s="513"/>
      <c r="I35" s="513"/>
      <c r="J35" s="513"/>
      <c r="K35" s="513">
        <v>57</v>
      </c>
      <c r="L35" s="513">
        <v>43</v>
      </c>
      <c r="M35" s="513">
        <v>45</v>
      </c>
      <c r="N35" s="515">
        <f t="shared" si="0"/>
        <v>145</v>
      </c>
      <c r="O35" s="509">
        <f t="shared" si="1"/>
        <v>48.333333333333336</v>
      </c>
      <c r="P35" s="510">
        <f t="shared" si="2"/>
        <v>0.86634402820099188</v>
      </c>
    </row>
    <row r="36" spans="1:16" customFormat="1" ht="15" customHeight="1">
      <c r="A36" s="511" t="s">
        <v>345</v>
      </c>
      <c r="B36" s="516"/>
      <c r="C36" s="513"/>
      <c r="D36" s="513"/>
      <c r="E36" s="513"/>
      <c r="F36" s="513"/>
      <c r="G36" s="513"/>
      <c r="H36" s="513"/>
      <c r="I36" s="513"/>
      <c r="J36" s="513"/>
      <c r="K36" s="513">
        <v>2</v>
      </c>
      <c r="L36" s="513">
        <v>16</v>
      </c>
      <c r="M36" s="513">
        <v>2</v>
      </c>
      <c r="N36" s="515">
        <f t="shared" si="0"/>
        <v>20</v>
      </c>
      <c r="O36" s="509">
        <f t="shared" si="1"/>
        <v>6.666666666666667</v>
      </c>
      <c r="P36" s="510">
        <f t="shared" si="2"/>
        <v>0.119495728027723</v>
      </c>
    </row>
    <row r="37" spans="1:16" customFormat="1" ht="15" customHeight="1">
      <c r="A37" s="511" t="s">
        <v>346</v>
      </c>
      <c r="B37" s="516"/>
      <c r="C37" s="513"/>
      <c r="D37" s="513"/>
      <c r="E37" s="513"/>
      <c r="F37" s="513"/>
      <c r="G37" s="513"/>
      <c r="H37" s="513"/>
      <c r="I37" s="513"/>
      <c r="J37" s="513"/>
      <c r="K37" s="513">
        <v>73</v>
      </c>
      <c r="L37" s="513">
        <v>72</v>
      </c>
      <c r="M37" s="513">
        <v>81</v>
      </c>
      <c r="N37" s="515">
        <f t="shared" ref="N37:N68" si="3">SUM(B37:M37)</f>
        <v>226</v>
      </c>
      <c r="O37" s="509">
        <f t="shared" ref="O37:O70" si="4">AVERAGE(B37:M37)</f>
        <v>75.333333333333329</v>
      </c>
      <c r="P37" s="510">
        <f t="shared" ref="P37:P70" si="5">(N37/$N$71)*100</f>
        <v>1.35030172671327</v>
      </c>
    </row>
    <row r="38" spans="1:16" customFormat="1" ht="15" customHeight="1">
      <c r="A38" s="511" t="s">
        <v>347</v>
      </c>
      <c r="B38" s="516"/>
      <c r="C38" s="513"/>
      <c r="D38" s="513"/>
      <c r="E38" s="513"/>
      <c r="F38" s="513"/>
      <c r="G38" s="513"/>
      <c r="H38" s="513"/>
      <c r="I38" s="513"/>
      <c r="J38" s="513"/>
      <c r="K38" s="513">
        <v>59</v>
      </c>
      <c r="L38" s="513">
        <v>50</v>
      </c>
      <c r="M38" s="513">
        <v>88</v>
      </c>
      <c r="N38" s="515">
        <f t="shared" si="3"/>
        <v>197</v>
      </c>
      <c r="O38" s="509">
        <f t="shared" si="4"/>
        <v>65.666666666666671</v>
      </c>
      <c r="P38" s="510">
        <f t="shared" si="5"/>
        <v>1.1770329210730717</v>
      </c>
    </row>
    <row r="39" spans="1:16" customFormat="1" ht="15" customHeight="1">
      <c r="A39" s="511" t="s">
        <v>348</v>
      </c>
      <c r="B39" s="516"/>
      <c r="C39" s="513"/>
      <c r="D39" s="513"/>
      <c r="E39" s="513"/>
      <c r="F39" s="513"/>
      <c r="G39" s="513"/>
      <c r="H39" s="513"/>
      <c r="I39" s="513"/>
      <c r="J39" s="513"/>
      <c r="K39" s="513">
        <v>42</v>
      </c>
      <c r="L39" s="513">
        <v>22</v>
      </c>
      <c r="M39" s="513">
        <v>24</v>
      </c>
      <c r="N39" s="515">
        <f t="shared" si="3"/>
        <v>88</v>
      </c>
      <c r="O39" s="509">
        <f t="shared" si="4"/>
        <v>29.333333333333332</v>
      </c>
      <c r="P39" s="510">
        <f t="shared" si="5"/>
        <v>0.52578120332198119</v>
      </c>
    </row>
    <row r="40" spans="1:16" customFormat="1" ht="15" customHeight="1">
      <c r="A40" s="511" t="s">
        <v>349</v>
      </c>
      <c r="B40" s="516"/>
      <c r="C40" s="513"/>
      <c r="D40" s="513"/>
      <c r="E40" s="513"/>
      <c r="F40" s="513"/>
      <c r="G40" s="513"/>
      <c r="H40" s="513"/>
      <c r="I40" s="513"/>
      <c r="J40" s="513"/>
      <c r="K40" s="513">
        <v>85</v>
      </c>
      <c r="L40" s="513">
        <v>65</v>
      </c>
      <c r="M40" s="513">
        <v>82</v>
      </c>
      <c r="N40" s="515">
        <f t="shared" si="3"/>
        <v>232</v>
      </c>
      <c r="O40" s="509">
        <f t="shared" si="4"/>
        <v>77.333333333333329</v>
      </c>
      <c r="P40" s="510">
        <f t="shared" si="5"/>
        <v>1.3861504451215869</v>
      </c>
    </row>
    <row r="41" spans="1:16" customFormat="1" ht="15" customHeight="1">
      <c r="A41" s="511" t="s">
        <v>350</v>
      </c>
      <c r="B41" s="516"/>
      <c r="C41" s="513"/>
      <c r="D41" s="513"/>
      <c r="E41" s="513"/>
      <c r="F41" s="513"/>
      <c r="G41" s="513"/>
      <c r="H41" s="513"/>
      <c r="I41" s="513"/>
      <c r="J41" s="513"/>
      <c r="K41" s="513">
        <v>45</v>
      </c>
      <c r="L41" s="513">
        <v>25</v>
      </c>
      <c r="M41" s="513">
        <v>26</v>
      </c>
      <c r="N41" s="515">
        <f t="shared" si="3"/>
        <v>96</v>
      </c>
      <c r="O41" s="509">
        <f t="shared" si="4"/>
        <v>32</v>
      </c>
      <c r="P41" s="510">
        <f t="shared" si="5"/>
        <v>0.57357949453307044</v>
      </c>
    </row>
    <row r="42" spans="1:16" customFormat="1" ht="15" customHeight="1">
      <c r="A42" s="511" t="s">
        <v>351</v>
      </c>
      <c r="B42" s="516"/>
      <c r="C42" s="513"/>
      <c r="D42" s="513"/>
      <c r="E42" s="513"/>
      <c r="F42" s="513"/>
      <c r="G42" s="513"/>
      <c r="H42" s="513"/>
      <c r="I42" s="513"/>
      <c r="J42" s="513"/>
      <c r="K42" s="513">
        <v>57</v>
      </c>
      <c r="L42" s="513">
        <v>37</v>
      </c>
      <c r="M42" s="513">
        <v>41</v>
      </c>
      <c r="N42" s="515">
        <f t="shared" si="3"/>
        <v>135</v>
      </c>
      <c r="O42" s="509">
        <f t="shared" si="4"/>
        <v>45</v>
      </c>
      <c r="P42" s="510">
        <f t="shared" si="5"/>
        <v>0.8065961641871302</v>
      </c>
    </row>
    <row r="43" spans="1:16" customFormat="1" ht="15" customHeight="1">
      <c r="A43" s="511" t="s">
        <v>352</v>
      </c>
      <c r="B43" s="516"/>
      <c r="C43" s="513"/>
      <c r="D43" s="513"/>
      <c r="E43" s="513"/>
      <c r="F43" s="513"/>
      <c r="G43" s="513"/>
      <c r="H43" s="513"/>
      <c r="I43" s="513"/>
      <c r="J43" s="513"/>
      <c r="K43" s="513">
        <v>33</v>
      </c>
      <c r="L43" s="513">
        <v>25</v>
      </c>
      <c r="M43" s="513">
        <v>36</v>
      </c>
      <c r="N43" s="515">
        <f t="shared" si="3"/>
        <v>94</v>
      </c>
      <c r="O43" s="509">
        <f t="shared" si="4"/>
        <v>31.333333333333332</v>
      </c>
      <c r="P43" s="510">
        <f t="shared" si="5"/>
        <v>0.56162992173029813</v>
      </c>
    </row>
    <row r="44" spans="1:16" customFormat="1" ht="15" customHeight="1">
      <c r="A44" s="511" t="s">
        <v>353</v>
      </c>
      <c r="B44" s="516"/>
      <c r="C44" s="513"/>
      <c r="D44" s="513"/>
      <c r="E44" s="513"/>
      <c r="F44" s="513"/>
      <c r="G44" s="513"/>
      <c r="H44" s="513"/>
      <c r="I44" s="513"/>
      <c r="J44" s="513"/>
      <c r="K44" s="513">
        <v>38</v>
      </c>
      <c r="L44" s="513">
        <v>38</v>
      </c>
      <c r="M44" s="513">
        <v>25</v>
      </c>
      <c r="N44" s="515">
        <f t="shared" si="3"/>
        <v>101</v>
      </c>
      <c r="O44" s="509">
        <f t="shared" si="4"/>
        <v>33.666666666666664</v>
      </c>
      <c r="P44" s="510">
        <f t="shared" si="5"/>
        <v>0.60345342654000123</v>
      </c>
    </row>
    <row r="45" spans="1:16" customFormat="1" ht="15" customHeight="1">
      <c r="A45" s="511" t="s">
        <v>354</v>
      </c>
      <c r="B45" s="516"/>
      <c r="C45" s="513"/>
      <c r="D45" s="513"/>
      <c r="E45" s="513"/>
      <c r="F45" s="513"/>
      <c r="G45" s="513"/>
      <c r="H45" s="513"/>
      <c r="I45" s="513"/>
      <c r="J45" s="513"/>
      <c r="K45" s="513">
        <v>7</v>
      </c>
      <c r="L45" s="513">
        <v>4</v>
      </c>
      <c r="M45" s="513">
        <v>9</v>
      </c>
      <c r="N45" s="515">
        <f t="shared" si="3"/>
        <v>20</v>
      </c>
      <c r="O45" s="509">
        <f t="shared" si="4"/>
        <v>6.666666666666667</v>
      </c>
      <c r="P45" s="510">
        <f t="shared" si="5"/>
        <v>0.119495728027723</v>
      </c>
    </row>
    <row r="46" spans="1:16" customFormat="1" ht="15" customHeight="1">
      <c r="A46" s="511" t="s">
        <v>355</v>
      </c>
      <c r="B46" s="516"/>
      <c r="C46" s="513"/>
      <c r="D46" s="513"/>
      <c r="E46" s="513"/>
      <c r="F46" s="513"/>
      <c r="G46" s="513"/>
      <c r="H46" s="513"/>
      <c r="I46" s="513"/>
      <c r="J46" s="513"/>
      <c r="K46" s="513">
        <v>25</v>
      </c>
      <c r="L46" s="513">
        <v>14</v>
      </c>
      <c r="M46" s="513">
        <v>9</v>
      </c>
      <c r="N46" s="515">
        <f t="shared" si="3"/>
        <v>48</v>
      </c>
      <c r="O46" s="509">
        <f t="shared" si="4"/>
        <v>16</v>
      </c>
      <c r="P46" s="510">
        <f t="shared" si="5"/>
        <v>0.28678974726653522</v>
      </c>
    </row>
    <row r="47" spans="1:16" customFormat="1" ht="15" customHeight="1">
      <c r="A47" s="511" t="s">
        <v>356</v>
      </c>
      <c r="B47" s="516"/>
      <c r="C47" s="513"/>
      <c r="D47" s="513"/>
      <c r="E47" s="513"/>
      <c r="F47" s="513"/>
      <c r="G47" s="513"/>
      <c r="H47" s="513"/>
      <c r="I47" s="513"/>
      <c r="J47" s="513"/>
      <c r="K47" s="513">
        <v>25</v>
      </c>
      <c r="L47" s="513">
        <v>23</v>
      </c>
      <c r="M47" s="513">
        <v>19</v>
      </c>
      <c r="N47" s="515">
        <f t="shared" si="3"/>
        <v>67</v>
      </c>
      <c r="O47" s="509">
        <f t="shared" si="4"/>
        <v>22.333333333333332</v>
      </c>
      <c r="P47" s="510">
        <f t="shared" si="5"/>
        <v>0.40031068889287208</v>
      </c>
    </row>
    <row r="48" spans="1:16" customFormat="1" ht="15" customHeight="1">
      <c r="A48" s="511" t="s">
        <v>357</v>
      </c>
      <c r="B48" s="516"/>
      <c r="C48" s="513"/>
      <c r="D48" s="513"/>
      <c r="E48" s="513"/>
      <c r="F48" s="513"/>
      <c r="G48" s="513"/>
      <c r="H48" s="513"/>
      <c r="I48" s="513"/>
      <c r="J48" s="513"/>
      <c r="K48" s="513">
        <v>32</v>
      </c>
      <c r="L48" s="513">
        <v>20</v>
      </c>
      <c r="M48" s="513">
        <v>6</v>
      </c>
      <c r="N48" s="515">
        <f t="shared" si="3"/>
        <v>58</v>
      </c>
      <c r="O48" s="509">
        <f t="shared" si="4"/>
        <v>19.333333333333332</v>
      </c>
      <c r="P48" s="510">
        <f t="shared" si="5"/>
        <v>0.34653761128039673</v>
      </c>
    </row>
    <row r="49" spans="1:16" customFormat="1" ht="15" customHeight="1">
      <c r="A49" s="511" t="s">
        <v>358</v>
      </c>
      <c r="B49" s="516"/>
      <c r="C49" s="513"/>
      <c r="D49" s="513"/>
      <c r="E49" s="513"/>
      <c r="F49" s="513"/>
      <c r="G49" s="513"/>
      <c r="H49" s="513"/>
      <c r="I49" s="513"/>
      <c r="J49" s="513"/>
      <c r="K49" s="513">
        <v>56</v>
      </c>
      <c r="L49" s="513">
        <v>69</v>
      </c>
      <c r="M49" s="513">
        <v>85</v>
      </c>
      <c r="N49" s="515">
        <f t="shared" si="3"/>
        <v>210</v>
      </c>
      <c r="O49" s="509">
        <f t="shared" si="4"/>
        <v>70</v>
      </c>
      <c r="P49" s="510">
        <f t="shared" si="5"/>
        <v>1.2547051442910917</v>
      </c>
    </row>
    <row r="50" spans="1:16" customFormat="1" ht="15" customHeight="1">
      <c r="A50" s="511" t="s">
        <v>359</v>
      </c>
      <c r="B50" s="516"/>
      <c r="C50" s="513"/>
      <c r="D50" s="513"/>
      <c r="E50" s="513"/>
      <c r="F50" s="513"/>
      <c r="G50" s="513"/>
      <c r="H50" s="513"/>
      <c r="I50" s="513"/>
      <c r="J50" s="513"/>
      <c r="K50" s="513">
        <v>19</v>
      </c>
      <c r="L50" s="513">
        <v>15</v>
      </c>
      <c r="M50" s="513">
        <v>17</v>
      </c>
      <c r="N50" s="515">
        <f t="shared" si="3"/>
        <v>51</v>
      </c>
      <c r="O50" s="509">
        <f t="shared" si="4"/>
        <v>17</v>
      </c>
      <c r="P50" s="510">
        <f t="shared" si="5"/>
        <v>0.30471410647069364</v>
      </c>
    </row>
    <row r="51" spans="1:16" customFormat="1" ht="15" customHeight="1">
      <c r="A51" s="511" t="s">
        <v>360</v>
      </c>
      <c r="B51" s="516"/>
      <c r="C51" s="513"/>
      <c r="D51" s="513"/>
      <c r="E51" s="513"/>
      <c r="F51" s="513"/>
      <c r="G51" s="513"/>
      <c r="H51" s="513"/>
      <c r="I51" s="513"/>
      <c r="J51" s="513"/>
      <c r="K51" s="513">
        <v>51</v>
      </c>
      <c r="L51" s="513">
        <v>40</v>
      </c>
      <c r="M51" s="513">
        <v>59</v>
      </c>
      <c r="N51" s="515">
        <f t="shared" si="3"/>
        <v>150</v>
      </c>
      <c r="O51" s="509">
        <f t="shared" si="4"/>
        <v>50</v>
      </c>
      <c r="P51" s="510">
        <f t="shared" si="5"/>
        <v>0.89621796020792255</v>
      </c>
    </row>
    <row r="52" spans="1:16" customFormat="1" ht="15" customHeight="1">
      <c r="A52" s="511" t="s">
        <v>361</v>
      </c>
      <c r="B52" s="516"/>
      <c r="C52" s="513"/>
      <c r="D52" s="513"/>
      <c r="E52" s="513"/>
      <c r="F52" s="513"/>
      <c r="G52" s="513"/>
      <c r="H52" s="513"/>
      <c r="I52" s="513"/>
      <c r="J52" s="513"/>
      <c r="K52" s="513">
        <v>42</v>
      </c>
      <c r="L52" s="513">
        <v>16</v>
      </c>
      <c r="M52" s="513">
        <v>9</v>
      </c>
      <c r="N52" s="515">
        <f t="shared" si="3"/>
        <v>67</v>
      </c>
      <c r="O52" s="509">
        <f t="shared" si="4"/>
        <v>22.333333333333332</v>
      </c>
      <c r="P52" s="510">
        <f t="shared" si="5"/>
        <v>0.40031068889287208</v>
      </c>
    </row>
    <row r="53" spans="1:16" customFormat="1" ht="15" customHeight="1">
      <c r="A53" s="511" t="s">
        <v>362</v>
      </c>
      <c r="B53" s="516"/>
      <c r="C53" s="513"/>
      <c r="D53" s="513"/>
      <c r="E53" s="513"/>
      <c r="F53" s="513"/>
      <c r="G53" s="513"/>
      <c r="H53" s="513"/>
      <c r="I53" s="513"/>
      <c r="J53" s="513"/>
      <c r="K53" s="513">
        <v>39</v>
      </c>
      <c r="L53" s="513">
        <v>33</v>
      </c>
      <c r="M53" s="513">
        <v>35</v>
      </c>
      <c r="N53" s="515">
        <f t="shared" si="3"/>
        <v>107</v>
      </c>
      <c r="O53" s="509">
        <f t="shared" si="4"/>
        <v>35.666666666666664</v>
      </c>
      <c r="P53" s="510">
        <f t="shared" si="5"/>
        <v>0.63930214494831816</v>
      </c>
    </row>
    <row r="54" spans="1:16" customFormat="1" ht="15" customHeight="1">
      <c r="A54" s="511" t="s">
        <v>363</v>
      </c>
      <c r="B54" s="516"/>
      <c r="C54" s="513"/>
      <c r="D54" s="513"/>
      <c r="E54" s="513"/>
      <c r="F54" s="513"/>
      <c r="G54" s="513"/>
      <c r="H54" s="513"/>
      <c r="I54" s="513"/>
      <c r="J54" s="513"/>
      <c r="K54" s="513">
        <v>80</v>
      </c>
      <c r="L54" s="513">
        <v>61</v>
      </c>
      <c r="M54" s="513">
        <v>52</v>
      </c>
      <c r="N54" s="515">
        <f t="shared" si="3"/>
        <v>193</v>
      </c>
      <c r="O54" s="509">
        <f t="shared" si="4"/>
        <v>64.333333333333329</v>
      </c>
      <c r="P54" s="510">
        <f t="shared" si="5"/>
        <v>1.153133775467527</v>
      </c>
    </row>
    <row r="55" spans="1:16" customFormat="1" ht="15" customHeight="1">
      <c r="A55" s="511" t="s">
        <v>364</v>
      </c>
      <c r="B55" s="516"/>
      <c r="C55" s="513"/>
      <c r="D55" s="513"/>
      <c r="E55" s="513"/>
      <c r="F55" s="513"/>
      <c r="G55" s="513"/>
      <c r="H55" s="513"/>
      <c r="I55" s="513"/>
      <c r="J55" s="513"/>
      <c r="K55" s="513">
        <v>30</v>
      </c>
      <c r="L55" s="513">
        <v>29</v>
      </c>
      <c r="M55" s="513">
        <v>24</v>
      </c>
      <c r="N55" s="515">
        <f t="shared" si="3"/>
        <v>83</v>
      </c>
      <c r="O55" s="509">
        <f t="shared" si="4"/>
        <v>27.666666666666668</v>
      </c>
      <c r="P55" s="510">
        <f t="shared" si="5"/>
        <v>0.49590727131505047</v>
      </c>
    </row>
    <row r="56" spans="1:16" customFormat="1" ht="15" customHeight="1">
      <c r="A56" s="511" t="s">
        <v>365</v>
      </c>
      <c r="B56" s="516"/>
      <c r="C56" s="513"/>
      <c r="D56" s="513"/>
      <c r="E56" s="513"/>
      <c r="F56" s="513"/>
      <c r="G56" s="513"/>
      <c r="H56" s="513"/>
      <c r="I56" s="513"/>
      <c r="J56" s="513"/>
      <c r="K56" s="513">
        <v>58</v>
      </c>
      <c r="L56" s="513">
        <v>43</v>
      </c>
      <c r="M56" s="513">
        <v>61</v>
      </c>
      <c r="N56" s="515">
        <f t="shared" si="3"/>
        <v>162</v>
      </c>
      <c r="O56" s="509">
        <f t="shared" si="4"/>
        <v>54</v>
      </c>
      <c r="P56" s="510">
        <f t="shared" si="5"/>
        <v>0.96791539702455642</v>
      </c>
    </row>
    <row r="57" spans="1:16" customFormat="1" ht="15" customHeight="1">
      <c r="A57" s="511" t="s">
        <v>366</v>
      </c>
      <c r="B57" s="516"/>
      <c r="C57" s="513"/>
      <c r="D57" s="513"/>
      <c r="E57" s="513"/>
      <c r="F57" s="513"/>
      <c r="G57" s="513"/>
      <c r="H57" s="513"/>
      <c r="I57" s="513"/>
      <c r="J57" s="513"/>
      <c r="K57" s="513">
        <v>44</v>
      </c>
      <c r="L57" s="513">
        <v>27</v>
      </c>
      <c r="M57" s="513">
        <v>6</v>
      </c>
      <c r="N57" s="515">
        <f t="shared" si="3"/>
        <v>77</v>
      </c>
      <c r="O57" s="509">
        <f t="shared" si="4"/>
        <v>25.666666666666668</v>
      </c>
      <c r="P57" s="510">
        <f t="shared" si="5"/>
        <v>0.46005855290673359</v>
      </c>
    </row>
    <row r="58" spans="1:16" customFormat="1" ht="15" customHeight="1">
      <c r="A58" s="511" t="s">
        <v>367</v>
      </c>
      <c r="B58" s="516"/>
      <c r="C58" s="513"/>
      <c r="D58" s="513"/>
      <c r="E58" s="513"/>
      <c r="F58" s="513"/>
      <c r="G58" s="513"/>
      <c r="H58" s="513"/>
      <c r="I58" s="513"/>
      <c r="J58" s="513"/>
      <c r="K58" s="513">
        <v>50</v>
      </c>
      <c r="L58" s="513">
        <v>53</v>
      </c>
      <c r="M58" s="513">
        <v>52</v>
      </c>
      <c r="N58" s="515">
        <f t="shared" si="3"/>
        <v>155</v>
      </c>
      <c r="O58" s="509">
        <f t="shared" si="4"/>
        <v>51.666666666666664</v>
      </c>
      <c r="P58" s="510">
        <f t="shared" si="5"/>
        <v>0.92609189221485333</v>
      </c>
    </row>
    <row r="59" spans="1:16" customFormat="1" ht="15" customHeight="1">
      <c r="A59" s="511" t="s">
        <v>368</v>
      </c>
      <c r="B59" s="516"/>
      <c r="C59" s="513"/>
      <c r="D59" s="513"/>
      <c r="E59" s="513"/>
      <c r="F59" s="513"/>
      <c r="G59" s="513"/>
      <c r="H59" s="513"/>
      <c r="I59" s="513"/>
      <c r="J59" s="513"/>
      <c r="K59" s="513">
        <v>9</v>
      </c>
      <c r="L59" s="513">
        <v>7</v>
      </c>
      <c r="M59" s="513">
        <v>4</v>
      </c>
      <c r="N59" s="515">
        <f t="shared" si="3"/>
        <v>20</v>
      </c>
      <c r="O59" s="509">
        <f t="shared" si="4"/>
        <v>6.666666666666667</v>
      </c>
      <c r="P59" s="510">
        <f t="shared" si="5"/>
        <v>0.119495728027723</v>
      </c>
    </row>
    <row r="60" spans="1:16" customFormat="1" ht="15" customHeight="1">
      <c r="A60" s="511" t="s">
        <v>369</v>
      </c>
      <c r="B60" s="516"/>
      <c r="C60" s="513"/>
      <c r="D60" s="513"/>
      <c r="E60" s="513"/>
      <c r="F60" s="513"/>
      <c r="G60" s="513"/>
      <c r="H60" s="513"/>
      <c r="I60" s="513"/>
      <c r="J60" s="513"/>
      <c r="K60" s="513">
        <v>47</v>
      </c>
      <c r="L60" s="513">
        <v>49</v>
      </c>
      <c r="M60" s="513">
        <v>42</v>
      </c>
      <c r="N60" s="515">
        <f t="shared" si="3"/>
        <v>138</v>
      </c>
      <c r="O60" s="509">
        <f t="shared" si="4"/>
        <v>46</v>
      </c>
      <c r="P60" s="510">
        <f t="shared" si="5"/>
        <v>0.82452052339128878</v>
      </c>
    </row>
    <row r="61" spans="1:16" customFormat="1" ht="15" customHeight="1">
      <c r="A61" s="511" t="s">
        <v>370</v>
      </c>
      <c r="B61" s="516"/>
      <c r="C61" s="513"/>
      <c r="D61" s="513"/>
      <c r="E61" s="513"/>
      <c r="F61" s="513"/>
      <c r="G61" s="513"/>
      <c r="H61" s="513"/>
      <c r="I61" s="513"/>
      <c r="J61" s="513"/>
      <c r="K61" s="513">
        <v>45</v>
      </c>
      <c r="L61" s="513">
        <v>43</v>
      </c>
      <c r="M61" s="513">
        <v>54</v>
      </c>
      <c r="N61" s="515">
        <f t="shared" si="3"/>
        <v>142</v>
      </c>
      <c r="O61" s="509">
        <f t="shared" si="4"/>
        <v>47.333333333333336</v>
      </c>
      <c r="P61" s="510">
        <f t="shared" si="5"/>
        <v>0.84841966899683341</v>
      </c>
    </row>
    <row r="62" spans="1:16" customFormat="1" ht="15" customHeight="1">
      <c r="A62" s="511" t="s">
        <v>371</v>
      </c>
      <c r="B62" s="516"/>
      <c r="C62" s="513"/>
      <c r="D62" s="513"/>
      <c r="E62" s="513"/>
      <c r="F62" s="513"/>
      <c r="G62" s="513"/>
      <c r="H62" s="513"/>
      <c r="I62" s="513"/>
      <c r="J62" s="513"/>
      <c r="K62" s="513">
        <v>41</v>
      </c>
      <c r="L62" s="513">
        <v>31</v>
      </c>
      <c r="M62" s="513">
        <v>38</v>
      </c>
      <c r="N62" s="515">
        <f t="shared" si="3"/>
        <v>110</v>
      </c>
      <c r="O62" s="509">
        <f t="shared" si="4"/>
        <v>36.666666666666664</v>
      </c>
      <c r="P62" s="510">
        <f t="shared" si="5"/>
        <v>0.65722650415247652</v>
      </c>
    </row>
    <row r="63" spans="1:16" customFormat="1" ht="15" customHeight="1">
      <c r="A63" s="511" t="s">
        <v>372</v>
      </c>
      <c r="B63" s="516"/>
      <c r="C63" s="513"/>
      <c r="D63" s="513"/>
      <c r="E63" s="513"/>
      <c r="F63" s="513"/>
      <c r="G63" s="513"/>
      <c r="H63" s="513"/>
      <c r="I63" s="513"/>
      <c r="J63" s="513"/>
      <c r="K63" s="513">
        <v>61</v>
      </c>
      <c r="L63" s="513">
        <v>45</v>
      </c>
      <c r="M63" s="513">
        <v>43</v>
      </c>
      <c r="N63" s="515">
        <f t="shared" si="3"/>
        <v>149</v>
      </c>
      <c r="O63" s="509">
        <f t="shared" si="4"/>
        <v>49.666666666666664</v>
      </c>
      <c r="P63" s="510">
        <f t="shared" si="5"/>
        <v>0.8902431738065365</v>
      </c>
    </row>
    <row r="64" spans="1:16" customFormat="1" ht="15" customHeight="1">
      <c r="A64" s="511" t="s">
        <v>373</v>
      </c>
      <c r="B64" s="516"/>
      <c r="C64" s="513"/>
      <c r="D64" s="513"/>
      <c r="E64" s="513"/>
      <c r="F64" s="513"/>
      <c r="G64" s="513"/>
      <c r="H64" s="513"/>
      <c r="I64" s="513"/>
      <c r="J64" s="513"/>
      <c r="K64" s="513">
        <v>14</v>
      </c>
      <c r="L64" s="513">
        <v>21</v>
      </c>
      <c r="M64" s="513">
        <v>20</v>
      </c>
      <c r="N64" s="515">
        <f t="shared" si="3"/>
        <v>55</v>
      </c>
      <c r="O64" s="509">
        <f t="shared" si="4"/>
        <v>18.333333333333332</v>
      </c>
      <c r="P64" s="510">
        <f t="shared" si="5"/>
        <v>0.32861325207623826</v>
      </c>
    </row>
    <row r="65" spans="1:16" customFormat="1" ht="15.75" customHeight="1">
      <c r="A65" s="511" t="s">
        <v>374</v>
      </c>
      <c r="B65" s="516"/>
      <c r="C65" s="513"/>
      <c r="D65" s="513"/>
      <c r="E65" s="513"/>
      <c r="F65" s="513"/>
      <c r="G65" s="513"/>
      <c r="H65" s="513"/>
      <c r="I65" s="513"/>
      <c r="J65" s="513"/>
      <c r="K65" s="513">
        <v>14</v>
      </c>
      <c r="L65" s="513">
        <v>13</v>
      </c>
      <c r="M65" s="513">
        <v>15</v>
      </c>
      <c r="N65" s="515">
        <f t="shared" si="3"/>
        <v>42</v>
      </c>
      <c r="O65" s="509">
        <f t="shared" si="4"/>
        <v>14</v>
      </c>
      <c r="P65" s="510">
        <f t="shared" si="5"/>
        <v>0.25094102885821828</v>
      </c>
    </row>
    <row r="66" spans="1:16" customFormat="1" ht="15.75" customHeight="1">
      <c r="A66" s="511" t="s">
        <v>375</v>
      </c>
      <c r="B66" s="516"/>
      <c r="C66" s="513"/>
      <c r="D66" s="513"/>
      <c r="E66" s="513"/>
      <c r="F66" s="513"/>
      <c r="G66" s="513"/>
      <c r="H66" s="513"/>
      <c r="I66" s="513"/>
      <c r="J66" s="513"/>
      <c r="K66" s="513">
        <v>12</v>
      </c>
      <c r="L66" s="513">
        <v>4</v>
      </c>
      <c r="M66" s="513">
        <v>20</v>
      </c>
      <c r="N66" s="515">
        <f t="shared" si="3"/>
        <v>36</v>
      </c>
      <c r="O66" s="509">
        <f t="shared" si="4"/>
        <v>12</v>
      </c>
      <c r="P66" s="510">
        <f t="shared" si="5"/>
        <v>0.21509231044990143</v>
      </c>
    </row>
    <row r="67" spans="1:16" customFormat="1" ht="15" customHeight="1">
      <c r="A67" s="511" t="s">
        <v>376</v>
      </c>
      <c r="B67" s="516"/>
      <c r="C67" s="513"/>
      <c r="D67" s="513"/>
      <c r="E67" s="513"/>
      <c r="F67" s="513"/>
      <c r="G67" s="513"/>
      <c r="H67" s="514"/>
      <c r="I67" s="513"/>
      <c r="J67" s="513"/>
      <c r="K67" s="513">
        <v>89</v>
      </c>
      <c r="L67" s="513">
        <v>83</v>
      </c>
      <c r="M67" s="513">
        <v>72</v>
      </c>
      <c r="N67" s="515">
        <f t="shared" si="3"/>
        <v>244</v>
      </c>
      <c r="O67" s="509">
        <f t="shared" si="4"/>
        <v>81.333333333333329</v>
      </c>
      <c r="P67" s="510">
        <f t="shared" si="5"/>
        <v>1.4578478819382208</v>
      </c>
    </row>
    <row r="68" spans="1:16" customFormat="1" ht="15">
      <c r="A68" s="511" t="s">
        <v>377</v>
      </c>
      <c r="B68" s="516"/>
      <c r="C68" s="513"/>
      <c r="D68" s="513"/>
      <c r="E68" s="513"/>
      <c r="F68" s="513"/>
      <c r="G68" s="513"/>
      <c r="H68" s="514"/>
      <c r="I68" s="513"/>
      <c r="J68" s="513"/>
      <c r="K68" s="513">
        <v>33</v>
      </c>
      <c r="L68" s="513">
        <v>22</v>
      </c>
      <c r="M68" s="513">
        <v>31</v>
      </c>
      <c r="N68" s="515">
        <f t="shared" si="3"/>
        <v>86</v>
      </c>
      <c r="O68" s="509">
        <f t="shared" si="4"/>
        <v>28.666666666666668</v>
      </c>
      <c r="P68" s="510">
        <f t="shared" si="5"/>
        <v>0.51383163051920888</v>
      </c>
    </row>
    <row r="69" spans="1:16" customFormat="1" ht="15">
      <c r="A69" s="511" t="s">
        <v>378</v>
      </c>
      <c r="B69" s="516"/>
      <c r="C69" s="513"/>
      <c r="D69" s="513"/>
      <c r="E69" s="513"/>
      <c r="F69" s="513"/>
      <c r="G69" s="513"/>
      <c r="H69" s="514"/>
      <c r="I69" s="513"/>
      <c r="J69" s="513"/>
      <c r="K69" s="513">
        <v>62</v>
      </c>
      <c r="L69" s="513">
        <v>45</v>
      </c>
      <c r="M69" s="513">
        <v>34</v>
      </c>
      <c r="N69" s="515">
        <f t="shared" ref="N69:N70" si="6">SUM(B69:M69)</f>
        <v>141</v>
      </c>
      <c r="O69" s="509">
        <f t="shared" si="4"/>
        <v>47</v>
      </c>
      <c r="P69" s="510">
        <f t="shared" si="5"/>
        <v>0.84244488259544725</v>
      </c>
    </row>
    <row r="70" spans="1:16" customFormat="1" ht="15.75" thickBot="1">
      <c r="A70" s="517" t="s">
        <v>379</v>
      </c>
      <c r="B70" s="518"/>
      <c r="C70" s="519"/>
      <c r="D70" s="520"/>
      <c r="E70" s="520"/>
      <c r="F70" s="520"/>
      <c r="G70" s="520"/>
      <c r="H70" s="521"/>
      <c r="I70" s="520"/>
      <c r="J70" s="519"/>
      <c r="K70" s="513">
        <v>15</v>
      </c>
      <c r="L70" s="519">
        <v>17</v>
      </c>
      <c r="M70" s="519">
        <v>28</v>
      </c>
      <c r="N70" s="522">
        <f t="shared" si="6"/>
        <v>60</v>
      </c>
      <c r="O70" s="523">
        <f t="shared" si="4"/>
        <v>20</v>
      </c>
      <c r="P70" s="524">
        <f t="shared" si="5"/>
        <v>0.35848718408316904</v>
      </c>
    </row>
    <row r="71" spans="1:16" customFormat="1" ht="15.75" thickBot="1">
      <c r="A71" s="525" t="s">
        <v>8</v>
      </c>
      <c r="B71" s="526"/>
      <c r="C71" s="526"/>
      <c r="D71" s="526"/>
      <c r="E71" s="526"/>
      <c r="F71" s="526"/>
      <c r="G71" s="526"/>
      <c r="H71" s="526"/>
      <c r="I71" s="526"/>
      <c r="J71" s="526"/>
      <c r="K71" s="527">
        <f>SUM(K5:K70)</f>
        <v>6124</v>
      </c>
      <c r="L71" s="527">
        <f>SUM(L5:L70)</f>
        <v>5206</v>
      </c>
      <c r="M71" s="527">
        <f>SUM(M5:M70)</f>
        <v>5407</v>
      </c>
      <c r="N71" s="528">
        <f>SUM(N5:N70)</f>
        <v>16737</v>
      </c>
      <c r="O71" s="527">
        <f t="shared" ref="O71" si="7">AVERAGE(B71:M71)</f>
        <v>5579</v>
      </c>
      <c r="P71" s="529">
        <f>SUM(P5:P70)</f>
        <v>100.00000000000006</v>
      </c>
    </row>
    <row r="72" spans="1:16" customFormat="1" ht="15">
      <c r="A72" s="74"/>
      <c r="B72" s="75"/>
      <c r="C72" s="75"/>
      <c r="D72" s="75"/>
      <c r="E72" s="75"/>
      <c r="F72" s="75"/>
      <c r="G72" s="71"/>
      <c r="H72" s="75"/>
      <c r="I72" s="75"/>
      <c r="J72" s="75"/>
      <c r="K72" s="75"/>
      <c r="L72" s="75"/>
      <c r="M72" s="76"/>
      <c r="N72" s="76"/>
      <c r="O72" s="8"/>
      <c r="P72" s="8"/>
    </row>
    <row r="73" spans="1:16">
      <c r="A73" s="87"/>
    </row>
    <row r="74" spans="1:16" ht="36" customHeight="1">
      <c r="A74" s="929" t="s">
        <v>380</v>
      </c>
      <c r="B74" s="929"/>
    </row>
    <row r="75" spans="1:16" ht="51" customHeight="1">
      <c r="A75" s="620" t="s">
        <v>381</v>
      </c>
      <c r="B75" s="620"/>
      <c r="C75" s="620"/>
      <c r="D75" s="620"/>
      <c r="E75" s="620"/>
    </row>
    <row r="76" spans="1:16" ht="14.25" customHeight="1">
      <c r="A76" s="620"/>
      <c r="B76" s="620"/>
      <c r="C76" s="620"/>
      <c r="D76" s="620"/>
      <c r="E76" s="620"/>
    </row>
    <row r="77" spans="1:16" ht="14.25" customHeight="1">
      <c r="A77" s="620"/>
      <c r="B77" s="620"/>
      <c r="C77" s="620"/>
      <c r="D77" s="620"/>
      <c r="E77" s="620"/>
    </row>
    <row r="78" spans="1:16" ht="14.25" customHeight="1">
      <c r="A78" s="620"/>
      <c r="B78" s="620"/>
      <c r="C78" s="620"/>
      <c r="D78" s="620"/>
      <c r="E78" s="620"/>
    </row>
    <row r="79" spans="1:16" ht="14.25" customHeight="1">
      <c r="A79" s="620"/>
      <c r="B79" s="620"/>
      <c r="C79" s="620"/>
      <c r="D79" s="620"/>
      <c r="E79" s="620"/>
    </row>
  </sheetData>
  <sortState ref="A5:P70">
    <sortCondition ref="A4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K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>
      <selection activeCell="R5" sqref="R5"/>
    </sheetView>
  </sheetViews>
  <sheetFormatPr defaultColWidth="5.5703125" defaultRowHeight="14.25"/>
  <cols>
    <col min="1" max="1" width="52.140625" style="8" customWidth="1"/>
    <col min="2" max="2" width="7.5703125" style="8" bestFit="1" customWidth="1"/>
    <col min="3" max="3" width="7.7109375" style="71" bestFit="1" customWidth="1"/>
    <col min="4" max="4" width="7.140625" style="8" bestFit="1" customWidth="1"/>
    <col min="5" max="5" width="7" style="69" bestFit="1" customWidth="1"/>
    <col min="6" max="6" width="7.5703125" style="8" bestFit="1" customWidth="1"/>
    <col min="7" max="7" width="6.28515625" style="69" bestFit="1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6.85546875" style="8" customWidth="1"/>
    <col min="14" max="14" width="6.7109375" style="8" bestFit="1" customWidth="1"/>
    <col min="15" max="15" width="7.140625" style="8" bestFit="1" customWidth="1"/>
    <col min="16" max="16" width="15.85546875" style="8" bestFit="1" customWidth="1"/>
    <col min="17" max="215" width="9.140625" style="8" customWidth="1"/>
    <col min="216" max="216" width="58.28515625" style="8" customWidth="1"/>
    <col min="217" max="217" width="3.7109375" style="8" bestFit="1" customWidth="1"/>
    <col min="218" max="218" width="5.5703125" style="8" bestFit="1" customWidth="1"/>
    <col min="219" max="219" width="5.5703125" style="8" customWidth="1"/>
    <col min="220" max="16384" width="5.5703125" style="8"/>
  </cols>
  <sheetData>
    <row r="1" spans="1:20" ht="15">
      <c r="A1" s="67" t="s">
        <v>3</v>
      </c>
      <c r="B1" s="67"/>
      <c r="C1" s="68"/>
      <c r="D1" s="67"/>
      <c r="G1" s="188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20" ht="15">
      <c r="A2" s="1" t="s">
        <v>4</v>
      </c>
      <c r="B2" s="1"/>
      <c r="C2" s="59"/>
      <c r="D2" s="1"/>
      <c r="G2" s="188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</row>
    <row r="3" spans="1:20" ht="15">
      <c r="A3" s="1"/>
      <c r="B3" s="1"/>
      <c r="C3" s="59"/>
      <c r="D3" s="1"/>
      <c r="G3" s="188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</row>
    <row r="4" spans="1:20" ht="15">
      <c r="A4" s="1" t="s">
        <v>382</v>
      </c>
      <c r="B4" s="1"/>
      <c r="C4" s="59"/>
      <c r="D4" s="1"/>
      <c r="G4" s="188"/>
      <c r="H4" s="186"/>
      <c r="I4" s="186"/>
      <c r="J4" s="186"/>
      <c r="K4" s="186"/>
      <c r="L4" s="186"/>
      <c r="M4" s="186"/>
      <c r="N4" s="186"/>
      <c r="O4" s="186"/>
      <c r="P4" s="966">
        <f>UNIDADES!K71</f>
        <v>6124</v>
      </c>
      <c r="Q4" s="186"/>
      <c r="R4" s="186"/>
      <c r="S4" s="186"/>
    </row>
    <row r="5" spans="1:20" ht="15" thickBot="1">
      <c r="E5" s="8"/>
      <c r="F5" s="69"/>
      <c r="G5" s="186"/>
      <c r="H5" s="188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88"/>
    </row>
    <row r="6" spans="1:20" ht="48.75" thickBot="1">
      <c r="A6" s="618" t="s">
        <v>317</v>
      </c>
      <c r="B6" s="416">
        <v>46357</v>
      </c>
      <c r="C6" s="417">
        <v>46327</v>
      </c>
      <c r="D6" s="418">
        <v>46296</v>
      </c>
      <c r="E6" s="417">
        <v>46266</v>
      </c>
      <c r="F6" s="417">
        <v>46235</v>
      </c>
      <c r="G6" s="417">
        <v>46204</v>
      </c>
      <c r="H6" s="417">
        <v>46174</v>
      </c>
      <c r="I6" s="419">
        <v>46143</v>
      </c>
      <c r="J6" s="417">
        <v>46113</v>
      </c>
      <c r="K6" s="416">
        <v>46082</v>
      </c>
      <c r="L6" s="420">
        <v>46054</v>
      </c>
      <c r="M6" s="421">
        <v>46023</v>
      </c>
      <c r="N6" s="257" t="s">
        <v>8</v>
      </c>
      <c r="O6" s="243" t="s">
        <v>9</v>
      </c>
      <c r="P6" s="244" t="s">
        <v>571</v>
      </c>
    </row>
    <row r="7" spans="1:20" s="1074" customFormat="1" ht="14.25" customHeight="1" thickBot="1">
      <c r="A7" s="1085" t="s">
        <v>332</v>
      </c>
      <c r="B7" s="1086"/>
      <c r="C7" s="1087"/>
      <c r="D7" s="1088"/>
      <c r="E7" s="1088"/>
      <c r="F7" s="1088"/>
      <c r="G7" s="1088"/>
      <c r="H7" s="1088"/>
      <c r="I7" s="1088"/>
      <c r="J7" s="1087"/>
      <c r="K7" s="1087">
        <v>803</v>
      </c>
      <c r="L7" s="1087">
        <v>700</v>
      </c>
      <c r="M7" s="1089">
        <v>821</v>
      </c>
      <c r="N7" s="1090">
        <f>SUM(B7:M7)</f>
        <v>2324</v>
      </c>
      <c r="O7" s="1091">
        <f>AVERAGE(B7:M7)</f>
        <v>774.66666666666663</v>
      </c>
      <c r="P7" s="1092">
        <f>(K7*100)/$P$4</f>
        <v>13.112344872632267</v>
      </c>
      <c r="S7" s="1075"/>
      <c r="T7" s="1075"/>
    </row>
    <row r="8" spans="1:20" ht="15" customHeight="1" thickBot="1">
      <c r="A8" s="511" t="s">
        <v>329</v>
      </c>
      <c r="B8" s="512"/>
      <c r="C8" s="513"/>
      <c r="D8" s="506"/>
      <c r="E8" s="506"/>
      <c r="F8" s="506"/>
      <c r="G8" s="513"/>
      <c r="H8" s="513"/>
      <c r="I8" s="513"/>
      <c r="J8" s="513"/>
      <c r="K8" s="513">
        <v>571</v>
      </c>
      <c r="L8" s="513">
        <v>560</v>
      </c>
      <c r="M8" s="531">
        <v>556</v>
      </c>
      <c r="N8" s="532">
        <f t="shared" ref="N8:N16" si="0">SUM(B8:M8)</f>
        <v>1687</v>
      </c>
      <c r="O8" s="533">
        <f t="shared" ref="O8:O16" si="1">AVERAGE(B8:M8)</f>
        <v>562.33333333333337</v>
      </c>
      <c r="P8" s="530">
        <f t="shared" ref="P8:P17" si="2">(K8*100)/$P$4</f>
        <v>9.3239712606139786</v>
      </c>
      <c r="S8" s="69"/>
      <c r="T8" s="69"/>
    </row>
    <row r="9" spans="1:20" ht="15.75" thickBot="1">
      <c r="A9" s="511" t="s">
        <v>337</v>
      </c>
      <c r="B9" s="516"/>
      <c r="C9" s="513"/>
      <c r="D9" s="513"/>
      <c r="E9" s="513"/>
      <c r="F9" s="513"/>
      <c r="G9" s="513"/>
      <c r="H9" s="513"/>
      <c r="I9" s="513"/>
      <c r="J9" s="513"/>
      <c r="K9" s="513">
        <v>456</v>
      </c>
      <c r="L9" s="513">
        <v>612</v>
      </c>
      <c r="M9" s="531">
        <v>458</v>
      </c>
      <c r="N9" s="532">
        <f t="shared" si="0"/>
        <v>1526</v>
      </c>
      <c r="O9" s="533">
        <f t="shared" si="1"/>
        <v>508.66666666666669</v>
      </c>
      <c r="P9" s="530">
        <f t="shared" si="2"/>
        <v>7.4461136512083606</v>
      </c>
      <c r="S9" s="69"/>
      <c r="T9" s="69"/>
    </row>
    <row r="10" spans="1:20" ht="15.75" thickBot="1">
      <c r="A10" s="511" t="s">
        <v>41</v>
      </c>
      <c r="B10" s="516"/>
      <c r="C10" s="513"/>
      <c r="D10" s="513"/>
      <c r="E10" s="513"/>
      <c r="F10" s="513"/>
      <c r="G10" s="513"/>
      <c r="H10" s="514"/>
      <c r="I10" s="513"/>
      <c r="J10" s="513"/>
      <c r="K10" s="513">
        <v>532</v>
      </c>
      <c r="L10" s="513">
        <v>283</v>
      </c>
      <c r="M10" s="531">
        <v>344</v>
      </c>
      <c r="N10" s="532">
        <f t="shared" si="0"/>
        <v>1159</v>
      </c>
      <c r="O10" s="533">
        <f t="shared" si="1"/>
        <v>386.33333333333331</v>
      </c>
      <c r="P10" s="530">
        <f t="shared" si="2"/>
        <v>8.6871325930764201</v>
      </c>
      <c r="S10" s="69"/>
      <c r="T10" s="69"/>
    </row>
    <row r="11" spans="1:20" ht="15.75" thickBot="1">
      <c r="A11" s="511" t="s">
        <v>320</v>
      </c>
      <c r="B11" s="516"/>
      <c r="C11" s="513"/>
      <c r="D11" s="513"/>
      <c r="E11" s="513"/>
      <c r="F11" s="513"/>
      <c r="G11" s="513"/>
      <c r="H11" s="513"/>
      <c r="I11" s="513"/>
      <c r="J11" s="513"/>
      <c r="K11" s="513">
        <v>405</v>
      </c>
      <c r="L11" s="513">
        <v>305</v>
      </c>
      <c r="M11" s="531">
        <v>343</v>
      </c>
      <c r="N11" s="532">
        <f t="shared" si="0"/>
        <v>1053</v>
      </c>
      <c r="O11" s="533">
        <f t="shared" si="1"/>
        <v>351</v>
      </c>
      <c r="P11" s="530">
        <f t="shared" si="2"/>
        <v>6.6133246244284782</v>
      </c>
      <c r="S11" s="69"/>
      <c r="T11" s="69"/>
    </row>
    <row r="12" spans="1:20" ht="15" customHeight="1" thickBot="1">
      <c r="A12" s="511" t="s">
        <v>330</v>
      </c>
      <c r="B12" s="516"/>
      <c r="C12" s="513"/>
      <c r="D12" s="513"/>
      <c r="E12" s="513"/>
      <c r="F12" s="513"/>
      <c r="G12" s="513"/>
      <c r="H12" s="514"/>
      <c r="I12" s="513"/>
      <c r="J12" s="513"/>
      <c r="K12" s="513">
        <v>351</v>
      </c>
      <c r="L12" s="513">
        <v>355</v>
      </c>
      <c r="M12" s="531">
        <v>343</v>
      </c>
      <c r="N12" s="532">
        <f t="shared" si="0"/>
        <v>1049</v>
      </c>
      <c r="O12" s="533">
        <f t="shared" si="1"/>
        <v>349.66666666666669</v>
      </c>
      <c r="P12" s="530">
        <f t="shared" si="2"/>
        <v>5.7315480078380148</v>
      </c>
      <c r="S12" s="69"/>
      <c r="T12" s="69"/>
    </row>
    <row r="13" spans="1:20" ht="15.75" thickBot="1">
      <c r="A13" s="511" t="s">
        <v>325</v>
      </c>
      <c r="B13" s="516"/>
      <c r="C13" s="513"/>
      <c r="D13" s="513"/>
      <c r="E13" s="513"/>
      <c r="F13" s="513"/>
      <c r="G13" s="513"/>
      <c r="H13" s="513"/>
      <c r="I13" s="513"/>
      <c r="J13" s="513"/>
      <c r="K13" s="513">
        <v>395</v>
      </c>
      <c r="L13" s="513">
        <v>339</v>
      </c>
      <c r="M13" s="531">
        <v>265</v>
      </c>
      <c r="N13" s="532">
        <f t="shared" si="0"/>
        <v>999</v>
      </c>
      <c r="O13" s="533">
        <f t="shared" si="1"/>
        <v>333</v>
      </c>
      <c r="P13" s="530">
        <f t="shared" si="2"/>
        <v>6.4500326583932068</v>
      </c>
      <c r="S13" s="69"/>
      <c r="T13" s="69"/>
    </row>
    <row r="14" spans="1:20" ht="15.75" thickBot="1">
      <c r="A14" s="511" t="s">
        <v>333</v>
      </c>
      <c r="B14" s="516"/>
      <c r="C14" s="513"/>
      <c r="D14" s="513"/>
      <c r="E14" s="513"/>
      <c r="F14" s="513"/>
      <c r="G14" s="513"/>
      <c r="H14" s="513"/>
      <c r="I14" s="513"/>
      <c r="J14" s="513"/>
      <c r="K14" s="513">
        <v>276</v>
      </c>
      <c r="L14" s="513">
        <v>222</v>
      </c>
      <c r="M14" s="531">
        <v>258</v>
      </c>
      <c r="N14" s="532">
        <f t="shared" si="0"/>
        <v>756</v>
      </c>
      <c r="O14" s="533">
        <f t="shared" si="1"/>
        <v>252</v>
      </c>
      <c r="P14" s="530">
        <f t="shared" si="2"/>
        <v>4.5068582625734814</v>
      </c>
      <c r="S14" s="69"/>
      <c r="T14" s="69"/>
    </row>
    <row r="15" spans="1:20" ht="15.75" thickBot="1">
      <c r="A15" s="511" t="s">
        <v>318</v>
      </c>
      <c r="B15" s="516"/>
      <c r="C15" s="513"/>
      <c r="D15" s="513"/>
      <c r="E15" s="513"/>
      <c r="F15" s="513"/>
      <c r="G15" s="513"/>
      <c r="H15" s="513"/>
      <c r="I15" s="513"/>
      <c r="J15" s="513"/>
      <c r="K15" s="513">
        <v>191</v>
      </c>
      <c r="L15" s="513">
        <v>131</v>
      </c>
      <c r="M15" s="531">
        <v>148</v>
      </c>
      <c r="N15" s="532">
        <f t="shared" si="0"/>
        <v>470</v>
      </c>
      <c r="O15" s="533">
        <f t="shared" si="1"/>
        <v>156.66666666666666</v>
      </c>
      <c r="P15" s="530">
        <f t="shared" si="2"/>
        <v>3.1188765512736771</v>
      </c>
      <c r="S15" s="69"/>
      <c r="T15" s="69"/>
    </row>
    <row r="16" spans="1:20" ht="15.75" thickBot="1">
      <c r="A16" s="511" t="s">
        <v>567</v>
      </c>
      <c r="B16" s="516"/>
      <c r="C16" s="513"/>
      <c r="D16" s="513"/>
      <c r="E16" s="513"/>
      <c r="F16" s="513"/>
      <c r="G16" s="513"/>
      <c r="H16" s="514"/>
      <c r="I16" s="513"/>
      <c r="J16" s="513"/>
      <c r="K16" s="513">
        <v>154</v>
      </c>
      <c r="L16" s="513">
        <v>80</v>
      </c>
      <c r="M16" s="534">
        <v>143</v>
      </c>
      <c r="N16" s="535">
        <f t="shared" si="0"/>
        <v>377</v>
      </c>
      <c r="O16" s="536">
        <f t="shared" si="1"/>
        <v>125.66666666666667</v>
      </c>
      <c r="P16" s="530">
        <f t="shared" si="2"/>
        <v>2.5146962769431744</v>
      </c>
      <c r="S16" s="69"/>
      <c r="T16" s="69"/>
    </row>
    <row r="17" spans="1:41" ht="15.75" customHeight="1" thickBot="1">
      <c r="A17" s="537" t="s">
        <v>8</v>
      </c>
      <c r="B17" s="538"/>
      <c r="C17" s="538"/>
      <c r="D17" s="538"/>
      <c r="E17" s="538"/>
      <c r="F17" s="538"/>
      <c r="G17" s="538"/>
      <c r="H17" s="538"/>
      <c r="I17" s="538"/>
      <c r="J17" s="538"/>
      <c r="K17" s="539">
        <f>SUM(K7:K16)</f>
        <v>4134</v>
      </c>
      <c r="L17" s="539">
        <f>SUM(L7:L16)</f>
        <v>3587</v>
      </c>
      <c r="M17" s="539">
        <f>SUM(M7:M16)</f>
        <v>3679</v>
      </c>
      <c r="N17" s="540">
        <f>SUM(N7:N16)</f>
        <v>11400</v>
      </c>
      <c r="O17" s="541">
        <f>AVERAGE(B17:M17)</f>
        <v>3800</v>
      </c>
      <c r="P17" s="530">
        <f t="shared" si="2"/>
        <v>67.504898758981057</v>
      </c>
      <c r="S17" s="69"/>
      <c r="T17" s="69"/>
    </row>
    <row r="18" spans="1:41" s="193" customFormat="1" ht="23.25" customHeight="1">
      <c r="A18" s="193" t="s">
        <v>310</v>
      </c>
      <c r="C18" s="194"/>
      <c r="O18" s="193" t="s">
        <v>311</v>
      </c>
      <c r="P18" s="195">
        <f>100-P17</f>
        <v>32.495101241018943</v>
      </c>
    </row>
    <row r="19" spans="1:41" ht="54.75" customHeight="1">
      <c r="A19" s="196"/>
      <c r="B19" s="196"/>
      <c r="C19" s="206"/>
      <c r="D19" s="193"/>
      <c r="E19" s="207"/>
      <c r="F19" s="193"/>
      <c r="G19" s="193"/>
      <c r="H19" s="193"/>
      <c r="I19" s="193"/>
      <c r="J19" s="193"/>
      <c r="K19" s="193"/>
      <c r="L19" s="193"/>
      <c r="M19" s="193"/>
      <c r="N19" s="1160"/>
      <c r="O19" s="1160"/>
      <c r="P19" s="1160"/>
      <c r="Q19" s="193"/>
      <c r="R19" s="193"/>
      <c r="S19" s="193"/>
      <c r="T19" s="193"/>
      <c r="U19" s="193"/>
      <c r="V19" s="193"/>
      <c r="W19" s="207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</row>
    <row r="20" spans="1:41">
      <c r="A20" s="201"/>
      <c r="B20" s="201"/>
      <c r="C20" s="208"/>
      <c r="D20" s="193"/>
      <c r="E20" s="207"/>
      <c r="F20" s="193"/>
      <c r="G20" s="193"/>
      <c r="H20" s="193"/>
      <c r="I20" s="193"/>
      <c r="J20" s="193"/>
      <c r="K20" s="193"/>
      <c r="L20" s="193"/>
      <c r="M20" s="193"/>
      <c r="N20" s="193"/>
      <c r="O20" s="207"/>
      <c r="P20" s="193"/>
      <c r="Q20" s="193"/>
      <c r="R20" s="193"/>
      <c r="S20" s="193"/>
      <c r="T20" s="193"/>
      <c r="U20" s="193"/>
      <c r="V20" s="193"/>
      <c r="W20" s="207"/>
      <c r="X20" s="193"/>
      <c r="Y20" s="193"/>
      <c r="Z20" s="193"/>
      <c r="AA20" s="193"/>
      <c r="AB20" s="193"/>
      <c r="AC20" s="198"/>
      <c r="AD20" s="199"/>
      <c r="AE20" s="199"/>
      <c r="AF20" s="199"/>
      <c r="AG20" s="199"/>
      <c r="AH20" s="75"/>
      <c r="AI20" s="75"/>
      <c r="AJ20" s="71"/>
      <c r="AK20" s="75"/>
      <c r="AL20" s="75"/>
      <c r="AM20" s="75"/>
      <c r="AN20" s="75"/>
      <c r="AO20" s="76"/>
    </row>
    <row r="21" spans="1:41" ht="92.25" customHeight="1">
      <c r="A21" s="196"/>
      <c r="B21" s="196"/>
      <c r="C21" s="206"/>
      <c r="D21" s="193"/>
      <c r="E21" s="207"/>
      <c r="F21" s="193"/>
      <c r="G21" s="193"/>
      <c r="H21" s="193"/>
      <c r="I21" s="193"/>
      <c r="J21" s="193"/>
      <c r="K21" s="193"/>
      <c r="L21" s="209"/>
      <c r="M21" s="193"/>
      <c r="N21" s="1160"/>
      <c r="O21" s="1160"/>
      <c r="P21" s="1160"/>
      <c r="Q21" s="193"/>
      <c r="R21" s="193"/>
      <c r="S21" s="193"/>
      <c r="T21" s="193"/>
      <c r="U21" s="193"/>
      <c r="V21" s="193"/>
      <c r="W21" s="207"/>
      <c r="X21" s="193"/>
      <c r="Y21" s="193"/>
      <c r="Z21" s="193"/>
      <c r="AA21" s="193"/>
      <c r="AB21" s="193"/>
      <c r="AC21" s="198"/>
      <c r="AD21" s="199"/>
      <c r="AE21" s="199"/>
      <c r="AF21" s="199"/>
      <c r="AG21" s="199"/>
      <c r="AH21" s="75"/>
      <c r="AI21" s="75"/>
      <c r="AJ21" s="71"/>
      <c r="AK21" s="75"/>
      <c r="AL21" s="75"/>
      <c r="AM21" s="75"/>
      <c r="AN21" s="75"/>
      <c r="AO21" s="76"/>
    </row>
    <row r="22" spans="1:41">
      <c r="A22" s="196"/>
      <c r="B22" s="196"/>
      <c r="C22" s="206"/>
      <c r="D22" s="193"/>
      <c r="E22" s="207"/>
      <c r="F22" s="193"/>
      <c r="G22" s="193"/>
      <c r="H22" s="193"/>
      <c r="I22" s="193"/>
      <c r="J22" s="193"/>
      <c r="K22" s="193"/>
      <c r="L22" s="193"/>
      <c r="M22" s="193"/>
      <c r="N22" s="193"/>
      <c r="O22" s="207"/>
      <c r="P22" s="193"/>
      <c r="Q22" s="193"/>
      <c r="R22" s="193"/>
      <c r="S22" s="193"/>
      <c r="T22" s="193"/>
      <c r="U22" s="193"/>
      <c r="V22" s="193"/>
      <c r="W22" s="210"/>
      <c r="X22" s="193"/>
      <c r="Y22" s="193"/>
      <c r="Z22" s="193"/>
      <c r="AA22" s="193"/>
      <c r="AB22" s="193"/>
      <c r="AC22" s="198"/>
      <c r="AD22" s="199"/>
      <c r="AE22" s="199"/>
      <c r="AF22" s="199"/>
      <c r="AG22" s="199"/>
      <c r="AH22" s="75"/>
      <c r="AI22" s="75"/>
      <c r="AJ22" s="71"/>
      <c r="AK22" s="75"/>
      <c r="AL22" s="75"/>
      <c r="AM22" s="75"/>
      <c r="AN22" s="75"/>
      <c r="AO22" s="76"/>
    </row>
    <row r="23" spans="1:41" ht="66.75" customHeight="1">
      <c r="A23" s="196"/>
      <c r="B23" s="196"/>
      <c r="C23" s="206"/>
      <c r="D23" s="193"/>
      <c r="E23" s="207"/>
      <c r="F23" s="193"/>
      <c r="G23" s="193"/>
      <c r="H23" s="193"/>
      <c r="I23" s="193"/>
      <c r="J23" s="193"/>
      <c r="K23" s="193"/>
      <c r="L23" s="193"/>
      <c r="M23" s="193"/>
      <c r="N23" s="1160"/>
      <c r="O23" s="1160"/>
      <c r="P23" s="1160"/>
      <c r="Q23" s="193"/>
      <c r="R23" s="193"/>
      <c r="S23" s="193"/>
      <c r="T23" s="193"/>
      <c r="U23" s="193"/>
      <c r="V23" s="193"/>
      <c r="W23" s="207"/>
      <c r="X23" s="193"/>
      <c r="Y23" s="193"/>
      <c r="Z23" s="193"/>
      <c r="AA23" s="193"/>
      <c r="AB23" s="193"/>
      <c r="AC23" s="198"/>
      <c r="AD23" s="199"/>
      <c r="AE23" s="199"/>
      <c r="AF23" s="199"/>
      <c r="AG23" s="199"/>
      <c r="AH23" s="75"/>
      <c r="AI23" s="75"/>
      <c r="AJ23" s="71"/>
      <c r="AK23" s="75"/>
      <c r="AL23" s="75"/>
      <c r="AM23" s="75"/>
      <c r="AN23" s="75"/>
      <c r="AO23" s="76"/>
    </row>
    <row r="24" spans="1:41" ht="45">
      <c r="A24" s="929" t="s">
        <v>380</v>
      </c>
      <c r="B24" s="201"/>
      <c r="C24" s="208"/>
      <c r="D24" s="193"/>
      <c r="E24" s="207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207"/>
      <c r="X24" s="193"/>
      <c r="Y24" s="193"/>
      <c r="Z24" s="193"/>
      <c r="AA24" s="193"/>
      <c r="AB24" s="193"/>
      <c r="AC24" s="198"/>
      <c r="AD24" s="199"/>
      <c r="AE24" s="199"/>
      <c r="AF24" s="199"/>
      <c r="AG24" s="199"/>
      <c r="AH24" s="75"/>
      <c r="AI24" s="75"/>
      <c r="AJ24" s="71"/>
      <c r="AK24" s="75"/>
      <c r="AL24" s="75"/>
      <c r="AM24" s="75"/>
      <c r="AN24" s="75"/>
      <c r="AO24" s="76"/>
    </row>
    <row r="25" spans="1:41">
      <c r="A25" s="196"/>
      <c r="B25" s="196"/>
      <c r="C25" s="206"/>
      <c r="D25" s="193"/>
      <c r="E25" s="207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207"/>
      <c r="X25" s="193"/>
      <c r="Y25" s="193"/>
      <c r="Z25" s="193"/>
      <c r="AA25" s="193"/>
      <c r="AB25" s="193"/>
      <c r="AC25" s="198"/>
      <c r="AD25" s="199"/>
      <c r="AE25" s="199"/>
      <c r="AF25" s="199"/>
      <c r="AG25" s="199"/>
      <c r="AH25" s="75"/>
      <c r="AI25" s="75"/>
      <c r="AJ25" s="71"/>
      <c r="AK25" s="75"/>
      <c r="AL25" s="75"/>
      <c r="AM25" s="75"/>
      <c r="AN25" s="75"/>
      <c r="AO25" s="76"/>
    </row>
    <row r="26" spans="1:41">
      <c r="A26" s="193"/>
      <c r="B26" s="193"/>
      <c r="C26" s="194"/>
      <c r="D26" s="193"/>
      <c r="E26" s="207"/>
      <c r="F26" s="193"/>
      <c r="G26" s="207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8"/>
      <c r="AD26" s="199"/>
      <c r="AE26" s="199"/>
      <c r="AF26" s="199"/>
      <c r="AG26" s="199"/>
      <c r="AH26" s="75"/>
      <c r="AI26" s="75"/>
      <c r="AJ26" s="71"/>
      <c r="AK26" s="75"/>
      <c r="AL26" s="75"/>
      <c r="AM26" s="75"/>
      <c r="AN26" s="75"/>
      <c r="AO26" s="76"/>
    </row>
    <row r="27" spans="1:41">
      <c r="A27" s="193"/>
      <c r="B27" s="193"/>
      <c r="C27" s="194"/>
      <c r="D27" s="193"/>
      <c r="E27" s="207"/>
      <c r="F27" s="193"/>
      <c r="G27" s="207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8"/>
      <c r="S27" s="199"/>
      <c r="T27" s="200"/>
      <c r="U27" s="200"/>
      <c r="V27" s="200"/>
      <c r="W27" s="211"/>
      <c r="X27" s="193"/>
      <c r="Y27" s="193"/>
      <c r="Z27" s="193"/>
      <c r="AA27" s="193"/>
      <c r="AB27" s="193"/>
      <c r="AC27" s="198"/>
      <c r="AD27" s="199"/>
      <c r="AE27" s="199"/>
      <c r="AF27" s="199"/>
      <c r="AG27" s="199"/>
      <c r="AH27" s="75"/>
      <c r="AI27" s="75"/>
      <c r="AJ27" s="71"/>
      <c r="AK27" s="75"/>
      <c r="AL27" s="75"/>
      <c r="AM27" s="75"/>
      <c r="AN27" s="75"/>
      <c r="AO27" s="76"/>
    </row>
    <row r="28" spans="1:41">
      <c r="A28" s="193"/>
      <c r="B28" s="193"/>
      <c r="C28" s="194"/>
      <c r="D28" s="193"/>
      <c r="E28" s="207"/>
      <c r="F28" s="193"/>
      <c r="G28" s="207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8"/>
      <c r="S28" s="199"/>
      <c r="T28" s="200"/>
      <c r="U28" s="200"/>
      <c r="V28" s="200"/>
      <c r="W28" s="211"/>
      <c r="X28" s="193"/>
      <c r="Y28" s="193"/>
      <c r="Z28" s="193"/>
      <c r="AA28" s="193"/>
      <c r="AB28" s="193"/>
      <c r="AC28" s="198"/>
      <c r="AD28" s="199"/>
      <c r="AE28" s="199"/>
      <c r="AF28" s="199"/>
      <c r="AG28" s="199"/>
      <c r="AH28" s="75"/>
      <c r="AI28" s="75"/>
      <c r="AJ28" s="71"/>
      <c r="AK28" s="75"/>
      <c r="AL28" s="75"/>
      <c r="AM28" s="75"/>
      <c r="AN28" s="75"/>
      <c r="AO28" s="76"/>
    </row>
    <row r="29" spans="1:41">
      <c r="A29" s="193"/>
      <c r="B29" s="193"/>
      <c r="C29" s="194"/>
      <c r="D29" s="193"/>
      <c r="E29" s="207"/>
      <c r="F29" s="193"/>
      <c r="G29" s="207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8"/>
      <c r="S29" s="199"/>
      <c r="T29" s="200"/>
      <c r="U29" s="200"/>
      <c r="V29" s="200"/>
      <c r="W29" s="211"/>
      <c r="X29" s="193"/>
      <c r="Y29" s="193"/>
      <c r="Z29" s="193"/>
      <c r="AA29" s="193"/>
      <c r="AB29" s="193"/>
      <c r="AC29" s="198"/>
      <c r="AD29" s="199"/>
      <c r="AE29" s="199"/>
      <c r="AF29" s="199"/>
      <c r="AG29" s="199"/>
      <c r="AH29" s="75"/>
      <c r="AI29" s="75"/>
      <c r="AJ29" s="71"/>
      <c r="AK29" s="75"/>
      <c r="AL29" s="75"/>
      <c r="AM29" s="75"/>
      <c r="AN29" s="75"/>
      <c r="AO29" s="76"/>
    </row>
    <row r="30" spans="1:41">
      <c r="A30" s="193"/>
      <c r="B30" s="193"/>
      <c r="C30" s="194"/>
      <c r="D30" s="193"/>
      <c r="E30" s="207"/>
      <c r="F30" s="193"/>
      <c r="G30" s="207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8"/>
      <c r="S30" s="199"/>
      <c r="T30" s="200"/>
      <c r="U30" s="200"/>
      <c r="V30" s="200"/>
      <c r="W30" s="211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O30" s="69"/>
    </row>
    <row r="31" spans="1:41">
      <c r="A31" s="193"/>
      <c r="B31" s="193"/>
      <c r="C31" s="194"/>
      <c r="D31" s="193"/>
      <c r="E31" s="207"/>
      <c r="F31" s="193"/>
      <c r="G31" s="207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8"/>
      <c r="S31" s="199"/>
      <c r="T31" s="200"/>
      <c r="U31" s="200"/>
      <c r="V31" s="200"/>
      <c r="W31" s="211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</row>
    <row r="32" spans="1:41">
      <c r="A32" s="193"/>
      <c r="B32" s="193"/>
      <c r="C32" s="194"/>
      <c r="D32" s="193"/>
      <c r="E32" s="207"/>
      <c r="F32" s="193"/>
      <c r="G32" s="207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8"/>
      <c r="S32" s="199"/>
      <c r="T32" s="200"/>
      <c r="U32" s="200"/>
      <c r="V32" s="200"/>
      <c r="W32" s="211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</row>
    <row r="33" spans="1:33">
      <c r="A33" s="186"/>
      <c r="B33" s="193"/>
      <c r="C33" s="194"/>
      <c r="D33" s="193"/>
      <c r="E33" s="207"/>
      <c r="F33" s="193"/>
      <c r="G33" s="207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8"/>
      <c r="S33" s="199"/>
      <c r="T33" s="200"/>
      <c r="U33" s="200"/>
      <c r="V33" s="200"/>
      <c r="W33" s="211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</row>
    <row r="34" spans="1:33">
      <c r="A34" s="186"/>
      <c r="B34" s="193"/>
      <c r="C34" s="194"/>
      <c r="D34" s="193"/>
      <c r="E34" s="207"/>
      <c r="F34" s="193"/>
      <c r="G34" s="207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8"/>
      <c r="S34" s="199"/>
      <c r="T34" s="200"/>
      <c r="U34" s="200"/>
      <c r="V34" s="200"/>
      <c r="W34" s="211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</row>
    <row r="35" spans="1:33">
      <c r="A35" s="74"/>
      <c r="B35" s="193"/>
      <c r="C35" s="194"/>
      <c r="D35" s="193"/>
      <c r="E35" s="207"/>
      <c r="F35" s="193"/>
      <c r="G35" s="207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8"/>
      <c r="S35" s="199"/>
      <c r="T35" s="200"/>
      <c r="U35" s="200"/>
      <c r="V35" s="200"/>
      <c r="W35" s="211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</row>
    <row r="36" spans="1:33">
      <c r="A36" s="186"/>
      <c r="B36" s="193"/>
      <c r="C36" s="194"/>
      <c r="D36" s="193"/>
      <c r="E36" s="207"/>
      <c r="F36" s="193"/>
      <c r="G36" s="207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8"/>
      <c r="S36" s="199"/>
      <c r="T36" s="200"/>
      <c r="U36" s="200"/>
      <c r="V36" s="200"/>
      <c r="W36" s="211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</row>
    <row r="37" spans="1:33">
      <c r="A37" s="186"/>
      <c r="B37" s="193"/>
      <c r="C37" s="194"/>
      <c r="D37" s="193"/>
      <c r="E37" s="207"/>
      <c r="F37" s="193"/>
      <c r="G37" s="207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</row>
    <row r="38" spans="1:33">
      <c r="A38" s="186"/>
      <c r="B38" s="193"/>
      <c r="C38" s="194"/>
      <c r="D38" s="193"/>
      <c r="E38" s="207"/>
      <c r="F38" s="193"/>
      <c r="G38" s="207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</row>
    <row r="39" spans="1:33">
      <c r="A39" s="193"/>
      <c r="B39" s="193"/>
      <c r="C39" s="194"/>
      <c r="D39" s="193"/>
      <c r="E39" s="207"/>
      <c r="F39" s="193"/>
      <c r="G39" s="207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</row>
    <row r="40" spans="1:33">
      <c r="A40" s="193"/>
      <c r="B40" s="193"/>
      <c r="C40" s="194"/>
      <c r="D40" s="193"/>
      <c r="E40" s="207"/>
      <c r="F40" s="193"/>
      <c r="G40" s="207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</row>
    <row r="41" spans="1:33">
      <c r="A41" s="193"/>
      <c r="B41" s="193"/>
      <c r="C41" s="194"/>
      <c r="D41" s="193"/>
      <c r="E41" s="207"/>
      <c r="F41" s="193"/>
      <c r="G41" s="207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</row>
    <row r="42" spans="1:33" ht="14.25" customHeight="1">
      <c r="A42" s="193"/>
      <c r="B42" s="193"/>
      <c r="C42" s="194"/>
      <c r="D42" s="193"/>
      <c r="E42" s="207"/>
      <c r="F42" s="193"/>
      <c r="G42" s="207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</row>
    <row r="43" spans="1:33">
      <c r="A43" s="201"/>
      <c r="B43" s="201"/>
      <c r="C43" s="208"/>
      <c r="D43" s="201"/>
      <c r="E43" s="207"/>
      <c r="F43" s="193"/>
      <c r="G43" s="207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</row>
    <row r="44" spans="1:33" ht="14.25" customHeight="1">
      <c r="A44" s="193"/>
      <c r="B44" s="193"/>
      <c r="C44" s="194"/>
      <c r="D44" s="193"/>
      <c r="E44" s="207"/>
      <c r="F44" s="193"/>
      <c r="G44" s="207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</row>
    <row r="45" spans="1:33">
      <c r="A45" s="72"/>
      <c r="B45" s="72"/>
      <c r="C45" s="73"/>
      <c r="D45" s="72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N8:N16 O8:O16 N7:O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M5" sqref="M5"/>
    </sheetView>
  </sheetViews>
  <sheetFormatPr defaultRowHeight="14.25"/>
  <cols>
    <col min="1" max="1" width="10.42578125" style="8" customWidth="1"/>
    <col min="2" max="2" width="13.42578125" style="69" customWidth="1"/>
    <col min="3" max="3" width="11.7109375" style="69" bestFit="1" customWidth="1"/>
    <col min="4" max="4" width="6.28515625" style="8" bestFit="1" customWidth="1"/>
    <col min="5" max="5" width="12" style="8" bestFit="1" customWidth="1"/>
    <col min="6" max="6" width="13.42578125" style="8" bestFit="1" customWidth="1"/>
    <col min="7" max="7" width="11.28515625" style="8" bestFit="1" customWidth="1"/>
    <col min="8" max="8" width="7.5703125" style="8" bestFit="1" customWidth="1"/>
    <col min="9" max="9" width="8.5703125" style="8" bestFit="1" customWidth="1"/>
    <col min="10" max="10" width="13.42578125" style="8" bestFit="1" customWidth="1"/>
    <col min="11" max="11" width="11.28515625" style="8" bestFit="1" customWidth="1"/>
    <col min="12" max="12" width="7.140625" style="8" customWidth="1"/>
    <col min="13" max="13" width="8.5703125" style="8" bestFit="1" customWidth="1"/>
    <col min="14" max="14" width="13.42578125" style="8" bestFit="1" customWidth="1"/>
    <col min="15" max="15" width="12" style="8" customWidth="1"/>
    <col min="16" max="16" width="9.7109375" style="8" customWidth="1"/>
    <col min="17" max="17" width="9.140625" style="8" customWidth="1"/>
    <col min="18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383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964" customFormat="1" ht="15" thickBot="1">
      <c r="B8" s="965">
        <v>658</v>
      </c>
      <c r="F8" s="964">
        <v>434</v>
      </c>
      <c r="J8" s="965">
        <v>136</v>
      </c>
      <c r="N8" s="965">
        <v>357</v>
      </c>
    </row>
    <row r="9" spans="1:15" s="77" customFormat="1" ht="41.25" customHeight="1" thickBot="1">
      <c r="A9" s="1157" t="str">
        <f>'10+_UNIDADES_2026'!A7</f>
        <v>Secretaria Municipal da Saúde</v>
      </c>
      <c r="B9" s="1158"/>
      <c r="C9" s="1159"/>
      <c r="E9" s="1157" t="str">
        <f>'10+_UNIDADES_2026'!A8</f>
        <v>Secretaria Executiva de Limpeza Urbana</v>
      </c>
      <c r="F9" s="1158"/>
      <c r="G9" s="1159"/>
      <c r="I9" s="1157" t="str">
        <f>'10+_UNIDADES_2026'!A9</f>
        <v>Secretaria Municipal de Educação</v>
      </c>
      <c r="J9" s="1158"/>
      <c r="K9" s="1159"/>
      <c r="M9" s="1157" t="str">
        <f>'10+_UNIDADES_2026'!A10</f>
        <v>Secretaria Municipal das Subprefeituras</v>
      </c>
      <c r="N9" s="1158"/>
      <c r="O9" s="1159"/>
    </row>
    <row r="10" spans="1:15" ht="15.75" thickBot="1">
      <c r="A10" s="496" t="s">
        <v>5</v>
      </c>
      <c r="B10" s="81" t="s">
        <v>315</v>
      </c>
      <c r="C10" s="265" t="s">
        <v>316</v>
      </c>
      <c r="E10" s="497" t="s">
        <v>5</v>
      </c>
      <c r="F10" s="81" t="s">
        <v>315</v>
      </c>
      <c r="G10" s="265" t="s">
        <v>316</v>
      </c>
      <c r="I10" s="496" t="s">
        <v>5</v>
      </c>
      <c r="J10" s="81" t="s">
        <v>315</v>
      </c>
      <c r="K10" s="265" t="s">
        <v>316</v>
      </c>
      <c r="M10" s="497" t="s">
        <v>5</v>
      </c>
      <c r="N10" s="78" t="s">
        <v>315</v>
      </c>
      <c r="O10" s="266" t="s">
        <v>316</v>
      </c>
    </row>
    <row r="11" spans="1:15" s="186" customFormat="1" ht="15">
      <c r="A11" s="306">
        <v>46023</v>
      </c>
      <c r="B11" s="651">
        <f>'10+_UNIDADES_2026'!M7</f>
        <v>821</v>
      </c>
      <c r="C11" s="652">
        <f>((B11-B8)/B8)*100</f>
        <v>24.772036474164132</v>
      </c>
      <c r="E11" s="306">
        <v>46023</v>
      </c>
      <c r="F11" s="653">
        <f>'10+_UNIDADES_2026'!M8</f>
        <v>556</v>
      </c>
      <c r="G11" s="652">
        <f>((F11-F8)/F8)*100</f>
        <v>28.110599078341014</v>
      </c>
      <c r="I11" s="306">
        <v>46023</v>
      </c>
      <c r="J11" s="653">
        <f>'10+_UNIDADES_2026'!M9</f>
        <v>458</v>
      </c>
      <c r="K11" s="652">
        <f>((J11-J8)/J8)*100</f>
        <v>236.76470588235296</v>
      </c>
      <c r="M11" s="306">
        <v>46023</v>
      </c>
      <c r="N11" s="498">
        <f>'10+_UNIDADES_2026'!M10</f>
        <v>344</v>
      </c>
      <c r="O11" s="648">
        <f>((N11-N8)/N8)*100</f>
        <v>-3.6414565826330536</v>
      </c>
    </row>
    <row r="12" spans="1:15" s="186" customFormat="1" ht="15">
      <c r="A12" s="977">
        <v>46054</v>
      </c>
      <c r="B12" s="980">
        <f>'10+_UNIDADES_2026'!L7</f>
        <v>700</v>
      </c>
      <c r="C12" s="981">
        <f t="shared" ref="C12:C18" si="0">((B12-B11)/B11)*100</f>
        <v>-14.738124238733253</v>
      </c>
      <c r="E12" s="977">
        <v>46054</v>
      </c>
      <c r="F12" s="982">
        <f>'10+_UNIDADES_2026'!L8</f>
        <v>560</v>
      </c>
      <c r="G12" s="981">
        <f t="shared" ref="G12:G17" si="1">((F12-F11)/F11)*100</f>
        <v>0.71942446043165476</v>
      </c>
      <c r="I12" s="977">
        <v>46054</v>
      </c>
      <c r="J12" s="982">
        <f>'10+_UNIDADES_2026'!L9</f>
        <v>612</v>
      </c>
      <c r="K12" s="981">
        <f t="shared" ref="K12:K17" si="2">((J12-J11)/J11)*100</f>
        <v>33.624454148471614</v>
      </c>
      <c r="M12" s="977">
        <v>46054</v>
      </c>
      <c r="N12" s="309">
        <f>'10+_UNIDADES_2026'!L10</f>
        <v>283</v>
      </c>
      <c r="O12" s="310">
        <f t="shared" ref="O12:O17" si="3">((N12-N11)/N11)*100</f>
        <v>-17.732558139534884</v>
      </c>
    </row>
    <row r="13" spans="1:15" s="186" customFormat="1" ht="15">
      <c r="A13" s="977">
        <v>46082</v>
      </c>
      <c r="B13" s="980">
        <f>'10+_UNIDADES_2026'!K7</f>
        <v>803</v>
      </c>
      <c r="C13" s="981">
        <f t="shared" si="0"/>
        <v>14.714285714285714</v>
      </c>
      <c r="E13" s="977">
        <v>46082</v>
      </c>
      <c r="F13" s="982">
        <f>'10+_UNIDADES_2026'!K8</f>
        <v>571</v>
      </c>
      <c r="G13" s="981">
        <f t="shared" si="1"/>
        <v>1.9642857142857142</v>
      </c>
      <c r="I13" s="977">
        <v>46082</v>
      </c>
      <c r="J13" s="982">
        <f>'10+_UNIDADES_2026'!K9</f>
        <v>456</v>
      </c>
      <c r="K13" s="981">
        <f t="shared" si="2"/>
        <v>-25.490196078431371</v>
      </c>
      <c r="M13" s="977">
        <v>46082</v>
      </c>
      <c r="N13" s="309">
        <f>'10+_UNIDADES_2026'!K10</f>
        <v>532</v>
      </c>
      <c r="O13" s="310">
        <f t="shared" si="3"/>
        <v>87.985865724381625</v>
      </c>
    </row>
    <row r="14" spans="1:15" s="186" customFormat="1" ht="15">
      <c r="A14" s="968">
        <v>46113</v>
      </c>
      <c r="B14" s="931">
        <f>'10+_UNIDADES_2026'!J$7</f>
        <v>0</v>
      </c>
      <c r="C14" s="932">
        <f t="shared" si="0"/>
        <v>-100</v>
      </c>
      <c r="E14" s="968">
        <v>46113</v>
      </c>
      <c r="F14" s="935">
        <f>'10+_UNIDADES_2026'!J$8</f>
        <v>0</v>
      </c>
      <c r="G14" s="932">
        <f t="shared" si="1"/>
        <v>-100</v>
      </c>
      <c r="I14" s="968">
        <v>46113</v>
      </c>
      <c r="J14" s="935">
        <f>'10+_UNIDADES_2026'!J$9</f>
        <v>0</v>
      </c>
      <c r="K14" s="932">
        <f t="shared" si="2"/>
        <v>-100</v>
      </c>
      <c r="M14" s="968">
        <v>46113</v>
      </c>
      <c r="N14" s="920">
        <f>'10+_UNIDADES_2026'!J$10</f>
        <v>0</v>
      </c>
      <c r="O14" s="921">
        <f t="shared" si="3"/>
        <v>-100</v>
      </c>
    </row>
    <row r="15" spans="1:15" s="186" customFormat="1" ht="15">
      <c r="A15" s="968">
        <v>46143</v>
      </c>
      <c r="B15" s="931">
        <f>'10+_UNIDADES_2026'!I$7</f>
        <v>0</v>
      </c>
      <c r="C15" s="932" t="e">
        <f t="shared" si="0"/>
        <v>#DIV/0!</v>
      </c>
      <c r="E15" s="968">
        <v>46143</v>
      </c>
      <c r="F15" s="935">
        <f>'10+_UNIDADES_2026'!I$8</f>
        <v>0</v>
      </c>
      <c r="G15" s="932" t="e">
        <f t="shared" si="1"/>
        <v>#DIV/0!</v>
      </c>
      <c r="I15" s="968">
        <v>46143</v>
      </c>
      <c r="J15" s="935">
        <f>'10+_UNIDADES_2026'!I$9</f>
        <v>0</v>
      </c>
      <c r="K15" s="932" t="e">
        <f t="shared" si="2"/>
        <v>#DIV/0!</v>
      </c>
      <c r="M15" s="968">
        <v>46143</v>
      </c>
      <c r="N15" s="920">
        <f>'10+_UNIDADES_2026'!I$10</f>
        <v>0</v>
      </c>
      <c r="O15" s="921" t="e">
        <f t="shared" si="3"/>
        <v>#DIV/0!</v>
      </c>
    </row>
    <row r="16" spans="1:15" s="186" customFormat="1" ht="15">
      <c r="A16" s="968">
        <v>46174</v>
      </c>
      <c r="B16" s="931">
        <f>'10+_UNIDADES_2026'!H$7</f>
        <v>0</v>
      </c>
      <c r="C16" s="932" t="e">
        <f t="shared" si="0"/>
        <v>#DIV/0!</v>
      </c>
      <c r="E16" s="968">
        <v>46174</v>
      </c>
      <c r="F16" s="935">
        <f>'10+_UNIDADES_2026'!H$8</f>
        <v>0</v>
      </c>
      <c r="G16" s="932" t="e">
        <f t="shared" si="1"/>
        <v>#DIV/0!</v>
      </c>
      <c r="I16" s="968">
        <v>46174</v>
      </c>
      <c r="J16" s="935">
        <f>'10+_UNIDADES_2026'!H$9</f>
        <v>0</v>
      </c>
      <c r="K16" s="932" t="e">
        <f t="shared" si="2"/>
        <v>#DIV/0!</v>
      </c>
      <c r="M16" s="968">
        <v>46174</v>
      </c>
      <c r="N16" s="920">
        <f>'10+_UNIDADES_2026'!H$10</f>
        <v>0</v>
      </c>
      <c r="O16" s="921" t="e">
        <f t="shared" si="3"/>
        <v>#DIV/0!</v>
      </c>
    </row>
    <row r="17" spans="1:15" s="186" customFormat="1" ht="15">
      <c r="A17" s="968">
        <v>46204</v>
      </c>
      <c r="B17" s="931">
        <f>'10+_UNIDADES_2026'!G$7</f>
        <v>0</v>
      </c>
      <c r="C17" s="932" t="e">
        <f t="shared" si="0"/>
        <v>#DIV/0!</v>
      </c>
      <c r="E17" s="968">
        <v>46204</v>
      </c>
      <c r="F17" s="935">
        <f>'10+_UNIDADES_2026'!G$8</f>
        <v>0</v>
      </c>
      <c r="G17" s="932" t="e">
        <f t="shared" si="1"/>
        <v>#DIV/0!</v>
      </c>
      <c r="I17" s="968">
        <v>46204</v>
      </c>
      <c r="J17" s="935">
        <f>'10+_UNIDADES_2026'!G$9</f>
        <v>0</v>
      </c>
      <c r="K17" s="932" t="e">
        <f t="shared" si="2"/>
        <v>#DIV/0!</v>
      </c>
      <c r="M17" s="968">
        <v>46204</v>
      </c>
      <c r="N17" s="920">
        <f>'10+_UNIDADES_2026'!G$10</f>
        <v>0</v>
      </c>
      <c r="O17" s="921" t="e">
        <f t="shared" si="3"/>
        <v>#DIV/0!</v>
      </c>
    </row>
    <row r="18" spans="1:15" s="186" customFormat="1" ht="15">
      <c r="A18" s="968">
        <v>46235</v>
      </c>
      <c r="B18" s="931">
        <f>'10+_UNIDADES_2026'!F$7</f>
        <v>0</v>
      </c>
      <c r="C18" s="932" t="e">
        <f t="shared" si="0"/>
        <v>#DIV/0!</v>
      </c>
      <c r="E18" s="968">
        <v>46235</v>
      </c>
      <c r="F18" s="935">
        <f>'10+_UNIDADES_2026'!F$8</f>
        <v>0</v>
      </c>
      <c r="G18" s="932" t="e">
        <f>((F18-F17)/F17)*100</f>
        <v>#DIV/0!</v>
      </c>
      <c r="I18" s="968">
        <v>46235</v>
      </c>
      <c r="J18" s="935">
        <f>'10+_UNIDADES_2026'!F$9</f>
        <v>0</v>
      </c>
      <c r="K18" s="932" t="e">
        <f>((J18-J17)/J17)*100</f>
        <v>#DIV/0!</v>
      </c>
      <c r="M18" s="968">
        <v>46235</v>
      </c>
      <c r="N18" s="920">
        <f>'10+_UNIDADES_2026'!F$10</f>
        <v>0</v>
      </c>
      <c r="O18" s="921" t="e">
        <f>((N18-N17)/N17)*100</f>
        <v>#DIV/0!</v>
      </c>
    </row>
    <row r="19" spans="1:15" s="186" customFormat="1" ht="15">
      <c r="A19" s="968">
        <v>46266</v>
      </c>
      <c r="B19" s="931">
        <f>'10+_UNIDADES_2026'!E$7</f>
        <v>0</v>
      </c>
      <c r="C19" s="932" t="e">
        <f>((B19-B18)/B18)*100</f>
        <v>#DIV/0!</v>
      </c>
      <c r="E19" s="968">
        <v>46266</v>
      </c>
      <c r="F19" s="935">
        <f>'10+_UNIDADES_2026'!E$8</f>
        <v>0</v>
      </c>
      <c r="G19" s="932" t="e">
        <f>((F19-F18)/F18)*100</f>
        <v>#DIV/0!</v>
      </c>
      <c r="I19" s="968">
        <v>46266</v>
      </c>
      <c r="J19" s="935">
        <f>'10+_UNIDADES_2026'!E$9</f>
        <v>0</v>
      </c>
      <c r="K19" s="932" t="e">
        <f>((J19-J18)/J18)*100</f>
        <v>#DIV/0!</v>
      </c>
      <c r="M19" s="968">
        <v>46266</v>
      </c>
      <c r="N19" s="920">
        <f>'10+_UNIDADES_2026'!E$10</f>
        <v>0</v>
      </c>
      <c r="O19" s="921" t="e">
        <f>((N19-N18)/N18)*100</f>
        <v>#DIV/0!</v>
      </c>
    </row>
    <row r="20" spans="1:15" s="186" customFormat="1" ht="15">
      <c r="A20" s="968">
        <v>46296</v>
      </c>
      <c r="B20" s="931">
        <f>'10+_UNIDADES_2026'!D$7</f>
        <v>0</v>
      </c>
      <c r="C20" s="932" t="e">
        <f>((B20-B19)/B19)*100</f>
        <v>#DIV/0!</v>
      </c>
      <c r="E20" s="968">
        <v>46296</v>
      </c>
      <c r="F20" s="935">
        <f>'10+_UNIDADES_2026'!D$8</f>
        <v>0</v>
      </c>
      <c r="G20" s="932" t="e">
        <f>((F20-F19)/F19)*100</f>
        <v>#DIV/0!</v>
      </c>
      <c r="I20" s="968">
        <v>46296</v>
      </c>
      <c r="J20" s="935">
        <f>'10+_UNIDADES_2026'!D$9</f>
        <v>0</v>
      </c>
      <c r="K20" s="932" t="e">
        <f>((J20-J19)/J19)*100</f>
        <v>#DIV/0!</v>
      </c>
      <c r="M20" s="968">
        <v>46296</v>
      </c>
      <c r="N20" s="920">
        <f>'10+_UNIDADES_2026'!D$10</f>
        <v>0</v>
      </c>
      <c r="O20" s="921" t="e">
        <f>((N20-N19)/N19)*100</f>
        <v>#DIV/0!</v>
      </c>
    </row>
    <row r="21" spans="1:15" s="186" customFormat="1" ht="15">
      <c r="A21" s="968">
        <v>46327</v>
      </c>
      <c r="B21" s="931">
        <f>'10+_UNIDADES_2026'!C$7</f>
        <v>0</v>
      </c>
      <c r="C21" s="932" t="e">
        <f>((B21-B20)/B20)*100</f>
        <v>#DIV/0!</v>
      </c>
      <c r="E21" s="968">
        <v>46327</v>
      </c>
      <c r="F21" s="935">
        <f>'10+_UNIDADES_2026'!C$8</f>
        <v>0</v>
      </c>
      <c r="G21" s="932" t="e">
        <f>((F21-F20)/F20)*100</f>
        <v>#DIV/0!</v>
      </c>
      <c r="I21" s="968">
        <v>46327</v>
      </c>
      <c r="J21" s="935">
        <f>'10+_UNIDADES_2026'!C$9</f>
        <v>0</v>
      </c>
      <c r="K21" s="932" t="e">
        <f>((J21-J20)/J20)*100</f>
        <v>#DIV/0!</v>
      </c>
      <c r="M21" s="968">
        <v>46327</v>
      </c>
      <c r="N21" s="920">
        <f>'10+_UNIDADES_2026'!C$10</f>
        <v>0</v>
      </c>
      <c r="O21" s="921" t="e">
        <f>((N21-N20)/N20)*100</f>
        <v>#DIV/0!</v>
      </c>
    </row>
    <row r="22" spans="1:15" s="186" customFormat="1" ht="15.75" thickBot="1">
      <c r="A22" s="969">
        <v>46357</v>
      </c>
      <c r="B22" s="933">
        <f>'10+_UNIDADES_2026'!B$7</f>
        <v>0</v>
      </c>
      <c r="C22" s="934" t="e">
        <f>((B22-B21)/B21)*100</f>
        <v>#DIV/0!</v>
      </c>
      <c r="E22" s="969">
        <v>46357</v>
      </c>
      <c r="F22" s="936">
        <f>'10+_UNIDADES_2026'!B$8</f>
        <v>0</v>
      </c>
      <c r="G22" s="934" t="e">
        <f>((F22-F21)/F21)*100</f>
        <v>#DIV/0!</v>
      </c>
      <c r="I22" s="969">
        <v>46357</v>
      </c>
      <c r="J22" s="936">
        <f>'10+_UNIDADES_2026'!B$9</f>
        <v>0</v>
      </c>
      <c r="K22" s="934" t="e">
        <f>((J22-J21)/J21)*100</f>
        <v>#DIV/0!</v>
      </c>
      <c r="M22" s="969">
        <v>46357</v>
      </c>
      <c r="N22" s="922">
        <f>'10+_UNIDADES_2026'!B$10</f>
        <v>0</v>
      </c>
      <c r="O22" s="923" t="e">
        <f>((N22-N21)/N21)*100</f>
        <v>#DIV/0!</v>
      </c>
    </row>
    <row r="23" spans="1:15">
      <c r="B23" s="8"/>
      <c r="C23" s="8"/>
    </row>
    <row r="24" spans="1:15" s="964" customFormat="1" ht="15" thickBot="1">
      <c r="B24" s="965">
        <v>348</v>
      </c>
      <c r="F24" s="965">
        <v>190</v>
      </c>
      <c r="J24" s="965">
        <v>229</v>
      </c>
      <c r="N24" s="965">
        <v>224</v>
      </c>
    </row>
    <row r="25" spans="1:15" ht="30.75" customHeight="1" thickBot="1">
      <c r="A25" s="1157" t="str">
        <f>'10+_UNIDADES_2026'!A11</f>
        <v>Companhia de Engenharia de Tráfego</v>
      </c>
      <c r="B25" s="1158"/>
      <c r="C25" s="1159"/>
      <c r="E25" s="1157" t="str">
        <f>'10+_UNIDADES_2026'!A12</f>
        <v>Secretaria Municipal da Fazenda</v>
      </c>
      <c r="F25" s="1158"/>
      <c r="G25" s="1159"/>
      <c r="I25" s="1157" t="str">
        <f>'10+_UNIDADES_2026'!A13</f>
        <v>São Paulo Transportes</v>
      </c>
      <c r="J25" s="1158"/>
      <c r="K25" s="1159"/>
      <c r="M25" s="1157" t="str">
        <f>'10+_UNIDADES_2026'!A14</f>
        <v>Secretaria Municipal de Assistência e Desenvolvimento Social</v>
      </c>
      <c r="N25" s="1158"/>
      <c r="O25" s="1159"/>
    </row>
    <row r="26" spans="1:15" ht="15.75" thickBot="1">
      <c r="A26" s="496" t="s">
        <v>5</v>
      </c>
      <c r="B26" s="78" t="s">
        <v>315</v>
      </c>
      <c r="C26" s="266" t="s">
        <v>316</v>
      </c>
      <c r="E26" s="497" t="s">
        <v>5</v>
      </c>
      <c r="F26" s="78" t="s">
        <v>315</v>
      </c>
      <c r="G26" s="266" t="s">
        <v>316</v>
      </c>
      <c r="I26" s="496" t="s">
        <v>5</v>
      </c>
      <c r="J26" s="78" t="s">
        <v>315</v>
      </c>
      <c r="K26" s="266" t="s">
        <v>316</v>
      </c>
      <c r="M26" s="268" t="s">
        <v>5</v>
      </c>
      <c r="N26" s="78" t="s">
        <v>315</v>
      </c>
      <c r="O26" s="266" t="s">
        <v>316</v>
      </c>
    </row>
    <row r="27" spans="1:15" s="186" customFormat="1" ht="15">
      <c r="A27" s="306">
        <v>46023</v>
      </c>
      <c r="B27" s="498">
        <f>'10+_UNIDADES_2026'!M11</f>
        <v>343</v>
      </c>
      <c r="C27" s="648">
        <f>((B27-B24)/B24)*100</f>
        <v>-1.4367816091954022</v>
      </c>
      <c r="E27" s="306">
        <v>46023</v>
      </c>
      <c r="F27" s="498">
        <f>'10+_UNIDADES_2026'!M12</f>
        <v>343</v>
      </c>
      <c r="G27" s="648">
        <f>((F27-F24)/F24)*100</f>
        <v>80.526315789473685</v>
      </c>
      <c r="I27" s="306">
        <v>46023</v>
      </c>
      <c r="J27" s="498">
        <f>'10+_UNIDADES_2026'!M13</f>
        <v>265</v>
      </c>
      <c r="K27" s="648">
        <f>((J27-J24)/J24)*100</f>
        <v>15.72052401746725</v>
      </c>
      <c r="M27" s="306">
        <v>46023</v>
      </c>
      <c r="N27" s="498">
        <f>'10+_UNIDADES_2026'!M14</f>
        <v>258</v>
      </c>
      <c r="O27" s="648">
        <f>((N27-N24)/N24)*100</f>
        <v>15.178571428571427</v>
      </c>
    </row>
    <row r="28" spans="1:15" s="186" customFormat="1" ht="15">
      <c r="A28" s="977">
        <v>46054</v>
      </c>
      <c r="B28" s="309">
        <f>'10+_UNIDADES_2026'!L11</f>
        <v>305</v>
      </c>
      <c r="C28" s="310">
        <f t="shared" ref="C28:C33" si="4">((B28-B27)/B27)*100</f>
        <v>-11.078717201166182</v>
      </c>
      <c r="E28" s="977">
        <v>46054</v>
      </c>
      <c r="F28" s="309">
        <f>'10+_UNIDADES_2026'!L12</f>
        <v>355</v>
      </c>
      <c r="G28" s="310">
        <f t="shared" ref="G28:G33" si="5">((F28-F27)/F27)*100</f>
        <v>3.4985422740524781</v>
      </c>
      <c r="I28" s="977">
        <v>46054</v>
      </c>
      <c r="J28" s="309">
        <f>'10+_UNIDADES_2026'!L13</f>
        <v>339</v>
      </c>
      <c r="K28" s="310">
        <f t="shared" ref="K28:K33" si="6">((J28-J27)/J27)*100</f>
        <v>27.924528301886792</v>
      </c>
      <c r="M28" s="977">
        <v>46054</v>
      </c>
      <c r="N28" s="309">
        <f>'10+_UNIDADES_2026'!L14</f>
        <v>222</v>
      </c>
      <c r="O28" s="310">
        <f t="shared" ref="O28:O33" si="7">((N28-N27)/N27)*100</f>
        <v>-13.953488372093023</v>
      </c>
    </row>
    <row r="29" spans="1:15" s="186" customFormat="1" ht="15">
      <c r="A29" s="977">
        <v>46082</v>
      </c>
      <c r="B29" s="309">
        <f>'10+_UNIDADES_2026'!K11</f>
        <v>405</v>
      </c>
      <c r="C29" s="310">
        <f t="shared" si="4"/>
        <v>32.786885245901637</v>
      </c>
      <c r="E29" s="977">
        <v>46082</v>
      </c>
      <c r="F29" s="309">
        <f>'10+_UNIDADES_2026'!K12</f>
        <v>351</v>
      </c>
      <c r="G29" s="310">
        <f t="shared" si="5"/>
        <v>-1.1267605633802817</v>
      </c>
      <c r="I29" s="977">
        <v>46082</v>
      </c>
      <c r="J29" s="309">
        <f>'10+_UNIDADES_2026'!K13</f>
        <v>395</v>
      </c>
      <c r="K29" s="310">
        <f t="shared" si="6"/>
        <v>16.519174041297934</v>
      </c>
      <c r="M29" s="977">
        <v>46082</v>
      </c>
      <c r="N29" s="309">
        <f>'10+_UNIDADES_2026'!K14</f>
        <v>276</v>
      </c>
      <c r="O29" s="310">
        <f t="shared" si="7"/>
        <v>24.324324324324326</v>
      </c>
    </row>
    <row r="30" spans="1:15" s="186" customFormat="1" ht="15">
      <c r="A30" s="968">
        <v>46113</v>
      </c>
      <c r="B30" s="920">
        <f>'10+_UNIDADES_2026'!J$11</f>
        <v>0</v>
      </c>
      <c r="C30" s="921">
        <f t="shared" si="4"/>
        <v>-100</v>
      </c>
      <c r="E30" s="968">
        <v>46113</v>
      </c>
      <c r="F30" s="920">
        <f>'10+_UNIDADES_2026'!J$12</f>
        <v>0</v>
      </c>
      <c r="G30" s="921">
        <f t="shared" si="5"/>
        <v>-100</v>
      </c>
      <c r="I30" s="968">
        <v>46113</v>
      </c>
      <c r="J30" s="920">
        <f>'10+_UNIDADES_2026'!J$13</f>
        <v>0</v>
      </c>
      <c r="K30" s="921">
        <f t="shared" si="6"/>
        <v>-100</v>
      </c>
      <c r="M30" s="968">
        <v>46113</v>
      </c>
      <c r="N30" s="920">
        <f>'10+_UNIDADES_2026'!J$14</f>
        <v>0</v>
      </c>
      <c r="O30" s="921">
        <f t="shared" si="7"/>
        <v>-100</v>
      </c>
    </row>
    <row r="31" spans="1:15" s="186" customFormat="1" ht="15">
      <c r="A31" s="968">
        <v>46143</v>
      </c>
      <c r="B31" s="920">
        <f>'10+_UNIDADES_2026'!I$11</f>
        <v>0</v>
      </c>
      <c r="C31" s="921" t="e">
        <f t="shared" si="4"/>
        <v>#DIV/0!</v>
      </c>
      <c r="E31" s="968">
        <v>46143</v>
      </c>
      <c r="F31" s="920">
        <f>'10+_UNIDADES_2026'!I$12</f>
        <v>0</v>
      </c>
      <c r="G31" s="921" t="e">
        <f t="shared" si="5"/>
        <v>#DIV/0!</v>
      </c>
      <c r="I31" s="968">
        <v>46143</v>
      </c>
      <c r="J31" s="920">
        <f>'10+_UNIDADES_2026'!I$13</f>
        <v>0</v>
      </c>
      <c r="K31" s="921" t="e">
        <f t="shared" si="6"/>
        <v>#DIV/0!</v>
      </c>
      <c r="M31" s="968">
        <v>46143</v>
      </c>
      <c r="N31" s="920">
        <f>'10+_UNIDADES_2026'!I$14</f>
        <v>0</v>
      </c>
      <c r="O31" s="921" t="e">
        <f t="shared" si="7"/>
        <v>#DIV/0!</v>
      </c>
    </row>
    <row r="32" spans="1:15" s="186" customFormat="1" ht="15">
      <c r="A32" s="968">
        <v>46174</v>
      </c>
      <c r="B32" s="920">
        <f>'10+_UNIDADES_2026'!H$11</f>
        <v>0</v>
      </c>
      <c r="C32" s="921" t="e">
        <f t="shared" si="4"/>
        <v>#DIV/0!</v>
      </c>
      <c r="E32" s="968">
        <v>46174</v>
      </c>
      <c r="F32" s="920">
        <f>'10+_UNIDADES_2026'!H$12</f>
        <v>0</v>
      </c>
      <c r="G32" s="921" t="e">
        <f t="shared" si="5"/>
        <v>#DIV/0!</v>
      </c>
      <c r="I32" s="968">
        <v>46174</v>
      </c>
      <c r="J32" s="920">
        <f>'10+_UNIDADES_2026'!H$13</f>
        <v>0</v>
      </c>
      <c r="K32" s="921" t="e">
        <f t="shared" si="6"/>
        <v>#DIV/0!</v>
      </c>
      <c r="M32" s="968">
        <v>46174</v>
      </c>
      <c r="N32" s="920">
        <f>'10+_UNIDADES_2026'!H$14</f>
        <v>0</v>
      </c>
      <c r="O32" s="921" t="e">
        <f t="shared" si="7"/>
        <v>#DIV/0!</v>
      </c>
    </row>
    <row r="33" spans="1:15" s="186" customFormat="1" ht="15">
      <c r="A33" s="968">
        <v>46204</v>
      </c>
      <c r="B33" s="920">
        <f>'10+_UNIDADES_2026'!G$11</f>
        <v>0</v>
      </c>
      <c r="C33" s="921" t="e">
        <f t="shared" si="4"/>
        <v>#DIV/0!</v>
      </c>
      <c r="E33" s="968">
        <v>46204</v>
      </c>
      <c r="F33" s="920">
        <f>'10+_UNIDADES_2026'!G$12</f>
        <v>0</v>
      </c>
      <c r="G33" s="921" t="e">
        <f t="shared" si="5"/>
        <v>#DIV/0!</v>
      </c>
      <c r="I33" s="968">
        <v>46204</v>
      </c>
      <c r="J33" s="920">
        <f>'10+_UNIDADES_2026'!G$13</f>
        <v>0</v>
      </c>
      <c r="K33" s="921" t="e">
        <f t="shared" si="6"/>
        <v>#DIV/0!</v>
      </c>
      <c r="M33" s="968">
        <v>46204</v>
      </c>
      <c r="N33" s="920">
        <f>'10+_UNIDADES_2026'!G$14</f>
        <v>0</v>
      </c>
      <c r="O33" s="921" t="e">
        <f t="shared" si="7"/>
        <v>#DIV/0!</v>
      </c>
    </row>
    <row r="34" spans="1:15" s="186" customFormat="1" ht="15">
      <c r="A34" s="968">
        <v>46235</v>
      </c>
      <c r="B34" s="920">
        <f>'10+_UNIDADES_2026'!F$11</f>
        <v>0</v>
      </c>
      <c r="C34" s="921" t="e">
        <f>((B34-B33)/B33)*100</f>
        <v>#DIV/0!</v>
      </c>
      <c r="E34" s="968">
        <v>46235</v>
      </c>
      <c r="F34" s="920">
        <f>'10+_UNIDADES_2026'!F$12</f>
        <v>0</v>
      </c>
      <c r="G34" s="921" t="e">
        <f>((F34-F33)/F33)*100</f>
        <v>#DIV/0!</v>
      </c>
      <c r="I34" s="968">
        <v>46235</v>
      </c>
      <c r="J34" s="920">
        <f>'10+_UNIDADES_2026'!F$13</f>
        <v>0</v>
      </c>
      <c r="K34" s="921" t="e">
        <f>((J34-J33)/J33)*100</f>
        <v>#DIV/0!</v>
      </c>
      <c r="M34" s="968">
        <v>46235</v>
      </c>
      <c r="N34" s="920">
        <f>'10+_UNIDADES_2026'!F$14</f>
        <v>0</v>
      </c>
      <c r="O34" s="921" t="e">
        <f>((N34-N33)/N33)*100</f>
        <v>#DIV/0!</v>
      </c>
    </row>
    <row r="35" spans="1:15" s="186" customFormat="1" ht="15">
      <c r="A35" s="968">
        <v>46266</v>
      </c>
      <c r="B35" s="920">
        <f>'10+_UNIDADES_2026'!E$11</f>
        <v>0</v>
      </c>
      <c r="C35" s="921" t="e">
        <f>((B35-B34)/B34)*100</f>
        <v>#DIV/0!</v>
      </c>
      <c r="E35" s="968">
        <v>46266</v>
      </c>
      <c r="F35" s="920">
        <f>'10+_UNIDADES_2026'!E$12</f>
        <v>0</v>
      </c>
      <c r="G35" s="921" t="e">
        <f>((F35-F34)/F34)*100</f>
        <v>#DIV/0!</v>
      </c>
      <c r="I35" s="968">
        <v>46266</v>
      </c>
      <c r="J35" s="920">
        <f>'10+_UNIDADES_2026'!E$13</f>
        <v>0</v>
      </c>
      <c r="K35" s="921" t="e">
        <f>((J35-J34)/J34)*100</f>
        <v>#DIV/0!</v>
      </c>
      <c r="M35" s="968">
        <v>46266</v>
      </c>
      <c r="N35" s="920">
        <f>'10+_UNIDADES_2026'!E$14</f>
        <v>0</v>
      </c>
      <c r="O35" s="921" t="e">
        <f>((N35-N34)/N34)*100</f>
        <v>#DIV/0!</v>
      </c>
    </row>
    <row r="36" spans="1:15" s="186" customFormat="1" ht="15">
      <c r="A36" s="968">
        <v>46296</v>
      </c>
      <c r="B36" s="920">
        <f>'10+_UNIDADES_2026'!D$11</f>
        <v>0</v>
      </c>
      <c r="C36" s="921" t="e">
        <f>((B36-B35)/B35)*100</f>
        <v>#DIV/0!</v>
      </c>
      <c r="E36" s="968">
        <v>46296</v>
      </c>
      <c r="F36" s="920">
        <f>'10+_UNIDADES_2026'!D$12</f>
        <v>0</v>
      </c>
      <c r="G36" s="921" t="e">
        <f>((F36-F35)/F35)*100</f>
        <v>#DIV/0!</v>
      </c>
      <c r="I36" s="968">
        <v>46296</v>
      </c>
      <c r="J36" s="920">
        <f>'10+_UNIDADES_2026'!D$13</f>
        <v>0</v>
      </c>
      <c r="K36" s="921" t="e">
        <f>((J36-J35)/J35)*100</f>
        <v>#DIV/0!</v>
      </c>
      <c r="M36" s="968">
        <v>46296</v>
      </c>
      <c r="N36" s="920">
        <f>'10+_UNIDADES_2026'!D$14</f>
        <v>0</v>
      </c>
      <c r="O36" s="921" t="e">
        <f>((N36-N35)/N35)*100</f>
        <v>#DIV/0!</v>
      </c>
    </row>
    <row r="37" spans="1:15" s="186" customFormat="1" ht="15">
      <c r="A37" s="968">
        <v>46327</v>
      </c>
      <c r="B37" s="920">
        <f>'10+_UNIDADES_2026'!C$11</f>
        <v>0</v>
      </c>
      <c r="C37" s="921" t="e">
        <f>((B37-B36)/B36)*100</f>
        <v>#DIV/0!</v>
      </c>
      <c r="E37" s="968">
        <v>46327</v>
      </c>
      <c r="F37" s="920">
        <f>'10+_UNIDADES_2026'!C$12</f>
        <v>0</v>
      </c>
      <c r="G37" s="921" t="e">
        <f>((F37-F36)/F36)*100</f>
        <v>#DIV/0!</v>
      </c>
      <c r="I37" s="968">
        <v>46327</v>
      </c>
      <c r="J37" s="920">
        <f>'10+_UNIDADES_2026'!C$13</f>
        <v>0</v>
      </c>
      <c r="K37" s="921" t="e">
        <f>((J37-J36)/J36)*100</f>
        <v>#DIV/0!</v>
      </c>
      <c r="M37" s="968">
        <v>46327</v>
      </c>
      <c r="N37" s="920">
        <f>'10+_UNIDADES_2026'!C$14</f>
        <v>0</v>
      </c>
      <c r="O37" s="921" t="e">
        <f>((N37-N36)/N36)*100</f>
        <v>#DIV/0!</v>
      </c>
    </row>
    <row r="38" spans="1:15" s="186" customFormat="1" ht="15.75" thickBot="1">
      <c r="A38" s="969">
        <v>46357</v>
      </c>
      <c r="B38" s="922">
        <f>'10+_UNIDADES_2026'!B$11</f>
        <v>0</v>
      </c>
      <c r="C38" s="923" t="e">
        <f>((B38-B37)/B37)*100</f>
        <v>#DIV/0!</v>
      </c>
      <c r="E38" s="969">
        <v>46357</v>
      </c>
      <c r="F38" s="922">
        <f>'10+_UNIDADES_2026'!B$12</f>
        <v>0</v>
      </c>
      <c r="G38" s="923" t="e">
        <f>((F38-F37)/F37)*100</f>
        <v>#DIV/0!</v>
      </c>
      <c r="I38" s="969">
        <v>46357</v>
      </c>
      <c r="J38" s="922">
        <f>'10+_UNIDADES_2026'!B$13</f>
        <v>0</v>
      </c>
      <c r="K38" s="923" t="e">
        <f>((J38-J37)/J37)*100</f>
        <v>#DIV/0!</v>
      </c>
      <c r="M38" s="969">
        <v>46357</v>
      </c>
      <c r="N38" s="922">
        <f>'10+_UNIDADES_2026'!B$14</f>
        <v>0</v>
      </c>
      <c r="O38" s="923" t="e">
        <f>((N38-N37)/N37)*100</f>
        <v>#DIV/0!</v>
      </c>
    </row>
    <row r="39" spans="1:15">
      <c r="B39" s="8"/>
      <c r="C39" s="8"/>
    </row>
    <row r="40" spans="1:15" s="964" customFormat="1" ht="15" thickBot="1">
      <c r="B40" s="965">
        <v>125</v>
      </c>
      <c r="F40" s="965">
        <v>161</v>
      </c>
    </row>
    <row r="41" spans="1:15" ht="30.75" customHeight="1" thickBot="1">
      <c r="A41" s="1157" t="str">
        <f>'10+_UNIDADES_2026'!A15</f>
        <v>Agência Reguladora de Serviços Públicos do Município</v>
      </c>
      <c r="B41" s="1158"/>
      <c r="C41" s="1159"/>
      <c r="E41" s="1157" t="str">
        <f>'10+_UNIDADES_2026'!A16</f>
        <v>Fora da competência da municipalidade</v>
      </c>
      <c r="F41" s="1158"/>
      <c r="G41" s="1159"/>
    </row>
    <row r="42" spans="1:15" ht="15.75" thickBot="1">
      <c r="A42" s="268" t="s">
        <v>5</v>
      </c>
      <c r="B42" s="78" t="s">
        <v>315</v>
      </c>
      <c r="C42" s="266" t="s">
        <v>316</v>
      </c>
      <c r="E42" s="496" t="s">
        <v>5</v>
      </c>
      <c r="F42" s="78" t="s">
        <v>315</v>
      </c>
      <c r="G42" s="266" t="s">
        <v>316</v>
      </c>
    </row>
    <row r="43" spans="1:15" s="186" customFormat="1" ht="15">
      <c r="A43" s="306">
        <v>46023</v>
      </c>
      <c r="B43" s="498">
        <f>'10+_UNIDADES_2026'!M15</f>
        <v>148</v>
      </c>
      <c r="C43" s="648">
        <f>((B43-B40)/B40)*100</f>
        <v>18.399999999999999</v>
      </c>
      <c r="E43" s="306">
        <v>46023</v>
      </c>
      <c r="F43" s="498">
        <f>'10+_UNIDADES_2026'!M16</f>
        <v>143</v>
      </c>
      <c r="G43" s="648">
        <f>((F43-F40)/F40)*100</f>
        <v>-11.180124223602485</v>
      </c>
    </row>
    <row r="44" spans="1:15" s="186" customFormat="1" ht="15">
      <c r="A44" s="977">
        <v>46054</v>
      </c>
      <c r="B44" s="309">
        <f>'10+_UNIDADES_2026'!L15</f>
        <v>131</v>
      </c>
      <c r="C44" s="310">
        <f t="shared" ref="C44:C49" si="8">((B44-B43)/B43)*100</f>
        <v>-11.486486486486488</v>
      </c>
      <c r="E44" s="977">
        <v>46054</v>
      </c>
      <c r="F44" s="309">
        <f>'10+_UNIDADES_2026'!L16</f>
        <v>80</v>
      </c>
      <c r="G44" s="310">
        <f t="shared" ref="G44:G49" si="9">((F44-F43)/F43)*100</f>
        <v>-44.05594405594406</v>
      </c>
    </row>
    <row r="45" spans="1:15" s="186" customFormat="1" ht="15">
      <c r="A45" s="977">
        <v>46082</v>
      </c>
      <c r="B45" s="309">
        <f>'10+_UNIDADES_2026'!K15</f>
        <v>191</v>
      </c>
      <c r="C45" s="310">
        <f t="shared" si="8"/>
        <v>45.801526717557252</v>
      </c>
      <c r="E45" s="977">
        <v>46082</v>
      </c>
      <c r="F45" s="309">
        <f>'10+_UNIDADES_2026'!K16</f>
        <v>154</v>
      </c>
      <c r="G45" s="310">
        <f t="shared" si="9"/>
        <v>92.5</v>
      </c>
    </row>
    <row r="46" spans="1:15" s="186" customFormat="1" ht="15">
      <c r="A46" s="968">
        <v>46113</v>
      </c>
      <c r="B46" s="920">
        <f>'10+_UNIDADES_2026'!J$15</f>
        <v>0</v>
      </c>
      <c r="C46" s="921">
        <f t="shared" si="8"/>
        <v>-100</v>
      </c>
      <c r="E46" s="968">
        <v>46113</v>
      </c>
      <c r="F46" s="920">
        <f>'10+_UNIDADES_2026'!J$16</f>
        <v>0</v>
      </c>
      <c r="G46" s="921">
        <f t="shared" si="9"/>
        <v>-100</v>
      </c>
    </row>
    <row r="47" spans="1:15" s="186" customFormat="1" ht="15">
      <c r="A47" s="968">
        <v>46143</v>
      </c>
      <c r="B47" s="920">
        <f>'10+_UNIDADES_2026'!I$15</f>
        <v>0</v>
      </c>
      <c r="C47" s="921" t="e">
        <f t="shared" si="8"/>
        <v>#DIV/0!</v>
      </c>
      <c r="E47" s="968">
        <v>46143</v>
      </c>
      <c r="F47" s="920">
        <f>'10+_UNIDADES_2026'!I$16</f>
        <v>0</v>
      </c>
      <c r="G47" s="921" t="e">
        <f t="shared" si="9"/>
        <v>#DIV/0!</v>
      </c>
    </row>
    <row r="48" spans="1:15" s="186" customFormat="1" ht="15">
      <c r="A48" s="968">
        <v>46174</v>
      </c>
      <c r="B48" s="920">
        <f>'10+_UNIDADES_2026'!H$15</f>
        <v>0</v>
      </c>
      <c r="C48" s="921" t="e">
        <f t="shared" si="8"/>
        <v>#DIV/0!</v>
      </c>
      <c r="E48" s="968">
        <v>46174</v>
      </c>
      <c r="F48" s="920">
        <f>'10+_UNIDADES_2026'!H$16</f>
        <v>0</v>
      </c>
      <c r="G48" s="921" t="e">
        <f t="shared" si="9"/>
        <v>#DIV/0!</v>
      </c>
    </row>
    <row r="49" spans="1:7" s="186" customFormat="1" ht="15">
      <c r="A49" s="968">
        <v>46204</v>
      </c>
      <c r="B49" s="920">
        <f>'10+_UNIDADES_2026'!G$15</f>
        <v>0</v>
      </c>
      <c r="C49" s="921" t="e">
        <f t="shared" si="8"/>
        <v>#DIV/0!</v>
      </c>
      <c r="E49" s="968">
        <v>46204</v>
      </c>
      <c r="F49" s="920">
        <f>'10+_UNIDADES_2026'!G$16</f>
        <v>0</v>
      </c>
      <c r="G49" s="921" t="e">
        <f t="shared" si="9"/>
        <v>#DIV/0!</v>
      </c>
    </row>
    <row r="50" spans="1:7" s="186" customFormat="1" ht="15">
      <c r="A50" s="968">
        <v>46235</v>
      </c>
      <c r="B50" s="920">
        <f>'10+_UNIDADES_2026'!F$15</f>
        <v>0</v>
      </c>
      <c r="C50" s="921" t="e">
        <f>((B50-B49)/B49)*100</f>
        <v>#DIV/0!</v>
      </c>
      <c r="E50" s="968">
        <v>46235</v>
      </c>
      <c r="F50" s="920">
        <f>'10+_UNIDADES_2026'!F$16</f>
        <v>0</v>
      </c>
      <c r="G50" s="921" t="e">
        <f>((F50-F49)/F49)*100</f>
        <v>#DIV/0!</v>
      </c>
    </row>
    <row r="51" spans="1:7" s="186" customFormat="1" ht="15">
      <c r="A51" s="968">
        <v>46266</v>
      </c>
      <c r="B51" s="920">
        <f>'10+_UNIDADES_2026'!E$15</f>
        <v>0</v>
      </c>
      <c r="C51" s="921" t="e">
        <f>((B51-B50)/B50)*100</f>
        <v>#DIV/0!</v>
      </c>
      <c r="E51" s="968">
        <v>46266</v>
      </c>
      <c r="F51" s="920">
        <f>'10+_UNIDADES_2026'!E$16</f>
        <v>0</v>
      </c>
      <c r="G51" s="921" t="e">
        <f>((F51-F50)/F50)*100</f>
        <v>#DIV/0!</v>
      </c>
    </row>
    <row r="52" spans="1:7" s="186" customFormat="1" ht="15">
      <c r="A52" s="968">
        <v>46296</v>
      </c>
      <c r="B52" s="920">
        <f>'10+_UNIDADES_2026'!D$15</f>
        <v>0</v>
      </c>
      <c r="C52" s="921" t="e">
        <f>((B52-B51)/B51)*100</f>
        <v>#DIV/0!</v>
      </c>
      <c r="E52" s="968">
        <v>46296</v>
      </c>
      <c r="F52" s="920">
        <f>'10+_UNIDADES_2026'!D$16</f>
        <v>0</v>
      </c>
      <c r="G52" s="921" t="e">
        <f>((F52-F51)/F51)*100</f>
        <v>#DIV/0!</v>
      </c>
    </row>
    <row r="53" spans="1:7" s="186" customFormat="1" ht="15">
      <c r="A53" s="968">
        <v>46327</v>
      </c>
      <c r="B53" s="920">
        <f>'10+_UNIDADES_2026'!C$15</f>
        <v>0</v>
      </c>
      <c r="C53" s="921" t="e">
        <f>((B53-B52)/B52)*100</f>
        <v>#DIV/0!</v>
      </c>
      <c r="E53" s="968">
        <v>46327</v>
      </c>
      <c r="F53" s="920">
        <f>'10+_UNIDADES_2026'!C$16</f>
        <v>0</v>
      </c>
      <c r="G53" s="921" t="e">
        <f>((F53-F52)/F52)*100</f>
        <v>#DIV/0!</v>
      </c>
    </row>
    <row r="54" spans="1:7" s="186" customFormat="1" ht="15.75" thickBot="1">
      <c r="A54" s="969">
        <v>46357</v>
      </c>
      <c r="B54" s="922">
        <f>'10+_UNIDADES_2026'!B$15</f>
        <v>0</v>
      </c>
      <c r="C54" s="923" t="e">
        <f>((B54-B53)/B53)*100</f>
        <v>#DIV/0!</v>
      </c>
      <c r="E54" s="969">
        <v>46357</v>
      </c>
      <c r="F54" s="922">
        <f>'10+_UNIDADES_2026'!B$16</f>
        <v>0</v>
      </c>
      <c r="G54" s="923" t="e">
        <f>((F54-F53)/F53)*100</f>
        <v>#DIV/0!</v>
      </c>
    </row>
    <row r="55" spans="1:7">
      <c r="B55" s="8"/>
      <c r="C55" s="8"/>
    </row>
    <row r="56" spans="1:7">
      <c r="B56" s="8"/>
      <c r="C56" s="8"/>
    </row>
    <row r="57" spans="1:7">
      <c r="B57" s="8"/>
      <c r="C57" s="8"/>
    </row>
    <row r="58" spans="1:7">
      <c r="B58" s="8"/>
      <c r="C58" s="8"/>
    </row>
    <row r="59" spans="1:7">
      <c r="B59" s="8"/>
      <c r="C59" s="8"/>
    </row>
    <row r="60" spans="1:7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>
      <selection activeCell="D25" sqref="D25"/>
    </sheetView>
  </sheetViews>
  <sheetFormatPr defaultColWidth="5.5703125" defaultRowHeight="14.25"/>
  <cols>
    <col min="1" max="1" width="58.28515625" style="8" customWidth="1"/>
    <col min="2" max="2" width="8.140625" style="75" customWidth="1"/>
    <col min="3" max="16" width="9.140625" style="8" customWidth="1"/>
    <col min="17" max="21" width="9.140625" style="70" customWidth="1"/>
    <col min="22" max="22" width="12" style="70" customWidth="1"/>
    <col min="23" max="23" width="9.140625" style="70" customWidth="1"/>
    <col min="24" max="24" width="12.85546875" style="70" customWidth="1"/>
    <col min="25" max="25" width="20.28515625" style="70" bestFit="1" customWidth="1"/>
    <col min="26" max="26" width="24.28515625" style="70" hidden="1" customWidth="1"/>
    <col min="27" max="27" width="9.140625" style="70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27" ht="15">
      <c r="A1" s="67" t="s">
        <v>3</v>
      </c>
    </row>
    <row r="2" spans="1:27" ht="15">
      <c r="A2" s="1" t="s">
        <v>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7" ht="15">
      <c r="A3" s="1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7" ht="15">
      <c r="A4" s="1" t="s">
        <v>583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27" ht="15" thickBot="1"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27" ht="15.75" thickBot="1">
      <c r="A6" s="619" t="s">
        <v>317</v>
      </c>
      <c r="B6" s="544">
        <v>46082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7" s="1074" customFormat="1" ht="15">
      <c r="A7" s="1093" t="s">
        <v>332</v>
      </c>
      <c r="B7" s="1094">
        <v>803</v>
      </c>
      <c r="C7" s="1095"/>
      <c r="D7" s="1095"/>
      <c r="E7" s="1095"/>
      <c r="F7" s="1095"/>
      <c r="G7" s="1095"/>
      <c r="H7" s="1095"/>
      <c r="I7" s="1095"/>
      <c r="J7" s="1095"/>
      <c r="K7" s="1095"/>
      <c r="L7" s="1095"/>
      <c r="M7" s="1095"/>
      <c r="N7" s="1095"/>
      <c r="O7" s="1095"/>
      <c r="Q7" s="1095"/>
      <c r="R7" s="1095"/>
      <c r="S7" s="1095"/>
      <c r="T7" s="1095"/>
      <c r="U7" s="1095"/>
      <c r="V7" s="1095"/>
      <c r="W7" s="1095"/>
      <c r="X7" s="1095"/>
      <c r="Y7" s="1095"/>
      <c r="Z7" s="1095"/>
      <c r="AA7" s="1095"/>
    </row>
    <row r="8" spans="1:27" ht="15">
      <c r="A8" s="543" t="s">
        <v>329</v>
      </c>
      <c r="B8" s="546">
        <v>571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27" ht="15" customHeight="1">
      <c r="A9" s="543" t="s">
        <v>41</v>
      </c>
      <c r="B9" s="546">
        <v>532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27" ht="15">
      <c r="A10" s="543" t="s">
        <v>337</v>
      </c>
      <c r="B10" s="546">
        <v>456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</row>
    <row r="11" spans="1:27" ht="15">
      <c r="A11" s="543" t="s">
        <v>320</v>
      </c>
      <c r="B11" s="546">
        <v>405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27" ht="15">
      <c r="A12" s="543" t="s">
        <v>325</v>
      </c>
      <c r="B12" s="546">
        <v>395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27" ht="15" customHeight="1">
      <c r="A13" s="543" t="s">
        <v>330</v>
      </c>
      <c r="B13" s="546">
        <v>351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27" ht="15">
      <c r="A14" s="543" t="s">
        <v>333</v>
      </c>
      <c r="B14" s="546">
        <v>276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</row>
    <row r="15" spans="1:27" ht="15">
      <c r="A15" s="543" t="s">
        <v>318</v>
      </c>
      <c r="B15" s="546">
        <v>191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27" ht="15.75" thickBot="1">
      <c r="A16" s="543" t="s">
        <v>567</v>
      </c>
      <c r="B16" s="546">
        <v>154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31" ht="15.75" thickBot="1">
      <c r="A17" s="385" t="s">
        <v>8</v>
      </c>
      <c r="B17" s="347">
        <f>SUM(B7:B16)</f>
        <v>4134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31" s="186" customFormat="1" ht="15">
      <c r="A18" s="659"/>
      <c r="B18" s="928"/>
    </row>
    <row r="19" spans="1:31" s="186" customFormat="1" ht="45">
      <c r="A19" s="929" t="s">
        <v>380</v>
      </c>
      <c r="B19" s="641"/>
    </row>
    <row r="20" spans="1:31" s="284" customFormat="1" ht="15.75" customHeight="1">
      <c r="A20" s="291"/>
      <c r="B20" s="1002"/>
    </row>
    <row r="21" spans="1:31" s="284" customFormat="1">
      <c r="A21" s="282"/>
      <c r="B21" s="1003"/>
    </row>
    <row r="22" spans="1:31" s="193" customFormat="1" ht="15" customHeight="1">
      <c r="A22" s="642"/>
      <c r="B22" s="193" t="str">
        <f>A7</f>
        <v>Secretaria Municipal da Saúde</v>
      </c>
      <c r="C22" s="193" t="str">
        <f>A8</f>
        <v>Secretaria Executiva de Limpeza Urbana</v>
      </c>
      <c r="D22" s="193" t="str">
        <f>A9</f>
        <v>Secretaria Municipal das Subprefeituras</v>
      </c>
      <c r="E22" s="193" t="str">
        <f>A10</f>
        <v>Secretaria Municipal de Educação</v>
      </c>
      <c r="F22" s="193" t="str">
        <f>A11</f>
        <v>Companhia de Engenharia de Tráfego</v>
      </c>
      <c r="G22" s="193" t="str">
        <f>A12</f>
        <v>São Paulo Transportes</v>
      </c>
      <c r="H22" s="193" t="str">
        <f>A13</f>
        <v>Secretaria Municipal da Fazenda</v>
      </c>
      <c r="I22" s="193" t="str">
        <f>A14</f>
        <v>Secretaria Municipal de Assistência e Desenvolvimento Social</v>
      </c>
      <c r="J22" s="193" t="str">
        <f>A15</f>
        <v>Agência Reguladora de Serviços Públicos do Município</v>
      </c>
      <c r="K22" s="193" t="str">
        <f>A16</f>
        <v>Fora da competência da municipalidade</v>
      </c>
      <c r="L22" s="193" t="s">
        <v>8</v>
      </c>
    </row>
    <row r="23" spans="1:31" s="193" customFormat="1">
      <c r="A23" s="196"/>
      <c r="B23" s="193">
        <f>B7</f>
        <v>803</v>
      </c>
      <c r="C23" s="193">
        <f>B8</f>
        <v>571</v>
      </c>
      <c r="D23" s="193">
        <f>B9</f>
        <v>532</v>
      </c>
      <c r="E23" s="193">
        <f>B10</f>
        <v>456</v>
      </c>
      <c r="F23" s="193">
        <f>B11</f>
        <v>405</v>
      </c>
      <c r="G23" s="193">
        <f>B12</f>
        <v>395</v>
      </c>
      <c r="H23" s="193">
        <f>B13</f>
        <v>351</v>
      </c>
      <c r="I23" s="193">
        <f>B14</f>
        <v>276</v>
      </c>
      <c r="J23" s="193">
        <f>B15</f>
        <v>191</v>
      </c>
      <c r="K23" s="193">
        <f>B16</f>
        <v>154</v>
      </c>
      <c r="L23" s="197"/>
      <c r="S23" s="198"/>
      <c r="T23" s="199"/>
      <c r="U23" s="199"/>
      <c r="V23" s="199"/>
      <c r="W23" s="199"/>
      <c r="X23" s="199"/>
      <c r="Y23" s="199"/>
      <c r="Z23" s="194"/>
      <c r="AA23" s="199"/>
      <c r="AB23" s="199"/>
      <c r="AC23" s="199"/>
      <c r="AD23" s="199"/>
      <c r="AE23" s="200"/>
    </row>
    <row r="24" spans="1:31" s="193" customFormat="1" ht="16.5" customHeight="1">
      <c r="A24" s="201"/>
      <c r="L24" s="197"/>
      <c r="S24" s="198"/>
      <c r="T24" s="199"/>
      <c r="U24" s="199"/>
      <c r="V24" s="199"/>
      <c r="W24" s="199"/>
      <c r="X24" s="199"/>
      <c r="Y24" s="199"/>
      <c r="Z24" s="194"/>
      <c r="AA24" s="199"/>
      <c r="AB24" s="199"/>
      <c r="AC24" s="199"/>
      <c r="AD24" s="199"/>
      <c r="AE24" s="200"/>
    </row>
    <row r="25" spans="1:31" s="193" customFormat="1" ht="15">
      <c r="A25" s="196"/>
      <c r="K25" s="193">
        <v>150</v>
      </c>
      <c r="L25" s="412">
        <f>UNIDADES!K71</f>
        <v>6124</v>
      </c>
      <c r="S25" s="198"/>
      <c r="T25" s="199"/>
      <c r="U25" s="199"/>
      <c r="V25" s="199"/>
      <c r="W25" s="199"/>
      <c r="X25" s="199"/>
      <c r="Y25" s="199"/>
      <c r="Z25" s="194"/>
      <c r="AA25" s="199"/>
      <c r="AB25" s="199"/>
      <c r="AC25" s="199"/>
      <c r="AD25" s="199"/>
      <c r="AE25" s="200"/>
    </row>
    <row r="26" spans="1:31" s="193" customFormat="1" ht="15">
      <c r="B26" s="199"/>
      <c r="H26" s="202"/>
      <c r="S26" s="198"/>
      <c r="T26" s="199"/>
      <c r="U26" s="199"/>
      <c r="V26" s="199"/>
      <c r="W26" s="199"/>
      <c r="X26" s="199"/>
      <c r="Y26" s="199"/>
      <c r="Z26" s="194"/>
      <c r="AA26" s="199"/>
      <c r="AB26" s="199"/>
      <c r="AC26" s="199"/>
      <c r="AD26" s="199"/>
      <c r="AE26" s="200"/>
    </row>
    <row r="27" spans="1:31" s="284" customFormat="1">
      <c r="B27" s="288"/>
      <c r="S27" s="287"/>
      <c r="T27" s="288"/>
      <c r="U27" s="288"/>
      <c r="V27" s="288"/>
      <c r="W27" s="288"/>
      <c r="X27" s="288"/>
      <c r="Y27" s="288"/>
      <c r="Z27" s="289"/>
      <c r="AA27" s="288"/>
      <c r="AB27" s="288"/>
      <c r="AC27" s="288"/>
      <c r="AD27" s="288"/>
      <c r="AE27" s="290"/>
    </row>
    <row r="28" spans="1:31" s="284" customFormat="1">
      <c r="B28" s="288"/>
      <c r="S28" s="287"/>
      <c r="T28" s="288"/>
      <c r="U28" s="288"/>
      <c r="V28" s="288"/>
      <c r="W28" s="288"/>
      <c r="X28" s="288"/>
      <c r="Y28" s="288"/>
      <c r="Z28" s="289"/>
      <c r="AA28" s="288"/>
      <c r="AB28" s="288"/>
      <c r="AC28" s="288"/>
      <c r="AD28" s="288"/>
      <c r="AE28" s="290"/>
    </row>
    <row r="29" spans="1:31" s="284" customFormat="1">
      <c r="B29" s="288"/>
      <c r="S29" s="287"/>
      <c r="T29" s="288"/>
      <c r="U29" s="288"/>
      <c r="V29" s="288"/>
      <c r="W29" s="288"/>
      <c r="X29" s="288"/>
      <c r="Y29" s="288"/>
      <c r="Z29" s="289"/>
      <c r="AA29" s="288"/>
      <c r="AB29" s="288"/>
      <c r="AC29" s="288"/>
      <c r="AD29" s="288"/>
      <c r="AE29" s="290"/>
    </row>
    <row r="30" spans="1:31" s="186" customFormat="1">
      <c r="B30" s="190"/>
      <c r="S30" s="189"/>
      <c r="T30" s="190"/>
      <c r="U30" s="190"/>
      <c r="V30" s="190"/>
      <c r="W30" s="190"/>
      <c r="X30" s="190"/>
      <c r="Y30" s="190"/>
      <c r="Z30" s="187"/>
      <c r="AA30" s="190"/>
      <c r="AB30" s="190"/>
      <c r="AC30" s="190"/>
      <c r="AD30" s="190"/>
      <c r="AE30" s="191"/>
    </row>
    <row r="31" spans="1:31" s="186" customFormat="1">
      <c r="B31" s="190"/>
      <c r="S31" s="189"/>
      <c r="T31" s="190"/>
      <c r="U31" s="190"/>
      <c r="V31" s="190"/>
      <c r="W31" s="190"/>
      <c r="X31" s="190"/>
      <c r="Y31" s="190"/>
      <c r="Z31" s="187"/>
      <c r="AA31" s="190"/>
      <c r="AB31" s="190"/>
      <c r="AC31" s="190"/>
      <c r="AD31" s="190"/>
      <c r="AE31" s="191"/>
    </row>
    <row r="32" spans="1:31" s="186" customFormat="1">
      <c r="B32" s="190"/>
      <c r="S32" s="189"/>
      <c r="T32" s="190"/>
      <c r="U32" s="190"/>
      <c r="V32" s="190"/>
      <c r="W32" s="190"/>
      <c r="X32" s="190"/>
      <c r="Y32" s="190"/>
      <c r="Z32" s="187"/>
      <c r="AA32" s="190"/>
      <c r="AB32" s="190"/>
      <c r="AC32" s="190"/>
      <c r="AD32" s="190"/>
      <c r="AE32" s="191"/>
    </row>
    <row r="33" spans="1:28" s="186" customFormat="1">
      <c r="B33" s="190"/>
    </row>
    <row r="34" spans="1:28" s="186" customFormat="1">
      <c r="B34" s="190"/>
    </row>
    <row r="35" spans="1:28">
      <c r="A35" s="70"/>
      <c r="B35" s="97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U35" s="8"/>
      <c r="V35" s="8"/>
      <c r="W35" s="8"/>
      <c r="X35" s="8"/>
      <c r="Y35" s="8"/>
      <c r="Z35" s="8"/>
      <c r="AA35" s="8"/>
      <c r="AB35" s="70"/>
    </row>
    <row r="36" spans="1:28">
      <c r="A36" s="70"/>
      <c r="B36" s="97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U36" s="8"/>
      <c r="V36" s="8"/>
      <c r="W36" s="8"/>
      <c r="X36" s="8"/>
      <c r="Y36" s="8"/>
      <c r="Z36" s="8"/>
      <c r="AA36" s="8"/>
      <c r="AB36" s="70"/>
    </row>
    <row r="37" spans="1:28">
      <c r="A37" s="70"/>
      <c r="B37" s="97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U37" s="8"/>
      <c r="V37" s="8"/>
      <c r="W37" s="8"/>
      <c r="X37" s="8"/>
      <c r="Y37" s="8"/>
      <c r="Z37" s="8"/>
      <c r="AA37" s="8"/>
      <c r="AB37" s="70"/>
    </row>
    <row r="38" spans="1:28">
      <c r="A38" s="70"/>
      <c r="B38" s="97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U38" s="8"/>
      <c r="V38" s="8"/>
      <c r="W38" s="8"/>
      <c r="X38" s="8"/>
      <c r="Y38" s="8"/>
      <c r="Z38" s="8"/>
      <c r="AA38" s="8"/>
      <c r="AB38" s="70"/>
    </row>
    <row r="39" spans="1:28">
      <c r="A39" s="70"/>
      <c r="B39" s="97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U39" s="8"/>
      <c r="V39" s="8"/>
      <c r="W39" s="8"/>
      <c r="X39" s="8"/>
      <c r="Y39" s="8"/>
      <c r="Z39" s="8"/>
      <c r="AA39" s="8"/>
      <c r="AB39" s="70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99" customWidth="1"/>
    <col min="2" max="2" width="8.140625" customWidth="1"/>
    <col min="3" max="3" width="7.42578125" customWidth="1"/>
    <col min="4" max="4" width="7.28515625" customWidth="1"/>
    <col min="5" max="5" width="7.140625" style="60" customWidth="1"/>
    <col min="6" max="6" width="7.7109375" style="66" customWidth="1"/>
    <col min="7" max="7" width="6.42578125" style="66" customWidth="1"/>
    <col min="8" max="8" width="7.42578125" style="66" customWidth="1"/>
    <col min="9" max="9" width="8" style="66" customWidth="1"/>
    <col min="10" max="10" width="7.42578125" style="82" customWidth="1"/>
    <col min="11" max="11" width="8.140625" style="66" customWidth="1"/>
    <col min="12" max="12" width="7.28515625" style="66" customWidth="1"/>
    <col min="13" max="13" width="7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98" t="s">
        <v>3</v>
      </c>
      <c r="B1" s="67"/>
      <c r="C1" s="67"/>
      <c r="D1" s="67"/>
      <c r="E1" s="68"/>
      <c r="F1" s="84"/>
      <c r="G1" s="84"/>
    </row>
    <row r="2" spans="1:16">
      <c r="A2" s="85" t="s">
        <v>4</v>
      </c>
      <c r="B2" s="1"/>
      <c r="C2" s="1"/>
      <c r="D2" s="1"/>
      <c r="E2" s="59"/>
      <c r="F2" s="5"/>
      <c r="G2" s="5"/>
    </row>
    <row r="3" spans="1:16" ht="15.75" thickBot="1"/>
    <row r="4" spans="1:16" ht="39.75" thickBot="1">
      <c r="A4" s="547" t="s">
        <v>384</v>
      </c>
      <c r="B4" s="940">
        <v>46357</v>
      </c>
      <c r="C4" s="418">
        <v>46327</v>
      </c>
      <c r="D4" s="418">
        <v>46296</v>
      </c>
      <c r="E4" s="417">
        <v>46266</v>
      </c>
      <c r="F4" s="417">
        <v>46235</v>
      </c>
      <c r="G4" s="417">
        <v>46204</v>
      </c>
      <c r="H4" s="417">
        <v>46174</v>
      </c>
      <c r="I4" s="419">
        <v>46143</v>
      </c>
      <c r="J4" s="417">
        <v>46113</v>
      </c>
      <c r="K4" s="416">
        <v>46082</v>
      </c>
      <c r="L4" s="420">
        <v>46054</v>
      </c>
      <c r="M4" s="421">
        <v>46023</v>
      </c>
      <c r="N4" s="257" t="s">
        <v>8</v>
      </c>
      <c r="O4" s="62" t="s">
        <v>9</v>
      </c>
      <c r="P4" s="100" t="s">
        <v>385</v>
      </c>
    </row>
    <row r="5" spans="1:16">
      <c r="A5" s="548" t="s">
        <v>386</v>
      </c>
      <c r="B5" s="512"/>
      <c r="C5" s="506"/>
      <c r="D5" s="506"/>
      <c r="E5" s="506"/>
      <c r="F5" s="506"/>
      <c r="G5" s="506"/>
      <c r="H5" s="506"/>
      <c r="I5" s="506"/>
      <c r="J5" s="506"/>
      <c r="K5" s="513">
        <v>42</v>
      </c>
      <c r="L5" s="506">
        <v>22</v>
      </c>
      <c r="M5" s="551">
        <v>24</v>
      </c>
      <c r="N5" s="939">
        <f>SUM(B5:M5)</f>
        <v>88</v>
      </c>
      <c r="O5" s="552">
        <f>AVERAGE(B5:M5)</f>
        <v>29.333333333333332</v>
      </c>
      <c r="P5" s="553">
        <f>N5/$N$37*100</f>
        <v>2.5753585016095992</v>
      </c>
    </row>
    <row r="6" spans="1:16">
      <c r="A6" s="549" t="s">
        <v>387</v>
      </c>
      <c r="B6" s="516"/>
      <c r="C6" s="513"/>
      <c r="D6" s="513"/>
      <c r="E6" s="513"/>
      <c r="F6" s="513"/>
      <c r="G6" s="513"/>
      <c r="H6" s="513"/>
      <c r="I6" s="513"/>
      <c r="J6" s="513"/>
      <c r="K6" s="513">
        <v>85</v>
      </c>
      <c r="L6" s="513">
        <v>65</v>
      </c>
      <c r="M6" s="554">
        <v>82</v>
      </c>
      <c r="N6" s="555">
        <f t="shared" ref="N6:N36" si="0">SUM(B6:M6)</f>
        <v>232</v>
      </c>
      <c r="O6" s="556">
        <f t="shared" ref="O6:O37" si="1">AVERAGE(B6:M6)</f>
        <v>77.333333333333329</v>
      </c>
      <c r="P6" s="557">
        <f t="shared" ref="P6:P36" si="2">N6/$N$37*100</f>
        <v>6.7895815042434888</v>
      </c>
    </row>
    <row r="7" spans="1:16">
      <c r="A7" s="549" t="s">
        <v>388</v>
      </c>
      <c r="B7" s="516"/>
      <c r="C7" s="513"/>
      <c r="D7" s="513"/>
      <c r="E7" s="513"/>
      <c r="F7" s="513"/>
      <c r="G7" s="513"/>
      <c r="H7" s="513"/>
      <c r="I7" s="513"/>
      <c r="J7" s="513"/>
      <c r="K7" s="513">
        <v>45</v>
      </c>
      <c r="L7" s="513">
        <v>25</v>
      </c>
      <c r="M7" s="554">
        <v>26</v>
      </c>
      <c r="N7" s="555">
        <f t="shared" si="0"/>
        <v>96</v>
      </c>
      <c r="O7" s="556">
        <f t="shared" si="1"/>
        <v>32</v>
      </c>
      <c r="P7" s="557">
        <f t="shared" si="2"/>
        <v>2.8094820017559261</v>
      </c>
    </row>
    <row r="8" spans="1:16">
      <c r="A8" s="549" t="s">
        <v>389</v>
      </c>
      <c r="B8" s="516"/>
      <c r="C8" s="513"/>
      <c r="D8" s="513"/>
      <c r="E8" s="513"/>
      <c r="F8" s="513"/>
      <c r="G8" s="513"/>
      <c r="H8" s="513"/>
      <c r="I8" s="513"/>
      <c r="J8" s="513"/>
      <c r="K8" s="513">
        <v>57</v>
      </c>
      <c r="L8" s="513">
        <v>37</v>
      </c>
      <c r="M8" s="554">
        <v>41</v>
      </c>
      <c r="N8" s="555">
        <f t="shared" si="0"/>
        <v>135</v>
      </c>
      <c r="O8" s="556">
        <f t="shared" si="1"/>
        <v>45</v>
      </c>
      <c r="P8" s="557">
        <f t="shared" si="2"/>
        <v>3.9508340649692713</v>
      </c>
    </row>
    <row r="9" spans="1:16">
      <c r="A9" s="549" t="s">
        <v>390</v>
      </c>
      <c r="B9" s="516"/>
      <c r="C9" s="513"/>
      <c r="D9" s="513"/>
      <c r="E9" s="513"/>
      <c r="F9" s="513"/>
      <c r="G9" s="513"/>
      <c r="H9" s="513"/>
      <c r="I9" s="513"/>
      <c r="J9" s="513"/>
      <c r="K9" s="513">
        <v>33</v>
      </c>
      <c r="L9" s="513">
        <v>25</v>
      </c>
      <c r="M9" s="554">
        <v>36</v>
      </c>
      <c r="N9" s="555">
        <f t="shared" si="0"/>
        <v>94</v>
      </c>
      <c r="O9" s="556">
        <f t="shared" si="1"/>
        <v>31.333333333333332</v>
      </c>
      <c r="P9" s="557">
        <f t="shared" si="2"/>
        <v>2.7509511267193445</v>
      </c>
    </row>
    <row r="10" spans="1:16">
      <c r="A10" s="549" t="s">
        <v>391</v>
      </c>
      <c r="B10" s="516"/>
      <c r="C10" s="513"/>
      <c r="D10" s="513"/>
      <c r="E10" s="513"/>
      <c r="F10" s="513"/>
      <c r="G10" s="513"/>
      <c r="H10" s="513"/>
      <c r="I10" s="513"/>
      <c r="J10" s="513"/>
      <c r="K10" s="513">
        <v>38</v>
      </c>
      <c r="L10" s="513">
        <v>38</v>
      </c>
      <c r="M10" s="554">
        <v>25</v>
      </c>
      <c r="N10" s="555">
        <f t="shared" si="0"/>
        <v>101</v>
      </c>
      <c r="O10" s="556">
        <f t="shared" si="1"/>
        <v>33.666666666666664</v>
      </c>
      <c r="P10" s="557">
        <f t="shared" si="2"/>
        <v>2.9558091893473808</v>
      </c>
    </row>
    <row r="11" spans="1:16">
      <c r="A11" s="549" t="s">
        <v>392</v>
      </c>
      <c r="B11" s="516"/>
      <c r="C11" s="513"/>
      <c r="D11" s="513"/>
      <c r="E11" s="513"/>
      <c r="F11" s="513"/>
      <c r="G11" s="513"/>
      <c r="H11" s="513"/>
      <c r="I11" s="513"/>
      <c r="J11" s="513"/>
      <c r="K11" s="513">
        <v>7</v>
      </c>
      <c r="L11" s="513">
        <v>4</v>
      </c>
      <c r="M11" s="554">
        <v>9</v>
      </c>
      <c r="N11" s="555">
        <f t="shared" si="0"/>
        <v>20</v>
      </c>
      <c r="O11" s="556">
        <f t="shared" si="1"/>
        <v>6.666666666666667</v>
      </c>
      <c r="P11" s="557">
        <f t="shared" si="2"/>
        <v>0.58530875036581798</v>
      </c>
    </row>
    <row r="12" spans="1:16">
      <c r="A12" s="549" t="s">
        <v>393</v>
      </c>
      <c r="B12" s="516"/>
      <c r="C12" s="513"/>
      <c r="D12" s="513"/>
      <c r="E12" s="513"/>
      <c r="F12" s="513"/>
      <c r="G12" s="513"/>
      <c r="H12" s="513"/>
      <c r="I12" s="513"/>
      <c r="J12" s="513"/>
      <c r="K12" s="513">
        <v>25</v>
      </c>
      <c r="L12" s="513">
        <v>14</v>
      </c>
      <c r="M12" s="554">
        <v>9</v>
      </c>
      <c r="N12" s="555">
        <f t="shared" si="0"/>
        <v>48</v>
      </c>
      <c r="O12" s="556">
        <f t="shared" si="1"/>
        <v>16</v>
      </c>
      <c r="P12" s="557">
        <f t="shared" si="2"/>
        <v>1.4047410008779631</v>
      </c>
    </row>
    <row r="13" spans="1:16">
      <c r="A13" s="549" t="s">
        <v>394</v>
      </c>
      <c r="B13" s="516"/>
      <c r="C13" s="513"/>
      <c r="D13" s="513"/>
      <c r="E13" s="513"/>
      <c r="F13" s="513"/>
      <c r="G13" s="513"/>
      <c r="H13" s="513"/>
      <c r="I13" s="513"/>
      <c r="J13" s="513"/>
      <c r="K13" s="513">
        <v>25</v>
      </c>
      <c r="L13" s="513">
        <v>23</v>
      </c>
      <c r="M13" s="554">
        <v>19</v>
      </c>
      <c r="N13" s="555">
        <f t="shared" si="0"/>
        <v>67</v>
      </c>
      <c r="O13" s="556">
        <f t="shared" si="1"/>
        <v>22.333333333333332</v>
      </c>
      <c r="P13" s="557">
        <f t="shared" si="2"/>
        <v>1.9607843137254901</v>
      </c>
    </row>
    <row r="14" spans="1:16">
      <c r="A14" s="549" t="s">
        <v>395</v>
      </c>
      <c r="B14" s="516"/>
      <c r="C14" s="513"/>
      <c r="D14" s="513"/>
      <c r="E14" s="513"/>
      <c r="F14" s="513"/>
      <c r="G14" s="513"/>
      <c r="H14" s="513"/>
      <c r="I14" s="513"/>
      <c r="J14" s="513"/>
      <c r="K14" s="513">
        <v>32</v>
      </c>
      <c r="L14" s="513">
        <v>20</v>
      </c>
      <c r="M14" s="554">
        <v>6</v>
      </c>
      <c r="N14" s="555">
        <f t="shared" si="0"/>
        <v>58</v>
      </c>
      <c r="O14" s="556">
        <f t="shared" si="1"/>
        <v>19.333333333333332</v>
      </c>
      <c r="P14" s="557">
        <f t="shared" si="2"/>
        <v>1.6973953760608722</v>
      </c>
    </row>
    <row r="15" spans="1:16">
      <c r="A15" s="549" t="s">
        <v>396</v>
      </c>
      <c r="B15" s="516"/>
      <c r="C15" s="513"/>
      <c r="D15" s="513"/>
      <c r="E15" s="513"/>
      <c r="F15" s="513"/>
      <c r="G15" s="513"/>
      <c r="H15" s="513"/>
      <c r="I15" s="513"/>
      <c r="J15" s="513"/>
      <c r="K15" s="513">
        <v>56</v>
      </c>
      <c r="L15" s="513">
        <v>69</v>
      </c>
      <c r="M15" s="554">
        <v>85</v>
      </c>
      <c r="N15" s="555">
        <f t="shared" si="0"/>
        <v>210</v>
      </c>
      <c r="O15" s="556">
        <f t="shared" si="1"/>
        <v>70</v>
      </c>
      <c r="P15" s="557">
        <f t="shared" si="2"/>
        <v>6.1457418788410889</v>
      </c>
    </row>
    <row r="16" spans="1:16">
      <c r="A16" s="549" t="s">
        <v>397</v>
      </c>
      <c r="B16" s="516"/>
      <c r="C16" s="513"/>
      <c r="D16" s="513"/>
      <c r="E16" s="513"/>
      <c r="F16" s="513"/>
      <c r="G16" s="513"/>
      <c r="H16" s="513"/>
      <c r="I16" s="513"/>
      <c r="J16" s="513"/>
      <c r="K16" s="513">
        <v>19</v>
      </c>
      <c r="L16" s="513">
        <v>15</v>
      </c>
      <c r="M16" s="554">
        <v>17</v>
      </c>
      <c r="N16" s="555">
        <f t="shared" si="0"/>
        <v>51</v>
      </c>
      <c r="O16" s="556">
        <f t="shared" si="1"/>
        <v>17</v>
      </c>
      <c r="P16" s="557">
        <f t="shared" si="2"/>
        <v>1.4925373134328357</v>
      </c>
    </row>
    <row r="17" spans="1:20">
      <c r="A17" s="549" t="s">
        <v>398</v>
      </c>
      <c r="B17" s="516"/>
      <c r="C17" s="513"/>
      <c r="D17" s="513"/>
      <c r="E17" s="513"/>
      <c r="F17" s="513"/>
      <c r="G17" s="513"/>
      <c r="H17" s="513"/>
      <c r="I17" s="513"/>
      <c r="J17" s="513"/>
      <c r="K17" s="513">
        <v>51</v>
      </c>
      <c r="L17" s="513">
        <v>40</v>
      </c>
      <c r="M17" s="554">
        <v>59</v>
      </c>
      <c r="N17" s="555">
        <f t="shared" si="0"/>
        <v>150</v>
      </c>
      <c r="O17" s="556">
        <f t="shared" si="1"/>
        <v>50</v>
      </c>
      <c r="P17" s="557">
        <f t="shared" si="2"/>
        <v>4.3898156277436344</v>
      </c>
    </row>
    <row r="18" spans="1:20">
      <c r="A18" s="549" t="s">
        <v>399</v>
      </c>
      <c r="B18" s="516"/>
      <c r="C18" s="513"/>
      <c r="D18" s="513"/>
      <c r="E18" s="513"/>
      <c r="F18" s="513"/>
      <c r="G18" s="513"/>
      <c r="H18" s="513"/>
      <c r="I18" s="513"/>
      <c r="J18" s="513"/>
      <c r="K18" s="513">
        <v>42</v>
      </c>
      <c r="L18" s="513">
        <v>16</v>
      </c>
      <c r="M18" s="554">
        <v>9</v>
      </c>
      <c r="N18" s="555">
        <f t="shared" si="0"/>
        <v>67</v>
      </c>
      <c r="O18" s="556">
        <f t="shared" si="1"/>
        <v>22.333333333333332</v>
      </c>
      <c r="P18" s="557">
        <f t="shared" si="2"/>
        <v>1.9607843137254901</v>
      </c>
    </row>
    <row r="19" spans="1:20">
      <c r="A19" s="549" t="s">
        <v>400</v>
      </c>
      <c r="B19" s="516"/>
      <c r="C19" s="513"/>
      <c r="D19" s="513"/>
      <c r="E19" s="513"/>
      <c r="F19" s="513"/>
      <c r="G19" s="513"/>
      <c r="H19" s="513"/>
      <c r="I19" s="513"/>
      <c r="J19" s="513"/>
      <c r="K19" s="513">
        <v>39</v>
      </c>
      <c r="L19" s="513">
        <v>33</v>
      </c>
      <c r="M19" s="554">
        <v>35</v>
      </c>
      <c r="N19" s="555">
        <f t="shared" si="0"/>
        <v>107</v>
      </c>
      <c r="O19" s="556">
        <f t="shared" si="1"/>
        <v>35.666666666666664</v>
      </c>
      <c r="P19" s="557">
        <f t="shared" si="2"/>
        <v>3.1314018144571265</v>
      </c>
      <c r="Q19" s="74"/>
      <c r="T19" s="71"/>
    </row>
    <row r="20" spans="1:20">
      <c r="A20" s="549" t="s">
        <v>401</v>
      </c>
      <c r="B20" s="516"/>
      <c r="C20" s="513"/>
      <c r="D20" s="513"/>
      <c r="E20" s="513"/>
      <c r="F20" s="513"/>
      <c r="G20" s="513"/>
      <c r="H20" s="513"/>
      <c r="I20" s="513"/>
      <c r="J20" s="513"/>
      <c r="K20" s="513">
        <v>80</v>
      </c>
      <c r="L20" s="513">
        <v>61</v>
      </c>
      <c r="M20" s="554">
        <v>52</v>
      </c>
      <c r="N20" s="555">
        <f t="shared" si="0"/>
        <v>193</v>
      </c>
      <c r="O20" s="556">
        <f t="shared" si="1"/>
        <v>64.333333333333329</v>
      </c>
      <c r="P20" s="557">
        <f t="shared" si="2"/>
        <v>5.6482294410301437</v>
      </c>
      <c r="Q20" s="74"/>
      <c r="T20" s="71"/>
    </row>
    <row r="21" spans="1:20">
      <c r="A21" s="549" t="s">
        <v>402</v>
      </c>
      <c r="B21" s="516"/>
      <c r="C21" s="513"/>
      <c r="D21" s="513"/>
      <c r="E21" s="513"/>
      <c r="F21" s="513"/>
      <c r="G21" s="513"/>
      <c r="H21" s="513"/>
      <c r="I21" s="513"/>
      <c r="J21" s="513"/>
      <c r="K21" s="513">
        <v>30</v>
      </c>
      <c r="L21" s="513">
        <v>29</v>
      </c>
      <c r="M21" s="554">
        <v>24</v>
      </c>
      <c r="N21" s="555">
        <f t="shared" si="0"/>
        <v>83</v>
      </c>
      <c r="O21" s="556">
        <f t="shared" si="1"/>
        <v>27.666666666666668</v>
      </c>
      <c r="P21" s="557">
        <f t="shared" si="2"/>
        <v>2.4290313140181445</v>
      </c>
      <c r="Q21" s="74"/>
      <c r="T21" s="71"/>
    </row>
    <row r="22" spans="1:20">
      <c r="A22" s="549" t="s">
        <v>403</v>
      </c>
      <c r="B22" s="516"/>
      <c r="C22" s="513"/>
      <c r="D22" s="513"/>
      <c r="E22" s="513"/>
      <c r="F22" s="513"/>
      <c r="G22" s="513"/>
      <c r="H22" s="513"/>
      <c r="I22" s="513"/>
      <c r="J22" s="513"/>
      <c r="K22" s="513">
        <v>58</v>
      </c>
      <c r="L22" s="513">
        <v>43</v>
      </c>
      <c r="M22" s="554">
        <v>61</v>
      </c>
      <c r="N22" s="555">
        <f t="shared" si="0"/>
        <v>162</v>
      </c>
      <c r="O22" s="556">
        <f t="shared" si="1"/>
        <v>54</v>
      </c>
      <c r="P22" s="557">
        <f t="shared" si="2"/>
        <v>4.7410008779631259</v>
      </c>
      <c r="Q22" s="74"/>
      <c r="T22" s="71"/>
    </row>
    <row r="23" spans="1:20">
      <c r="A23" s="549" t="s">
        <v>404</v>
      </c>
      <c r="B23" s="516"/>
      <c r="C23" s="513"/>
      <c r="D23" s="513"/>
      <c r="E23" s="513"/>
      <c r="F23" s="513"/>
      <c r="G23" s="513"/>
      <c r="H23" s="513"/>
      <c r="I23" s="513"/>
      <c r="J23" s="513"/>
      <c r="K23" s="513">
        <v>44</v>
      </c>
      <c r="L23" s="513">
        <v>27</v>
      </c>
      <c r="M23" s="554">
        <v>6</v>
      </c>
      <c r="N23" s="555">
        <f t="shared" si="0"/>
        <v>77</v>
      </c>
      <c r="O23" s="556">
        <f t="shared" si="1"/>
        <v>25.666666666666668</v>
      </c>
      <c r="P23" s="557">
        <f t="shared" si="2"/>
        <v>2.2534386889083988</v>
      </c>
      <c r="Q23" s="74"/>
      <c r="T23" s="71"/>
    </row>
    <row r="24" spans="1:20">
      <c r="A24" s="549" t="s">
        <v>405</v>
      </c>
      <c r="B24" s="516"/>
      <c r="C24" s="513"/>
      <c r="D24" s="513"/>
      <c r="E24" s="513"/>
      <c r="F24" s="513"/>
      <c r="G24" s="513"/>
      <c r="H24" s="513"/>
      <c r="I24" s="513"/>
      <c r="J24" s="513"/>
      <c r="K24" s="513">
        <v>50</v>
      </c>
      <c r="L24" s="513">
        <v>53</v>
      </c>
      <c r="M24" s="554">
        <v>52</v>
      </c>
      <c r="N24" s="555">
        <f t="shared" si="0"/>
        <v>155</v>
      </c>
      <c r="O24" s="556">
        <f t="shared" si="1"/>
        <v>51.666666666666664</v>
      </c>
      <c r="P24" s="557">
        <f t="shared" si="2"/>
        <v>4.5361428153350891</v>
      </c>
      <c r="Q24" s="74"/>
      <c r="T24" s="71"/>
    </row>
    <row r="25" spans="1:20">
      <c r="A25" s="549" t="s">
        <v>406</v>
      </c>
      <c r="B25" s="516"/>
      <c r="C25" s="513"/>
      <c r="D25" s="513"/>
      <c r="E25" s="513"/>
      <c r="F25" s="513"/>
      <c r="G25" s="513"/>
      <c r="H25" s="513"/>
      <c r="I25" s="513"/>
      <c r="J25" s="513"/>
      <c r="K25" s="513">
        <v>9</v>
      </c>
      <c r="L25" s="513">
        <v>7</v>
      </c>
      <c r="M25" s="554">
        <v>4</v>
      </c>
      <c r="N25" s="555">
        <f t="shared" si="0"/>
        <v>20</v>
      </c>
      <c r="O25" s="556">
        <f t="shared" si="1"/>
        <v>6.666666666666667</v>
      </c>
      <c r="P25" s="557">
        <f t="shared" si="2"/>
        <v>0.58530875036581798</v>
      </c>
      <c r="Q25" s="74"/>
      <c r="T25" s="71"/>
    </row>
    <row r="26" spans="1:20">
      <c r="A26" s="549" t="s">
        <v>407</v>
      </c>
      <c r="B26" s="516"/>
      <c r="C26" s="513"/>
      <c r="D26" s="513"/>
      <c r="E26" s="513"/>
      <c r="F26" s="513"/>
      <c r="G26" s="513"/>
      <c r="H26" s="513"/>
      <c r="I26" s="513"/>
      <c r="J26" s="513"/>
      <c r="K26" s="513">
        <v>47</v>
      </c>
      <c r="L26" s="513">
        <v>49</v>
      </c>
      <c r="M26" s="554">
        <v>42</v>
      </c>
      <c r="N26" s="555">
        <f t="shared" si="0"/>
        <v>138</v>
      </c>
      <c r="O26" s="556">
        <f t="shared" si="1"/>
        <v>46</v>
      </c>
      <c r="P26" s="557">
        <f t="shared" si="2"/>
        <v>4.0386303775241439</v>
      </c>
      <c r="Q26" s="74"/>
      <c r="T26" s="71"/>
    </row>
    <row r="27" spans="1:20">
      <c r="A27" s="549" t="s">
        <v>408</v>
      </c>
      <c r="B27" s="516"/>
      <c r="C27" s="513"/>
      <c r="D27" s="513"/>
      <c r="E27" s="513"/>
      <c r="F27" s="513"/>
      <c r="G27" s="513"/>
      <c r="H27" s="513"/>
      <c r="I27" s="513"/>
      <c r="J27" s="513"/>
      <c r="K27" s="513">
        <v>45</v>
      </c>
      <c r="L27" s="513">
        <v>43</v>
      </c>
      <c r="M27" s="554">
        <v>54</v>
      </c>
      <c r="N27" s="555">
        <f t="shared" si="0"/>
        <v>142</v>
      </c>
      <c r="O27" s="556">
        <f t="shared" si="1"/>
        <v>47.333333333333336</v>
      </c>
      <c r="P27" s="557">
        <f t="shared" si="2"/>
        <v>4.1556921275973071</v>
      </c>
      <c r="Q27" s="74"/>
      <c r="T27" s="71"/>
    </row>
    <row r="28" spans="1:20">
      <c r="A28" s="549" t="s">
        <v>409</v>
      </c>
      <c r="B28" s="516"/>
      <c r="C28" s="513"/>
      <c r="D28" s="513"/>
      <c r="E28" s="513"/>
      <c r="F28" s="513"/>
      <c r="G28" s="513"/>
      <c r="H28" s="513"/>
      <c r="I28" s="513"/>
      <c r="J28" s="513"/>
      <c r="K28" s="513">
        <v>41</v>
      </c>
      <c r="L28" s="513">
        <v>31</v>
      </c>
      <c r="M28" s="554">
        <v>38</v>
      </c>
      <c r="N28" s="555">
        <f t="shared" si="0"/>
        <v>110</v>
      </c>
      <c r="O28" s="556">
        <f t="shared" si="1"/>
        <v>36.666666666666664</v>
      </c>
      <c r="P28" s="557">
        <f t="shared" si="2"/>
        <v>3.2191981270119991</v>
      </c>
      <c r="Q28" s="74"/>
      <c r="T28" s="71"/>
    </row>
    <row r="29" spans="1:20">
      <c r="A29" s="549" t="s">
        <v>410</v>
      </c>
      <c r="B29" s="516"/>
      <c r="C29" s="513"/>
      <c r="D29" s="513"/>
      <c r="E29" s="513"/>
      <c r="F29" s="513"/>
      <c r="G29" s="513"/>
      <c r="H29" s="513"/>
      <c r="I29" s="513"/>
      <c r="J29" s="513"/>
      <c r="K29" s="513">
        <v>61</v>
      </c>
      <c r="L29" s="513">
        <v>45</v>
      </c>
      <c r="M29" s="554">
        <v>43</v>
      </c>
      <c r="N29" s="555">
        <f t="shared" si="0"/>
        <v>149</v>
      </c>
      <c r="O29" s="556">
        <f t="shared" si="1"/>
        <v>49.666666666666664</v>
      </c>
      <c r="P29" s="557">
        <f t="shared" si="2"/>
        <v>4.3605501902253438</v>
      </c>
      <c r="Q29" s="74"/>
      <c r="T29" s="71"/>
    </row>
    <row r="30" spans="1:20">
      <c r="A30" s="549" t="s">
        <v>411</v>
      </c>
      <c r="B30" s="516"/>
      <c r="C30" s="513"/>
      <c r="D30" s="513"/>
      <c r="E30" s="513"/>
      <c r="F30" s="513"/>
      <c r="G30" s="513"/>
      <c r="H30" s="513"/>
      <c r="I30" s="513"/>
      <c r="J30" s="513"/>
      <c r="K30" s="513">
        <v>14</v>
      </c>
      <c r="L30" s="513">
        <v>21</v>
      </c>
      <c r="M30" s="554">
        <v>20</v>
      </c>
      <c r="N30" s="555">
        <f t="shared" si="0"/>
        <v>55</v>
      </c>
      <c r="O30" s="556">
        <f t="shared" si="1"/>
        <v>18.333333333333332</v>
      </c>
      <c r="P30" s="557">
        <f t="shared" si="2"/>
        <v>1.6095990635059996</v>
      </c>
      <c r="Q30" s="74"/>
      <c r="T30" s="71"/>
    </row>
    <row r="31" spans="1:20">
      <c r="A31" s="549" t="s">
        <v>412</v>
      </c>
      <c r="B31" s="516"/>
      <c r="C31" s="513"/>
      <c r="D31" s="513"/>
      <c r="E31" s="513"/>
      <c r="F31" s="513"/>
      <c r="G31" s="513"/>
      <c r="H31" s="513"/>
      <c r="I31" s="513"/>
      <c r="J31" s="513"/>
      <c r="K31" s="513">
        <v>14</v>
      </c>
      <c r="L31" s="513">
        <v>13</v>
      </c>
      <c r="M31" s="554">
        <v>15</v>
      </c>
      <c r="N31" s="555">
        <f t="shared" si="0"/>
        <v>42</v>
      </c>
      <c r="O31" s="556">
        <f t="shared" si="1"/>
        <v>14</v>
      </c>
      <c r="P31" s="557">
        <f t="shared" si="2"/>
        <v>1.2291483757682178</v>
      </c>
      <c r="Q31" s="74"/>
      <c r="T31" s="71"/>
    </row>
    <row r="32" spans="1:20">
      <c r="A32" s="549" t="s">
        <v>413</v>
      </c>
      <c r="B32" s="516"/>
      <c r="C32" s="513"/>
      <c r="D32" s="513"/>
      <c r="E32" s="513"/>
      <c r="F32" s="513"/>
      <c r="G32" s="513"/>
      <c r="H32" s="513"/>
      <c r="I32" s="513"/>
      <c r="J32" s="513"/>
      <c r="K32" s="513">
        <v>12</v>
      </c>
      <c r="L32" s="513">
        <v>4</v>
      </c>
      <c r="M32" s="554">
        <v>20</v>
      </c>
      <c r="N32" s="555">
        <f t="shared" si="0"/>
        <v>36</v>
      </c>
      <c r="O32" s="556">
        <f t="shared" si="1"/>
        <v>12</v>
      </c>
      <c r="P32" s="557">
        <f t="shared" si="2"/>
        <v>1.0535557506584723</v>
      </c>
      <c r="Q32" s="74"/>
      <c r="T32" s="71"/>
    </row>
    <row r="33" spans="1:20">
      <c r="A33" s="549" t="s">
        <v>414</v>
      </c>
      <c r="B33" s="516"/>
      <c r="C33" s="513"/>
      <c r="D33" s="513"/>
      <c r="E33" s="513"/>
      <c r="F33" s="513"/>
      <c r="G33" s="513"/>
      <c r="H33" s="513"/>
      <c r="I33" s="513"/>
      <c r="J33" s="513"/>
      <c r="K33" s="513">
        <v>89</v>
      </c>
      <c r="L33" s="513">
        <v>83</v>
      </c>
      <c r="M33" s="554">
        <v>72</v>
      </c>
      <c r="N33" s="555">
        <f t="shared" si="0"/>
        <v>244</v>
      </c>
      <c r="O33" s="556">
        <f t="shared" si="1"/>
        <v>81.333333333333329</v>
      </c>
      <c r="P33" s="557">
        <f t="shared" si="2"/>
        <v>7.1407667544629794</v>
      </c>
      <c r="Q33" s="74"/>
      <c r="T33" s="71"/>
    </row>
    <row r="34" spans="1:20">
      <c r="A34" s="549" t="s">
        <v>415</v>
      </c>
      <c r="B34" s="516"/>
      <c r="C34" s="513"/>
      <c r="D34" s="513"/>
      <c r="E34" s="513"/>
      <c r="F34" s="513"/>
      <c r="G34" s="513"/>
      <c r="H34" s="513"/>
      <c r="I34" s="513"/>
      <c r="J34" s="513"/>
      <c r="K34" s="513">
        <v>33</v>
      </c>
      <c r="L34" s="513">
        <v>22</v>
      </c>
      <c r="M34" s="554">
        <v>31</v>
      </c>
      <c r="N34" s="555">
        <f t="shared" si="0"/>
        <v>86</v>
      </c>
      <c r="O34" s="556">
        <f t="shared" si="1"/>
        <v>28.666666666666668</v>
      </c>
      <c r="P34" s="557">
        <f t="shared" si="2"/>
        <v>2.5168276265730172</v>
      </c>
      <c r="Q34" s="74"/>
      <c r="T34" s="71"/>
    </row>
    <row r="35" spans="1:20">
      <c r="A35" s="549" t="s">
        <v>416</v>
      </c>
      <c r="B35" s="516"/>
      <c r="C35" s="513"/>
      <c r="D35" s="513"/>
      <c r="E35" s="513"/>
      <c r="F35" s="513"/>
      <c r="G35" s="513"/>
      <c r="H35" s="513"/>
      <c r="I35" s="513"/>
      <c r="J35" s="513"/>
      <c r="K35" s="513">
        <v>62</v>
      </c>
      <c r="L35" s="513">
        <v>45</v>
      </c>
      <c r="M35" s="554">
        <v>34</v>
      </c>
      <c r="N35" s="555">
        <f t="shared" si="0"/>
        <v>141</v>
      </c>
      <c r="O35" s="556">
        <f t="shared" si="1"/>
        <v>47</v>
      </c>
      <c r="P35" s="557">
        <f t="shared" si="2"/>
        <v>4.1264266900790165</v>
      </c>
      <c r="Q35" s="74"/>
      <c r="T35" s="71"/>
    </row>
    <row r="36" spans="1:20" ht="15.75" thickBot="1">
      <c r="A36" s="550" t="s">
        <v>417</v>
      </c>
      <c r="B36" s="558"/>
      <c r="C36" s="519"/>
      <c r="D36" s="519"/>
      <c r="E36" s="519"/>
      <c r="F36" s="519"/>
      <c r="G36" s="519"/>
      <c r="H36" s="519"/>
      <c r="I36" s="519"/>
      <c r="J36" s="519"/>
      <c r="K36" s="513">
        <v>15</v>
      </c>
      <c r="L36" s="519">
        <v>17</v>
      </c>
      <c r="M36" s="559">
        <v>28</v>
      </c>
      <c r="N36" s="560">
        <f t="shared" si="0"/>
        <v>60</v>
      </c>
      <c r="O36" s="561">
        <f t="shared" si="1"/>
        <v>20</v>
      </c>
      <c r="P36" s="557">
        <f t="shared" si="2"/>
        <v>1.755926251097454</v>
      </c>
      <c r="Q36" s="74"/>
      <c r="T36" s="71"/>
    </row>
    <row r="37" spans="1:20" ht="15.75" thickBot="1">
      <c r="A37" s="562" t="s">
        <v>8</v>
      </c>
      <c r="B37" s="563"/>
      <c r="C37" s="563"/>
      <c r="D37" s="563"/>
      <c r="E37" s="563"/>
      <c r="F37" s="563"/>
      <c r="G37" s="563"/>
      <c r="H37" s="563"/>
      <c r="I37" s="563"/>
      <c r="J37" s="563"/>
      <c r="K37" s="564">
        <f>SUM(K5:K36)</f>
        <v>1300</v>
      </c>
      <c r="L37" s="564">
        <f>SUM(L5:L36)</f>
        <v>1039</v>
      </c>
      <c r="M37" s="564">
        <f>SUM(M5:M36)</f>
        <v>1078</v>
      </c>
      <c r="N37" s="565">
        <f>SUM(N5:N36)</f>
        <v>3417</v>
      </c>
      <c r="O37" s="566">
        <f t="shared" si="1"/>
        <v>1139</v>
      </c>
      <c r="P37" s="567">
        <f>SUM(P5:P36)</f>
        <v>99.999999999999972</v>
      </c>
      <c r="Q37" s="74"/>
      <c r="T37" s="71"/>
    </row>
    <row r="38" spans="1:20">
      <c r="Q38" s="74"/>
      <c r="T38" s="71"/>
    </row>
    <row r="39" spans="1:20" ht="51" customHeight="1">
      <c r="A39" s="1149" t="s">
        <v>380</v>
      </c>
      <c r="B39" s="1149"/>
      <c r="C39" s="1149"/>
      <c r="D39" s="1149"/>
      <c r="E39" s="1149"/>
      <c r="K39" s="628" t="s">
        <v>418</v>
      </c>
      <c r="Q39" s="74"/>
      <c r="T39" s="71"/>
    </row>
    <row r="40" spans="1:20">
      <c r="Q40" s="74"/>
      <c r="T40" s="71"/>
    </row>
    <row r="41" spans="1:20">
      <c r="Q41" s="74"/>
      <c r="T41" s="71"/>
    </row>
    <row r="42" spans="1:20">
      <c r="Q42" s="74"/>
      <c r="T42" s="71"/>
    </row>
    <row r="43" spans="1:20">
      <c r="Q43" s="74"/>
      <c r="T43" s="71"/>
    </row>
    <row r="44" spans="1:20">
      <c r="Q44" s="74"/>
      <c r="T44" s="71"/>
    </row>
    <row r="45" spans="1:20">
      <c r="Q45" s="74"/>
      <c r="T45" s="71"/>
    </row>
    <row r="46" spans="1:20">
      <c r="Q46" s="74"/>
      <c r="T46" s="71"/>
    </row>
    <row r="47" spans="1:20">
      <c r="Q47" s="74"/>
      <c r="T47" s="71"/>
    </row>
    <row r="48" spans="1:20">
      <c r="Q48" s="74"/>
      <c r="T48" s="71"/>
    </row>
    <row r="49" spans="17:20">
      <c r="Q49" s="74"/>
      <c r="T49" s="71"/>
    </row>
    <row r="50" spans="17:20">
      <c r="Q50" s="74"/>
      <c r="T50" s="71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K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>
      <selection activeCell="S6" sqref="S6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31" bestFit="1" customWidth="1"/>
    <col min="12" max="12" width="7.140625" style="231" bestFit="1" customWidth="1"/>
    <col min="13" max="13" width="7.5703125" style="231" customWidth="1"/>
    <col min="14" max="14" width="6.140625" style="231" bestFit="1" customWidth="1"/>
    <col min="15" max="15" width="7.85546875" style="231" bestFit="1" customWidth="1"/>
    <col min="16" max="16" width="17.85546875" style="231" customWidth="1"/>
    <col min="17" max="17" width="9.140625" customWidth="1"/>
  </cols>
  <sheetData>
    <row r="1" spans="1:18">
      <c r="A1" s="1" t="s">
        <v>3</v>
      </c>
      <c r="J1" s="202"/>
      <c r="K1" s="202"/>
      <c r="P1" s="908">
        <f>Subprefeituras_2026!K37</f>
        <v>1300</v>
      </c>
      <c r="Q1" s="231"/>
      <c r="R1" s="231"/>
    </row>
    <row r="2" spans="1:18">
      <c r="A2" s="1" t="s">
        <v>4</v>
      </c>
      <c r="J2" s="401" t="s">
        <v>418</v>
      </c>
      <c r="K2" s="202"/>
      <c r="Q2" s="231"/>
      <c r="R2" s="231"/>
    </row>
    <row r="3" spans="1:18">
      <c r="A3" s="1"/>
      <c r="J3" s="202"/>
      <c r="K3" s="202"/>
      <c r="Q3" s="231"/>
      <c r="R3" s="231"/>
    </row>
    <row r="4" spans="1:18">
      <c r="A4" s="1" t="s">
        <v>419</v>
      </c>
      <c r="J4" s="202"/>
      <c r="K4" s="202"/>
      <c r="Q4" s="231"/>
      <c r="R4" s="231"/>
    </row>
    <row r="5" spans="1:18" ht="15.75" thickBot="1">
      <c r="J5" s="202"/>
      <c r="K5" s="202"/>
      <c r="Q5" s="231"/>
      <c r="R5" s="231"/>
    </row>
    <row r="6" spans="1:18" ht="45.75" customHeight="1" thickBot="1">
      <c r="A6" s="547" t="s">
        <v>384</v>
      </c>
      <c r="B6" s="940">
        <v>46357</v>
      </c>
      <c r="C6" s="418">
        <v>46327</v>
      </c>
      <c r="D6" s="418">
        <v>46296</v>
      </c>
      <c r="E6" s="417">
        <v>46266</v>
      </c>
      <c r="F6" s="417">
        <v>46235</v>
      </c>
      <c r="G6" s="417">
        <v>46204</v>
      </c>
      <c r="H6" s="417">
        <v>46174</v>
      </c>
      <c r="I6" s="419">
        <v>46143</v>
      </c>
      <c r="J6" s="417">
        <v>46113</v>
      </c>
      <c r="K6" s="416">
        <v>46082</v>
      </c>
      <c r="L6" s="420">
        <v>46054</v>
      </c>
      <c r="M6" s="421">
        <v>46023</v>
      </c>
      <c r="N6" s="270" t="s">
        <v>8</v>
      </c>
      <c r="O6" s="270" t="s">
        <v>9</v>
      </c>
      <c r="P6" s="269" t="s">
        <v>572</v>
      </c>
    </row>
    <row r="7" spans="1:18" ht="15.75" thickBot="1">
      <c r="A7" s="548" t="s">
        <v>414</v>
      </c>
      <c r="B7" s="512"/>
      <c r="C7" s="506"/>
      <c r="D7" s="506"/>
      <c r="E7" s="506"/>
      <c r="F7" s="506"/>
      <c r="G7" s="506"/>
      <c r="H7" s="506"/>
      <c r="I7" s="506"/>
      <c r="J7" s="506"/>
      <c r="K7" s="513">
        <v>89</v>
      </c>
      <c r="L7" s="506">
        <v>83</v>
      </c>
      <c r="M7" s="551">
        <v>72</v>
      </c>
      <c r="N7" s="629">
        <f>SUM(B7:M7)</f>
        <v>244</v>
      </c>
      <c r="O7" s="568">
        <f>AVERAGE(B7:M7)</f>
        <v>81.333333333333329</v>
      </c>
      <c r="P7" s="569">
        <f>(K7*100)/$P$1</f>
        <v>6.8461538461538458</v>
      </c>
    </row>
    <row r="8" spans="1:18" ht="15.75" thickBot="1">
      <c r="A8" s="549" t="s">
        <v>387</v>
      </c>
      <c r="B8" s="516"/>
      <c r="C8" s="513"/>
      <c r="D8" s="513"/>
      <c r="E8" s="513"/>
      <c r="F8" s="513"/>
      <c r="G8" s="513"/>
      <c r="H8" s="513"/>
      <c r="I8" s="513"/>
      <c r="J8" s="513"/>
      <c r="K8" s="513">
        <v>85</v>
      </c>
      <c r="L8" s="513">
        <v>65</v>
      </c>
      <c r="M8" s="554">
        <v>82</v>
      </c>
      <c r="N8" s="630">
        <f t="shared" ref="N8:N17" si="0">SUM(B8:M8)</f>
        <v>232</v>
      </c>
      <c r="O8" s="570">
        <f t="shared" ref="O8:O16" si="1">AVERAGE(B8:M8)</f>
        <v>77.333333333333329</v>
      </c>
      <c r="P8" s="569">
        <f t="shared" ref="P8:P17" si="2">(K8*100)/$P$1</f>
        <v>6.5384615384615383</v>
      </c>
    </row>
    <row r="9" spans="1:18" ht="15.75" thickBot="1">
      <c r="A9" s="549" t="s">
        <v>396</v>
      </c>
      <c r="B9" s="516"/>
      <c r="C9" s="513"/>
      <c r="D9" s="513"/>
      <c r="E9" s="513"/>
      <c r="F9" s="513"/>
      <c r="G9" s="513"/>
      <c r="H9" s="513"/>
      <c r="I9" s="513"/>
      <c r="J9" s="513"/>
      <c r="K9" s="513">
        <v>56</v>
      </c>
      <c r="L9" s="513">
        <v>69</v>
      </c>
      <c r="M9" s="554">
        <v>85</v>
      </c>
      <c r="N9" s="630">
        <f t="shared" si="0"/>
        <v>210</v>
      </c>
      <c r="O9" s="570">
        <f t="shared" si="1"/>
        <v>70</v>
      </c>
      <c r="P9" s="569">
        <f t="shared" si="2"/>
        <v>4.3076923076923075</v>
      </c>
    </row>
    <row r="10" spans="1:18" ht="15.75" thickBot="1">
      <c r="A10" s="549" t="s">
        <v>401</v>
      </c>
      <c r="B10" s="516"/>
      <c r="C10" s="513"/>
      <c r="D10" s="513"/>
      <c r="E10" s="513"/>
      <c r="F10" s="513"/>
      <c r="G10" s="513"/>
      <c r="H10" s="513"/>
      <c r="I10" s="513"/>
      <c r="J10" s="513"/>
      <c r="K10" s="513">
        <v>80</v>
      </c>
      <c r="L10" s="513">
        <v>61</v>
      </c>
      <c r="M10" s="554">
        <v>52</v>
      </c>
      <c r="N10" s="630">
        <f t="shared" si="0"/>
        <v>193</v>
      </c>
      <c r="O10" s="570">
        <f t="shared" si="1"/>
        <v>64.333333333333329</v>
      </c>
      <c r="P10" s="569">
        <f t="shared" si="2"/>
        <v>6.1538461538461542</v>
      </c>
    </row>
    <row r="11" spans="1:18" ht="15.75" thickBot="1">
      <c r="A11" s="549" t="s">
        <v>403</v>
      </c>
      <c r="B11" s="516"/>
      <c r="C11" s="513"/>
      <c r="D11" s="513"/>
      <c r="E11" s="513"/>
      <c r="F11" s="513"/>
      <c r="G11" s="513"/>
      <c r="H11" s="513"/>
      <c r="I11" s="513"/>
      <c r="J11" s="513"/>
      <c r="K11" s="513">
        <v>58</v>
      </c>
      <c r="L11" s="513">
        <v>43</v>
      </c>
      <c r="M11" s="554">
        <v>61</v>
      </c>
      <c r="N11" s="630">
        <f t="shared" si="0"/>
        <v>162</v>
      </c>
      <c r="O11" s="570">
        <f t="shared" si="1"/>
        <v>54</v>
      </c>
      <c r="P11" s="569">
        <f t="shared" si="2"/>
        <v>4.4615384615384617</v>
      </c>
    </row>
    <row r="12" spans="1:18" ht="15.75" thickBot="1">
      <c r="A12" s="549" t="s">
        <v>405</v>
      </c>
      <c r="B12" s="516"/>
      <c r="C12" s="513"/>
      <c r="D12" s="513"/>
      <c r="E12" s="513"/>
      <c r="F12" s="513"/>
      <c r="G12" s="513"/>
      <c r="H12" s="513"/>
      <c r="I12" s="513"/>
      <c r="J12" s="513"/>
      <c r="K12" s="513">
        <v>50</v>
      </c>
      <c r="L12" s="513">
        <v>53</v>
      </c>
      <c r="M12" s="554">
        <v>52</v>
      </c>
      <c r="N12" s="630">
        <f t="shared" si="0"/>
        <v>155</v>
      </c>
      <c r="O12" s="570">
        <f t="shared" si="1"/>
        <v>51.666666666666664</v>
      </c>
      <c r="P12" s="569">
        <f t="shared" si="2"/>
        <v>3.8461538461538463</v>
      </c>
    </row>
    <row r="13" spans="1:18" ht="15.75" thickBot="1">
      <c r="A13" s="549" t="s">
        <v>398</v>
      </c>
      <c r="B13" s="516"/>
      <c r="C13" s="513"/>
      <c r="D13" s="513"/>
      <c r="E13" s="513"/>
      <c r="F13" s="513"/>
      <c r="G13" s="513"/>
      <c r="H13" s="513"/>
      <c r="I13" s="513"/>
      <c r="J13" s="513"/>
      <c r="K13" s="513">
        <v>51</v>
      </c>
      <c r="L13" s="513">
        <v>40</v>
      </c>
      <c r="M13" s="554">
        <v>59</v>
      </c>
      <c r="N13" s="630">
        <f t="shared" si="0"/>
        <v>150</v>
      </c>
      <c r="O13" s="570">
        <f t="shared" si="1"/>
        <v>50</v>
      </c>
      <c r="P13" s="569">
        <f t="shared" si="2"/>
        <v>3.9230769230769229</v>
      </c>
    </row>
    <row r="14" spans="1:18" ht="15.75" thickBot="1">
      <c r="A14" s="549" t="s">
        <v>410</v>
      </c>
      <c r="B14" s="516"/>
      <c r="C14" s="513"/>
      <c r="D14" s="513"/>
      <c r="E14" s="513"/>
      <c r="F14" s="513"/>
      <c r="G14" s="513"/>
      <c r="H14" s="513"/>
      <c r="I14" s="513"/>
      <c r="J14" s="513"/>
      <c r="K14" s="513">
        <v>61</v>
      </c>
      <c r="L14" s="513">
        <v>45</v>
      </c>
      <c r="M14" s="554">
        <v>43</v>
      </c>
      <c r="N14" s="630">
        <f t="shared" si="0"/>
        <v>149</v>
      </c>
      <c r="O14" s="570">
        <f t="shared" si="1"/>
        <v>49.666666666666664</v>
      </c>
      <c r="P14" s="569">
        <f t="shared" si="2"/>
        <v>4.6923076923076925</v>
      </c>
    </row>
    <row r="15" spans="1:18" ht="15.75" thickBot="1">
      <c r="A15" s="549" t="s">
        <v>408</v>
      </c>
      <c r="B15" s="516"/>
      <c r="C15" s="513"/>
      <c r="D15" s="513"/>
      <c r="E15" s="513"/>
      <c r="F15" s="513"/>
      <c r="G15" s="513"/>
      <c r="H15" s="513"/>
      <c r="I15" s="513"/>
      <c r="J15" s="513"/>
      <c r="K15" s="513">
        <v>45</v>
      </c>
      <c r="L15" s="513">
        <v>43</v>
      </c>
      <c r="M15" s="554">
        <v>54</v>
      </c>
      <c r="N15" s="630">
        <f t="shared" si="0"/>
        <v>142</v>
      </c>
      <c r="O15" s="570">
        <f t="shared" si="1"/>
        <v>47.333333333333336</v>
      </c>
      <c r="P15" s="569">
        <f t="shared" si="2"/>
        <v>3.4615384615384617</v>
      </c>
    </row>
    <row r="16" spans="1:18" ht="15.75" thickBot="1">
      <c r="A16" s="549" t="s">
        <v>416</v>
      </c>
      <c r="B16" s="516"/>
      <c r="C16" s="513"/>
      <c r="D16" s="513"/>
      <c r="E16" s="513"/>
      <c r="F16" s="513"/>
      <c r="G16" s="513"/>
      <c r="H16" s="513"/>
      <c r="I16" s="513"/>
      <c r="J16" s="513"/>
      <c r="K16" s="513">
        <v>62</v>
      </c>
      <c r="L16" s="513">
        <v>45</v>
      </c>
      <c r="M16" s="554">
        <v>34</v>
      </c>
      <c r="N16" s="631">
        <f t="shared" si="0"/>
        <v>141</v>
      </c>
      <c r="O16" s="571">
        <f t="shared" si="1"/>
        <v>47</v>
      </c>
      <c r="P16" s="569">
        <f t="shared" si="2"/>
        <v>4.7692307692307692</v>
      </c>
    </row>
    <row r="17" spans="1:33" ht="15.75" thickBot="1">
      <c r="A17" s="572" t="s">
        <v>8</v>
      </c>
      <c r="B17" s="573"/>
      <c r="C17" s="574"/>
      <c r="D17" s="574"/>
      <c r="E17" s="574"/>
      <c r="F17" s="574"/>
      <c r="G17" s="574"/>
      <c r="H17" s="574"/>
      <c r="I17" s="574"/>
      <c r="J17" s="574"/>
      <c r="K17" s="575">
        <f>SUM(K7:K16)</f>
        <v>637</v>
      </c>
      <c r="L17" s="575">
        <f>SUM(L7:L16)</f>
        <v>547</v>
      </c>
      <c r="M17" s="575">
        <f>SUM(M7:M16)</f>
        <v>594</v>
      </c>
      <c r="N17" s="576">
        <f t="shared" si="0"/>
        <v>1778</v>
      </c>
      <c r="O17" s="577">
        <f>AVERAGE(B17:M17)</f>
        <v>592.66666666666663</v>
      </c>
      <c r="P17" s="569">
        <f t="shared" si="2"/>
        <v>49</v>
      </c>
    </row>
    <row r="18" spans="1:33" s="202" customFormat="1">
      <c r="A18" s="198" t="s">
        <v>310</v>
      </c>
      <c r="N18" s="203"/>
      <c r="P18" s="204">
        <f>100-P17</f>
        <v>51</v>
      </c>
    </row>
    <row r="19" spans="1:33">
      <c r="A19" s="83"/>
      <c r="B19" s="102"/>
      <c r="C19" s="102"/>
      <c r="D19" s="102"/>
      <c r="E19" s="83"/>
      <c r="F19" s="83"/>
      <c r="G19" s="83"/>
      <c r="H19" s="83"/>
      <c r="I19" s="83"/>
      <c r="J19" s="83"/>
      <c r="N19" s="246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</row>
    <row r="20" spans="1:33">
      <c r="A20" s="83"/>
      <c r="B20" s="102"/>
      <c r="C20" s="102"/>
      <c r="D20" s="102"/>
      <c r="E20" s="83"/>
      <c r="F20" s="83"/>
      <c r="G20" s="83"/>
      <c r="H20" s="83"/>
      <c r="I20" s="83"/>
      <c r="J20" s="83"/>
      <c r="Q20" s="93"/>
      <c r="R20" s="94"/>
      <c r="S20" s="96"/>
      <c r="T20" s="94"/>
      <c r="U20" s="94"/>
      <c r="V20" s="94"/>
      <c r="W20" s="94"/>
      <c r="X20" s="94"/>
      <c r="Y20" s="94"/>
      <c r="Z20" s="94"/>
      <c r="AA20" s="94"/>
      <c r="AB20" s="94"/>
      <c r="AC20" s="96"/>
      <c r="AD20" s="94"/>
      <c r="AE20" s="94"/>
      <c r="AF20" s="75"/>
      <c r="AG20" s="76"/>
    </row>
    <row r="21" spans="1:33">
      <c r="A21" s="83"/>
      <c r="B21" s="102"/>
      <c r="C21" s="102"/>
      <c r="D21" s="102"/>
      <c r="E21" s="83"/>
      <c r="F21" s="83"/>
      <c r="G21" s="83"/>
      <c r="H21" s="83"/>
      <c r="I21" s="83"/>
      <c r="J21" s="83"/>
      <c r="Q21" s="93"/>
      <c r="R21" s="94"/>
      <c r="S21" s="96"/>
      <c r="T21" s="94"/>
      <c r="U21" s="94"/>
      <c r="V21" s="94"/>
      <c r="W21" s="94"/>
      <c r="X21" s="94"/>
      <c r="Y21" s="94"/>
      <c r="Z21" s="94"/>
      <c r="AA21" s="94"/>
      <c r="AB21" s="94"/>
      <c r="AC21" s="96"/>
      <c r="AD21" s="94"/>
      <c r="AE21" s="94"/>
      <c r="AF21" s="75"/>
      <c r="AG21" s="76"/>
    </row>
    <row r="22" spans="1:33">
      <c r="A22" s="83"/>
      <c r="B22" s="102"/>
      <c r="C22" s="102"/>
      <c r="D22" s="102"/>
      <c r="E22" s="83"/>
      <c r="F22" s="83"/>
      <c r="G22" s="83"/>
      <c r="H22" s="83"/>
      <c r="I22" s="83"/>
      <c r="J22" s="83"/>
      <c r="Q22" s="83"/>
      <c r="R22" s="83"/>
      <c r="S22" s="83"/>
      <c r="T22" s="83"/>
      <c r="U22" s="93"/>
      <c r="V22" s="94"/>
      <c r="W22" s="94"/>
      <c r="X22" s="94"/>
      <c r="Y22" s="94"/>
      <c r="Z22" s="94"/>
      <c r="AA22" s="94"/>
      <c r="AB22" s="95"/>
      <c r="AC22" s="94"/>
      <c r="AD22" s="94"/>
      <c r="AE22" s="94"/>
      <c r="AF22" s="75"/>
      <c r="AG22" s="76"/>
    </row>
    <row r="23" spans="1:33">
      <c r="A23" s="83"/>
      <c r="B23" s="83"/>
      <c r="C23" s="83"/>
      <c r="D23" s="83"/>
      <c r="E23" s="83"/>
      <c r="F23" s="83"/>
      <c r="G23" s="83"/>
      <c r="H23" s="83"/>
      <c r="I23" s="83"/>
      <c r="J23" s="83"/>
      <c r="Q23" s="83"/>
      <c r="R23" s="83"/>
      <c r="S23" s="83"/>
      <c r="T23" s="83"/>
      <c r="U23" s="93"/>
      <c r="V23" s="94"/>
      <c r="W23" s="94"/>
      <c r="X23" s="94"/>
      <c r="Y23" s="94"/>
      <c r="Z23" s="94"/>
      <c r="AA23" s="94"/>
      <c r="AB23" s="95"/>
      <c r="AC23" s="94"/>
      <c r="AD23" s="94"/>
      <c r="AE23" s="94"/>
      <c r="AF23" s="75"/>
      <c r="AG23" s="76"/>
    </row>
    <row r="24" spans="1:33">
      <c r="A24" s="83"/>
      <c r="B24" s="83"/>
      <c r="C24" s="83"/>
      <c r="D24" s="83"/>
      <c r="E24" s="83"/>
      <c r="F24" s="83"/>
      <c r="G24" s="83"/>
      <c r="H24" s="83"/>
      <c r="I24" s="83"/>
      <c r="J24" s="83"/>
      <c r="Q24" s="83"/>
      <c r="R24" s="83"/>
      <c r="S24" s="83"/>
      <c r="T24" s="83"/>
      <c r="U24" s="93"/>
      <c r="V24" s="94"/>
      <c r="W24" s="94"/>
      <c r="X24" s="94"/>
      <c r="Y24" s="94"/>
      <c r="Z24" s="94"/>
      <c r="AA24" s="94"/>
      <c r="AB24" s="95"/>
      <c r="AC24" s="94"/>
      <c r="AD24" s="94"/>
      <c r="AE24" s="94"/>
      <c r="AF24" s="75"/>
      <c r="AG24" s="76"/>
    </row>
    <row r="25" spans="1:33">
      <c r="A25" s="83"/>
      <c r="B25" s="83"/>
      <c r="C25" s="83"/>
      <c r="D25" s="83"/>
      <c r="E25" s="83"/>
      <c r="F25" s="83"/>
      <c r="G25" s="83"/>
      <c r="H25" s="83"/>
      <c r="I25" s="83"/>
      <c r="J25" s="83"/>
      <c r="Q25" s="83"/>
      <c r="R25" s="83"/>
      <c r="S25" s="83"/>
      <c r="T25" s="83"/>
      <c r="U25" s="93"/>
      <c r="V25" s="94"/>
      <c r="W25" s="94"/>
      <c r="X25" s="94"/>
      <c r="Y25" s="94"/>
      <c r="Z25" s="94"/>
      <c r="AA25" s="94"/>
      <c r="AB25" s="95"/>
      <c r="AC25" s="94"/>
      <c r="AD25" s="94"/>
      <c r="AE25" s="94"/>
      <c r="AF25" s="75"/>
      <c r="AG25" s="76"/>
    </row>
    <row r="26" spans="1:33">
      <c r="A26" s="83"/>
      <c r="B26" s="83"/>
      <c r="C26" s="83"/>
      <c r="D26" s="83"/>
      <c r="E26" s="83"/>
      <c r="F26" s="83"/>
      <c r="G26" s="83"/>
      <c r="H26" s="83"/>
      <c r="I26" s="83"/>
      <c r="J26" s="83"/>
      <c r="Q26" s="83"/>
      <c r="R26" s="83"/>
      <c r="S26" s="83"/>
      <c r="T26" s="83"/>
      <c r="U26" s="93"/>
      <c r="V26" s="94"/>
      <c r="W26" s="94"/>
      <c r="X26" s="94"/>
      <c r="Y26" s="94"/>
      <c r="Z26" s="94"/>
      <c r="AA26" s="94"/>
      <c r="AB26" s="95"/>
      <c r="AC26" s="94"/>
      <c r="AD26" s="94"/>
      <c r="AE26" s="94"/>
      <c r="AF26" s="75"/>
      <c r="AG26" s="76"/>
    </row>
    <row r="27" spans="1:33">
      <c r="A27" s="83"/>
      <c r="B27" s="83"/>
      <c r="C27" s="83"/>
      <c r="D27" s="83"/>
      <c r="E27" s="83"/>
      <c r="F27" s="83"/>
      <c r="G27" s="83"/>
      <c r="H27" s="83"/>
      <c r="I27" s="83"/>
      <c r="J27" s="83"/>
      <c r="Q27" s="83"/>
      <c r="R27" s="83"/>
      <c r="S27" s="83"/>
      <c r="T27" s="83"/>
      <c r="U27" s="93"/>
      <c r="V27" s="94"/>
      <c r="W27" s="94"/>
      <c r="X27" s="94"/>
      <c r="Y27" s="94"/>
      <c r="Z27" s="94"/>
      <c r="AA27" s="94"/>
      <c r="AB27" s="95"/>
      <c r="AC27" s="94"/>
      <c r="AD27" s="94"/>
      <c r="AE27" s="94"/>
      <c r="AF27" s="75"/>
      <c r="AG27" s="76"/>
    </row>
    <row r="28" spans="1:33">
      <c r="A28" s="83"/>
      <c r="B28" s="83"/>
      <c r="C28" s="83"/>
      <c r="D28" s="83"/>
      <c r="E28" s="83"/>
      <c r="F28" s="83"/>
      <c r="G28" s="83"/>
      <c r="H28" s="83"/>
      <c r="I28" s="83"/>
      <c r="J28" s="83"/>
      <c r="Q28" s="83"/>
      <c r="R28" s="83"/>
      <c r="S28" s="83"/>
      <c r="T28" s="83"/>
      <c r="U28" s="93"/>
      <c r="V28" s="94"/>
      <c r="W28" s="94"/>
      <c r="X28" s="94"/>
      <c r="Y28" s="94"/>
      <c r="Z28" s="94"/>
      <c r="AA28" s="94"/>
      <c r="AB28" s="95"/>
      <c r="AC28" s="94"/>
      <c r="AD28" s="94"/>
      <c r="AE28" s="94"/>
      <c r="AF28" s="75"/>
      <c r="AG28" s="76"/>
    </row>
    <row r="29" spans="1:33">
      <c r="A29" s="83"/>
      <c r="B29" s="83"/>
      <c r="C29" s="83"/>
      <c r="D29" s="83"/>
      <c r="E29" s="83"/>
      <c r="F29" s="83"/>
      <c r="G29" s="83"/>
      <c r="H29" s="83"/>
      <c r="I29" s="83"/>
      <c r="J29" s="83"/>
      <c r="Q29" s="83"/>
      <c r="R29" s="83"/>
      <c r="S29" s="83"/>
      <c r="T29" s="83"/>
      <c r="U29" s="93"/>
      <c r="V29" s="94"/>
      <c r="W29" s="94"/>
      <c r="X29" s="94"/>
      <c r="Y29" s="94"/>
      <c r="Z29" s="94"/>
      <c r="AA29" s="94"/>
      <c r="AB29" s="95"/>
      <c r="AC29" s="94"/>
      <c r="AD29" s="94"/>
      <c r="AE29" s="94"/>
      <c r="AF29" s="75"/>
      <c r="AG29" s="76"/>
    </row>
    <row r="30" spans="1:33">
      <c r="A30" s="83"/>
      <c r="B30" s="83"/>
      <c r="C30" s="83"/>
      <c r="D30" s="83"/>
      <c r="E30" s="83"/>
      <c r="F30" s="83"/>
      <c r="G30" s="83"/>
      <c r="H30" s="83"/>
      <c r="I30" s="83"/>
      <c r="J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3">
      <c r="A31" s="83"/>
      <c r="B31" s="83"/>
      <c r="C31" s="83"/>
      <c r="D31" s="83"/>
      <c r="E31" s="83"/>
      <c r="F31" s="83"/>
      <c r="G31" s="83"/>
      <c r="H31" s="83"/>
      <c r="I31" s="83"/>
      <c r="J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3">
      <c r="A32" s="83"/>
      <c r="B32" s="83"/>
      <c r="C32" s="83"/>
      <c r="D32" s="83"/>
      <c r="E32" s="83"/>
      <c r="F32" s="83"/>
      <c r="G32" s="83"/>
      <c r="H32" s="83"/>
      <c r="I32" s="83"/>
      <c r="J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>
      <c r="A33" s="83"/>
      <c r="B33" s="83"/>
      <c r="C33" s="83"/>
      <c r="D33" s="83"/>
      <c r="E33" s="83"/>
      <c r="F33" s="83"/>
      <c r="G33" s="83"/>
      <c r="H33" s="83"/>
      <c r="I33" s="83"/>
      <c r="J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</row>
    <row r="34" spans="1:31">
      <c r="A34" s="83"/>
      <c r="B34" s="83"/>
      <c r="C34" s="83"/>
      <c r="D34" s="83"/>
      <c r="E34" s="83"/>
      <c r="F34" s="83"/>
      <c r="G34" s="83"/>
      <c r="H34" s="83"/>
      <c r="I34" s="83"/>
      <c r="J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>
      <c r="A35" s="83"/>
      <c r="B35" s="83"/>
      <c r="C35" s="83"/>
      <c r="D35" s="83"/>
      <c r="E35" s="83"/>
      <c r="F35" s="83"/>
      <c r="G35" s="83"/>
      <c r="H35" s="83"/>
      <c r="I35" s="83"/>
      <c r="J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</row>
    <row r="36" spans="1:31" ht="61.5" customHeight="1">
      <c r="A36" s="1149" t="s">
        <v>380</v>
      </c>
      <c r="B36" s="1149"/>
      <c r="C36" s="1149"/>
      <c r="D36" s="1149"/>
      <c r="E36" s="1149"/>
      <c r="F36" s="83"/>
      <c r="G36" s="83"/>
      <c r="H36" s="83"/>
      <c r="I36" s="83"/>
      <c r="J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>
      <c r="A37" s="83"/>
      <c r="B37" s="83"/>
      <c r="C37" s="83"/>
      <c r="D37" s="83"/>
      <c r="E37" s="83"/>
      <c r="F37" s="83"/>
      <c r="G37" s="83"/>
      <c r="H37" s="83"/>
      <c r="I37" s="83"/>
      <c r="J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>
      <c r="A38" s="83"/>
      <c r="B38" s="83"/>
      <c r="C38" s="83"/>
      <c r="D38" s="83"/>
      <c r="E38" s="83"/>
      <c r="F38" s="83"/>
      <c r="G38" s="83"/>
      <c r="H38" s="83"/>
      <c r="I38" s="83"/>
      <c r="J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>
      <c r="A39" s="83"/>
      <c r="B39" s="83"/>
      <c r="C39" s="83"/>
      <c r="D39" s="83"/>
      <c r="E39" s="83"/>
      <c r="F39" s="83"/>
      <c r="G39" s="83"/>
      <c r="H39" s="83"/>
      <c r="I39" s="83"/>
      <c r="J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</row>
    <row r="40" spans="1:31">
      <c r="A40" s="83"/>
      <c r="B40" s="83"/>
      <c r="C40" s="83"/>
      <c r="D40" s="83"/>
      <c r="E40" s="83"/>
      <c r="F40" s="83"/>
      <c r="G40" s="83"/>
      <c r="H40" s="83"/>
      <c r="I40" s="83"/>
      <c r="J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</row>
    <row r="41" spans="1:31">
      <c r="A41" s="83"/>
      <c r="B41" s="83"/>
      <c r="C41" s="83"/>
      <c r="D41" s="83"/>
      <c r="E41" s="83"/>
      <c r="F41" s="83"/>
      <c r="G41" s="83"/>
      <c r="H41" s="83"/>
      <c r="I41" s="83"/>
      <c r="J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N7:O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S26" sqref="S26"/>
    </sheetView>
  </sheetViews>
  <sheetFormatPr defaultRowHeight="14.25"/>
  <cols>
    <col min="1" max="1" width="11.42578125" style="8" customWidth="1"/>
    <col min="2" max="2" width="12.85546875" style="69" bestFit="1" customWidth="1"/>
    <col min="3" max="3" width="11.42578125" style="69" bestFit="1" customWidth="1"/>
    <col min="4" max="4" width="6.28515625" style="8" bestFit="1" customWidth="1"/>
    <col min="5" max="5" width="9.42578125" style="8" customWidth="1"/>
    <col min="6" max="6" width="12.85546875" style="8" bestFit="1" customWidth="1"/>
    <col min="7" max="7" width="11.42578125" style="8" bestFit="1" customWidth="1"/>
    <col min="8" max="8" width="7.140625" style="8" customWidth="1"/>
    <col min="9" max="9" width="9.5703125" style="8" customWidth="1"/>
    <col min="10" max="10" width="12.85546875" style="8" bestFit="1" customWidth="1"/>
    <col min="11" max="11" width="11.42578125" style="8" bestFit="1" customWidth="1"/>
    <col min="12" max="12" width="7.140625" style="8" customWidth="1"/>
    <col min="13" max="13" width="9.42578125" style="8" customWidth="1"/>
    <col min="14" max="14" width="12.85546875" style="8" bestFit="1" customWidth="1"/>
    <col min="15" max="15" width="11.42578125" style="8" bestFit="1" customWidth="1"/>
    <col min="16" max="16" width="9.140625" style="8" customWidth="1"/>
    <col min="17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420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964" customFormat="1" ht="15" thickBot="1">
      <c r="B8" s="965">
        <v>96</v>
      </c>
      <c r="F8" s="965">
        <v>83</v>
      </c>
      <c r="J8" s="965">
        <v>61</v>
      </c>
      <c r="N8" s="965">
        <v>35</v>
      </c>
    </row>
    <row r="9" spans="1:15" ht="15.75" thickBot="1">
      <c r="A9" s="1161" t="str">
        <f>'10+_SUB''s_2026'!A7</f>
        <v>Sé</v>
      </c>
      <c r="B9" s="1162"/>
      <c r="C9" s="1163"/>
      <c r="E9" s="1161" t="str">
        <f>'10+_SUB''s_2026'!A8</f>
        <v>Butantã</v>
      </c>
      <c r="F9" s="1162"/>
      <c r="G9" s="1163"/>
      <c r="I9" s="1161" t="str">
        <f>'10+_SUB''s_2026'!A9</f>
        <v>Ipiranga</v>
      </c>
      <c r="J9" s="1162"/>
      <c r="K9" s="1163"/>
      <c r="M9" s="1161" t="str">
        <f>'10+_SUB''s_2026'!A10</f>
        <v>Lapa</v>
      </c>
      <c r="N9" s="1162"/>
      <c r="O9" s="1163"/>
    </row>
    <row r="10" spans="1:15" ht="15.75" thickBot="1">
      <c r="A10" s="578" t="s">
        <v>5</v>
      </c>
      <c r="B10" s="579" t="s">
        <v>315</v>
      </c>
      <c r="C10" s="265" t="s">
        <v>316</v>
      </c>
      <c r="E10" s="496" t="s">
        <v>5</v>
      </c>
      <c r="F10" s="78" t="s">
        <v>315</v>
      </c>
      <c r="G10" s="266" t="s">
        <v>316</v>
      </c>
      <c r="I10" s="496" t="s">
        <v>5</v>
      </c>
      <c r="J10" s="78" t="s">
        <v>315</v>
      </c>
      <c r="K10" s="266" t="s">
        <v>316</v>
      </c>
      <c r="M10" s="496" t="s">
        <v>5</v>
      </c>
      <c r="N10" s="78" t="s">
        <v>315</v>
      </c>
      <c r="O10" s="265" t="s">
        <v>316</v>
      </c>
    </row>
    <row r="11" spans="1:15" s="186" customFormat="1" ht="15">
      <c r="A11" s="306">
        <v>46023</v>
      </c>
      <c r="B11" s="654">
        <f>'10+_SUB''s_2026'!M7</f>
        <v>72</v>
      </c>
      <c r="C11" s="648">
        <f>((B11-B8)/B8)*100</f>
        <v>-25</v>
      </c>
      <c r="E11" s="306">
        <v>46023</v>
      </c>
      <c r="F11" s="498">
        <f>'10+_SUB''s_2026'!M8</f>
        <v>82</v>
      </c>
      <c r="G11" s="310">
        <f>((F11-F8)/F8)*100</f>
        <v>-1.2048192771084338</v>
      </c>
      <c r="I11" s="306">
        <v>46023</v>
      </c>
      <c r="J11" s="498">
        <f>'10+_SUB''s_2026'!M9</f>
        <v>85</v>
      </c>
      <c r="K11" s="310">
        <f>((J11-J8)/J8)*100</f>
        <v>39.344262295081968</v>
      </c>
      <c r="M11" s="306">
        <v>46023</v>
      </c>
      <c r="N11" s="655">
        <f>'10+_SUB''s_2026'!M10</f>
        <v>52</v>
      </c>
      <c r="O11" s="648">
        <f>((N11-N8)/N8)*100</f>
        <v>48.571428571428569</v>
      </c>
    </row>
    <row r="12" spans="1:15" s="186" customFormat="1" ht="15">
      <c r="A12" s="977">
        <v>46054</v>
      </c>
      <c r="B12" s="313">
        <f>'10+_SUB''s_2026'!L7</f>
        <v>83</v>
      </c>
      <c r="C12" s="310">
        <f>((B12-51)/51)*100</f>
        <v>62.745098039215684</v>
      </c>
      <c r="E12" s="977">
        <v>46054</v>
      </c>
      <c r="F12" s="309">
        <f>'10+_SUB''s_2026'!L8</f>
        <v>65</v>
      </c>
      <c r="G12" s="310">
        <f t="shared" ref="G12:G17" si="0">((F12-F11)/F11)*100</f>
        <v>-20.73170731707317</v>
      </c>
      <c r="I12" s="977">
        <v>46054</v>
      </c>
      <c r="J12" s="309">
        <f>'10+_SUB''s_2026'!L9</f>
        <v>69</v>
      </c>
      <c r="K12" s="310">
        <f t="shared" ref="K12:K17" si="1">((J12-J11)/J11)*100</f>
        <v>-18.823529411764707</v>
      </c>
      <c r="M12" s="977">
        <v>46054</v>
      </c>
      <c r="N12" s="983">
        <f>'10+_SUB''s_2026'!L10</f>
        <v>61</v>
      </c>
      <c r="O12" s="310">
        <f t="shared" ref="O12:O17" si="2">((N12-N11)/N11)*100</f>
        <v>17.307692307692307</v>
      </c>
    </row>
    <row r="13" spans="1:15" s="186" customFormat="1" ht="15">
      <c r="A13" s="977">
        <v>46082</v>
      </c>
      <c r="B13" s="313">
        <f>'10+_SUB''s_2026'!K7</f>
        <v>89</v>
      </c>
      <c r="C13" s="310">
        <f t="shared" ref="C13:C18" si="3">((B13-B12)/B12)*100</f>
        <v>7.2289156626506017</v>
      </c>
      <c r="E13" s="977">
        <v>46082</v>
      </c>
      <c r="F13" s="309">
        <f>'10+_SUB''s_2026'!$K$8</f>
        <v>85</v>
      </c>
      <c r="G13" s="310">
        <f t="shared" si="0"/>
        <v>30.76923076923077</v>
      </c>
      <c r="I13" s="977">
        <v>46082</v>
      </c>
      <c r="J13" s="309">
        <f>'10+_SUB''s_2026'!$K$9</f>
        <v>56</v>
      </c>
      <c r="K13" s="310">
        <f t="shared" si="1"/>
        <v>-18.840579710144929</v>
      </c>
      <c r="M13" s="977">
        <v>46082</v>
      </c>
      <c r="N13" s="983">
        <f>'10+_SUB''s_2026'!$K$10</f>
        <v>80</v>
      </c>
      <c r="O13" s="310">
        <f t="shared" si="2"/>
        <v>31.147540983606557</v>
      </c>
    </row>
    <row r="14" spans="1:15" s="186" customFormat="1" ht="15">
      <c r="A14" s="968">
        <v>46113</v>
      </c>
      <c r="B14" s="941">
        <f>'10+_SUB''s_2026'!J$7</f>
        <v>0</v>
      </c>
      <c r="C14" s="921">
        <f t="shared" si="3"/>
        <v>-100</v>
      </c>
      <c r="E14" s="968">
        <v>46113</v>
      </c>
      <c r="F14" s="943">
        <f>'10+_SUB''s_2026'!J$8</f>
        <v>0</v>
      </c>
      <c r="G14" s="921">
        <f t="shared" si="0"/>
        <v>-100</v>
      </c>
      <c r="I14" s="968">
        <v>46113</v>
      </c>
      <c r="J14" s="943">
        <f>'10+_SUB''s_2026'!J$9</f>
        <v>0</v>
      </c>
      <c r="K14" s="921">
        <f t="shared" si="1"/>
        <v>-100</v>
      </c>
      <c r="M14" s="968">
        <v>46113</v>
      </c>
      <c r="N14" s="943">
        <f>'10+_SUB''s_2026'!J$10</f>
        <v>0</v>
      </c>
      <c r="O14" s="921">
        <f t="shared" si="2"/>
        <v>-100</v>
      </c>
    </row>
    <row r="15" spans="1:15" s="186" customFormat="1" ht="15">
      <c r="A15" s="968">
        <v>46143</v>
      </c>
      <c r="B15" s="941">
        <f>'10+_SUB''s_2026'!I$7</f>
        <v>0</v>
      </c>
      <c r="C15" s="921" t="e">
        <f t="shared" si="3"/>
        <v>#DIV/0!</v>
      </c>
      <c r="E15" s="968">
        <v>46143</v>
      </c>
      <c r="F15" s="943">
        <f>'10+_SUB''s_2026'!I$8</f>
        <v>0</v>
      </c>
      <c r="G15" s="921" t="e">
        <f t="shared" si="0"/>
        <v>#DIV/0!</v>
      </c>
      <c r="I15" s="968">
        <v>46143</v>
      </c>
      <c r="J15" s="943">
        <f>'10+_SUB''s_2026'!I$9</f>
        <v>0</v>
      </c>
      <c r="K15" s="921" t="e">
        <f t="shared" si="1"/>
        <v>#DIV/0!</v>
      </c>
      <c r="M15" s="968">
        <v>46143</v>
      </c>
      <c r="N15" s="943">
        <f>'10+_SUB''s_2026'!I$10</f>
        <v>0</v>
      </c>
      <c r="O15" s="921" t="e">
        <f t="shared" si="2"/>
        <v>#DIV/0!</v>
      </c>
    </row>
    <row r="16" spans="1:15" s="186" customFormat="1" ht="15">
      <c r="A16" s="968">
        <v>46174</v>
      </c>
      <c r="B16" s="941">
        <f>'10+_SUB''s_2026'!H$7</f>
        <v>0</v>
      </c>
      <c r="C16" s="921" t="e">
        <f t="shared" si="3"/>
        <v>#DIV/0!</v>
      </c>
      <c r="E16" s="968">
        <v>46174</v>
      </c>
      <c r="F16" s="943">
        <f>'10+_SUB''s_2026'!H$8</f>
        <v>0</v>
      </c>
      <c r="G16" s="921" t="e">
        <f t="shared" si="0"/>
        <v>#DIV/0!</v>
      </c>
      <c r="I16" s="968">
        <v>46174</v>
      </c>
      <c r="J16" s="943">
        <f>'10+_SUB''s_2026'!H$9</f>
        <v>0</v>
      </c>
      <c r="K16" s="921" t="e">
        <f t="shared" si="1"/>
        <v>#DIV/0!</v>
      </c>
      <c r="M16" s="968">
        <v>46174</v>
      </c>
      <c r="N16" s="943">
        <f>'10+_SUB''s_2026'!H$10</f>
        <v>0</v>
      </c>
      <c r="O16" s="921" t="e">
        <f t="shared" si="2"/>
        <v>#DIV/0!</v>
      </c>
    </row>
    <row r="17" spans="1:15" s="186" customFormat="1" ht="15">
      <c r="A17" s="968">
        <v>46204</v>
      </c>
      <c r="B17" s="941">
        <f>'10+_SUB''s_2026'!G$7</f>
        <v>0</v>
      </c>
      <c r="C17" s="921" t="e">
        <f t="shared" si="3"/>
        <v>#DIV/0!</v>
      </c>
      <c r="E17" s="968">
        <v>46204</v>
      </c>
      <c r="F17" s="943">
        <f>'10+_SUB''s_2026'!G$8</f>
        <v>0</v>
      </c>
      <c r="G17" s="921" t="e">
        <f t="shared" si="0"/>
        <v>#DIV/0!</v>
      </c>
      <c r="I17" s="968">
        <v>46204</v>
      </c>
      <c r="J17" s="943">
        <f>'10+_SUB''s_2026'!G$9</f>
        <v>0</v>
      </c>
      <c r="K17" s="921" t="e">
        <f t="shared" si="1"/>
        <v>#DIV/0!</v>
      </c>
      <c r="M17" s="968">
        <v>46204</v>
      </c>
      <c r="N17" s="943">
        <f>'10+_SUB''s_2026'!G$10</f>
        <v>0</v>
      </c>
      <c r="O17" s="921" t="e">
        <f t="shared" si="2"/>
        <v>#DIV/0!</v>
      </c>
    </row>
    <row r="18" spans="1:15" s="186" customFormat="1" ht="15">
      <c r="A18" s="968">
        <v>46235</v>
      </c>
      <c r="B18" s="941">
        <f>'10+_SUB''s_2026'!F$7</f>
        <v>0</v>
      </c>
      <c r="C18" s="921" t="e">
        <f t="shared" si="3"/>
        <v>#DIV/0!</v>
      </c>
      <c r="E18" s="968">
        <v>46235</v>
      </c>
      <c r="F18" s="943">
        <f>'10+_SUB''s_2026'!F$8</f>
        <v>0</v>
      </c>
      <c r="G18" s="921" t="e">
        <f>((F18-F17)/F17)*100</f>
        <v>#DIV/0!</v>
      </c>
      <c r="I18" s="968">
        <v>46235</v>
      </c>
      <c r="J18" s="943">
        <f>'10+_SUB''s_2026'!F$9</f>
        <v>0</v>
      </c>
      <c r="K18" s="921" t="e">
        <f>((J18-J17)/J17)*100</f>
        <v>#DIV/0!</v>
      </c>
      <c r="M18" s="968">
        <v>46235</v>
      </c>
      <c r="N18" s="943">
        <f>'10+_SUB''s_2026'!F$10</f>
        <v>0</v>
      </c>
      <c r="O18" s="921" t="e">
        <f>((N18-N17)/N17)*100</f>
        <v>#DIV/0!</v>
      </c>
    </row>
    <row r="19" spans="1:15" s="186" customFormat="1" ht="15">
      <c r="A19" s="968">
        <v>46266</v>
      </c>
      <c r="B19" s="941">
        <f>'10+_SUB''s_2026'!E$7</f>
        <v>0</v>
      </c>
      <c r="C19" s="921" t="e">
        <f>((B19-B18)/B18)*100</f>
        <v>#DIV/0!</v>
      </c>
      <c r="E19" s="968">
        <v>46266</v>
      </c>
      <c r="F19" s="943">
        <f>'10+_SUB''s_2026'!E$8</f>
        <v>0</v>
      </c>
      <c r="G19" s="921" t="e">
        <f>((F19-F18)/F18)*100</f>
        <v>#DIV/0!</v>
      </c>
      <c r="I19" s="968">
        <v>46266</v>
      </c>
      <c r="J19" s="943">
        <f>'10+_SUB''s_2026'!E$9</f>
        <v>0</v>
      </c>
      <c r="K19" s="921" t="e">
        <f>((J19-J18)/J18)*100</f>
        <v>#DIV/0!</v>
      </c>
      <c r="M19" s="968">
        <v>46266</v>
      </c>
      <c r="N19" s="943">
        <f>'10+_SUB''s_2026'!E$10</f>
        <v>0</v>
      </c>
      <c r="O19" s="921" t="e">
        <f>((N19-N18)/N18)*100</f>
        <v>#DIV/0!</v>
      </c>
    </row>
    <row r="20" spans="1:15" s="186" customFormat="1" ht="15">
      <c r="A20" s="968">
        <v>46296</v>
      </c>
      <c r="B20" s="941">
        <f>'10+_SUB''s_2026'!D$7</f>
        <v>0</v>
      </c>
      <c r="C20" s="921" t="e">
        <f>((B20-B19)/B19)*100</f>
        <v>#DIV/0!</v>
      </c>
      <c r="E20" s="968">
        <v>46296</v>
      </c>
      <c r="F20" s="943">
        <f>'10+_SUB''s_2026'!D$8</f>
        <v>0</v>
      </c>
      <c r="G20" s="921" t="e">
        <f>((F20-F19)/F19)*100</f>
        <v>#DIV/0!</v>
      </c>
      <c r="I20" s="968">
        <v>46296</v>
      </c>
      <c r="J20" s="943">
        <f>'10+_SUB''s_2026'!D$9</f>
        <v>0</v>
      </c>
      <c r="K20" s="921" t="e">
        <f>((J20-J19)/J19)*100</f>
        <v>#DIV/0!</v>
      </c>
      <c r="M20" s="968">
        <v>46296</v>
      </c>
      <c r="N20" s="943">
        <f>'10+_SUB''s_2026'!D$10</f>
        <v>0</v>
      </c>
      <c r="O20" s="921" t="e">
        <f>((N20-N19)/N19)*100</f>
        <v>#DIV/0!</v>
      </c>
    </row>
    <row r="21" spans="1:15" s="186" customFormat="1" ht="15">
      <c r="A21" s="968">
        <v>46327</v>
      </c>
      <c r="B21" s="941">
        <f>'10+_SUB''s_2026'!C$7</f>
        <v>0</v>
      </c>
      <c r="C21" s="921" t="e">
        <f>((B21-B20)/B20)*100</f>
        <v>#DIV/0!</v>
      </c>
      <c r="E21" s="968">
        <v>46327</v>
      </c>
      <c r="F21" s="943">
        <f>'10+_SUB''s_2026'!C$8</f>
        <v>0</v>
      </c>
      <c r="G21" s="921" t="e">
        <f>((F21-F20)/F20)*100</f>
        <v>#DIV/0!</v>
      </c>
      <c r="I21" s="968">
        <v>46327</v>
      </c>
      <c r="J21" s="943">
        <f>'10+_SUB''s_2026'!C$9</f>
        <v>0</v>
      </c>
      <c r="K21" s="921" t="e">
        <f>((J21-J20)/J20)*100</f>
        <v>#DIV/0!</v>
      </c>
      <c r="M21" s="968">
        <v>46327</v>
      </c>
      <c r="N21" s="943">
        <f>'10+_SUB''s_2026'!C$10</f>
        <v>0</v>
      </c>
      <c r="O21" s="921" t="e">
        <f>((N21-N20)/N20)*100</f>
        <v>#DIV/0!</v>
      </c>
    </row>
    <row r="22" spans="1:15" s="284" customFormat="1" ht="15.75" thickBot="1">
      <c r="A22" s="969">
        <v>46357</v>
      </c>
      <c r="B22" s="942">
        <f>'10+_SUB''s_2026'!B$7</f>
        <v>0</v>
      </c>
      <c r="C22" s="923" t="e">
        <f>((B22-B21)/B21)*100</f>
        <v>#DIV/0!</v>
      </c>
      <c r="E22" s="969">
        <v>46357</v>
      </c>
      <c r="F22" s="944">
        <f>'10+_SUB''s_2026'!B$8</f>
        <v>0</v>
      </c>
      <c r="G22" s="923" t="e">
        <f>((F22-F21)/F21)*100</f>
        <v>#DIV/0!</v>
      </c>
      <c r="I22" s="969">
        <v>46357</v>
      </c>
      <c r="J22" s="944">
        <f>'10+_SUB''s_2026'!B$9</f>
        <v>0</v>
      </c>
      <c r="K22" s="923" t="e">
        <f>((J22-J21)/J21)*100</f>
        <v>#DIV/0!</v>
      </c>
      <c r="M22" s="969">
        <v>46357</v>
      </c>
      <c r="N22" s="944">
        <f>'10+_SUB''s_2026'!B$10</f>
        <v>0</v>
      </c>
      <c r="O22" s="923" t="e">
        <f>((N22-N21)/N21)*100</f>
        <v>#DIV/0!</v>
      </c>
    </row>
    <row r="23" spans="1:15">
      <c r="B23" s="8"/>
      <c r="C23" s="8"/>
    </row>
    <row r="24" spans="1:15" s="964" customFormat="1" ht="15" thickBot="1">
      <c r="B24" s="965">
        <v>34</v>
      </c>
      <c r="F24" s="965">
        <v>29</v>
      </c>
      <c r="J24" s="965">
        <v>64</v>
      </c>
      <c r="N24" s="965">
        <v>50</v>
      </c>
    </row>
    <row r="25" spans="1:15" ht="15.75" thickBot="1">
      <c r="A25" s="1161" t="str">
        <f>'10+_SUB''s_2026'!A11</f>
        <v>Mooca</v>
      </c>
      <c r="B25" s="1162"/>
      <c r="C25" s="1163"/>
      <c r="E25" s="1164" t="str">
        <f>'10+_SUB''s_2026'!A12</f>
        <v>Penha</v>
      </c>
      <c r="F25" s="1165"/>
      <c r="G25" s="1166"/>
      <c r="I25" s="1164" t="str">
        <f>'10+_SUB''s_2026'!A13</f>
        <v>Itaquera</v>
      </c>
      <c r="J25" s="1165"/>
      <c r="K25" s="1166"/>
      <c r="M25" s="1164" t="str">
        <f>'10+_SUB''s_2026'!A14</f>
        <v>Santo Amaro</v>
      </c>
      <c r="N25" s="1165"/>
      <c r="O25" s="1167"/>
    </row>
    <row r="26" spans="1:15" ht="15.75" thickBot="1">
      <c r="A26" s="258" t="s">
        <v>5</v>
      </c>
      <c r="B26" s="261" t="s">
        <v>315</v>
      </c>
      <c r="C26" s="271" t="s">
        <v>316</v>
      </c>
      <c r="E26" s="264" t="s">
        <v>5</v>
      </c>
      <c r="F26" s="4" t="s">
        <v>315</v>
      </c>
      <c r="G26" s="267" t="s">
        <v>316</v>
      </c>
      <c r="I26" s="262" t="s">
        <v>5</v>
      </c>
      <c r="J26" s="4" t="s">
        <v>315</v>
      </c>
      <c r="K26" s="263" t="s">
        <v>316</v>
      </c>
      <c r="M26" s="262" t="s">
        <v>5</v>
      </c>
      <c r="N26" s="307" t="s">
        <v>315</v>
      </c>
      <c r="O26" s="304" t="s">
        <v>316</v>
      </c>
    </row>
    <row r="27" spans="1:15" s="186" customFormat="1" ht="15">
      <c r="A27" s="306">
        <v>46023</v>
      </c>
      <c r="B27" s="498">
        <f>'10+_SUB''s_2026'!M11</f>
        <v>61</v>
      </c>
      <c r="C27" s="310">
        <f>((B27-B24)/B24)*100</f>
        <v>79.411764705882348</v>
      </c>
      <c r="E27" s="306">
        <v>46023</v>
      </c>
      <c r="F27" s="655">
        <f>'10+_SUB''s_2026'!M12</f>
        <v>52</v>
      </c>
      <c r="G27" s="656">
        <f>((F27-F24)/F24)*100</f>
        <v>79.310344827586206</v>
      </c>
      <c r="I27" s="306">
        <v>46023</v>
      </c>
      <c r="J27" s="498">
        <f>'10+_SUB''s_2026'!M13</f>
        <v>59</v>
      </c>
      <c r="K27" s="310">
        <f>((J27-J24)/J24)*100</f>
        <v>-7.8125</v>
      </c>
      <c r="M27" s="306">
        <v>46023</v>
      </c>
      <c r="N27" s="498">
        <f>'10+_SUB''s_2026'!M14</f>
        <v>43</v>
      </c>
      <c r="O27" s="657">
        <f>((N27-N24)/N24)*100</f>
        <v>-14.000000000000002</v>
      </c>
    </row>
    <row r="28" spans="1:15" s="186" customFormat="1" ht="15">
      <c r="A28" s="977">
        <v>46054</v>
      </c>
      <c r="B28" s="309">
        <f>'10+_SUB''s_2026'!L11</f>
        <v>43</v>
      </c>
      <c r="C28" s="310">
        <f t="shared" ref="C28:C33" si="4">((B28-B27)/B27)*100</f>
        <v>-29.508196721311474</v>
      </c>
      <c r="E28" s="977">
        <v>46054</v>
      </c>
      <c r="F28" s="983">
        <f>'10+_SUB''s_2026'!L12</f>
        <v>53</v>
      </c>
      <c r="G28" s="984">
        <f t="shared" ref="G28:G33" si="5">((F28-F27)/F27)*100</f>
        <v>1.9230769230769231</v>
      </c>
      <c r="I28" s="977">
        <v>46054</v>
      </c>
      <c r="J28" s="309">
        <f>'10+_SUB''s_2026'!L13</f>
        <v>40</v>
      </c>
      <c r="K28" s="310">
        <f t="shared" ref="K28:K33" si="6">((J28-J27)/J27)*100</f>
        <v>-32.20338983050847</v>
      </c>
      <c r="M28" s="977">
        <v>46054</v>
      </c>
      <c r="N28" s="309">
        <f>'10+_SUB''s_2026'!L14</f>
        <v>45</v>
      </c>
      <c r="O28" s="310">
        <f t="shared" ref="O28:O33" si="7">((N28-N27)/N27)*100</f>
        <v>4.6511627906976747</v>
      </c>
    </row>
    <row r="29" spans="1:15" s="186" customFormat="1" ht="15">
      <c r="A29" s="977">
        <v>46082</v>
      </c>
      <c r="B29" s="309">
        <f>'10+_SUB''s_2026'!$K$11</f>
        <v>58</v>
      </c>
      <c r="C29" s="310">
        <f t="shared" si="4"/>
        <v>34.883720930232556</v>
      </c>
      <c r="E29" s="977">
        <v>46082</v>
      </c>
      <c r="F29" s="983">
        <f>'10+_SUB''s_2026'!$K$12</f>
        <v>50</v>
      </c>
      <c r="G29" s="984">
        <f t="shared" si="5"/>
        <v>-5.6603773584905666</v>
      </c>
      <c r="I29" s="977">
        <v>46082</v>
      </c>
      <c r="J29" s="309">
        <f>'10+_SUB''s_2026'!$K$13</f>
        <v>51</v>
      </c>
      <c r="K29" s="310">
        <f t="shared" si="6"/>
        <v>27.500000000000004</v>
      </c>
      <c r="M29" s="977">
        <v>46082</v>
      </c>
      <c r="N29" s="309">
        <f>'10+_SUB''s_2026'!$K$14</f>
        <v>61</v>
      </c>
      <c r="O29" s="310">
        <f t="shared" si="7"/>
        <v>35.555555555555557</v>
      </c>
    </row>
    <row r="30" spans="1:15" s="186" customFormat="1" ht="15">
      <c r="A30" s="968">
        <v>46113</v>
      </c>
      <c r="B30" s="943">
        <f>'10+_SUB''s_2026'!J$11</f>
        <v>0</v>
      </c>
      <c r="C30" s="921">
        <f t="shared" si="4"/>
        <v>-100</v>
      </c>
      <c r="E30" s="968">
        <v>46113</v>
      </c>
      <c r="F30" s="943">
        <f>'10+_SUB''s_2026'!J$12</f>
        <v>0</v>
      </c>
      <c r="G30" s="945">
        <f t="shared" si="5"/>
        <v>-100</v>
      </c>
      <c r="I30" s="968">
        <v>46113</v>
      </c>
      <c r="J30" s="943">
        <f>'10+_SUB''s_2026'!J$13</f>
        <v>0</v>
      </c>
      <c r="K30" s="921">
        <f t="shared" si="6"/>
        <v>-100</v>
      </c>
      <c r="M30" s="968">
        <v>46113</v>
      </c>
      <c r="N30" s="943">
        <f>'10+_SUB''s_2026'!J$14</f>
        <v>0</v>
      </c>
      <c r="O30" s="921">
        <f t="shared" si="7"/>
        <v>-100</v>
      </c>
    </row>
    <row r="31" spans="1:15" s="186" customFormat="1" ht="15">
      <c r="A31" s="968">
        <v>46143</v>
      </c>
      <c r="B31" s="943">
        <f>'10+_SUB''s_2026'!I$11</f>
        <v>0</v>
      </c>
      <c r="C31" s="921" t="e">
        <f t="shared" si="4"/>
        <v>#DIV/0!</v>
      </c>
      <c r="E31" s="968">
        <v>46143</v>
      </c>
      <c r="F31" s="943">
        <f>'10+_SUB''s_2026'!I$12</f>
        <v>0</v>
      </c>
      <c r="G31" s="945" t="e">
        <f t="shared" si="5"/>
        <v>#DIV/0!</v>
      </c>
      <c r="I31" s="968">
        <v>46143</v>
      </c>
      <c r="J31" s="943">
        <f>'10+_SUB''s_2026'!I$13</f>
        <v>0</v>
      </c>
      <c r="K31" s="921" t="e">
        <f t="shared" si="6"/>
        <v>#DIV/0!</v>
      </c>
      <c r="M31" s="968">
        <v>46143</v>
      </c>
      <c r="N31" s="943">
        <f>'10+_SUB''s_2026'!I$14</f>
        <v>0</v>
      </c>
      <c r="O31" s="921" t="e">
        <f t="shared" si="7"/>
        <v>#DIV/0!</v>
      </c>
    </row>
    <row r="32" spans="1:15" s="186" customFormat="1" ht="15">
      <c r="A32" s="968">
        <v>46174</v>
      </c>
      <c r="B32" s="943">
        <f>'10+_SUB''s_2026'!H$11</f>
        <v>0</v>
      </c>
      <c r="C32" s="921" t="e">
        <f t="shared" si="4"/>
        <v>#DIV/0!</v>
      </c>
      <c r="E32" s="968">
        <v>46174</v>
      </c>
      <c r="F32" s="943">
        <f>'10+_SUB''s_2026'!H$12</f>
        <v>0</v>
      </c>
      <c r="G32" s="945" t="e">
        <f t="shared" si="5"/>
        <v>#DIV/0!</v>
      </c>
      <c r="I32" s="968">
        <v>46174</v>
      </c>
      <c r="J32" s="943">
        <f>'10+_SUB''s_2026'!H$13</f>
        <v>0</v>
      </c>
      <c r="K32" s="921" t="e">
        <f t="shared" si="6"/>
        <v>#DIV/0!</v>
      </c>
      <c r="M32" s="968">
        <v>46174</v>
      </c>
      <c r="N32" s="943">
        <f>'10+_SUB''s_2026'!H$14</f>
        <v>0</v>
      </c>
      <c r="O32" s="921" t="e">
        <f t="shared" si="7"/>
        <v>#DIV/0!</v>
      </c>
    </row>
    <row r="33" spans="1:15" s="186" customFormat="1" ht="15">
      <c r="A33" s="968">
        <v>46204</v>
      </c>
      <c r="B33" s="943">
        <f>'10+_SUB''s_2026'!G$11</f>
        <v>0</v>
      </c>
      <c r="C33" s="921" t="e">
        <f t="shared" si="4"/>
        <v>#DIV/0!</v>
      </c>
      <c r="E33" s="968">
        <v>46204</v>
      </c>
      <c r="F33" s="943">
        <f>'10+_SUB''s_2026'!G$12</f>
        <v>0</v>
      </c>
      <c r="G33" s="945" t="e">
        <f t="shared" si="5"/>
        <v>#DIV/0!</v>
      </c>
      <c r="I33" s="968">
        <v>46204</v>
      </c>
      <c r="J33" s="943">
        <f>'10+_SUB''s_2026'!G$13</f>
        <v>0</v>
      </c>
      <c r="K33" s="921" t="e">
        <f t="shared" si="6"/>
        <v>#DIV/0!</v>
      </c>
      <c r="M33" s="968">
        <v>46204</v>
      </c>
      <c r="N33" s="943">
        <f>'10+_SUB''s_2026'!G$14</f>
        <v>0</v>
      </c>
      <c r="O33" s="921" t="e">
        <f t="shared" si="7"/>
        <v>#DIV/0!</v>
      </c>
    </row>
    <row r="34" spans="1:15" s="186" customFormat="1" ht="15">
      <c r="A34" s="968">
        <v>46235</v>
      </c>
      <c r="B34" s="943">
        <f>'10+_SUB''s_2026'!F$11</f>
        <v>0</v>
      </c>
      <c r="C34" s="921" t="e">
        <f>((B34-B33)/B33)*100</f>
        <v>#DIV/0!</v>
      </c>
      <c r="E34" s="968">
        <v>46235</v>
      </c>
      <c r="F34" s="943">
        <f>'10+_SUB''s_2026'!F$12</f>
        <v>0</v>
      </c>
      <c r="G34" s="945" t="e">
        <f>((F34-F33)/F33)*100</f>
        <v>#DIV/0!</v>
      </c>
      <c r="I34" s="968">
        <v>46235</v>
      </c>
      <c r="J34" s="943">
        <f>'10+_SUB''s_2026'!F$13</f>
        <v>0</v>
      </c>
      <c r="K34" s="921" t="e">
        <f>((J34-J33)/J33)*100</f>
        <v>#DIV/0!</v>
      </c>
      <c r="M34" s="968">
        <v>46235</v>
      </c>
      <c r="N34" s="943">
        <f>'10+_SUB''s_2026'!F$14</f>
        <v>0</v>
      </c>
      <c r="O34" s="921" t="e">
        <f>((N34-N33)/N33)*100</f>
        <v>#DIV/0!</v>
      </c>
    </row>
    <row r="35" spans="1:15" s="186" customFormat="1" ht="15">
      <c r="A35" s="968">
        <v>46266</v>
      </c>
      <c r="B35" s="943">
        <f>'10+_SUB''s_2026'!E$11</f>
        <v>0</v>
      </c>
      <c r="C35" s="921" t="e">
        <f>((B35-B34)/B34)*100</f>
        <v>#DIV/0!</v>
      </c>
      <c r="E35" s="968">
        <v>46266</v>
      </c>
      <c r="F35" s="943">
        <f>'10+_SUB''s_2026'!E$12</f>
        <v>0</v>
      </c>
      <c r="G35" s="945" t="e">
        <f>((F35-F34)/F34)*100</f>
        <v>#DIV/0!</v>
      </c>
      <c r="I35" s="968">
        <v>46266</v>
      </c>
      <c r="J35" s="943">
        <f>'10+_SUB''s_2026'!E$13</f>
        <v>0</v>
      </c>
      <c r="K35" s="921" t="e">
        <f>((J35-J34)/J34)*100</f>
        <v>#DIV/0!</v>
      </c>
      <c r="M35" s="968">
        <v>46266</v>
      </c>
      <c r="N35" s="943">
        <f>'10+_SUB''s_2026'!E$14</f>
        <v>0</v>
      </c>
      <c r="O35" s="921" t="e">
        <f>((N35-N34)/N34)*100</f>
        <v>#DIV/0!</v>
      </c>
    </row>
    <row r="36" spans="1:15" s="186" customFormat="1" ht="15">
      <c r="A36" s="968">
        <v>46296</v>
      </c>
      <c r="B36" s="943">
        <f>'10+_SUB''s_2026'!D$11</f>
        <v>0</v>
      </c>
      <c r="C36" s="921" t="e">
        <f>((B36-B35)/B35)*100</f>
        <v>#DIV/0!</v>
      </c>
      <c r="E36" s="968">
        <v>46296</v>
      </c>
      <c r="F36" s="943">
        <f>'10+_SUB''s_2026'!D$12</f>
        <v>0</v>
      </c>
      <c r="G36" s="945" t="e">
        <f>((F36-F35)/F35)*100</f>
        <v>#DIV/0!</v>
      </c>
      <c r="I36" s="968">
        <v>46296</v>
      </c>
      <c r="J36" s="943">
        <f>'10+_SUB''s_2026'!D$13</f>
        <v>0</v>
      </c>
      <c r="K36" s="921" t="e">
        <f>((J36-J35)/J35)*100</f>
        <v>#DIV/0!</v>
      </c>
      <c r="M36" s="968">
        <v>46296</v>
      </c>
      <c r="N36" s="943">
        <f>'10+_SUB''s_2026'!D$14</f>
        <v>0</v>
      </c>
      <c r="O36" s="921" t="e">
        <f>((N36-N35)/N35)*100</f>
        <v>#DIV/0!</v>
      </c>
    </row>
    <row r="37" spans="1:15" s="186" customFormat="1" ht="15">
      <c r="A37" s="968">
        <v>46327</v>
      </c>
      <c r="B37" s="943">
        <f>'10+_SUB''s_2026'!C$11</f>
        <v>0</v>
      </c>
      <c r="C37" s="921" t="e">
        <f>((B37-B36)/B36)*100</f>
        <v>#DIV/0!</v>
      </c>
      <c r="E37" s="968">
        <v>46327</v>
      </c>
      <c r="F37" s="943">
        <f>'10+_SUB''s_2026'!C$12</f>
        <v>0</v>
      </c>
      <c r="G37" s="945" t="e">
        <f>((F37-F36)/F36)*100</f>
        <v>#DIV/0!</v>
      </c>
      <c r="I37" s="968">
        <v>46327</v>
      </c>
      <c r="J37" s="943">
        <f>'10+_SUB''s_2026'!C$13</f>
        <v>0</v>
      </c>
      <c r="K37" s="921" t="e">
        <f>((J37-J36)/J36)*100</f>
        <v>#DIV/0!</v>
      </c>
      <c r="M37" s="968">
        <v>46327</v>
      </c>
      <c r="N37" s="943">
        <f>'10+_SUB''s_2026'!C$14</f>
        <v>0</v>
      </c>
      <c r="O37" s="921" t="e">
        <f>((N37-N36)/N36)*100</f>
        <v>#DIV/0!</v>
      </c>
    </row>
    <row r="38" spans="1:15" s="284" customFormat="1" ht="15.75" thickBot="1">
      <c r="A38" s="969">
        <v>46357</v>
      </c>
      <c r="B38" s="944">
        <f>'10+_SUB''s_2026'!B$11</f>
        <v>0</v>
      </c>
      <c r="C38" s="923" t="e">
        <f>((B38-B37)/B37)*100</f>
        <v>#DIV/0!</v>
      </c>
      <c r="E38" s="969">
        <v>46357</v>
      </c>
      <c r="F38" s="944">
        <f>'10+_SUB''s_2026'!B$12</f>
        <v>0</v>
      </c>
      <c r="G38" s="946" t="e">
        <f>((F38-F37)/F37)*100</f>
        <v>#DIV/0!</v>
      </c>
      <c r="I38" s="969">
        <v>46357</v>
      </c>
      <c r="J38" s="944">
        <f>'10+_SUB''s_2026'!B$13</f>
        <v>0</v>
      </c>
      <c r="K38" s="923" t="e">
        <f>((J38-J37)/J37)*100</f>
        <v>#DIV/0!</v>
      </c>
      <c r="M38" s="969">
        <v>46357</v>
      </c>
      <c r="N38" s="944">
        <f>'10+_SUB''s_2026'!B$14</f>
        <v>0</v>
      </c>
      <c r="O38" s="923" t="e">
        <f>((N38-N37)/N37)*100</f>
        <v>#DIV/0!</v>
      </c>
    </row>
    <row r="40" spans="1:15" s="964" customFormat="1" ht="15" thickBot="1">
      <c r="B40" s="965">
        <v>43</v>
      </c>
      <c r="C40" s="966"/>
      <c r="F40" s="965">
        <v>35</v>
      </c>
    </row>
    <row r="41" spans="1:15" ht="15.75" thickBot="1">
      <c r="A41" s="1164" t="str">
        <f>'10+_SUB''s_2026'!A15</f>
        <v>Pirituba/Jaraguá</v>
      </c>
      <c r="B41" s="1165"/>
      <c r="C41" s="1166"/>
      <c r="E41" s="1164" t="str">
        <f>'10+_SUB''s_2026'!A16</f>
        <v>Vila Mariana</v>
      </c>
      <c r="F41" s="1165"/>
      <c r="G41" s="1166"/>
    </row>
    <row r="42" spans="1:15" ht="15.75" thickBot="1">
      <c r="A42" s="264" t="s">
        <v>5</v>
      </c>
      <c r="B42" s="4" t="s">
        <v>315</v>
      </c>
      <c r="C42" s="263" t="s">
        <v>316</v>
      </c>
      <c r="E42" s="264" t="s">
        <v>5</v>
      </c>
      <c r="F42" s="4" t="s">
        <v>315</v>
      </c>
      <c r="G42" s="263" t="s">
        <v>316</v>
      </c>
    </row>
    <row r="43" spans="1:15" s="186" customFormat="1" ht="15">
      <c r="A43" s="306">
        <v>46023</v>
      </c>
      <c r="B43" s="498">
        <f>'10+_SUB''s_2026'!M15</f>
        <v>54</v>
      </c>
      <c r="C43" s="310">
        <f>((B43-B40)/B40)*100</f>
        <v>25.581395348837212</v>
      </c>
      <c r="E43" s="306">
        <v>46023</v>
      </c>
      <c r="F43" s="658">
        <f>'10+_SUB''s_2026'!M16</f>
        <v>34</v>
      </c>
      <c r="G43" s="310">
        <f>((F43-F40)/F40)*100</f>
        <v>-2.8571428571428572</v>
      </c>
    </row>
    <row r="44" spans="1:15" s="186" customFormat="1" ht="15">
      <c r="A44" s="977">
        <v>46054</v>
      </c>
      <c r="B44" s="309">
        <f>'10+_SUB''s_2026'!L15</f>
        <v>43</v>
      </c>
      <c r="C44" s="310">
        <f t="shared" ref="C44:C49" si="8">((B44-B43)/B43)*100</f>
        <v>-20.37037037037037</v>
      </c>
      <c r="E44" s="977">
        <v>46054</v>
      </c>
      <c r="F44" s="985">
        <f>'10+_SUB''s_2026'!L16</f>
        <v>45</v>
      </c>
      <c r="G44" s="310">
        <f t="shared" ref="G44:G49" si="9">((F44-F43)/F43)*100</f>
        <v>32.352941176470587</v>
      </c>
    </row>
    <row r="45" spans="1:15" s="186" customFormat="1" ht="15">
      <c r="A45" s="977">
        <v>46082</v>
      </c>
      <c r="B45" s="309">
        <f>'10+_SUB''s_2026'!$K$15</f>
        <v>45</v>
      </c>
      <c r="C45" s="310">
        <f t="shared" si="8"/>
        <v>4.6511627906976747</v>
      </c>
      <c r="E45" s="977">
        <v>46082</v>
      </c>
      <c r="F45" s="1004">
        <f>'10+_SUB''s_2026'!$K$16</f>
        <v>62</v>
      </c>
      <c r="G45" s="310">
        <f t="shared" si="9"/>
        <v>37.777777777777779</v>
      </c>
    </row>
    <row r="46" spans="1:15" s="186" customFormat="1" ht="15">
      <c r="A46" s="968">
        <v>46113</v>
      </c>
      <c r="B46" s="920">
        <f>'10+_SUB''s_2026'!J$15</f>
        <v>0</v>
      </c>
      <c r="C46" s="921">
        <f t="shared" si="8"/>
        <v>-100</v>
      </c>
      <c r="E46" s="968">
        <v>46113</v>
      </c>
      <c r="F46" s="943">
        <f>'10+_SUB''s_2026'!J$16</f>
        <v>0</v>
      </c>
      <c r="G46" s="921">
        <f t="shared" si="9"/>
        <v>-100</v>
      </c>
    </row>
    <row r="47" spans="1:15" s="186" customFormat="1" ht="15">
      <c r="A47" s="968">
        <v>46143</v>
      </c>
      <c r="B47" s="920">
        <f>'10+_SUB''s_2026'!I$15</f>
        <v>0</v>
      </c>
      <c r="C47" s="921" t="e">
        <f t="shared" si="8"/>
        <v>#DIV/0!</v>
      </c>
      <c r="E47" s="968">
        <v>46143</v>
      </c>
      <c r="F47" s="943">
        <f>'10+_SUB''s_2026'!I$16</f>
        <v>0</v>
      </c>
      <c r="G47" s="921" t="e">
        <f t="shared" si="9"/>
        <v>#DIV/0!</v>
      </c>
    </row>
    <row r="48" spans="1:15" s="186" customFormat="1" ht="15">
      <c r="A48" s="968">
        <v>46174</v>
      </c>
      <c r="B48" s="920">
        <f>'10+_SUB''s_2026'!H$15</f>
        <v>0</v>
      </c>
      <c r="C48" s="921" t="e">
        <f t="shared" si="8"/>
        <v>#DIV/0!</v>
      </c>
      <c r="E48" s="968">
        <v>46174</v>
      </c>
      <c r="F48" s="943">
        <f>'10+_SUB''s_2026'!H$16</f>
        <v>0</v>
      </c>
      <c r="G48" s="921" t="e">
        <f t="shared" si="9"/>
        <v>#DIV/0!</v>
      </c>
    </row>
    <row r="49" spans="1:11" s="186" customFormat="1" ht="15">
      <c r="A49" s="968">
        <v>46204</v>
      </c>
      <c r="B49" s="920">
        <f>'10+_SUB''s_2026'!G$15</f>
        <v>0</v>
      </c>
      <c r="C49" s="921" t="e">
        <f t="shared" si="8"/>
        <v>#DIV/0!</v>
      </c>
      <c r="E49" s="968">
        <v>46204</v>
      </c>
      <c r="F49" s="943">
        <f>'10+_SUB''s_2026'!G$16</f>
        <v>0</v>
      </c>
      <c r="G49" s="921" t="e">
        <f t="shared" si="9"/>
        <v>#DIV/0!</v>
      </c>
    </row>
    <row r="50" spans="1:11" s="186" customFormat="1" ht="15">
      <c r="A50" s="968">
        <v>46235</v>
      </c>
      <c r="B50" s="920">
        <f>'10+_SUB''s_2026'!F$15</f>
        <v>0</v>
      </c>
      <c r="C50" s="921" t="e">
        <f>((B50-B49)/B49)*100</f>
        <v>#DIV/0!</v>
      </c>
      <c r="E50" s="968">
        <v>46235</v>
      </c>
      <c r="F50" s="943">
        <f>'10+_SUB''s_2026'!F$16</f>
        <v>0</v>
      </c>
      <c r="G50" s="921" t="e">
        <f>((F50-F49)/F49)*100</f>
        <v>#DIV/0!</v>
      </c>
    </row>
    <row r="51" spans="1:11" s="186" customFormat="1" ht="15">
      <c r="A51" s="968">
        <v>46266</v>
      </c>
      <c r="B51" s="920">
        <f>'10+_SUB''s_2026'!E$15</f>
        <v>0</v>
      </c>
      <c r="C51" s="921" t="e">
        <f>((B51-B50)/B50)*100</f>
        <v>#DIV/0!</v>
      </c>
      <c r="E51" s="968">
        <v>46266</v>
      </c>
      <c r="F51" s="943">
        <f>'10+_SUB''s_2026'!E$16</f>
        <v>0</v>
      </c>
      <c r="G51" s="921" t="e">
        <f>((F51-F50)/F50)*100</f>
        <v>#DIV/0!</v>
      </c>
    </row>
    <row r="52" spans="1:11" s="186" customFormat="1" ht="15">
      <c r="A52" s="968">
        <v>46296</v>
      </c>
      <c r="B52" s="920">
        <f>'10+_SUB''s_2026'!D$15</f>
        <v>0</v>
      </c>
      <c r="C52" s="921" t="e">
        <f>((B52-B51)/B51)*100</f>
        <v>#DIV/0!</v>
      </c>
      <c r="E52" s="968">
        <v>46296</v>
      </c>
      <c r="F52" s="943">
        <f>'10+_SUB''s_2026'!D$16</f>
        <v>0</v>
      </c>
      <c r="G52" s="921" t="e">
        <f>((F52-F51)/F51)*100</f>
        <v>#DIV/0!</v>
      </c>
    </row>
    <row r="53" spans="1:11" s="186" customFormat="1" ht="15">
      <c r="A53" s="968">
        <v>46327</v>
      </c>
      <c r="B53" s="920">
        <f>'10+_SUB''s_2026'!C$15</f>
        <v>0</v>
      </c>
      <c r="C53" s="921" t="e">
        <f>((B53-B52)/B52)*100</f>
        <v>#DIV/0!</v>
      </c>
      <c r="E53" s="968">
        <v>46327</v>
      </c>
      <c r="F53" s="943">
        <f>'10+_SUB''s_2026'!C$16</f>
        <v>0</v>
      </c>
      <c r="G53" s="921" t="e">
        <f>((F53-F52)/F52)*100</f>
        <v>#DIV/0!</v>
      </c>
    </row>
    <row r="54" spans="1:11" s="284" customFormat="1" ht="15.75" thickBot="1">
      <c r="A54" s="969">
        <v>46357</v>
      </c>
      <c r="B54" s="922">
        <f>'10+_SUB''s_2026'!B$15</f>
        <v>0</v>
      </c>
      <c r="C54" s="923" t="e">
        <f>((B54-B53)/B53)*100</f>
        <v>#DIV/0!</v>
      </c>
      <c r="E54" s="969">
        <v>46357</v>
      </c>
      <c r="F54" s="944">
        <f>'10+_SUB''s_2026'!B$16</f>
        <v>0</v>
      </c>
      <c r="G54" s="923" t="e">
        <f>((F54-F53)/F53)*100</f>
        <v>#DIV/0!</v>
      </c>
    </row>
    <row r="56" spans="1:11">
      <c r="B56" s="8"/>
      <c r="C56" s="8"/>
    </row>
    <row r="57" spans="1:11" ht="15">
      <c r="A57" s="1144"/>
      <c r="B57" s="1144"/>
      <c r="C57" s="1144"/>
      <c r="D57" s="1144"/>
      <c r="F57" s="1144"/>
      <c r="G57" s="1144"/>
      <c r="H57" s="1144"/>
      <c r="I57" s="1144"/>
      <c r="J57" s="1144"/>
      <c r="K57" s="103"/>
    </row>
    <row r="58" spans="1:11">
      <c r="A58" s="103"/>
      <c r="B58" s="8"/>
      <c r="C58" s="8"/>
    </row>
    <row r="59" spans="1:11" ht="15">
      <c r="B59" s="8"/>
      <c r="C59" s="8"/>
      <c r="F59" s="1144"/>
      <c r="G59" s="1144"/>
      <c r="H59" s="1144"/>
      <c r="I59" s="1144"/>
      <c r="J59" s="1144"/>
      <c r="K59" s="1144"/>
    </row>
    <row r="60" spans="1:11">
      <c r="B60" s="8"/>
      <c r="C60" s="8"/>
    </row>
    <row r="61" spans="1:11" ht="15">
      <c r="A61" s="1144"/>
      <c r="B61" s="1144"/>
      <c r="C61" s="1144"/>
      <c r="D61" s="1144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N8" sqref="N8"/>
    </sheetView>
  </sheetViews>
  <sheetFormatPr defaultColWidth="5.5703125" defaultRowHeight="14.25"/>
  <cols>
    <col min="1" max="1" width="58.28515625" style="8" customWidth="1"/>
    <col min="2" max="2" width="8.140625" style="75" customWidth="1"/>
    <col min="3" max="16" width="9.140625" style="8" customWidth="1"/>
    <col min="17" max="21" width="9.140625" style="70" customWidth="1"/>
    <col min="22" max="22" width="12" style="70" customWidth="1"/>
    <col min="23" max="23" width="9.140625" style="70" customWidth="1"/>
    <col min="24" max="24" width="12.85546875" style="70" customWidth="1"/>
    <col min="25" max="25" width="20.28515625" style="70" bestFit="1" customWidth="1"/>
    <col min="26" max="26" width="24.28515625" style="70" hidden="1" customWidth="1"/>
    <col min="27" max="27" width="9.140625" style="70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15" ht="15">
      <c r="A1" s="67" t="s">
        <v>3</v>
      </c>
      <c r="I1" s="186"/>
      <c r="J1" s="186"/>
      <c r="K1" s="186"/>
      <c r="L1" s="186"/>
    </row>
    <row r="2" spans="1:15" ht="15">
      <c r="A2" s="1" t="s">
        <v>4</v>
      </c>
      <c r="C2" s="70"/>
      <c r="D2" s="70"/>
      <c r="E2" s="70"/>
      <c r="F2" s="70"/>
      <c r="G2" s="70"/>
      <c r="H2" s="70"/>
      <c r="I2" s="186"/>
      <c r="J2" s="186"/>
      <c r="K2" s="186"/>
      <c r="L2" s="186"/>
      <c r="M2" s="70"/>
      <c r="N2" s="70"/>
      <c r="O2" s="70"/>
    </row>
    <row r="3" spans="1:15" ht="15">
      <c r="A3" s="1"/>
      <c r="C3" s="70"/>
      <c r="D3" s="70"/>
      <c r="E3" s="70"/>
      <c r="F3" s="70"/>
      <c r="G3" s="70"/>
      <c r="H3" s="70"/>
      <c r="I3" s="186"/>
      <c r="J3" s="186"/>
      <c r="K3" s="186"/>
      <c r="L3" s="186"/>
      <c r="M3" s="70"/>
      <c r="N3" s="70"/>
      <c r="O3" s="70"/>
    </row>
    <row r="4" spans="1:15" ht="15">
      <c r="A4" s="1" t="s">
        <v>584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5" thickBot="1"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ht="15.75" thickBot="1">
      <c r="A6" s="42" t="s">
        <v>384</v>
      </c>
      <c r="B6" s="441">
        <v>46082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ht="15">
      <c r="A7" s="542" t="s">
        <v>414</v>
      </c>
      <c r="B7" s="545">
        <v>89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ht="15">
      <c r="A8" s="543" t="s">
        <v>387</v>
      </c>
      <c r="B8" s="546">
        <v>85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5" ht="15" customHeight="1">
      <c r="A9" s="543" t="s">
        <v>401</v>
      </c>
      <c r="B9" s="546">
        <v>80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15" ht="15">
      <c r="A10" s="543" t="s">
        <v>416</v>
      </c>
      <c r="B10" s="546">
        <v>62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</row>
    <row r="11" spans="1:15" ht="15">
      <c r="A11" s="543" t="s">
        <v>410</v>
      </c>
      <c r="B11" s="546">
        <v>61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ht="15">
      <c r="A12" s="543" t="s">
        <v>403</v>
      </c>
      <c r="B12" s="546">
        <v>58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 ht="15" customHeight="1">
      <c r="A13" s="543" t="s">
        <v>389</v>
      </c>
      <c r="B13" s="546">
        <v>57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15" ht="15">
      <c r="A14" s="543" t="s">
        <v>396</v>
      </c>
      <c r="B14" s="546">
        <v>56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</row>
    <row r="15" spans="1:15" ht="15">
      <c r="A15" s="543" t="s">
        <v>398</v>
      </c>
      <c r="B15" s="546">
        <v>51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</row>
    <row r="16" spans="1:15" ht="15.75" thickBot="1">
      <c r="A16" s="543" t="s">
        <v>405</v>
      </c>
      <c r="B16" s="546">
        <v>50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31" ht="15.75" thickBot="1">
      <c r="A17" s="660" t="s">
        <v>8</v>
      </c>
      <c r="B17" s="540">
        <f>SUM(B7:B16)</f>
        <v>649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31" s="193" customFormat="1" ht="15">
      <c r="A18" s="340"/>
      <c r="B18" s="341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31" s="193" customFormat="1" ht="55.5" customHeight="1">
      <c r="A19" s="614" t="s">
        <v>380</v>
      </c>
      <c r="B19" s="614"/>
      <c r="C19" s="614"/>
      <c r="D19" s="614"/>
      <c r="E19" s="614"/>
      <c r="F19" s="88"/>
      <c r="G19" s="88"/>
      <c r="H19" s="88"/>
      <c r="I19" s="88"/>
      <c r="J19" s="88"/>
      <c r="K19" s="88"/>
      <c r="L19" s="88"/>
      <c r="M19" s="88"/>
      <c r="N19" s="88"/>
      <c r="O19" s="186"/>
    </row>
    <row r="20" spans="1:31" s="193" customFormat="1" ht="15.75" customHeight="1">
      <c r="A20" s="92"/>
      <c r="B20" s="344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186"/>
    </row>
    <row r="21" spans="1:31" s="193" customFormat="1">
      <c r="A21" s="342"/>
      <c r="B21" s="343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186"/>
    </row>
    <row r="22" spans="1:31" s="193" customFormat="1" ht="15" customHeight="1">
      <c r="A22" s="345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186"/>
    </row>
    <row r="23" spans="1:31" s="193" customFormat="1">
      <c r="A23" s="342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346"/>
      <c r="M23" s="88"/>
      <c r="N23" s="88"/>
      <c r="O23" s="186"/>
      <c r="S23" s="198"/>
      <c r="T23" s="199"/>
      <c r="U23" s="199"/>
      <c r="V23" s="199"/>
      <c r="W23" s="199"/>
      <c r="X23" s="199"/>
      <c r="Y23" s="199"/>
      <c r="Z23" s="194"/>
      <c r="AA23" s="199"/>
      <c r="AB23" s="199"/>
      <c r="AC23" s="199"/>
      <c r="AD23" s="199"/>
      <c r="AE23" s="200"/>
    </row>
    <row r="24" spans="1:31" s="193" customFormat="1" ht="16.5" customHeight="1">
      <c r="A24" s="92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346"/>
      <c r="M24" s="88"/>
      <c r="N24" s="88"/>
      <c r="O24" s="186"/>
      <c r="S24" s="198"/>
      <c r="T24" s="199"/>
      <c r="U24" s="199"/>
      <c r="V24" s="199"/>
      <c r="W24" s="199"/>
      <c r="X24" s="199"/>
      <c r="Y24" s="199"/>
      <c r="Z24" s="194"/>
      <c r="AA24" s="199"/>
      <c r="AB24" s="199"/>
      <c r="AC24" s="199"/>
      <c r="AD24" s="199"/>
      <c r="AE24" s="200"/>
    </row>
    <row r="25" spans="1:31" s="193" customFormat="1">
      <c r="A25" s="342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346"/>
      <c r="M25" s="88"/>
      <c r="N25" s="88"/>
      <c r="O25" s="186"/>
      <c r="S25" s="198"/>
      <c r="T25" s="199"/>
      <c r="U25" s="199"/>
      <c r="V25" s="199"/>
      <c r="W25" s="199"/>
      <c r="X25" s="199"/>
      <c r="Y25" s="199"/>
      <c r="Z25" s="194"/>
      <c r="AA25" s="199"/>
      <c r="AB25" s="199"/>
      <c r="AC25" s="199"/>
      <c r="AD25" s="199"/>
      <c r="AE25" s="200"/>
    </row>
    <row r="26" spans="1:31" s="193" customFormat="1" ht="15">
      <c r="A26" s="88"/>
      <c r="B26" s="94"/>
      <c r="C26" s="88"/>
      <c r="D26" s="88"/>
      <c r="E26" s="88"/>
      <c r="F26" s="88"/>
      <c r="G26" s="88"/>
      <c r="H26" s="83"/>
      <c r="I26" s="88"/>
      <c r="J26" s="88"/>
      <c r="K26" s="88"/>
      <c r="L26" s="88"/>
      <c r="M26" s="88"/>
      <c r="N26" s="88"/>
      <c r="O26" s="186"/>
      <c r="S26" s="198"/>
      <c r="T26" s="199"/>
      <c r="U26" s="199"/>
      <c r="V26" s="199"/>
      <c r="W26" s="199"/>
      <c r="X26" s="199"/>
      <c r="Y26" s="199"/>
      <c r="Z26" s="194"/>
      <c r="AA26" s="199"/>
      <c r="AB26" s="199"/>
      <c r="AC26" s="199"/>
      <c r="AD26" s="199"/>
      <c r="AE26" s="200"/>
    </row>
    <row r="27" spans="1:31" s="193" customFormat="1">
      <c r="A27" s="88"/>
      <c r="B27" s="94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186"/>
      <c r="S27" s="198"/>
      <c r="T27" s="199"/>
      <c r="U27" s="199"/>
      <c r="V27" s="199"/>
      <c r="W27" s="199"/>
      <c r="X27" s="199"/>
      <c r="Y27" s="199"/>
      <c r="Z27" s="194"/>
      <c r="AA27" s="199"/>
      <c r="AB27" s="199"/>
      <c r="AC27" s="199"/>
      <c r="AD27" s="199"/>
      <c r="AE27" s="200"/>
    </row>
    <row r="28" spans="1:31" s="186" customFormat="1">
      <c r="A28" s="88"/>
      <c r="B28" s="94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S28" s="189"/>
      <c r="T28" s="190"/>
      <c r="U28" s="190"/>
      <c r="V28" s="190"/>
      <c r="W28" s="190"/>
      <c r="X28" s="190"/>
      <c r="Y28" s="190"/>
      <c r="Z28" s="187"/>
      <c r="AA28" s="190"/>
      <c r="AB28" s="190"/>
      <c r="AC28" s="190"/>
      <c r="AD28" s="190"/>
      <c r="AE28" s="191"/>
    </row>
    <row r="29" spans="1:31" s="186" customFormat="1">
      <c r="A29" s="88"/>
      <c r="B29" s="94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S29" s="189"/>
      <c r="T29" s="190"/>
      <c r="U29" s="190"/>
      <c r="V29" s="190"/>
      <c r="W29" s="190"/>
      <c r="X29" s="190"/>
      <c r="Y29" s="190"/>
      <c r="Z29" s="187"/>
      <c r="AA29" s="190"/>
      <c r="AB29" s="190"/>
      <c r="AC29" s="190"/>
      <c r="AD29" s="190"/>
      <c r="AE29" s="191"/>
    </row>
    <row r="30" spans="1:31" s="186" customFormat="1">
      <c r="A30" s="88"/>
      <c r="B30" s="94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S30" s="189"/>
      <c r="T30" s="190"/>
      <c r="U30" s="190"/>
      <c r="V30" s="190"/>
      <c r="W30" s="190"/>
      <c r="X30" s="190"/>
      <c r="Y30" s="190"/>
      <c r="Z30" s="187"/>
      <c r="AA30" s="190"/>
      <c r="AB30" s="190"/>
      <c r="AC30" s="190"/>
      <c r="AD30" s="190"/>
      <c r="AE30" s="191"/>
    </row>
    <row r="31" spans="1:31" s="186" customFormat="1">
      <c r="A31" s="88"/>
      <c r="B31" s="94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S31" s="189"/>
      <c r="T31" s="190"/>
      <c r="U31" s="190"/>
      <c r="V31" s="190"/>
      <c r="W31" s="190"/>
      <c r="X31" s="190"/>
      <c r="Y31" s="190"/>
      <c r="Z31" s="187"/>
      <c r="AA31" s="190"/>
      <c r="AB31" s="190"/>
      <c r="AC31" s="190"/>
      <c r="AD31" s="190"/>
      <c r="AE31" s="191"/>
    </row>
    <row r="32" spans="1:31" s="186" customFormat="1">
      <c r="A32" s="88"/>
      <c r="B32" s="94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S32" s="189"/>
      <c r="T32" s="190"/>
      <c r="U32" s="190"/>
      <c r="V32" s="190"/>
      <c r="W32" s="190"/>
      <c r="X32" s="190"/>
      <c r="Y32" s="190"/>
      <c r="Z32" s="187"/>
      <c r="AA32" s="190"/>
      <c r="AB32" s="190"/>
      <c r="AC32" s="190"/>
      <c r="AD32" s="190"/>
      <c r="AE32" s="191"/>
    </row>
    <row r="33" spans="1:28" s="186" customFormat="1">
      <c r="A33" s="88"/>
      <c r="B33" s="94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</row>
    <row r="34" spans="1:28" s="186" customFormat="1">
      <c r="A34" s="88"/>
      <c r="B34" s="94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  <row r="35" spans="1:28">
      <c r="A35" s="70"/>
      <c r="B35" s="97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U35" s="8"/>
      <c r="V35" s="8"/>
      <c r="W35" s="8"/>
      <c r="X35" s="8"/>
      <c r="Y35" s="8"/>
      <c r="Z35" s="8"/>
      <c r="AA35" s="8"/>
      <c r="AB35" s="70"/>
    </row>
    <row r="36" spans="1:28">
      <c r="A36" s="70"/>
      <c r="B36" s="97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U36" s="8"/>
      <c r="V36" s="8"/>
      <c r="W36" s="8"/>
      <c r="X36" s="8"/>
      <c r="Y36" s="8"/>
      <c r="Z36" s="8"/>
      <c r="AA36" s="8"/>
      <c r="AB36" s="70"/>
    </row>
    <row r="37" spans="1:28">
      <c r="A37" s="70"/>
      <c r="B37" s="97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U37" s="8"/>
      <c r="V37" s="8"/>
      <c r="W37" s="8"/>
      <c r="X37" s="8"/>
      <c r="Y37" s="8"/>
      <c r="Z37" s="8"/>
      <c r="AA37" s="8"/>
      <c r="AB37" s="70"/>
    </row>
    <row r="38" spans="1:28">
      <c r="A38" s="70"/>
      <c r="B38" s="97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U38" s="8"/>
      <c r="V38" s="8"/>
      <c r="W38" s="8"/>
      <c r="X38" s="8"/>
      <c r="Y38" s="8"/>
      <c r="Z38" s="8"/>
      <c r="AA38" s="8"/>
      <c r="AB38" s="70"/>
    </row>
    <row r="39" spans="1:28">
      <c r="A39" s="70"/>
      <c r="B39" s="97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U39" s="8"/>
      <c r="V39" s="8"/>
      <c r="W39" s="8"/>
      <c r="X39" s="8"/>
      <c r="Y39" s="8"/>
      <c r="Z39" s="8"/>
      <c r="AA39" s="8"/>
      <c r="AB39" s="70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zoomScale="90" zoomScaleNormal="90" workbookViewId="0">
      <selection activeCell="I1" sqref="I1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7.7109375" customWidth="1"/>
    <col min="14" max="14" width="8" customWidth="1"/>
    <col min="15" max="15" width="7.7109375" bestFit="1" customWidth="1"/>
    <col min="16" max="16" width="9.85546875" customWidth="1"/>
    <col min="17" max="17" width="10.140625" customWidth="1"/>
    <col min="18" max="18" width="9.140625" customWidth="1"/>
  </cols>
  <sheetData>
    <row r="1" spans="1:18">
      <c r="A1" s="67" t="s">
        <v>3</v>
      </c>
      <c r="I1" s="231"/>
      <c r="J1" s="231"/>
      <c r="K1" s="231"/>
      <c r="L1" s="231"/>
      <c r="M1" s="231"/>
      <c r="N1" s="231"/>
      <c r="O1" s="231"/>
      <c r="P1" s="231"/>
      <c r="Q1" s="231"/>
    </row>
    <row r="2" spans="1:18">
      <c r="A2" s="1" t="s">
        <v>4</v>
      </c>
      <c r="I2" s="231"/>
      <c r="J2" s="231"/>
      <c r="K2" s="231"/>
      <c r="L2" s="231"/>
      <c r="M2" s="231"/>
      <c r="N2" s="231"/>
      <c r="O2" s="231"/>
      <c r="P2" s="231"/>
      <c r="Q2" s="231"/>
    </row>
    <row r="3" spans="1:18" ht="15.75" thickBot="1">
      <c r="I3" s="231"/>
      <c r="J3" s="231"/>
      <c r="K3" s="231"/>
      <c r="L3" s="231"/>
      <c r="M3" s="231"/>
      <c r="N3" s="231"/>
      <c r="O3" s="231"/>
      <c r="P3" s="231"/>
      <c r="Q3" s="231"/>
    </row>
    <row r="4" spans="1:18" ht="46.5" customHeight="1" thickBot="1">
      <c r="A4" s="104" t="s">
        <v>6</v>
      </c>
      <c r="B4" s="105">
        <v>46357</v>
      </c>
      <c r="C4" s="105">
        <v>46327</v>
      </c>
      <c r="D4" s="105">
        <v>46296</v>
      </c>
      <c r="E4" s="105">
        <v>46266</v>
      </c>
      <c r="F4" s="105">
        <v>46235</v>
      </c>
      <c r="G4" s="105">
        <v>46204</v>
      </c>
      <c r="H4" s="105">
        <v>46174</v>
      </c>
      <c r="I4" s="106">
        <v>46143</v>
      </c>
      <c r="J4" s="105">
        <v>46113</v>
      </c>
      <c r="K4" s="107">
        <v>46082</v>
      </c>
      <c r="L4" s="108">
        <v>46054</v>
      </c>
      <c r="M4" s="108">
        <v>46023</v>
      </c>
      <c r="N4" s="108" t="s">
        <v>8</v>
      </c>
      <c r="O4" s="109" t="s">
        <v>421</v>
      </c>
      <c r="P4" s="110" t="s">
        <v>586</v>
      </c>
      <c r="Q4" s="111" t="s">
        <v>565</v>
      </c>
    </row>
    <row r="5" spans="1:18" ht="15.75" thickBot="1">
      <c r="A5" s="112" t="s">
        <v>422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4"/>
      <c r="N5" s="115"/>
      <c r="O5" s="116"/>
      <c r="P5" s="117"/>
      <c r="Q5" s="118"/>
    </row>
    <row r="6" spans="1:18" ht="15.75" thickBot="1">
      <c r="A6" s="119" t="s">
        <v>578</v>
      </c>
      <c r="B6" s="484"/>
      <c r="C6" s="157"/>
      <c r="D6" s="442"/>
      <c r="E6" s="442"/>
      <c r="F6" s="442"/>
      <c r="G6" s="442"/>
      <c r="H6" s="442"/>
      <c r="I6" s="442"/>
      <c r="J6" s="442"/>
      <c r="K6" s="442">
        <v>88</v>
      </c>
      <c r="L6" s="442">
        <v>93</v>
      </c>
      <c r="M6" s="484">
        <v>109</v>
      </c>
      <c r="N6" s="581">
        <f>SUM(B6:M6)</f>
        <v>290</v>
      </c>
      <c r="O6" s="582">
        <f>AVERAGE(B6:M6)</f>
        <v>96.666666666666671</v>
      </c>
      <c r="P6" s="590">
        <f>(K6/K$9)*100</f>
        <v>21.153846153846153</v>
      </c>
      <c r="Q6" s="590">
        <f>(N6/N$15)*100</f>
        <v>9.483322432962721</v>
      </c>
    </row>
    <row r="7" spans="1:18">
      <c r="A7" s="120" t="s">
        <v>577</v>
      </c>
      <c r="B7" s="485"/>
      <c r="C7" s="160"/>
      <c r="D7" s="443"/>
      <c r="E7" s="443"/>
      <c r="F7" s="443"/>
      <c r="G7" s="443"/>
      <c r="H7" s="443"/>
      <c r="I7" s="443"/>
      <c r="J7" s="443"/>
      <c r="K7" s="443">
        <v>328</v>
      </c>
      <c r="L7" s="443">
        <v>247</v>
      </c>
      <c r="M7" s="485">
        <v>290</v>
      </c>
      <c r="N7" s="583">
        <f>SUM(B7:M7)</f>
        <v>865</v>
      </c>
      <c r="O7" s="584">
        <f>AVERAGE(B7:M7)</f>
        <v>288.33333333333331</v>
      </c>
      <c r="P7" s="590">
        <f>(K7/K$9)*100</f>
        <v>78.84615384615384</v>
      </c>
      <c r="Q7" s="602">
        <f>(N7/N$15)*100</f>
        <v>28.286461739699149</v>
      </c>
    </row>
    <row r="8" spans="1:18" ht="15.75" thickBot="1">
      <c r="A8" s="121" t="s">
        <v>425</v>
      </c>
      <c r="B8" s="486"/>
      <c r="C8" s="163"/>
      <c r="D8" s="444"/>
      <c r="E8" s="444"/>
      <c r="F8" s="444"/>
      <c r="G8" s="444"/>
      <c r="H8" s="444"/>
      <c r="I8" s="444"/>
      <c r="J8" s="444"/>
      <c r="K8" s="444">
        <v>10</v>
      </c>
      <c r="L8" s="444">
        <v>11</v>
      </c>
      <c r="M8" s="486">
        <v>3</v>
      </c>
      <c r="N8" s="585">
        <f>SUM(B8:M8)</f>
        <v>24</v>
      </c>
      <c r="O8" s="586">
        <f>AVERAGE(B8:M8)</f>
        <v>8</v>
      </c>
      <c r="P8" s="591"/>
      <c r="Q8" s="602">
        <f>(N8/N$15)*100</f>
        <v>0.78482668410725964</v>
      </c>
    </row>
    <row r="9" spans="1:18" ht="34.5" customHeight="1" thickBot="1">
      <c r="A9" s="621" t="s">
        <v>426</v>
      </c>
      <c r="B9" s="411"/>
      <c r="C9" s="411"/>
      <c r="D9" s="411"/>
      <c r="E9" s="411"/>
      <c r="F9" s="411"/>
      <c r="G9" s="411"/>
      <c r="H9" s="411"/>
      <c r="I9" s="411"/>
      <c r="J9" s="411"/>
      <c r="K9" s="411">
        <f>SUM(K6:K7)</f>
        <v>416</v>
      </c>
      <c r="L9" s="411">
        <f>SUM(L6:L7)</f>
        <v>340</v>
      </c>
      <c r="M9" s="411">
        <f>SUM(M6:M7)</f>
        <v>399</v>
      </c>
      <c r="N9" s="587">
        <f>SUM(N6:N7)</f>
        <v>1155</v>
      </c>
      <c r="O9" s="639">
        <f>AVERAGE(B9:M9)</f>
        <v>385</v>
      </c>
      <c r="P9" s="592">
        <f>SUM(P6:P7)</f>
        <v>100</v>
      </c>
      <c r="Q9" s="603"/>
    </row>
    <row r="10" spans="1:18" ht="15.75" thickBot="1">
      <c r="A10" s="122" t="s">
        <v>427</v>
      </c>
      <c r="B10" s="369"/>
      <c r="C10" s="588"/>
      <c r="D10" s="588"/>
      <c r="E10" s="588"/>
      <c r="F10" s="588"/>
      <c r="G10" s="588"/>
      <c r="H10" s="588"/>
      <c r="I10" s="588"/>
      <c r="J10" s="588"/>
      <c r="K10" s="588">
        <f>SUM(K6:K8)</f>
        <v>426</v>
      </c>
      <c r="L10" s="588">
        <f>SUM(L6:L8)</f>
        <v>351</v>
      </c>
      <c r="M10" s="588">
        <f>SUM(M6:M8)</f>
        <v>402</v>
      </c>
      <c r="N10" s="588">
        <f>SUM(N6:N8)</f>
        <v>1179</v>
      </c>
      <c r="O10" s="589">
        <f>AVERAGE(B10:M10)</f>
        <v>393</v>
      </c>
      <c r="P10" s="593"/>
      <c r="Q10" s="602">
        <f>SUM(Q6:Q8)</f>
        <v>38.554610856769131</v>
      </c>
    </row>
    <row r="11" spans="1:18" ht="15.75" thickBot="1">
      <c r="A11" s="124"/>
      <c r="B11" s="125"/>
      <c r="C11" s="125"/>
      <c r="D11" s="125"/>
      <c r="E11" s="409"/>
      <c r="F11" s="125"/>
      <c r="G11" s="125"/>
      <c r="H11" s="125"/>
      <c r="I11" s="125"/>
      <c r="J11" s="125"/>
      <c r="K11" s="125"/>
      <c r="L11" s="125"/>
      <c r="M11" s="126"/>
      <c r="N11" s="127"/>
      <c r="O11" s="128"/>
      <c r="P11" s="129"/>
      <c r="Q11" s="604"/>
    </row>
    <row r="12" spans="1:18" ht="15.75" thickBot="1">
      <c r="A12" s="1001" t="s">
        <v>576</v>
      </c>
      <c r="B12" s="130"/>
      <c r="C12" s="113"/>
      <c r="D12" s="113"/>
      <c r="E12" s="410"/>
      <c r="F12" s="113"/>
      <c r="G12" s="113"/>
      <c r="H12" s="113"/>
      <c r="I12" s="113"/>
      <c r="J12" s="113"/>
      <c r="K12" s="113"/>
      <c r="L12" s="113"/>
      <c r="M12" s="114"/>
      <c r="N12" s="131"/>
      <c r="O12" s="132"/>
      <c r="P12" s="133"/>
      <c r="Q12" s="605"/>
    </row>
    <row r="13" spans="1:18" ht="15.75" thickBot="1">
      <c r="A13" s="134" t="s">
        <v>576</v>
      </c>
      <c r="B13" s="487"/>
      <c r="C13" s="404"/>
      <c r="D13" s="445"/>
      <c r="E13" s="404"/>
      <c r="F13" s="404"/>
      <c r="G13" s="404"/>
      <c r="H13" s="404"/>
      <c r="I13" s="404"/>
      <c r="J13" s="404"/>
      <c r="K13" s="404">
        <v>714</v>
      </c>
      <c r="L13" s="404">
        <v>606</v>
      </c>
      <c r="M13" s="594">
        <v>559</v>
      </c>
      <c r="N13" s="595">
        <f>SUM(B13:M13)</f>
        <v>1879</v>
      </c>
      <c r="O13" s="596">
        <f>AVERAGE(B13:M13)</f>
        <v>626.33333333333337</v>
      </c>
      <c r="P13" s="135"/>
      <c r="Q13" s="602">
        <f>(N13/N$15)*100</f>
        <v>61.445389143230869</v>
      </c>
    </row>
    <row r="14" spans="1:18" ht="15.75" thickBot="1">
      <c r="A14" s="124"/>
      <c r="B14" s="125"/>
      <c r="C14" s="125"/>
      <c r="D14" s="125"/>
      <c r="E14" s="409"/>
      <c r="F14" s="125"/>
      <c r="G14" s="409"/>
      <c r="H14" s="125"/>
      <c r="I14" s="125"/>
      <c r="J14" s="125"/>
      <c r="K14" s="125"/>
      <c r="L14" s="125"/>
      <c r="M14" s="597"/>
      <c r="N14" s="598"/>
      <c r="O14" s="599"/>
      <c r="P14" s="136"/>
      <c r="Q14" s="137"/>
    </row>
    <row r="15" spans="1:18" ht="15.75" thickBot="1">
      <c r="A15" s="122" t="s">
        <v>19</v>
      </c>
      <c r="B15" s="600"/>
      <c r="C15" s="600"/>
      <c r="D15" s="600"/>
      <c r="E15" s="600"/>
      <c r="F15" s="600"/>
      <c r="G15" s="600"/>
      <c r="H15" s="600"/>
      <c r="I15" s="600"/>
      <c r="J15" s="600"/>
      <c r="K15" s="600">
        <f>K10+K13</f>
        <v>1140</v>
      </c>
      <c r="L15" s="600">
        <f>L10+L13</f>
        <v>957</v>
      </c>
      <c r="M15" s="600">
        <f>M10+M13</f>
        <v>961</v>
      </c>
      <c r="N15" s="600">
        <f>N10+N13</f>
        <v>3058</v>
      </c>
      <c r="O15" s="601">
        <f>AVERAGE(B15:M15)</f>
        <v>1019.3333333333334</v>
      </c>
      <c r="P15" s="123"/>
      <c r="Q15" s="644">
        <f>SUM(Q10:Q13)</f>
        <v>100</v>
      </c>
      <c r="R15" s="10"/>
    </row>
    <row r="16" spans="1:18" ht="15.75" thickBot="1">
      <c r="I16" s="231"/>
      <c r="J16" s="231"/>
      <c r="K16" s="231"/>
      <c r="L16" s="231"/>
      <c r="M16" s="231"/>
      <c r="N16" s="231"/>
      <c r="O16" s="231"/>
      <c r="P16" s="231"/>
      <c r="Q16" s="231"/>
    </row>
    <row r="17" spans="1:17" ht="15.75" thickBot="1">
      <c r="A17" s="1168" t="s">
        <v>428</v>
      </c>
      <c r="B17" s="1169"/>
      <c r="C17" s="1169"/>
      <c r="D17" s="138"/>
      <c r="E17" s="1168" t="s">
        <v>576</v>
      </c>
      <c r="F17" s="1169"/>
      <c r="G17" s="1169"/>
      <c r="I17" s="231"/>
      <c r="J17" s="231"/>
      <c r="K17" s="231"/>
      <c r="L17" s="231"/>
      <c r="M17" s="231"/>
      <c r="N17" s="231"/>
      <c r="O17" s="231"/>
      <c r="P17" s="231"/>
      <c r="Q17" s="231"/>
    </row>
    <row r="18" spans="1:17" ht="15.75" thickBot="1">
      <c r="A18" s="300" t="s">
        <v>5</v>
      </c>
      <c r="B18" s="299" t="s">
        <v>6</v>
      </c>
      <c r="C18" s="635" t="s">
        <v>429</v>
      </c>
      <c r="D18" s="138"/>
      <c r="E18" s="300" t="s">
        <v>5</v>
      </c>
      <c r="F18" s="299" t="s">
        <v>6</v>
      </c>
      <c r="G18" s="635" t="s">
        <v>429</v>
      </c>
      <c r="I18" s="231"/>
      <c r="J18" s="231"/>
      <c r="K18" s="231"/>
      <c r="L18" s="231"/>
      <c r="M18" s="231"/>
      <c r="N18" s="231"/>
      <c r="O18" s="231"/>
      <c r="P18" s="231"/>
      <c r="Q18" s="231"/>
    </row>
    <row r="19" spans="1:17">
      <c r="A19" s="970">
        <v>46023</v>
      </c>
      <c r="B19" s="632">
        <f>M9</f>
        <v>399</v>
      </c>
      <c r="C19" s="636">
        <f>((B19-319)/319)*100</f>
        <v>25.078369905956109</v>
      </c>
      <c r="D19" s="138"/>
      <c r="E19" s="970">
        <v>46023</v>
      </c>
      <c r="F19" s="638">
        <f>M13</f>
        <v>559</v>
      </c>
      <c r="G19" s="636">
        <f>((F19-492)/492)*100</f>
        <v>13.617886178861788</v>
      </c>
      <c r="I19" s="231"/>
      <c r="J19" s="231"/>
      <c r="K19" s="231"/>
      <c r="L19" s="231"/>
      <c r="M19" s="231"/>
      <c r="N19" s="231"/>
      <c r="O19" s="231"/>
      <c r="P19" s="231"/>
      <c r="Q19" s="231"/>
    </row>
    <row r="20" spans="1:17">
      <c r="A20" s="971">
        <v>46054</v>
      </c>
      <c r="B20" s="987">
        <f>L9</f>
        <v>340</v>
      </c>
      <c r="C20" s="988">
        <f t="shared" ref="C20:C30" si="0">((B20-B19)/B19)*100</f>
        <v>-14.786967418546364</v>
      </c>
      <c r="D20" s="138"/>
      <c r="E20" s="971">
        <v>46054</v>
      </c>
      <c r="F20" s="989">
        <f>L13</f>
        <v>606</v>
      </c>
      <c r="G20" s="988">
        <f t="shared" ref="G20:G30" si="1">((F20-F19)/F19)*100</f>
        <v>8.4078711985688734</v>
      </c>
      <c r="I20" s="231"/>
      <c r="J20" s="231"/>
      <c r="K20" s="231"/>
      <c r="L20" s="231"/>
      <c r="M20" s="231"/>
      <c r="N20" s="231"/>
      <c r="O20" s="231"/>
      <c r="P20" s="231"/>
      <c r="Q20" s="231"/>
    </row>
    <row r="21" spans="1:17" s="231" customFormat="1">
      <c r="A21" s="1037">
        <v>46082</v>
      </c>
      <c r="B21" s="1038">
        <f>K9</f>
        <v>416</v>
      </c>
      <c r="C21" s="988">
        <f t="shared" si="0"/>
        <v>22.352941176470591</v>
      </c>
      <c r="D21" s="335"/>
      <c r="E21" s="1037">
        <v>46082</v>
      </c>
      <c r="F21" s="989">
        <f>K13</f>
        <v>714</v>
      </c>
      <c r="G21" s="988">
        <f t="shared" si="1"/>
        <v>17.82178217821782</v>
      </c>
    </row>
    <row r="22" spans="1:17">
      <c r="A22" s="971">
        <v>46113</v>
      </c>
      <c r="B22" s="633"/>
      <c r="C22" s="962">
        <f t="shared" si="0"/>
        <v>-100</v>
      </c>
      <c r="D22" s="335"/>
      <c r="E22" s="971">
        <v>46113</v>
      </c>
      <c r="F22" s="633"/>
      <c r="G22" s="962">
        <f t="shared" si="1"/>
        <v>-100</v>
      </c>
      <c r="I22" s="231"/>
      <c r="J22" s="231"/>
      <c r="K22" s="231"/>
      <c r="L22" s="231"/>
      <c r="M22" s="231"/>
      <c r="N22" s="231"/>
      <c r="O22" s="231"/>
      <c r="P22" s="231"/>
      <c r="Q22" s="231"/>
    </row>
    <row r="23" spans="1:17">
      <c r="A23" s="971">
        <v>46143</v>
      </c>
      <c r="B23" s="633"/>
      <c r="C23" s="962" t="e">
        <f t="shared" si="0"/>
        <v>#DIV/0!</v>
      </c>
      <c r="D23" s="138"/>
      <c r="E23" s="971">
        <v>46143</v>
      </c>
      <c r="F23" s="633"/>
      <c r="G23" s="962" t="e">
        <f t="shared" si="1"/>
        <v>#DIV/0!</v>
      </c>
    </row>
    <row r="24" spans="1:17" s="375" customFormat="1">
      <c r="A24" s="971">
        <v>46174</v>
      </c>
      <c r="B24" s="633"/>
      <c r="C24" s="962" t="e">
        <f t="shared" si="0"/>
        <v>#DIV/0!</v>
      </c>
      <c r="D24" s="335"/>
      <c r="E24" s="971">
        <v>46174</v>
      </c>
      <c r="F24" s="633"/>
      <c r="G24" s="962" t="e">
        <f t="shared" si="1"/>
        <v>#DIV/0!</v>
      </c>
    </row>
    <row r="25" spans="1:17" s="231" customFormat="1">
      <c r="A25" s="971">
        <v>46204</v>
      </c>
      <c r="B25" s="633"/>
      <c r="C25" s="962" t="e">
        <f t="shared" si="0"/>
        <v>#DIV/0!</v>
      </c>
      <c r="D25" s="335"/>
      <c r="E25" s="971">
        <v>46204</v>
      </c>
      <c r="F25" s="633"/>
      <c r="G25" s="962" t="e">
        <f t="shared" si="1"/>
        <v>#DIV/0!</v>
      </c>
    </row>
    <row r="26" spans="1:17">
      <c r="A26" s="971">
        <v>46235</v>
      </c>
      <c r="B26" s="633"/>
      <c r="C26" s="962" t="e">
        <f t="shared" si="0"/>
        <v>#DIV/0!</v>
      </c>
      <c r="D26" s="138"/>
      <c r="E26" s="971">
        <v>46235</v>
      </c>
      <c r="F26" s="633"/>
      <c r="G26" s="962" t="e">
        <f t="shared" si="1"/>
        <v>#DIV/0!</v>
      </c>
    </row>
    <row r="27" spans="1:17">
      <c r="A27" s="971">
        <v>46266</v>
      </c>
      <c r="B27" s="633"/>
      <c r="C27" s="962" t="e">
        <f t="shared" si="0"/>
        <v>#DIV/0!</v>
      </c>
      <c r="D27" s="138"/>
      <c r="E27" s="971">
        <v>46266</v>
      </c>
      <c r="F27" s="633"/>
      <c r="G27" s="962" t="e">
        <f t="shared" si="1"/>
        <v>#DIV/0!</v>
      </c>
    </row>
    <row r="28" spans="1:17">
      <c r="A28" s="971">
        <v>46296</v>
      </c>
      <c r="B28" s="633"/>
      <c r="C28" s="962" t="e">
        <f t="shared" si="0"/>
        <v>#DIV/0!</v>
      </c>
      <c r="D28" s="138"/>
      <c r="E28" s="971">
        <v>46296</v>
      </c>
      <c r="F28" s="633"/>
      <c r="G28" s="962" t="e">
        <f t="shared" si="1"/>
        <v>#DIV/0!</v>
      </c>
    </row>
    <row r="29" spans="1:17">
      <c r="A29" s="971">
        <v>46327</v>
      </c>
      <c r="B29" s="963"/>
      <c r="C29" s="962" t="e">
        <f t="shared" si="0"/>
        <v>#DIV/0!</v>
      </c>
      <c r="D29" s="138"/>
      <c r="E29" s="971">
        <v>46327</v>
      </c>
      <c r="F29" s="633"/>
      <c r="G29" s="962" t="e">
        <f t="shared" si="1"/>
        <v>#DIV/0!</v>
      </c>
    </row>
    <row r="30" spans="1:17" ht="15.75" thickBot="1">
      <c r="A30" s="972">
        <v>46357</v>
      </c>
      <c r="B30" s="634"/>
      <c r="C30" s="637" t="e">
        <f t="shared" si="0"/>
        <v>#DIV/0!</v>
      </c>
      <c r="D30" s="138"/>
      <c r="E30" s="972">
        <v>46357</v>
      </c>
      <c r="F30" s="633"/>
      <c r="G30" s="637" t="e">
        <f t="shared" si="1"/>
        <v>#DIV/0!</v>
      </c>
    </row>
    <row r="31" spans="1:17" ht="15.75" thickBot="1">
      <c r="A31" s="302" t="s">
        <v>8</v>
      </c>
      <c r="B31" s="305">
        <f>SUM(B19:B30)</f>
        <v>1155</v>
      </c>
      <c r="C31" s="139"/>
      <c r="D31" s="606"/>
      <c r="E31" s="389" t="s">
        <v>8</v>
      </c>
      <c r="F31" s="305">
        <f>SUM(F19:F30)</f>
        <v>1879</v>
      </c>
      <c r="G31" s="139"/>
    </row>
    <row r="32" spans="1:17" ht="15.75" thickBot="1">
      <c r="A32" s="301" t="s">
        <v>9</v>
      </c>
      <c r="B32" s="173">
        <f>AVERAGE(B19:B30)</f>
        <v>385</v>
      </c>
      <c r="C32" s="139"/>
      <c r="D32" s="606"/>
      <c r="E32" s="607" t="s">
        <v>9</v>
      </c>
      <c r="F32" s="173">
        <f>AVERAGE(F19:F30)</f>
        <v>626.33333333333337</v>
      </c>
      <c r="G32" s="139"/>
    </row>
    <row r="33" spans="1:18" s="674" customFormat="1" ht="15.75" thickBot="1">
      <c r="A33" s="1125"/>
      <c r="B33" s="1126"/>
      <c r="C33" s="1127"/>
      <c r="D33" s="1128"/>
      <c r="E33" s="1129"/>
      <c r="F33" s="1126"/>
      <c r="G33" s="1127"/>
    </row>
    <row r="34" spans="1:18" ht="17.25" customHeight="1" thickBot="1">
      <c r="A34" s="1185" t="s">
        <v>591</v>
      </c>
      <c r="B34" s="1186"/>
      <c r="C34" s="1186"/>
      <c r="D34" s="1186"/>
      <c r="E34" s="1186"/>
      <c r="F34" s="1186"/>
      <c r="G34" s="1186"/>
      <c r="H34" s="1187"/>
      <c r="I34" s="1135"/>
      <c r="J34" s="1188" t="s">
        <v>589</v>
      </c>
      <c r="K34" s="1189"/>
      <c r="L34" s="1189"/>
      <c r="M34" s="1189"/>
      <c r="N34" s="1189"/>
      <c r="O34" s="1189"/>
      <c r="P34" s="1189"/>
      <c r="Q34" s="1189"/>
      <c r="R34" s="1190"/>
    </row>
    <row r="35" spans="1:18" ht="93" customHeight="1" thickBot="1">
      <c r="A35" s="1134"/>
      <c r="B35" s="1130" t="s">
        <v>430</v>
      </c>
      <c r="C35" s="1131" t="s">
        <v>431</v>
      </c>
      <c r="D35" s="1131" t="s">
        <v>432</v>
      </c>
      <c r="E35" s="1131" t="s">
        <v>433</v>
      </c>
      <c r="F35" s="1131" t="s">
        <v>434</v>
      </c>
      <c r="G35" s="1132" t="s">
        <v>435</v>
      </c>
      <c r="H35" s="1133" t="s">
        <v>19</v>
      </c>
      <c r="J35" s="1179"/>
      <c r="K35" s="1180"/>
      <c r="L35" s="1130" t="s">
        <v>430</v>
      </c>
      <c r="M35" s="1131" t="s">
        <v>431</v>
      </c>
      <c r="N35" s="1131" t="s">
        <v>432</v>
      </c>
      <c r="O35" s="1131" t="s">
        <v>433</v>
      </c>
      <c r="P35" s="1131" t="s">
        <v>434</v>
      </c>
      <c r="Q35" s="1132" t="s">
        <v>435</v>
      </c>
      <c r="R35" s="1133" t="s">
        <v>19</v>
      </c>
    </row>
    <row r="36" spans="1:18" ht="27" customHeight="1" thickBot="1">
      <c r="A36" s="297" t="s">
        <v>424</v>
      </c>
      <c r="B36" s="140"/>
      <c r="C36" s="141"/>
      <c r="D36" s="141"/>
      <c r="E36" s="141"/>
      <c r="F36" s="141"/>
      <c r="G36" s="141"/>
      <c r="H36" s="473"/>
      <c r="J36" s="1171" t="s">
        <v>424</v>
      </c>
      <c r="K36" s="1172"/>
      <c r="L36" s="140"/>
      <c r="M36" s="141"/>
      <c r="N36" s="141"/>
      <c r="O36" s="141"/>
      <c r="P36" s="141"/>
      <c r="Q36" s="141"/>
      <c r="R36" s="473"/>
    </row>
    <row r="37" spans="1:18">
      <c r="A37" s="296">
        <v>46023</v>
      </c>
      <c r="B37" s="142">
        <v>31</v>
      </c>
      <c r="C37" s="143">
        <v>9</v>
      </c>
      <c r="D37" s="143">
        <v>113</v>
      </c>
      <c r="E37" s="143">
        <v>13</v>
      </c>
      <c r="F37" s="143">
        <v>82</v>
      </c>
      <c r="G37" s="144">
        <v>42</v>
      </c>
      <c r="H37" s="474">
        <f t="shared" ref="H37:H48" si="2">SUM(B37:G37)</f>
        <v>290</v>
      </c>
      <c r="J37" s="1173">
        <v>46023</v>
      </c>
      <c r="K37" s="1174"/>
      <c r="L37" s="1115"/>
      <c r="M37" s="1116"/>
      <c r="N37" s="1116"/>
      <c r="O37" s="1116"/>
      <c r="P37" s="1116"/>
      <c r="Q37" s="1117"/>
      <c r="R37" s="1118"/>
    </row>
    <row r="38" spans="1:18">
      <c r="A38" s="296">
        <v>46054</v>
      </c>
      <c r="B38" s="145">
        <v>20</v>
      </c>
      <c r="C38" s="146">
        <v>11</v>
      </c>
      <c r="D38" s="146">
        <v>90</v>
      </c>
      <c r="E38" s="146">
        <v>11</v>
      </c>
      <c r="F38" s="146">
        <v>47</v>
      </c>
      <c r="G38" s="147">
        <v>68</v>
      </c>
      <c r="H38" s="475">
        <f t="shared" si="2"/>
        <v>247</v>
      </c>
      <c r="J38" s="1175">
        <v>46054</v>
      </c>
      <c r="K38" s="1176"/>
      <c r="L38" s="1115"/>
      <c r="M38" s="1116"/>
      <c r="N38" s="1116"/>
      <c r="O38" s="1116"/>
      <c r="P38" s="1116"/>
      <c r="Q38" s="1117"/>
      <c r="R38" s="1119"/>
    </row>
    <row r="39" spans="1:18">
      <c r="A39" s="296">
        <v>46082</v>
      </c>
      <c r="B39" s="145">
        <v>39</v>
      </c>
      <c r="C39" s="146">
        <v>13</v>
      </c>
      <c r="D39" s="146">
        <v>117</v>
      </c>
      <c r="E39" s="146">
        <v>16</v>
      </c>
      <c r="F39" s="146">
        <v>59</v>
      </c>
      <c r="G39" s="147">
        <v>84</v>
      </c>
      <c r="H39" s="475">
        <f t="shared" si="2"/>
        <v>328</v>
      </c>
      <c r="J39" s="1175">
        <v>46082</v>
      </c>
      <c r="K39" s="1176"/>
      <c r="L39" s="1107">
        <v>0</v>
      </c>
      <c r="M39" s="1102">
        <v>0</v>
      </c>
      <c r="N39" s="1102">
        <v>0</v>
      </c>
      <c r="O39" s="1102">
        <v>0</v>
      </c>
      <c r="P39" s="1102">
        <v>0</v>
      </c>
      <c r="Q39" s="1109">
        <v>0</v>
      </c>
      <c r="R39" s="1111">
        <f t="shared" ref="R39:R48" si="3">SUM(L39:Q39)</f>
        <v>0</v>
      </c>
    </row>
    <row r="40" spans="1:18">
      <c r="A40" s="296">
        <v>46113</v>
      </c>
      <c r="B40" s="145"/>
      <c r="C40" s="146"/>
      <c r="D40" s="146"/>
      <c r="E40" s="146"/>
      <c r="F40" s="146"/>
      <c r="G40" s="147"/>
      <c r="H40" s="475">
        <f t="shared" si="2"/>
        <v>0</v>
      </c>
      <c r="J40" s="1175">
        <v>46113</v>
      </c>
      <c r="K40" s="1176"/>
      <c r="L40" s="1099"/>
      <c r="M40" s="1100"/>
      <c r="N40" s="1100"/>
      <c r="O40" s="1100"/>
      <c r="P40" s="1100"/>
      <c r="Q40" s="1101"/>
      <c r="R40" s="1111">
        <f t="shared" si="3"/>
        <v>0</v>
      </c>
    </row>
    <row r="41" spans="1:18">
      <c r="A41" s="296">
        <v>46143</v>
      </c>
      <c r="B41" s="145"/>
      <c r="C41" s="146"/>
      <c r="D41" s="146"/>
      <c r="E41" s="146"/>
      <c r="F41" s="146"/>
      <c r="G41" s="147"/>
      <c r="H41" s="475">
        <f t="shared" si="2"/>
        <v>0</v>
      </c>
      <c r="J41" s="1175">
        <v>46143</v>
      </c>
      <c r="K41" s="1176"/>
      <c r="L41" s="145"/>
      <c r="M41" s="146"/>
      <c r="N41" s="146"/>
      <c r="O41" s="146"/>
      <c r="P41" s="146"/>
      <c r="Q41" s="147"/>
      <c r="R41" s="1111">
        <f t="shared" si="3"/>
        <v>0</v>
      </c>
    </row>
    <row r="42" spans="1:18">
      <c r="A42" s="296">
        <v>46174</v>
      </c>
      <c r="B42" s="145"/>
      <c r="C42" s="146"/>
      <c r="D42" s="146"/>
      <c r="E42" s="146"/>
      <c r="F42" s="146"/>
      <c r="G42" s="147"/>
      <c r="H42" s="475">
        <f t="shared" si="2"/>
        <v>0</v>
      </c>
      <c r="J42" s="1175">
        <v>46174</v>
      </c>
      <c r="K42" s="1176"/>
      <c r="L42" s="145"/>
      <c r="M42" s="146"/>
      <c r="N42" s="146"/>
      <c r="O42" s="146"/>
      <c r="P42" s="146"/>
      <c r="Q42" s="147"/>
      <c r="R42" s="1111">
        <f t="shared" si="3"/>
        <v>0</v>
      </c>
    </row>
    <row r="43" spans="1:18">
      <c r="A43" s="296">
        <v>46204</v>
      </c>
      <c r="B43" s="145"/>
      <c r="C43" s="146"/>
      <c r="D43" s="146"/>
      <c r="E43" s="146"/>
      <c r="F43" s="146"/>
      <c r="G43" s="147"/>
      <c r="H43" s="475">
        <f t="shared" si="2"/>
        <v>0</v>
      </c>
      <c r="J43" s="1175">
        <v>46204</v>
      </c>
      <c r="K43" s="1176"/>
      <c r="L43" s="145"/>
      <c r="M43" s="146"/>
      <c r="N43" s="146"/>
      <c r="O43" s="146"/>
      <c r="P43" s="146"/>
      <c r="Q43" s="147"/>
      <c r="R43" s="1111">
        <f t="shared" si="3"/>
        <v>0</v>
      </c>
    </row>
    <row r="44" spans="1:18">
      <c r="A44" s="296">
        <v>46235</v>
      </c>
      <c r="B44" s="145"/>
      <c r="C44" s="146"/>
      <c r="D44" s="146"/>
      <c r="E44" s="146"/>
      <c r="F44" s="146"/>
      <c r="G44" s="147"/>
      <c r="H44" s="475">
        <f t="shared" si="2"/>
        <v>0</v>
      </c>
      <c r="J44" s="1175">
        <v>46235</v>
      </c>
      <c r="K44" s="1176"/>
      <c r="L44" s="145"/>
      <c r="M44" s="146"/>
      <c r="N44" s="146"/>
      <c r="O44" s="146"/>
      <c r="P44" s="146"/>
      <c r="Q44" s="147"/>
      <c r="R44" s="1111">
        <f t="shared" si="3"/>
        <v>0</v>
      </c>
    </row>
    <row r="45" spans="1:18">
      <c r="A45" s="296">
        <v>46266</v>
      </c>
      <c r="B45" s="145"/>
      <c r="C45" s="146"/>
      <c r="D45" s="146"/>
      <c r="E45" s="146"/>
      <c r="F45" s="146"/>
      <c r="G45" s="147"/>
      <c r="H45" s="475">
        <f t="shared" si="2"/>
        <v>0</v>
      </c>
      <c r="J45" s="1175">
        <v>46266</v>
      </c>
      <c r="K45" s="1176"/>
      <c r="L45" s="145"/>
      <c r="M45" s="146"/>
      <c r="N45" s="146"/>
      <c r="O45" s="146"/>
      <c r="P45" s="146"/>
      <c r="Q45" s="147"/>
      <c r="R45" s="1111">
        <f t="shared" si="3"/>
        <v>0</v>
      </c>
    </row>
    <row r="46" spans="1:18">
      <c r="A46" s="296">
        <v>46296</v>
      </c>
      <c r="B46" s="145"/>
      <c r="C46" s="146"/>
      <c r="D46" s="146"/>
      <c r="E46" s="146"/>
      <c r="F46" s="146"/>
      <c r="G46" s="147"/>
      <c r="H46" s="475">
        <f t="shared" si="2"/>
        <v>0</v>
      </c>
      <c r="J46" s="1175">
        <v>46296</v>
      </c>
      <c r="K46" s="1176"/>
      <c r="L46" s="145"/>
      <c r="M46" s="146"/>
      <c r="N46" s="146"/>
      <c r="O46" s="146"/>
      <c r="P46" s="146"/>
      <c r="Q46" s="147"/>
      <c r="R46" s="1111">
        <f t="shared" si="3"/>
        <v>0</v>
      </c>
    </row>
    <row r="47" spans="1:18">
      <c r="A47" s="296">
        <v>46327</v>
      </c>
      <c r="B47" s="145"/>
      <c r="C47" s="146"/>
      <c r="D47" s="146"/>
      <c r="E47" s="146"/>
      <c r="F47" s="146"/>
      <c r="G47" s="147"/>
      <c r="H47" s="475">
        <f t="shared" si="2"/>
        <v>0</v>
      </c>
      <c r="J47" s="1175">
        <v>46327</v>
      </c>
      <c r="K47" s="1176"/>
      <c r="L47" s="145"/>
      <c r="M47" s="146"/>
      <c r="N47" s="146"/>
      <c r="O47" s="146"/>
      <c r="P47" s="146"/>
      <c r="Q47" s="147"/>
      <c r="R47" s="1111">
        <f t="shared" si="3"/>
        <v>0</v>
      </c>
    </row>
    <row r="48" spans="1:18" ht="15.75" thickBot="1">
      <c r="A48" s="296">
        <v>46357</v>
      </c>
      <c r="B48" s="148"/>
      <c r="C48" s="149"/>
      <c r="D48" s="149"/>
      <c r="E48" s="149"/>
      <c r="F48" s="149"/>
      <c r="G48" s="150"/>
      <c r="H48" s="488">
        <f t="shared" si="2"/>
        <v>0</v>
      </c>
      <c r="J48" s="1177">
        <v>46357</v>
      </c>
      <c r="K48" s="1178"/>
      <c r="L48" s="148"/>
      <c r="M48" s="149"/>
      <c r="N48" s="149"/>
      <c r="O48" s="149"/>
      <c r="P48" s="149"/>
      <c r="Q48" s="150"/>
      <c r="R48" s="1110">
        <f t="shared" si="3"/>
        <v>0</v>
      </c>
    </row>
    <row r="49" spans="1:18" ht="39.75" customHeight="1" thickBot="1">
      <c r="A49" s="298" t="s">
        <v>436</v>
      </c>
      <c r="B49" s="295">
        <f t="shared" ref="B49:H49" si="4">SUM(B37:B48)</f>
        <v>90</v>
      </c>
      <c r="C49" s="151">
        <f t="shared" si="4"/>
        <v>33</v>
      </c>
      <c r="D49" s="151">
        <f t="shared" si="4"/>
        <v>320</v>
      </c>
      <c r="E49" s="151">
        <f t="shared" si="4"/>
        <v>40</v>
      </c>
      <c r="F49" s="151">
        <f t="shared" si="4"/>
        <v>188</v>
      </c>
      <c r="G49" s="151">
        <f t="shared" si="4"/>
        <v>194</v>
      </c>
      <c r="H49" s="152">
        <f t="shared" si="4"/>
        <v>865</v>
      </c>
      <c r="J49" s="1181" t="s">
        <v>436</v>
      </c>
      <c r="K49" s="1182"/>
      <c r="L49" s="295">
        <f t="shared" ref="L49:R49" si="5">SUM(L37:L48)</f>
        <v>0</v>
      </c>
      <c r="M49" s="151">
        <f t="shared" si="5"/>
        <v>0</v>
      </c>
      <c r="N49" s="151">
        <f t="shared" si="5"/>
        <v>0</v>
      </c>
      <c r="O49" s="151">
        <f t="shared" si="5"/>
        <v>0</v>
      </c>
      <c r="P49" s="151">
        <f t="shared" si="5"/>
        <v>0</v>
      </c>
      <c r="Q49" s="151">
        <f t="shared" si="5"/>
        <v>0</v>
      </c>
      <c r="R49" s="152">
        <f t="shared" si="5"/>
        <v>0</v>
      </c>
    </row>
    <row r="50" spans="1:18" ht="15.75" thickBot="1">
      <c r="A50" s="141"/>
      <c r="B50" s="153"/>
      <c r="C50" s="153"/>
      <c r="D50" s="153"/>
      <c r="E50" s="153"/>
      <c r="F50" s="153"/>
      <c r="G50" s="153"/>
      <c r="H50" s="153"/>
      <c r="J50" s="1183"/>
      <c r="K50" s="1184"/>
      <c r="L50" s="1096"/>
      <c r="M50" s="153"/>
      <c r="N50" s="153"/>
      <c r="O50" s="153"/>
      <c r="P50" s="153"/>
      <c r="Q50" s="153"/>
      <c r="R50" s="153"/>
    </row>
    <row r="51" spans="1:18" ht="27" customHeight="1" thickBot="1">
      <c r="A51" s="297" t="s">
        <v>423</v>
      </c>
      <c r="B51" s="154"/>
      <c r="C51" s="155"/>
      <c r="D51" s="155"/>
      <c r="E51" s="155"/>
      <c r="F51" s="155"/>
      <c r="G51" s="155"/>
      <c r="H51" s="476"/>
      <c r="J51" s="1171" t="s">
        <v>423</v>
      </c>
      <c r="K51" s="1172"/>
      <c r="L51" s="154"/>
      <c r="M51" s="155"/>
      <c r="N51" s="155"/>
      <c r="O51" s="155"/>
      <c r="P51" s="155"/>
      <c r="Q51" s="155"/>
      <c r="R51" s="476"/>
    </row>
    <row r="52" spans="1:18">
      <c r="A52" s="296">
        <v>46023</v>
      </c>
      <c r="B52" s="156">
        <v>6</v>
      </c>
      <c r="C52" s="157">
        <v>15</v>
      </c>
      <c r="D52" s="157">
        <v>44</v>
      </c>
      <c r="E52" s="157">
        <v>1</v>
      </c>
      <c r="F52" s="157">
        <v>15</v>
      </c>
      <c r="G52" s="158">
        <v>28</v>
      </c>
      <c r="H52" s="477">
        <f t="shared" ref="H52:H63" si="6">SUM(B52:G52)</f>
        <v>109</v>
      </c>
      <c r="J52" s="1173">
        <v>46023</v>
      </c>
      <c r="K52" s="1174"/>
      <c r="L52" s="1120"/>
      <c r="M52" s="1121"/>
      <c r="N52" s="1121"/>
      <c r="O52" s="1121"/>
      <c r="P52" s="1121"/>
      <c r="Q52" s="1122"/>
      <c r="R52" s="1123"/>
    </row>
    <row r="53" spans="1:18">
      <c r="A53" s="296">
        <v>46054</v>
      </c>
      <c r="B53" s="159">
        <v>4</v>
      </c>
      <c r="C53" s="160">
        <v>12</v>
      </c>
      <c r="D53" s="160">
        <v>36</v>
      </c>
      <c r="E53" s="160">
        <v>1</v>
      </c>
      <c r="F53" s="160">
        <v>14</v>
      </c>
      <c r="G53" s="161">
        <v>26</v>
      </c>
      <c r="H53" s="478">
        <f t="shared" si="6"/>
        <v>93</v>
      </c>
      <c r="J53" s="1175">
        <v>46054</v>
      </c>
      <c r="K53" s="1176"/>
      <c r="L53" s="1120"/>
      <c r="M53" s="1121"/>
      <c r="N53" s="1121"/>
      <c r="O53" s="1121"/>
      <c r="P53" s="1121"/>
      <c r="Q53" s="1122"/>
      <c r="R53" s="1124"/>
    </row>
    <row r="54" spans="1:18">
      <c r="A54" s="296">
        <v>46082</v>
      </c>
      <c r="B54" s="159">
        <v>5</v>
      </c>
      <c r="C54" s="160">
        <v>14</v>
      </c>
      <c r="D54" s="160">
        <v>30</v>
      </c>
      <c r="E54" s="160">
        <v>2</v>
      </c>
      <c r="F54" s="160">
        <v>12</v>
      </c>
      <c r="G54" s="161">
        <v>25</v>
      </c>
      <c r="H54" s="478">
        <f t="shared" si="6"/>
        <v>88</v>
      </c>
      <c r="J54" s="1175">
        <v>46082</v>
      </c>
      <c r="K54" s="1176"/>
      <c r="L54" s="1108">
        <v>0</v>
      </c>
      <c r="M54" s="1106">
        <v>0</v>
      </c>
      <c r="N54" s="1106">
        <v>0</v>
      </c>
      <c r="O54" s="1106">
        <v>0</v>
      </c>
      <c r="P54" s="1106">
        <v>0</v>
      </c>
      <c r="Q54" s="1112">
        <v>0</v>
      </c>
      <c r="R54" s="1113">
        <f t="shared" ref="R54:R63" si="7">SUM(L54:Q54)</f>
        <v>0</v>
      </c>
    </row>
    <row r="55" spans="1:18">
      <c r="A55" s="296">
        <v>46113</v>
      </c>
      <c r="B55" s="159"/>
      <c r="C55" s="160"/>
      <c r="D55" s="160"/>
      <c r="E55" s="160"/>
      <c r="F55" s="160"/>
      <c r="G55" s="161"/>
      <c r="H55" s="478">
        <f t="shared" si="6"/>
        <v>0</v>
      </c>
      <c r="J55" s="1175">
        <v>46113</v>
      </c>
      <c r="K55" s="1176"/>
      <c r="L55" s="1103"/>
      <c r="M55" s="1104"/>
      <c r="N55" s="1104"/>
      <c r="O55" s="1104"/>
      <c r="P55" s="1104"/>
      <c r="Q55" s="1105"/>
      <c r="R55" s="1113">
        <f t="shared" si="7"/>
        <v>0</v>
      </c>
    </row>
    <row r="56" spans="1:18">
      <c r="A56" s="296">
        <v>46143</v>
      </c>
      <c r="B56" s="159"/>
      <c r="C56" s="160"/>
      <c r="D56" s="160"/>
      <c r="E56" s="160"/>
      <c r="F56" s="160"/>
      <c r="G56" s="161"/>
      <c r="H56" s="478">
        <f t="shared" si="6"/>
        <v>0</v>
      </c>
      <c r="J56" s="1175">
        <v>46143</v>
      </c>
      <c r="K56" s="1176"/>
      <c r="L56" s="159"/>
      <c r="M56" s="160"/>
      <c r="N56" s="160"/>
      <c r="O56" s="160"/>
      <c r="P56" s="160"/>
      <c r="Q56" s="161"/>
      <c r="R56" s="1113">
        <f t="shared" si="7"/>
        <v>0</v>
      </c>
    </row>
    <row r="57" spans="1:18">
      <c r="A57" s="296">
        <v>46174</v>
      </c>
      <c r="B57" s="159"/>
      <c r="C57" s="160"/>
      <c r="D57" s="160"/>
      <c r="E57" s="160"/>
      <c r="F57" s="160"/>
      <c r="G57" s="161"/>
      <c r="H57" s="478">
        <f t="shared" si="6"/>
        <v>0</v>
      </c>
      <c r="J57" s="1175">
        <v>46174</v>
      </c>
      <c r="K57" s="1176"/>
      <c r="L57" s="159"/>
      <c r="M57" s="160"/>
      <c r="N57" s="160"/>
      <c r="O57" s="160"/>
      <c r="P57" s="160"/>
      <c r="Q57" s="161"/>
      <c r="R57" s="1113">
        <f t="shared" si="7"/>
        <v>0</v>
      </c>
    </row>
    <row r="58" spans="1:18">
      <c r="A58" s="296">
        <v>46204</v>
      </c>
      <c r="B58" s="159"/>
      <c r="C58" s="160"/>
      <c r="D58" s="160"/>
      <c r="E58" s="160"/>
      <c r="F58" s="160"/>
      <c r="G58" s="161"/>
      <c r="H58" s="478">
        <f t="shared" si="6"/>
        <v>0</v>
      </c>
      <c r="J58" s="1175">
        <v>46204</v>
      </c>
      <c r="K58" s="1176"/>
      <c r="L58" s="159"/>
      <c r="M58" s="160"/>
      <c r="N58" s="160"/>
      <c r="O58" s="160"/>
      <c r="P58" s="160"/>
      <c r="Q58" s="161"/>
      <c r="R58" s="1113">
        <f t="shared" si="7"/>
        <v>0</v>
      </c>
    </row>
    <row r="59" spans="1:18">
      <c r="A59" s="296">
        <v>46235</v>
      </c>
      <c r="B59" s="159"/>
      <c r="C59" s="160"/>
      <c r="D59" s="160"/>
      <c r="E59" s="160"/>
      <c r="F59" s="160"/>
      <c r="G59" s="161"/>
      <c r="H59" s="478">
        <f t="shared" si="6"/>
        <v>0</v>
      </c>
      <c r="J59" s="1175">
        <v>46235</v>
      </c>
      <c r="K59" s="1176"/>
      <c r="L59" s="159"/>
      <c r="M59" s="160"/>
      <c r="N59" s="160"/>
      <c r="O59" s="160"/>
      <c r="P59" s="160"/>
      <c r="Q59" s="161"/>
      <c r="R59" s="1113">
        <f t="shared" si="7"/>
        <v>0</v>
      </c>
    </row>
    <row r="60" spans="1:18">
      <c r="A60" s="296">
        <v>46266</v>
      </c>
      <c r="B60" s="159"/>
      <c r="C60" s="160"/>
      <c r="D60" s="160"/>
      <c r="E60" s="160"/>
      <c r="F60" s="160"/>
      <c r="G60" s="161"/>
      <c r="H60" s="478">
        <f t="shared" si="6"/>
        <v>0</v>
      </c>
      <c r="J60" s="1175">
        <v>46266</v>
      </c>
      <c r="K60" s="1176"/>
      <c r="L60" s="159"/>
      <c r="M60" s="160"/>
      <c r="N60" s="160"/>
      <c r="O60" s="160"/>
      <c r="P60" s="160"/>
      <c r="Q60" s="161"/>
      <c r="R60" s="1113">
        <f t="shared" si="7"/>
        <v>0</v>
      </c>
    </row>
    <row r="61" spans="1:18">
      <c r="A61" s="296">
        <v>46296</v>
      </c>
      <c r="B61" s="159"/>
      <c r="C61" s="160"/>
      <c r="D61" s="160"/>
      <c r="E61" s="160"/>
      <c r="F61" s="160"/>
      <c r="G61" s="161"/>
      <c r="H61" s="478">
        <f t="shared" si="6"/>
        <v>0</v>
      </c>
      <c r="J61" s="1175">
        <v>46296</v>
      </c>
      <c r="K61" s="1176"/>
      <c r="L61" s="159"/>
      <c r="M61" s="160"/>
      <c r="N61" s="160"/>
      <c r="O61" s="160"/>
      <c r="P61" s="160"/>
      <c r="Q61" s="161"/>
      <c r="R61" s="1113">
        <f t="shared" si="7"/>
        <v>0</v>
      </c>
    </row>
    <row r="62" spans="1:18">
      <c r="A62" s="296">
        <v>46327</v>
      </c>
      <c r="B62" s="159"/>
      <c r="C62" s="160"/>
      <c r="D62" s="160"/>
      <c r="E62" s="160"/>
      <c r="F62" s="160"/>
      <c r="G62" s="161"/>
      <c r="H62" s="478">
        <f t="shared" si="6"/>
        <v>0</v>
      </c>
      <c r="J62" s="1175">
        <v>46327</v>
      </c>
      <c r="K62" s="1176"/>
      <c r="L62" s="159"/>
      <c r="M62" s="160"/>
      <c r="N62" s="160"/>
      <c r="O62" s="160"/>
      <c r="P62" s="160"/>
      <c r="Q62" s="161"/>
      <c r="R62" s="1113">
        <f t="shared" si="7"/>
        <v>0</v>
      </c>
    </row>
    <row r="63" spans="1:18" ht="15.75" thickBot="1">
      <c r="A63" s="296">
        <v>46357</v>
      </c>
      <c r="B63" s="162"/>
      <c r="C63" s="163"/>
      <c r="D63" s="163"/>
      <c r="E63" s="163"/>
      <c r="F63" s="163"/>
      <c r="G63" s="164"/>
      <c r="H63" s="479">
        <f t="shared" si="6"/>
        <v>0</v>
      </c>
      <c r="J63" s="1177">
        <v>46357</v>
      </c>
      <c r="K63" s="1178"/>
      <c r="L63" s="162"/>
      <c r="M63" s="163"/>
      <c r="N63" s="163"/>
      <c r="O63" s="163"/>
      <c r="P63" s="163"/>
      <c r="Q63" s="164"/>
      <c r="R63" s="1114">
        <f t="shared" si="7"/>
        <v>0</v>
      </c>
    </row>
    <row r="64" spans="1:18" ht="39" customHeight="1" thickBot="1">
      <c r="A64" s="405" t="s">
        <v>437</v>
      </c>
      <c r="B64" s="165">
        <f t="shared" ref="B64:H64" si="8">SUM(B52:B63)</f>
        <v>15</v>
      </c>
      <c r="C64" s="165">
        <f t="shared" si="8"/>
        <v>41</v>
      </c>
      <c r="D64" s="165">
        <f t="shared" si="8"/>
        <v>110</v>
      </c>
      <c r="E64" s="165">
        <f t="shared" si="8"/>
        <v>4</v>
      </c>
      <c r="F64" s="165">
        <f t="shared" si="8"/>
        <v>41</v>
      </c>
      <c r="G64" s="166">
        <f t="shared" si="8"/>
        <v>79</v>
      </c>
      <c r="H64" s="167">
        <f t="shared" si="8"/>
        <v>290</v>
      </c>
      <c r="J64" s="1191" t="s">
        <v>437</v>
      </c>
      <c r="K64" s="1192"/>
      <c r="L64" s="165">
        <f t="shared" ref="L64:R64" si="9">SUM(L52:L63)</f>
        <v>0</v>
      </c>
      <c r="M64" s="165">
        <f t="shared" si="9"/>
        <v>0</v>
      </c>
      <c r="N64" s="165">
        <f t="shared" si="9"/>
        <v>0</v>
      </c>
      <c r="O64" s="165">
        <f t="shared" si="9"/>
        <v>0</v>
      </c>
      <c r="P64" s="165">
        <f t="shared" si="9"/>
        <v>0</v>
      </c>
      <c r="Q64" s="166">
        <f t="shared" si="9"/>
        <v>0</v>
      </c>
      <c r="R64" s="152">
        <f t="shared" si="9"/>
        <v>0</v>
      </c>
    </row>
    <row r="65" spans="1:18" ht="15.75" thickBot="1">
      <c r="A65" s="168"/>
      <c r="B65" s="168"/>
      <c r="C65" s="168"/>
      <c r="D65" s="168"/>
      <c r="E65" s="168"/>
      <c r="F65" s="168"/>
      <c r="G65" s="168"/>
      <c r="H65" s="168"/>
      <c r="J65" s="1193"/>
      <c r="K65" s="1194"/>
      <c r="L65" s="1097"/>
      <c r="M65" s="168"/>
      <c r="N65" s="168"/>
      <c r="O65" s="168"/>
      <c r="P65" s="168"/>
      <c r="Q65" s="168"/>
      <c r="R65" s="168"/>
    </row>
    <row r="66" spans="1:18" ht="26.25" customHeight="1" thickBot="1">
      <c r="A66" s="169" t="s">
        <v>19</v>
      </c>
      <c r="B66" s="170">
        <f t="shared" ref="B66:H66" si="10">B49+B64</f>
        <v>105</v>
      </c>
      <c r="C66" s="170">
        <f t="shared" si="10"/>
        <v>74</v>
      </c>
      <c r="D66" s="170">
        <f t="shared" si="10"/>
        <v>430</v>
      </c>
      <c r="E66" s="170">
        <f t="shared" si="10"/>
        <v>44</v>
      </c>
      <c r="F66" s="170">
        <f t="shared" si="10"/>
        <v>229</v>
      </c>
      <c r="G66" s="170">
        <f t="shared" si="10"/>
        <v>273</v>
      </c>
      <c r="H66" s="171">
        <f t="shared" si="10"/>
        <v>1155</v>
      </c>
      <c r="J66" s="1195" t="s">
        <v>19</v>
      </c>
      <c r="K66" s="1196"/>
      <c r="L66" s="1098">
        <f t="shared" ref="L66:R66" si="11">L49+L64</f>
        <v>0</v>
      </c>
      <c r="M66" s="170">
        <f t="shared" si="11"/>
        <v>0</v>
      </c>
      <c r="N66" s="170">
        <f t="shared" si="11"/>
        <v>0</v>
      </c>
      <c r="O66" s="170">
        <f t="shared" si="11"/>
        <v>0</v>
      </c>
      <c r="P66" s="170">
        <f t="shared" si="11"/>
        <v>0</v>
      </c>
      <c r="Q66" s="170">
        <f t="shared" si="11"/>
        <v>0</v>
      </c>
      <c r="R66" s="171">
        <f t="shared" si="11"/>
        <v>0</v>
      </c>
    </row>
    <row r="68" spans="1:18" ht="90" customHeight="1">
      <c r="A68" s="1170" t="s">
        <v>438</v>
      </c>
      <c r="B68" s="1170"/>
      <c r="C68" s="1170"/>
      <c r="D68" s="1170"/>
      <c r="E68" s="1170"/>
      <c r="F68" s="1170"/>
      <c r="G68" s="1170"/>
      <c r="H68" s="1170"/>
    </row>
    <row r="70" spans="1:18" ht="87.75" customHeight="1">
      <c r="A70" s="1170" t="s">
        <v>590</v>
      </c>
      <c r="B70" s="1170"/>
      <c r="C70" s="1170"/>
      <c r="D70" s="1170"/>
      <c r="E70" s="1170"/>
      <c r="F70" s="1170"/>
      <c r="G70" s="1170"/>
      <c r="H70" s="1170"/>
    </row>
  </sheetData>
  <mergeCells count="38">
    <mergeCell ref="A34:H34"/>
    <mergeCell ref="J34:R34"/>
    <mergeCell ref="J64:K64"/>
    <mergeCell ref="J65:K65"/>
    <mergeCell ref="J66:K66"/>
    <mergeCell ref="J53:K53"/>
    <mergeCell ref="A70:H70"/>
    <mergeCell ref="J35:K35"/>
    <mergeCell ref="J59:K59"/>
    <mergeCell ref="J60:K60"/>
    <mergeCell ref="J61:K61"/>
    <mergeCell ref="J62:K62"/>
    <mergeCell ref="J63:K63"/>
    <mergeCell ref="J54:K54"/>
    <mergeCell ref="J55:K55"/>
    <mergeCell ref="J56:K56"/>
    <mergeCell ref="J57:K57"/>
    <mergeCell ref="J58:K58"/>
    <mergeCell ref="J49:K49"/>
    <mergeCell ref="J50:K50"/>
    <mergeCell ref="J51:K51"/>
    <mergeCell ref="J52:K52"/>
    <mergeCell ref="A17:C17"/>
    <mergeCell ref="E17:G17"/>
    <mergeCell ref="A68:H68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9:O9" formula="1"/>
    <ignoredError sqref="K9:M9" formula="1" formulaRange="1"/>
    <ignoredError sqref="H37:H48 R39:R48 R54:R63 H52:H63" formulaRange="1"/>
    <ignoredError sqref="C23:C30 G23:G30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U44"/>
  <sheetViews>
    <sheetView zoomScale="90" zoomScaleNormal="90" workbookViewId="0">
      <selection activeCell="V25" sqref="V25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A3" s="913">
        <v>45992</v>
      </c>
      <c r="B3" s="914">
        <v>4735</v>
      </c>
      <c r="C3" s="915">
        <v>-7.5736872926019911</v>
      </c>
    </row>
    <row r="4" spans="1:11" ht="15.75" thickBot="1">
      <c r="A4" s="909" t="s">
        <v>5</v>
      </c>
      <c r="B4" s="910" t="s">
        <v>6</v>
      </c>
      <c r="C4" s="911" t="s">
        <v>7</v>
      </c>
      <c r="D4" s="5"/>
      <c r="E4" s="5"/>
      <c r="F4" s="5"/>
      <c r="I4"/>
      <c r="J4"/>
    </row>
    <row r="5" spans="1:11">
      <c r="A5" s="625">
        <v>46023</v>
      </c>
      <c r="B5" s="480">
        <f>P25</f>
        <v>5809</v>
      </c>
      <c r="C5" s="623">
        <f>((B5-B3)/B3)*100</f>
        <v>22.682154171066525</v>
      </c>
      <c r="D5" s="7"/>
      <c r="E5" s="7"/>
      <c r="F5" s="7"/>
      <c r="I5"/>
      <c r="J5"/>
    </row>
    <row r="6" spans="1:11">
      <c r="A6" s="975">
        <v>46054</v>
      </c>
      <c r="B6" s="973">
        <f>O25</f>
        <v>5557</v>
      </c>
      <c r="C6" s="976">
        <f>((B6-B5)/B5)*100</f>
        <v>-4.3380960578412804</v>
      </c>
      <c r="D6" s="7"/>
      <c r="E6" s="7"/>
      <c r="F6" s="7"/>
      <c r="H6" s="8"/>
      <c r="I6" s="7"/>
      <c r="J6" s="7"/>
      <c r="K6" s="9"/>
    </row>
    <row r="7" spans="1:11">
      <c r="A7" s="975">
        <v>46082</v>
      </c>
      <c r="B7" s="313">
        <f>N25</f>
        <v>6550</v>
      </c>
      <c r="C7" s="976">
        <f>((B7-B6)/B6)*100</f>
        <v>17.86935396796833</v>
      </c>
      <c r="D7" s="7"/>
      <c r="E7" s="7"/>
      <c r="F7" s="7"/>
      <c r="H7" s="8"/>
      <c r="I7" s="7"/>
      <c r="J7" s="7"/>
      <c r="K7" s="9"/>
    </row>
    <row r="8" spans="1:11">
      <c r="A8" s="626"/>
      <c r="B8" s="313"/>
      <c r="C8" s="624"/>
      <c r="D8" s="7"/>
      <c r="E8" s="7"/>
      <c r="F8" s="7"/>
    </row>
    <row r="9" spans="1:11">
      <c r="A9" s="626"/>
      <c r="B9" s="172"/>
      <c r="C9" s="624"/>
      <c r="D9" s="7"/>
      <c r="E9" s="7"/>
      <c r="F9" s="7"/>
    </row>
    <row r="10" spans="1:11">
      <c r="A10" s="626"/>
      <c r="B10" s="313"/>
      <c r="C10" s="624"/>
      <c r="D10" s="7"/>
      <c r="E10" s="7"/>
      <c r="F10" s="7"/>
    </row>
    <row r="11" spans="1:11">
      <c r="A11" s="626"/>
      <c r="B11" s="172"/>
      <c r="C11" s="624"/>
      <c r="D11" s="7"/>
      <c r="E11" s="7"/>
      <c r="F11" s="7"/>
    </row>
    <row r="12" spans="1:11">
      <c r="A12" s="626"/>
      <c r="B12" s="172"/>
      <c r="C12" s="624"/>
      <c r="D12" s="7"/>
      <c r="E12" s="7"/>
      <c r="F12" s="7"/>
    </row>
    <row r="13" spans="1:11">
      <c r="A13" s="626"/>
      <c r="B13" s="172"/>
      <c r="C13" s="624"/>
      <c r="D13" s="7"/>
      <c r="E13" s="7"/>
      <c r="F13" s="7"/>
    </row>
    <row r="14" spans="1:11">
      <c r="A14" s="626"/>
      <c r="B14" s="172"/>
      <c r="C14" s="624"/>
      <c r="D14" s="7"/>
      <c r="E14" s="7"/>
      <c r="F14" s="7"/>
      <c r="H14" s="10"/>
    </row>
    <row r="15" spans="1:11">
      <c r="A15" s="626"/>
      <c r="B15" s="172"/>
      <c r="C15" s="624"/>
      <c r="D15" s="7"/>
      <c r="E15" s="7"/>
      <c r="F15" s="7"/>
    </row>
    <row r="16" spans="1:11" ht="15.75" thickBot="1">
      <c r="A16" s="627"/>
      <c r="B16" s="481"/>
      <c r="C16" s="482"/>
      <c r="D16" s="7"/>
      <c r="E16" s="7"/>
      <c r="F16" s="7"/>
    </row>
    <row r="17" spans="1:21" ht="15.75" thickBot="1">
      <c r="A17" s="11" t="s">
        <v>8</v>
      </c>
      <c r="B17" s="13">
        <f>SUM(B5:B16)</f>
        <v>17916</v>
      </c>
    </row>
    <row r="18" spans="1:21" ht="15.75" thickBot="1">
      <c r="A18" s="12" t="s">
        <v>9</v>
      </c>
      <c r="B18" s="13">
        <f>AVERAGE(B5:B16)</f>
        <v>5972</v>
      </c>
      <c r="D18" s="14" t="s">
        <v>10</v>
      </c>
      <c r="E18" s="15">
        <v>46357</v>
      </c>
      <c r="F18" s="16">
        <v>46327</v>
      </c>
      <c r="G18" s="16">
        <v>46296</v>
      </c>
      <c r="H18" s="16">
        <v>46266</v>
      </c>
      <c r="I18" s="16">
        <v>46235</v>
      </c>
      <c r="J18" s="16">
        <v>46204</v>
      </c>
      <c r="K18" s="16">
        <v>46174</v>
      </c>
      <c r="L18" s="17">
        <v>46143</v>
      </c>
      <c r="M18" s="15">
        <v>46113</v>
      </c>
      <c r="N18" s="15">
        <v>46082</v>
      </c>
      <c r="O18" s="15">
        <v>46054</v>
      </c>
      <c r="P18" s="18">
        <v>46023</v>
      </c>
      <c r="Q18" s="16" t="s">
        <v>8</v>
      </c>
      <c r="R18" s="468" t="s">
        <v>11</v>
      </c>
      <c r="S18" s="469" t="s">
        <v>9</v>
      </c>
      <c r="T18" s="202"/>
    </row>
    <row r="19" spans="1:21" s="674" customFormat="1">
      <c r="A19" s="1141"/>
      <c r="B19" s="1141"/>
      <c r="C19" s="1141"/>
      <c r="D19" s="1041" t="s">
        <v>12</v>
      </c>
      <c r="E19" s="1042"/>
      <c r="F19" s="1043"/>
      <c r="G19" s="1044"/>
      <c r="H19" s="1044"/>
      <c r="I19" s="1044"/>
      <c r="J19" s="1044"/>
      <c r="K19" s="1045"/>
      <c r="L19" s="1045"/>
      <c r="M19" s="1046"/>
      <c r="N19" s="1047">
        <v>426</v>
      </c>
      <c r="O19" s="1046">
        <v>351</v>
      </c>
      <c r="P19" s="1048">
        <v>402</v>
      </c>
      <c r="Q19" s="1049">
        <f>SUM(E19:P19)</f>
        <v>1179</v>
      </c>
      <c r="R19" s="1050">
        <f>(Q19/Q25)*100</f>
        <v>6.5807099799062296</v>
      </c>
      <c r="S19" s="1051">
        <f>AVERAGE(E19:P19)</f>
        <v>393</v>
      </c>
      <c r="T19" s="1052" t="s">
        <v>12</v>
      </c>
      <c r="U19" s="1053"/>
    </row>
    <row r="20" spans="1:21" s="674" customFormat="1" ht="15" customHeight="1">
      <c r="C20" s="1054"/>
      <c r="D20" s="1055" t="s">
        <v>13</v>
      </c>
      <c r="E20" s="1056"/>
      <c r="F20" s="1057"/>
      <c r="G20" s="1058"/>
      <c r="H20" s="1058"/>
      <c r="I20" s="1058"/>
      <c r="J20" s="1058"/>
      <c r="K20" s="1059"/>
      <c r="L20" s="1059"/>
      <c r="M20" s="1058"/>
      <c r="N20" s="1047">
        <v>78</v>
      </c>
      <c r="O20" s="1058">
        <v>74</v>
      </c>
      <c r="P20" s="1060">
        <v>62</v>
      </c>
      <c r="Q20" s="1061">
        <f t="shared" ref="Q20:Q24" si="0">SUM(E20:P20)</f>
        <v>214</v>
      </c>
      <c r="R20" s="1062">
        <f>(Q20/Q25)*100</f>
        <v>1.1944630497878992</v>
      </c>
      <c r="S20" s="1063">
        <f t="shared" ref="S20:S24" si="1">AVERAGE(E20:P20)</f>
        <v>71.333333333333329</v>
      </c>
      <c r="T20" s="1052" t="s">
        <v>13</v>
      </c>
      <c r="U20" s="1053"/>
    </row>
    <row r="21" spans="1:21" s="674" customFormat="1" ht="15" customHeight="1">
      <c r="C21" s="1054"/>
      <c r="D21" s="1064" t="s">
        <v>14</v>
      </c>
      <c r="E21" s="1056"/>
      <c r="F21" s="1057"/>
      <c r="G21" s="1058"/>
      <c r="H21" s="1058"/>
      <c r="I21" s="1058"/>
      <c r="J21" s="1058"/>
      <c r="K21" s="1059"/>
      <c r="L21" s="1059"/>
      <c r="M21" s="1058"/>
      <c r="N21" s="1047">
        <v>0</v>
      </c>
      <c r="O21" s="1058">
        <v>0</v>
      </c>
      <c r="P21" s="1060">
        <v>0</v>
      </c>
      <c r="Q21" s="1061">
        <f t="shared" si="0"/>
        <v>0</v>
      </c>
      <c r="R21" s="1062">
        <f>(Q21/Q25)*100</f>
        <v>0</v>
      </c>
      <c r="S21" s="1063">
        <f t="shared" si="1"/>
        <v>0</v>
      </c>
      <c r="T21" s="1065" t="s">
        <v>15</v>
      </c>
      <c r="U21" s="1053"/>
    </row>
    <row r="22" spans="1:21" s="674" customFormat="1">
      <c r="D22" s="1055" t="s">
        <v>16</v>
      </c>
      <c r="E22" s="1056"/>
      <c r="F22" s="1057"/>
      <c r="G22" s="1058"/>
      <c r="H22" s="1058"/>
      <c r="I22" s="1058"/>
      <c r="J22" s="1058"/>
      <c r="K22" s="1059"/>
      <c r="L22" s="1059"/>
      <c r="M22" s="1058"/>
      <c r="N22" s="1047">
        <v>5579</v>
      </c>
      <c r="O22" s="1058">
        <v>4750</v>
      </c>
      <c r="P22" s="1060">
        <v>4968</v>
      </c>
      <c r="Q22" s="1061">
        <f t="shared" si="0"/>
        <v>15297</v>
      </c>
      <c r="R22" s="1062">
        <f>(Q22/Q25)*100</f>
        <v>85.381781647689209</v>
      </c>
      <c r="S22" s="1063">
        <f t="shared" si="1"/>
        <v>5099</v>
      </c>
      <c r="T22" s="1052" t="s">
        <v>16</v>
      </c>
      <c r="U22" s="1053"/>
    </row>
    <row r="23" spans="1:21" ht="17.25" customHeight="1">
      <c r="D23" s="27" t="s">
        <v>17</v>
      </c>
      <c r="E23" s="28"/>
      <c r="F23" s="29"/>
      <c r="G23" s="30"/>
      <c r="H23" s="30"/>
      <c r="I23" s="30"/>
      <c r="J23" s="30"/>
      <c r="K23" s="31"/>
      <c r="L23" s="31"/>
      <c r="M23" s="30"/>
      <c r="N23" s="25">
        <v>402</v>
      </c>
      <c r="O23" s="30">
        <v>321</v>
      </c>
      <c r="P23" s="32">
        <v>321</v>
      </c>
      <c r="Q23" s="33">
        <f t="shared" si="0"/>
        <v>1044</v>
      </c>
      <c r="R23" s="34">
        <f>(Q23/Q25)*100</f>
        <v>5.8271935699933017</v>
      </c>
      <c r="S23" s="470">
        <f t="shared" si="1"/>
        <v>348</v>
      </c>
      <c r="T23" s="467" t="s">
        <v>17</v>
      </c>
      <c r="U23" s="912"/>
    </row>
    <row r="24" spans="1:21" ht="15.75" customHeight="1" thickBot="1">
      <c r="A24" s="454"/>
      <c r="B24" s="454"/>
      <c r="D24" s="27" t="s">
        <v>18</v>
      </c>
      <c r="E24" s="35"/>
      <c r="F24" s="29"/>
      <c r="G24" s="36"/>
      <c r="H24" s="36"/>
      <c r="I24" s="36"/>
      <c r="J24" s="36"/>
      <c r="K24" s="37"/>
      <c r="L24" s="37"/>
      <c r="M24" s="30"/>
      <c r="N24" s="25">
        <v>65</v>
      </c>
      <c r="O24" s="36">
        <v>61</v>
      </c>
      <c r="P24" s="38">
        <v>56</v>
      </c>
      <c r="Q24" s="39">
        <f t="shared" si="0"/>
        <v>182</v>
      </c>
      <c r="R24" s="40">
        <f>(Q24/Q25)*100</f>
        <v>1.0158517526233535</v>
      </c>
      <c r="S24" s="471">
        <f t="shared" si="1"/>
        <v>60.666666666666664</v>
      </c>
      <c r="T24" s="467" t="s">
        <v>18</v>
      </c>
      <c r="U24" s="912"/>
    </row>
    <row r="25" spans="1:21" ht="15.75" customHeight="1" thickBot="1">
      <c r="A25" s="454"/>
      <c r="B25" s="454"/>
      <c r="D25" s="101" t="s">
        <v>19</v>
      </c>
      <c r="E25" s="41">
        <f>SUM(E19:E24)</f>
        <v>0</v>
      </c>
      <c r="F25" s="41">
        <f>SUM(F19:F24)</f>
        <v>0</v>
      </c>
      <c r="G25" s="41">
        <f>SUM(G19:G24)</f>
        <v>0</v>
      </c>
      <c r="H25" s="41">
        <f>SUM(H19:H24)</f>
        <v>0</v>
      </c>
      <c r="I25" s="41">
        <f>SUM(I19:I24)</f>
        <v>0</v>
      </c>
      <c r="J25" s="41">
        <f t="shared" ref="J25:R25" si="2">SUM(J19:J24)</f>
        <v>0</v>
      </c>
      <c r="K25" s="41">
        <f t="shared" si="2"/>
        <v>0</v>
      </c>
      <c r="L25" s="41">
        <f t="shared" si="2"/>
        <v>0</v>
      </c>
      <c r="M25" s="41">
        <f t="shared" si="2"/>
        <v>0</v>
      </c>
      <c r="N25" s="43">
        <f t="shared" si="2"/>
        <v>6550</v>
      </c>
      <c r="O25" s="41">
        <f t="shared" si="2"/>
        <v>5557</v>
      </c>
      <c r="P25" s="43">
        <f t="shared" si="2"/>
        <v>5809</v>
      </c>
      <c r="Q25" s="44">
        <f>SUM(Q19:Q24)</f>
        <v>17916</v>
      </c>
      <c r="R25" s="43">
        <f t="shared" si="2"/>
        <v>99.999999999999986</v>
      </c>
      <c r="S25" s="472">
        <f>AVERAGEIF(E25:P25,"&gt;0")</f>
        <v>5972</v>
      </c>
    </row>
    <row r="26" spans="1:21" s="674" customFormat="1" ht="15.75" customHeight="1">
      <c r="A26" s="1022"/>
      <c r="B26" s="1022"/>
      <c r="D26" s="1023"/>
      <c r="E26" s="1024"/>
      <c r="F26" s="1024"/>
      <c r="G26" s="1024"/>
      <c r="H26" s="1024"/>
      <c r="I26" s="1024"/>
      <c r="J26" s="1024"/>
      <c r="K26" s="1024"/>
      <c r="L26" s="1024"/>
      <c r="M26" s="1024"/>
      <c r="N26" s="1024"/>
      <c r="O26" s="1024"/>
      <c r="P26" s="1024"/>
      <c r="Q26" s="1025"/>
      <c r="R26" s="1024"/>
      <c r="S26" s="1026"/>
    </row>
    <row r="27" spans="1:21" s="674" customFormat="1" ht="15.75" customHeight="1">
      <c r="A27" s="1022"/>
      <c r="B27" s="1022"/>
      <c r="D27" s="1035" t="s">
        <v>579</v>
      </c>
      <c r="E27" s="1036"/>
      <c r="F27" s="1036"/>
      <c r="G27" s="1036"/>
      <c r="H27" s="1034"/>
      <c r="I27" s="1034"/>
      <c r="J27" s="1034"/>
      <c r="K27" s="1034"/>
      <c r="L27" s="1034"/>
      <c r="M27" s="1034"/>
      <c r="N27" s="1034"/>
      <c r="O27" s="1034"/>
      <c r="P27" s="1034"/>
      <c r="Q27" s="1034"/>
      <c r="R27" s="1024"/>
      <c r="S27" s="1026"/>
    </row>
    <row r="28" spans="1:21" s="674" customFormat="1" ht="42" customHeight="1" thickBot="1">
      <c r="A28" s="1022"/>
      <c r="B28" s="1022"/>
      <c r="D28" s="1142" t="s">
        <v>580</v>
      </c>
      <c r="E28" s="1142"/>
      <c r="F28" s="1142"/>
      <c r="G28" s="1142"/>
      <c r="H28" s="1142"/>
      <c r="I28" s="1142"/>
      <c r="J28" s="1142"/>
      <c r="K28" s="1142"/>
      <c r="L28" s="1142"/>
      <c r="M28" s="1142"/>
      <c r="N28" s="1142"/>
      <c r="O28" s="1142"/>
      <c r="P28" s="1142"/>
      <c r="Q28" s="1143"/>
      <c r="R28" s="1024"/>
      <c r="S28" s="1026"/>
    </row>
    <row r="29" spans="1:21" s="674" customFormat="1" ht="15.75" customHeight="1" thickBot="1">
      <c r="A29" s="1022"/>
      <c r="B29" s="1022"/>
      <c r="D29" s="14" t="s">
        <v>10</v>
      </c>
      <c r="E29" s="15">
        <v>46357</v>
      </c>
      <c r="F29" s="16">
        <v>46327</v>
      </c>
      <c r="G29" s="16">
        <v>46296</v>
      </c>
      <c r="H29" s="16">
        <v>46266</v>
      </c>
      <c r="I29" s="16">
        <v>46235</v>
      </c>
      <c r="J29" s="16">
        <v>46204</v>
      </c>
      <c r="K29" s="16">
        <v>46174</v>
      </c>
      <c r="L29" s="17">
        <v>46143</v>
      </c>
      <c r="M29" s="15">
        <v>46113</v>
      </c>
      <c r="N29" s="15">
        <v>46082</v>
      </c>
      <c r="O29" s="15">
        <v>46054</v>
      </c>
      <c r="P29" s="18">
        <v>46023</v>
      </c>
      <c r="Q29" s="1029" t="s">
        <v>8</v>
      </c>
      <c r="R29" s="1027"/>
      <c r="S29" s="1027"/>
    </row>
    <row r="30" spans="1:21" s="674" customFormat="1" ht="15.75" customHeight="1">
      <c r="A30" s="1022"/>
      <c r="B30" s="1022"/>
      <c r="D30" s="19" t="s">
        <v>12</v>
      </c>
      <c r="E30" s="20"/>
      <c r="F30" s="21"/>
      <c r="G30" s="22"/>
      <c r="H30" s="22"/>
      <c r="I30" s="22"/>
      <c r="J30" s="22"/>
      <c r="K30" s="23"/>
      <c r="L30" s="23"/>
      <c r="M30" s="24"/>
      <c r="N30" s="25">
        <v>0</v>
      </c>
      <c r="O30" s="24">
        <v>0</v>
      </c>
      <c r="P30" s="26">
        <v>0</v>
      </c>
      <c r="Q30" s="1030">
        <f>SUM(E30:P30)</f>
        <v>0</v>
      </c>
      <c r="R30" s="1028"/>
      <c r="S30" s="1026"/>
    </row>
    <row r="31" spans="1:21" s="674" customFormat="1" ht="15.75" customHeight="1">
      <c r="A31" s="1022"/>
      <c r="B31" s="1022"/>
      <c r="D31" s="27" t="s">
        <v>13</v>
      </c>
      <c r="E31" s="28"/>
      <c r="F31" s="29"/>
      <c r="G31" s="30"/>
      <c r="H31" s="30"/>
      <c r="I31" s="30"/>
      <c r="J31" s="30"/>
      <c r="K31" s="31"/>
      <c r="L31" s="31"/>
      <c r="M31" s="30"/>
      <c r="N31" s="25">
        <v>0</v>
      </c>
      <c r="O31" s="30">
        <v>0</v>
      </c>
      <c r="P31" s="32">
        <v>0</v>
      </c>
      <c r="Q31" s="1031">
        <f t="shared" ref="Q31:Q34" si="3">SUM(E31:P31)</f>
        <v>0</v>
      </c>
      <c r="R31" s="1028"/>
      <c r="S31" s="1026"/>
    </row>
    <row r="32" spans="1:21" s="674" customFormat="1" ht="15.75" customHeight="1">
      <c r="A32" s="1022"/>
      <c r="B32" s="1022"/>
      <c r="D32" s="27" t="s">
        <v>16</v>
      </c>
      <c r="E32" s="28"/>
      <c r="F32" s="29"/>
      <c r="G32" s="30"/>
      <c r="H32" s="30"/>
      <c r="I32" s="30"/>
      <c r="J32" s="30"/>
      <c r="K32" s="31"/>
      <c r="L32" s="31"/>
      <c r="M32" s="30"/>
      <c r="N32" s="25">
        <v>0</v>
      </c>
      <c r="O32" s="30">
        <v>0</v>
      </c>
      <c r="P32" s="32">
        <v>0</v>
      </c>
      <c r="Q32" s="1031">
        <f t="shared" si="3"/>
        <v>0</v>
      </c>
      <c r="R32" s="1028"/>
      <c r="S32" s="1026"/>
    </row>
    <row r="33" spans="1:19" s="674" customFormat="1" ht="15.75" customHeight="1">
      <c r="A33" s="1022"/>
      <c r="B33" s="1022"/>
      <c r="D33" s="27" t="s">
        <v>17</v>
      </c>
      <c r="E33" s="28"/>
      <c r="F33" s="29"/>
      <c r="G33" s="30"/>
      <c r="H33" s="30"/>
      <c r="I33" s="30"/>
      <c r="J33" s="30"/>
      <c r="K33" s="31"/>
      <c r="L33" s="31"/>
      <c r="M33" s="30"/>
      <c r="N33" s="25">
        <v>0</v>
      </c>
      <c r="O33" s="30">
        <v>0</v>
      </c>
      <c r="P33" s="32">
        <v>0</v>
      </c>
      <c r="Q33" s="1031">
        <f t="shared" si="3"/>
        <v>0</v>
      </c>
      <c r="R33" s="1028"/>
      <c r="S33" s="1026"/>
    </row>
    <row r="34" spans="1:19" s="674" customFormat="1" ht="15.75" customHeight="1" thickBot="1">
      <c r="A34" s="1022"/>
      <c r="B34" s="1022"/>
      <c r="D34" s="27" t="s">
        <v>18</v>
      </c>
      <c r="E34" s="35"/>
      <c r="F34" s="29"/>
      <c r="G34" s="36"/>
      <c r="H34" s="36"/>
      <c r="I34" s="36"/>
      <c r="J34" s="36"/>
      <c r="K34" s="37"/>
      <c r="L34" s="37"/>
      <c r="M34" s="30"/>
      <c r="N34" s="25">
        <v>0</v>
      </c>
      <c r="O34" s="36">
        <v>0</v>
      </c>
      <c r="P34" s="38">
        <v>0</v>
      </c>
      <c r="Q34" s="1032">
        <f t="shared" si="3"/>
        <v>0</v>
      </c>
      <c r="R34" s="1028"/>
      <c r="S34" s="1026"/>
    </row>
    <row r="35" spans="1:19" s="674" customFormat="1" ht="15.75" customHeight="1" thickBot="1">
      <c r="A35" s="1022"/>
      <c r="B35" s="1022"/>
      <c r="D35" s="101" t="s">
        <v>19</v>
      </c>
      <c r="E35" s="41">
        <f t="shared" ref="E35:Q35" si="4">SUM(E30:E34)</f>
        <v>0</v>
      </c>
      <c r="F35" s="41">
        <f t="shared" si="4"/>
        <v>0</v>
      </c>
      <c r="G35" s="41">
        <f t="shared" si="4"/>
        <v>0</v>
      </c>
      <c r="H35" s="41">
        <f t="shared" si="4"/>
        <v>0</v>
      </c>
      <c r="I35" s="41">
        <f t="shared" si="4"/>
        <v>0</v>
      </c>
      <c r="J35" s="41">
        <f t="shared" si="4"/>
        <v>0</v>
      </c>
      <c r="K35" s="41">
        <f t="shared" si="4"/>
        <v>0</v>
      </c>
      <c r="L35" s="41">
        <f t="shared" si="4"/>
        <v>0</v>
      </c>
      <c r="M35" s="41">
        <f t="shared" si="4"/>
        <v>0</v>
      </c>
      <c r="N35" s="43">
        <f t="shared" si="4"/>
        <v>0</v>
      </c>
      <c r="O35" s="41">
        <f t="shared" si="4"/>
        <v>0</v>
      </c>
      <c r="P35" s="43">
        <f t="shared" si="4"/>
        <v>0</v>
      </c>
      <c r="Q35" s="1033">
        <f t="shared" si="4"/>
        <v>0</v>
      </c>
      <c r="R35" s="1024"/>
      <c r="S35" s="1026"/>
    </row>
    <row r="36" spans="1:19" s="674" customFormat="1" ht="15.75" customHeight="1">
      <c r="A36" s="1022"/>
      <c r="B36" s="1022"/>
      <c r="D36" s="1023"/>
      <c r="E36" s="1024"/>
      <c r="F36" s="1024"/>
      <c r="G36" s="1024"/>
      <c r="H36" s="1024"/>
      <c r="I36" s="1024"/>
      <c r="J36" s="1024"/>
      <c r="K36" s="1024"/>
      <c r="L36" s="1024"/>
      <c r="M36" s="1024"/>
      <c r="N36" s="1024"/>
      <c r="O36" s="1024"/>
      <c r="P36" s="1024"/>
      <c r="Q36" s="1025"/>
      <c r="R36" s="1024"/>
      <c r="S36" s="1026"/>
    </row>
    <row r="37" spans="1:19" s="674" customFormat="1" ht="15.75" customHeight="1">
      <c r="A37" s="1022"/>
      <c r="B37" s="1022"/>
      <c r="D37" s="1023"/>
      <c r="E37" s="1024"/>
      <c r="F37" s="1024"/>
      <c r="G37" s="1024"/>
      <c r="H37" s="1024"/>
      <c r="I37" s="1024"/>
      <c r="J37" s="1024"/>
      <c r="K37" s="1024"/>
      <c r="L37" s="1024"/>
      <c r="M37" s="1024"/>
      <c r="N37" s="1024"/>
      <c r="O37" s="1024"/>
      <c r="P37" s="1024"/>
      <c r="Q37" s="1025"/>
      <c r="R37" s="1024"/>
      <c r="S37" s="1026"/>
    </row>
    <row r="38" spans="1:19" ht="15" customHeight="1">
      <c r="A38" s="1140" t="s">
        <v>20</v>
      </c>
      <c r="B38" s="1140"/>
      <c r="C38" s="1140"/>
      <c r="D38" s="1140"/>
      <c r="E38" s="1140"/>
      <c r="F38" s="1140"/>
      <c r="G38" s="1140"/>
      <c r="H38" s="1140"/>
      <c r="I38" s="1140"/>
    </row>
    <row r="39" spans="1:19" ht="15" customHeight="1">
      <c r="A39" s="1140"/>
      <c r="B39" s="1140"/>
      <c r="C39" s="1140"/>
      <c r="D39" s="1140"/>
      <c r="E39" s="1140"/>
      <c r="F39" s="1140"/>
      <c r="G39" s="1140"/>
      <c r="H39" s="1140"/>
      <c r="I39" s="1140"/>
    </row>
    <row r="40" spans="1:19" ht="15" customHeight="1">
      <c r="A40" s="1140"/>
      <c r="B40" s="1140"/>
      <c r="C40" s="1140"/>
      <c r="D40" s="1140"/>
      <c r="E40" s="1140"/>
      <c r="F40" s="1140"/>
      <c r="G40" s="1140"/>
      <c r="H40" s="1140"/>
      <c r="I40" s="1140"/>
    </row>
    <row r="41" spans="1:19" ht="15" customHeight="1">
      <c r="A41" s="1140" t="s">
        <v>21</v>
      </c>
      <c r="B41" s="1140"/>
      <c r="C41" s="1140"/>
      <c r="D41" s="1140"/>
      <c r="E41" s="1140"/>
      <c r="F41" s="1140"/>
      <c r="G41" s="1140"/>
      <c r="H41" s="1140"/>
      <c r="I41" s="1140"/>
    </row>
    <row r="42" spans="1:19">
      <c r="A42" s="1140"/>
      <c r="B42" s="1140"/>
      <c r="C42" s="1140"/>
      <c r="D42" s="1140"/>
      <c r="E42" s="1140"/>
      <c r="F42" s="1140"/>
      <c r="G42" s="1140"/>
      <c r="H42" s="1140"/>
      <c r="I42" s="1140"/>
      <c r="Q42" s="3"/>
    </row>
    <row r="43" spans="1:19">
      <c r="A43" s="1140"/>
      <c r="B43" s="1140"/>
      <c r="C43" s="1140"/>
      <c r="D43" s="1140"/>
      <c r="E43" s="1140"/>
      <c r="F43" s="1140"/>
      <c r="G43" s="1140"/>
      <c r="H43" s="1140"/>
      <c r="I43" s="1140"/>
    </row>
    <row r="44" spans="1:19">
      <c r="M44" s="3"/>
    </row>
  </sheetData>
  <mergeCells count="4">
    <mergeCell ref="A38:I40"/>
    <mergeCell ref="A19:C19"/>
    <mergeCell ref="A41:I43"/>
    <mergeCell ref="D28:Q28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 E35:P3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90" zoomScaleNormal="90" workbookViewId="0">
      <selection activeCell="M15" sqref="M15"/>
    </sheetView>
  </sheetViews>
  <sheetFormatPr defaultRowHeight="15"/>
  <cols>
    <col min="1" max="1" width="57" style="231" customWidth="1"/>
    <col min="2" max="2" width="10.5703125" style="232" bestFit="1" customWidth="1"/>
    <col min="3" max="3" width="14.28515625" style="232" customWidth="1"/>
    <col min="4" max="4" width="8.7109375" style="232" customWidth="1"/>
    <col min="5" max="5" width="9.140625" style="202"/>
    <col min="6" max="6" width="66.85546875" style="202" customWidth="1"/>
    <col min="7" max="7" width="10.42578125" style="202" customWidth="1"/>
    <col min="8" max="8" width="12.85546875" style="202" customWidth="1"/>
    <col min="9" max="9" width="9.140625" style="202"/>
    <col min="10" max="10" width="2" style="202" customWidth="1"/>
    <col min="11" max="15" width="9.140625" style="202"/>
    <col min="16" max="18" width="9.140625" style="231"/>
    <col min="19" max="19" width="6.42578125" style="231" customWidth="1"/>
    <col min="20" max="16384" width="9.140625" style="231"/>
  </cols>
  <sheetData>
    <row r="1" spans="1:12">
      <c r="A1" s="886" t="s">
        <v>3</v>
      </c>
      <c r="B1" s="887"/>
      <c r="C1" s="887"/>
      <c r="D1" s="887"/>
      <c r="F1" s="1136"/>
      <c r="G1" s="1136"/>
      <c r="H1" s="1136"/>
      <c r="I1" s="1136"/>
      <c r="J1" s="83"/>
      <c r="K1" s="83"/>
      <c r="L1" s="83"/>
    </row>
    <row r="2" spans="1:12" ht="15.75" thickBot="1">
      <c r="A2" s="888" t="s">
        <v>4</v>
      </c>
      <c r="F2" s="1137"/>
      <c r="G2" s="1138"/>
      <c r="H2" s="1138"/>
      <c r="I2" s="83"/>
      <c r="J2" s="83"/>
      <c r="K2" s="83"/>
      <c r="L2" s="83"/>
    </row>
    <row r="3" spans="1:12" ht="15.75" thickBot="1">
      <c r="A3" s="889" t="s">
        <v>588</v>
      </c>
      <c r="B3" s="890" t="s">
        <v>578</v>
      </c>
      <c r="C3" s="891" t="s">
        <v>577</v>
      </c>
      <c r="D3" s="892" t="s">
        <v>33</v>
      </c>
      <c r="F3" s="214" t="s">
        <v>588</v>
      </c>
      <c r="G3" s="273" t="s">
        <v>578</v>
      </c>
      <c r="H3" s="273" t="s">
        <v>577</v>
      </c>
      <c r="I3" s="273" t="s">
        <v>33</v>
      </c>
      <c r="J3" s="83"/>
      <c r="K3" s="83"/>
      <c r="L3" s="83"/>
    </row>
    <row r="4" spans="1:12">
      <c r="A4" s="893" t="s">
        <v>318</v>
      </c>
      <c r="B4" s="894">
        <v>1</v>
      </c>
      <c r="C4" s="895">
        <v>3</v>
      </c>
      <c r="D4" s="895">
        <f t="shared" ref="D4:D35" si="0">SUM(B4:C4)</f>
        <v>4</v>
      </c>
      <c r="F4" s="902" t="s">
        <v>441</v>
      </c>
      <c r="G4" s="219">
        <v>0</v>
      </c>
      <c r="H4" s="219">
        <v>0</v>
      </c>
      <c r="I4" s="219">
        <v>0</v>
      </c>
      <c r="J4" s="83"/>
      <c r="K4" s="83"/>
      <c r="L4" s="83"/>
    </row>
    <row r="5" spans="1:12">
      <c r="A5" s="896" t="s">
        <v>441</v>
      </c>
      <c r="B5" s="894">
        <v>0</v>
      </c>
      <c r="C5" s="895">
        <v>0</v>
      </c>
      <c r="D5" s="895">
        <f t="shared" si="0"/>
        <v>0</v>
      </c>
      <c r="F5" s="902" t="s">
        <v>442</v>
      </c>
      <c r="G5" s="219">
        <v>0</v>
      </c>
      <c r="H5" s="219">
        <v>0</v>
      </c>
      <c r="I5" s="219">
        <v>0</v>
      </c>
      <c r="J5" s="83"/>
      <c r="K5" s="83"/>
      <c r="L5" s="83"/>
    </row>
    <row r="6" spans="1:12">
      <c r="A6" s="897" t="s">
        <v>442</v>
      </c>
      <c r="B6" s="894">
        <v>0</v>
      </c>
      <c r="C6" s="895">
        <v>0</v>
      </c>
      <c r="D6" s="895">
        <f t="shared" si="0"/>
        <v>0</v>
      </c>
      <c r="F6" s="902" t="s">
        <v>321</v>
      </c>
      <c r="G6" s="219">
        <v>0</v>
      </c>
      <c r="H6" s="219">
        <v>0</v>
      </c>
      <c r="I6" s="219">
        <v>0</v>
      </c>
      <c r="J6" s="83"/>
      <c r="K6" s="83"/>
      <c r="L6" s="83"/>
    </row>
    <row r="7" spans="1:12">
      <c r="A7" s="897" t="s">
        <v>320</v>
      </c>
      <c r="B7" s="894">
        <v>0</v>
      </c>
      <c r="C7" s="895">
        <v>2</v>
      </c>
      <c r="D7" s="895">
        <f t="shared" si="0"/>
        <v>2</v>
      </c>
      <c r="F7" s="902" t="s">
        <v>568</v>
      </c>
      <c r="G7" s="219">
        <v>0</v>
      </c>
      <c r="H7" s="219">
        <v>0</v>
      </c>
      <c r="I7" s="219">
        <v>0</v>
      </c>
      <c r="J7" s="83"/>
      <c r="K7" s="83"/>
      <c r="L7" s="83"/>
    </row>
    <row r="8" spans="1:12">
      <c r="A8" s="897" t="s">
        <v>321</v>
      </c>
      <c r="B8" s="894">
        <v>0</v>
      </c>
      <c r="C8" s="895">
        <v>0</v>
      </c>
      <c r="D8" s="895">
        <f t="shared" si="0"/>
        <v>0</v>
      </c>
      <c r="F8" s="902" t="s">
        <v>445</v>
      </c>
      <c r="G8" s="219">
        <v>0</v>
      </c>
      <c r="H8" s="219">
        <v>0</v>
      </c>
      <c r="I8" s="219">
        <v>0</v>
      </c>
      <c r="J8" s="83"/>
      <c r="K8" s="83"/>
      <c r="L8" s="83"/>
    </row>
    <row r="9" spans="1:12">
      <c r="A9" s="897" t="s">
        <v>322</v>
      </c>
      <c r="B9" s="894">
        <v>1</v>
      </c>
      <c r="C9" s="895">
        <v>0</v>
      </c>
      <c r="D9" s="895">
        <f t="shared" si="0"/>
        <v>1</v>
      </c>
      <c r="F9" s="902" t="s">
        <v>443</v>
      </c>
      <c r="G9" s="219">
        <v>0</v>
      </c>
      <c r="H9" s="219">
        <v>0</v>
      </c>
      <c r="I9" s="219">
        <v>0</v>
      </c>
      <c r="J9" s="83"/>
      <c r="K9" s="83"/>
      <c r="L9" s="83"/>
    </row>
    <row r="10" spans="1:12">
      <c r="A10" s="897" t="s">
        <v>568</v>
      </c>
      <c r="B10" s="894">
        <v>0</v>
      </c>
      <c r="C10" s="895">
        <v>0</v>
      </c>
      <c r="D10" s="895">
        <f t="shared" si="0"/>
        <v>0</v>
      </c>
      <c r="F10" s="902" t="s">
        <v>324</v>
      </c>
      <c r="G10" s="219">
        <v>0</v>
      </c>
      <c r="H10" s="219">
        <v>0</v>
      </c>
      <c r="I10" s="219">
        <v>0</v>
      </c>
      <c r="J10" s="83"/>
      <c r="K10" s="83"/>
      <c r="L10" s="83"/>
    </row>
    <row r="11" spans="1:12">
      <c r="A11" s="897" t="s">
        <v>567</v>
      </c>
      <c r="B11" s="894">
        <v>0</v>
      </c>
      <c r="C11" s="895">
        <v>21</v>
      </c>
      <c r="D11" s="895">
        <f t="shared" si="0"/>
        <v>21</v>
      </c>
      <c r="F11" s="902" t="s">
        <v>446</v>
      </c>
      <c r="G11" s="219">
        <v>0</v>
      </c>
      <c r="H11" s="219">
        <v>0</v>
      </c>
      <c r="I11" s="219">
        <v>0</v>
      </c>
      <c r="J11" s="83"/>
      <c r="K11" s="83"/>
      <c r="L11" s="83"/>
    </row>
    <row r="12" spans="1:12">
      <c r="A12" s="897" t="s">
        <v>445</v>
      </c>
      <c r="B12" s="894">
        <v>0</v>
      </c>
      <c r="C12" s="895">
        <v>0</v>
      </c>
      <c r="D12" s="895">
        <f t="shared" si="0"/>
        <v>0</v>
      </c>
      <c r="F12" s="902" t="s">
        <v>326</v>
      </c>
      <c r="G12" s="219">
        <v>0</v>
      </c>
      <c r="H12" s="219">
        <v>0</v>
      </c>
      <c r="I12" s="219">
        <v>0</v>
      </c>
      <c r="J12" s="83"/>
      <c r="K12" s="83"/>
      <c r="L12" s="83"/>
    </row>
    <row r="13" spans="1:12">
      <c r="A13" s="993" t="s">
        <v>443</v>
      </c>
      <c r="B13" s="894">
        <v>0</v>
      </c>
      <c r="C13" s="895">
        <v>0</v>
      </c>
      <c r="D13" s="895">
        <f t="shared" si="0"/>
        <v>0</v>
      </c>
      <c r="F13" s="902" t="s">
        <v>327</v>
      </c>
      <c r="G13" s="219">
        <v>0</v>
      </c>
      <c r="H13" s="219">
        <v>0</v>
      </c>
      <c r="I13" s="219">
        <v>0</v>
      </c>
      <c r="J13" s="83"/>
      <c r="K13" s="83"/>
      <c r="L13" s="83"/>
    </row>
    <row r="14" spans="1:12">
      <c r="A14" s="992" t="s">
        <v>444</v>
      </c>
      <c r="B14" s="894">
        <v>1</v>
      </c>
      <c r="C14" s="895">
        <v>0</v>
      </c>
      <c r="D14" s="895">
        <f t="shared" si="0"/>
        <v>1</v>
      </c>
      <c r="F14" s="902" t="s">
        <v>449</v>
      </c>
      <c r="G14" s="219">
        <v>0</v>
      </c>
      <c r="H14" s="219">
        <v>0</v>
      </c>
      <c r="I14" s="219">
        <v>0</v>
      </c>
      <c r="J14" s="83"/>
      <c r="K14" s="83"/>
      <c r="L14" s="83"/>
    </row>
    <row r="15" spans="1:12">
      <c r="A15" s="897" t="s">
        <v>447</v>
      </c>
      <c r="B15" s="894">
        <v>0</v>
      </c>
      <c r="C15" s="895">
        <v>83</v>
      </c>
      <c r="D15" s="895">
        <f t="shared" si="0"/>
        <v>83</v>
      </c>
      <c r="F15" s="902" t="s">
        <v>448</v>
      </c>
      <c r="G15" s="219">
        <v>0</v>
      </c>
      <c r="H15" s="219">
        <v>0</v>
      </c>
      <c r="I15" s="219">
        <v>0</v>
      </c>
      <c r="J15" s="83"/>
      <c r="K15" s="83"/>
      <c r="L15" s="83"/>
    </row>
    <row r="16" spans="1:12">
      <c r="A16" s="897" t="s">
        <v>323</v>
      </c>
      <c r="B16" s="894">
        <v>0</v>
      </c>
      <c r="C16" s="895">
        <v>1</v>
      </c>
      <c r="D16" s="895">
        <f t="shared" si="0"/>
        <v>1</v>
      </c>
      <c r="F16" s="902" t="s">
        <v>331</v>
      </c>
      <c r="G16" s="219">
        <v>0</v>
      </c>
      <c r="H16" s="219">
        <v>0</v>
      </c>
      <c r="I16" s="219">
        <v>0</v>
      </c>
      <c r="J16" s="83"/>
      <c r="K16" s="83"/>
      <c r="L16" s="83"/>
    </row>
    <row r="17" spans="1:12">
      <c r="A17" s="897" t="s">
        <v>324</v>
      </c>
      <c r="B17" s="894">
        <v>0</v>
      </c>
      <c r="C17" s="895">
        <v>0</v>
      </c>
      <c r="D17" s="895">
        <f t="shared" si="0"/>
        <v>0</v>
      </c>
      <c r="F17" s="902" t="s">
        <v>43</v>
      </c>
      <c r="G17" s="219">
        <v>0</v>
      </c>
      <c r="H17" s="219">
        <v>0</v>
      </c>
      <c r="I17" s="219">
        <v>0</v>
      </c>
      <c r="J17" s="83"/>
      <c r="K17" s="83"/>
      <c r="L17" s="83"/>
    </row>
    <row r="18" spans="1:12">
      <c r="A18" s="897" t="s">
        <v>325</v>
      </c>
      <c r="B18" s="894">
        <v>2</v>
      </c>
      <c r="C18" s="895">
        <v>20</v>
      </c>
      <c r="D18" s="895">
        <f t="shared" si="0"/>
        <v>22</v>
      </c>
      <c r="F18" s="902" t="s">
        <v>342</v>
      </c>
      <c r="G18" s="219">
        <v>0</v>
      </c>
      <c r="H18" s="219">
        <v>0</v>
      </c>
      <c r="I18" s="219">
        <v>0</v>
      </c>
      <c r="J18" s="83"/>
      <c r="K18" s="83"/>
      <c r="L18" s="83"/>
    </row>
    <row r="19" spans="1:12">
      <c r="A19" s="897" t="s">
        <v>446</v>
      </c>
      <c r="B19" s="894">
        <v>0</v>
      </c>
      <c r="C19" s="895">
        <v>0</v>
      </c>
      <c r="D19" s="895">
        <f t="shared" si="0"/>
        <v>0</v>
      </c>
      <c r="F19" s="902" t="s">
        <v>343</v>
      </c>
      <c r="G19" s="219">
        <v>0</v>
      </c>
      <c r="H19" s="219">
        <v>0</v>
      </c>
      <c r="I19" s="219">
        <v>0</v>
      </c>
      <c r="J19" s="83"/>
      <c r="K19" s="83"/>
      <c r="L19" s="83"/>
    </row>
    <row r="20" spans="1:12">
      <c r="A20" s="897" t="s">
        <v>326</v>
      </c>
      <c r="B20" s="894">
        <v>0</v>
      </c>
      <c r="C20" s="895">
        <v>0</v>
      </c>
      <c r="D20" s="895">
        <f t="shared" si="0"/>
        <v>0</v>
      </c>
      <c r="F20" s="902" t="s">
        <v>346</v>
      </c>
      <c r="G20" s="219">
        <v>0</v>
      </c>
      <c r="H20" s="219">
        <v>0</v>
      </c>
      <c r="I20" s="219">
        <v>0</v>
      </c>
      <c r="J20" s="83"/>
      <c r="K20" s="83"/>
      <c r="L20" s="83"/>
    </row>
    <row r="21" spans="1:12">
      <c r="A21" s="897" t="s">
        <v>327</v>
      </c>
      <c r="B21" s="894">
        <v>0</v>
      </c>
      <c r="C21" s="895">
        <v>0</v>
      </c>
      <c r="D21" s="895">
        <f t="shared" si="0"/>
        <v>0</v>
      </c>
      <c r="F21" s="902" t="s">
        <v>349</v>
      </c>
      <c r="G21" s="219">
        <v>0</v>
      </c>
      <c r="H21" s="219">
        <v>0</v>
      </c>
      <c r="I21" s="219">
        <v>0</v>
      </c>
      <c r="J21" s="83"/>
      <c r="K21" s="83"/>
      <c r="L21" s="83"/>
    </row>
    <row r="22" spans="1:12">
      <c r="A22" s="897" t="s">
        <v>328</v>
      </c>
      <c r="B22" s="894">
        <v>1</v>
      </c>
      <c r="C22" s="895">
        <v>0</v>
      </c>
      <c r="D22" s="895">
        <f t="shared" si="0"/>
        <v>1</v>
      </c>
      <c r="F22" s="902" t="s">
        <v>350</v>
      </c>
      <c r="G22" s="219">
        <v>0</v>
      </c>
      <c r="H22" s="219">
        <v>0</v>
      </c>
      <c r="I22" s="219">
        <v>0</v>
      </c>
      <c r="J22" s="83"/>
      <c r="K22" s="83"/>
      <c r="L22" s="83"/>
    </row>
    <row r="23" spans="1:12">
      <c r="A23" s="896" t="s">
        <v>449</v>
      </c>
      <c r="B23" s="894">
        <v>0</v>
      </c>
      <c r="C23" s="895">
        <v>0</v>
      </c>
      <c r="D23" s="895">
        <f t="shared" si="0"/>
        <v>0</v>
      </c>
      <c r="F23" s="902" t="s">
        <v>354</v>
      </c>
      <c r="G23" s="219">
        <v>0</v>
      </c>
      <c r="H23" s="219">
        <v>0</v>
      </c>
      <c r="I23" s="219">
        <v>0</v>
      </c>
      <c r="J23" s="83"/>
      <c r="K23" s="83"/>
      <c r="L23" s="83"/>
    </row>
    <row r="24" spans="1:12">
      <c r="A24" s="897" t="s">
        <v>329</v>
      </c>
      <c r="B24" s="894">
        <v>0</v>
      </c>
      <c r="C24" s="895">
        <v>2</v>
      </c>
      <c r="D24" s="895">
        <f t="shared" si="0"/>
        <v>2</v>
      </c>
      <c r="F24" s="902" t="s">
        <v>355</v>
      </c>
      <c r="G24" s="219">
        <v>0</v>
      </c>
      <c r="H24" s="219">
        <v>0</v>
      </c>
      <c r="I24" s="219">
        <v>0</v>
      </c>
      <c r="J24" s="83"/>
      <c r="K24" s="83"/>
      <c r="L24" s="83"/>
    </row>
    <row r="25" spans="1:12">
      <c r="A25" s="897" t="s">
        <v>448</v>
      </c>
      <c r="B25" s="894">
        <v>0</v>
      </c>
      <c r="C25" s="895">
        <v>0</v>
      </c>
      <c r="D25" s="895">
        <f t="shared" si="0"/>
        <v>0</v>
      </c>
      <c r="F25" s="902" t="s">
        <v>357</v>
      </c>
      <c r="G25" s="219">
        <v>0</v>
      </c>
      <c r="H25" s="219">
        <v>0</v>
      </c>
      <c r="I25" s="219">
        <v>0</v>
      </c>
      <c r="J25" s="83"/>
      <c r="K25" s="83"/>
      <c r="L25" s="83"/>
    </row>
    <row r="26" spans="1:12">
      <c r="A26" s="897" t="s">
        <v>330</v>
      </c>
      <c r="B26" s="894">
        <v>0</v>
      </c>
      <c r="C26" s="895">
        <v>1</v>
      </c>
      <c r="D26" s="895">
        <f t="shared" si="0"/>
        <v>1</v>
      </c>
      <c r="F26" s="902" t="s">
        <v>358</v>
      </c>
      <c r="G26" s="219">
        <v>0</v>
      </c>
      <c r="H26" s="219">
        <v>0</v>
      </c>
      <c r="I26" s="219">
        <v>0</v>
      </c>
      <c r="J26" s="83"/>
      <c r="K26" s="83"/>
      <c r="L26" s="83"/>
    </row>
    <row r="27" spans="1:12">
      <c r="A27" s="897" t="s">
        <v>331</v>
      </c>
      <c r="B27" s="894">
        <v>0</v>
      </c>
      <c r="C27" s="895">
        <v>0</v>
      </c>
      <c r="D27" s="895">
        <f t="shared" si="0"/>
        <v>0</v>
      </c>
      <c r="F27" s="902" t="s">
        <v>359</v>
      </c>
      <c r="G27" s="219">
        <v>0</v>
      </c>
      <c r="H27" s="219">
        <v>0</v>
      </c>
      <c r="I27" s="219">
        <v>0</v>
      </c>
      <c r="J27" s="83"/>
      <c r="K27" s="83"/>
      <c r="L27" s="83"/>
    </row>
    <row r="28" spans="1:12">
      <c r="A28" s="897" t="s">
        <v>332</v>
      </c>
      <c r="B28" s="894">
        <v>33</v>
      </c>
      <c r="C28" s="895">
        <v>67</v>
      </c>
      <c r="D28" s="895">
        <f t="shared" si="0"/>
        <v>100</v>
      </c>
      <c r="F28" s="903" t="s">
        <v>361</v>
      </c>
      <c r="G28" s="219">
        <v>0</v>
      </c>
      <c r="H28" s="219">
        <v>0</v>
      </c>
      <c r="I28" s="219">
        <v>0</v>
      </c>
      <c r="J28" s="83"/>
      <c r="K28" s="83"/>
      <c r="L28" s="83"/>
    </row>
    <row r="29" spans="1:12">
      <c r="A29" s="898" t="s">
        <v>41</v>
      </c>
      <c r="B29" s="894">
        <v>2</v>
      </c>
      <c r="C29" s="895">
        <v>1</v>
      </c>
      <c r="D29" s="895">
        <f t="shared" si="0"/>
        <v>3</v>
      </c>
      <c r="F29" s="902" t="s">
        <v>363</v>
      </c>
      <c r="G29" s="219">
        <v>0</v>
      </c>
      <c r="H29" s="219">
        <v>0</v>
      </c>
      <c r="I29" s="219">
        <v>0</v>
      </c>
      <c r="J29" s="83"/>
      <c r="K29" s="83"/>
      <c r="L29" s="83"/>
    </row>
    <row r="30" spans="1:12">
      <c r="A30" s="897" t="s">
        <v>333</v>
      </c>
      <c r="B30" s="894">
        <v>1</v>
      </c>
      <c r="C30" s="895">
        <v>7</v>
      </c>
      <c r="D30" s="895">
        <f t="shared" si="0"/>
        <v>8</v>
      </c>
      <c r="F30" s="902" t="s">
        <v>450</v>
      </c>
      <c r="G30" s="219">
        <v>0</v>
      </c>
      <c r="H30" s="219">
        <v>0</v>
      </c>
      <c r="I30" s="219">
        <v>0</v>
      </c>
      <c r="J30" s="83"/>
      <c r="K30" s="83"/>
      <c r="L30" s="83"/>
    </row>
    <row r="31" spans="1:12">
      <c r="A31" s="893" t="s">
        <v>334</v>
      </c>
      <c r="B31" s="894">
        <v>1</v>
      </c>
      <c r="C31" s="895">
        <v>3</v>
      </c>
      <c r="D31" s="895">
        <f t="shared" si="0"/>
        <v>4</v>
      </c>
      <c r="F31" s="902" t="s">
        <v>365</v>
      </c>
      <c r="G31" s="219">
        <v>0</v>
      </c>
      <c r="H31" s="219">
        <v>0</v>
      </c>
      <c r="I31" s="219">
        <v>0</v>
      </c>
      <c r="J31" s="83"/>
      <c r="K31" s="83"/>
      <c r="L31" s="83"/>
    </row>
    <row r="32" spans="1:12">
      <c r="A32" s="897" t="s">
        <v>335</v>
      </c>
      <c r="B32" s="894">
        <v>1</v>
      </c>
      <c r="C32" s="895">
        <v>3</v>
      </c>
      <c r="D32" s="895">
        <f t="shared" si="0"/>
        <v>4</v>
      </c>
      <c r="F32" s="903" t="s">
        <v>366</v>
      </c>
      <c r="G32" s="219">
        <v>0</v>
      </c>
      <c r="H32" s="219">
        <v>0</v>
      </c>
      <c r="I32" s="219">
        <v>0</v>
      </c>
      <c r="J32" s="83"/>
      <c r="K32" s="83"/>
      <c r="L32" s="83"/>
    </row>
    <row r="33" spans="1:12">
      <c r="A33" s="897" t="s">
        <v>336</v>
      </c>
      <c r="B33" s="894">
        <v>1</v>
      </c>
      <c r="C33" s="895">
        <v>1</v>
      </c>
      <c r="D33" s="895">
        <f t="shared" si="0"/>
        <v>2</v>
      </c>
      <c r="F33" s="902" t="s">
        <v>367</v>
      </c>
      <c r="G33" s="219">
        <v>0</v>
      </c>
      <c r="H33" s="219">
        <v>0</v>
      </c>
      <c r="I33" s="219">
        <v>0</v>
      </c>
      <c r="J33" s="83"/>
      <c r="K33" s="83"/>
      <c r="L33" s="83"/>
    </row>
    <row r="34" spans="1:12">
      <c r="A34" s="897" t="s">
        <v>337</v>
      </c>
      <c r="B34" s="894">
        <v>25</v>
      </c>
      <c r="C34" s="895">
        <v>80</v>
      </c>
      <c r="D34" s="895">
        <f t="shared" si="0"/>
        <v>105</v>
      </c>
      <c r="F34" s="902" t="s">
        <v>368</v>
      </c>
      <c r="G34" s="219">
        <v>0</v>
      </c>
      <c r="H34" s="219">
        <v>0</v>
      </c>
      <c r="I34" s="219">
        <v>0</v>
      </c>
      <c r="J34" s="83"/>
      <c r="K34" s="83"/>
      <c r="L34" s="83"/>
    </row>
    <row r="35" spans="1:12">
      <c r="A35" s="897" t="s">
        <v>338</v>
      </c>
      <c r="B35" s="894">
        <v>0</v>
      </c>
      <c r="C35" s="895">
        <v>4</v>
      </c>
      <c r="D35" s="895">
        <f t="shared" si="0"/>
        <v>4</v>
      </c>
      <c r="F35" s="902" t="s">
        <v>370</v>
      </c>
      <c r="G35" s="219">
        <v>0</v>
      </c>
      <c r="H35" s="219">
        <v>0</v>
      </c>
      <c r="I35" s="219">
        <v>0</v>
      </c>
      <c r="J35" s="83"/>
      <c r="K35" s="83"/>
      <c r="L35" s="83"/>
    </row>
    <row r="36" spans="1:12">
      <c r="A36" s="897" t="s">
        <v>339</v>
      </c>
      <c r="B36" s="894">
        <v>1</v>
      </c>
      <c r="C36" s="895">
        <v>3</v>
      </c>
      <c r="D36" s="895">
        <f t="shared" ref="D36:D68" si="1">SUM(B36:C36)</f>
        <v>4</v>
      </c>
      <c r="F36" s="902" t="s">
        <v>372</v>
      </c>
      <c r="G36" s="219">
        <v>0</v>
      </c>
      <c r="H36" s="219">
        <v>0</v>
      </c>
      <c r="I36" s="219">
        <v>0</v>
      </c>
      <c r="J36" s="83"/>
      <c r="K36" s="83"/>
      <c r="L36" s="83"/>
    </row>
    <row r="37" spans="1:12">
      <c r="A37" s="897" t="s">
        <v>340</v>
      </c>
      <c r="B37" s="894">
        <v>4</v>
      </c>
      <c r="C37" s="895">
        <v>0</v>
      </c>
      <c r="D37" s="895">
        <f t="shared" si="1"/>
        <v>4</v>
      </c>
      <c r="F37" s="902" t="s">
        <v>373</v>
      </c>
      <c r="G37" s="219">
        <v>0</v>
      </c>
      <c r="H37" s="219">
        <v>0</v>
      </c>
      <c r="I37" s="219">
        <v>0</v>
      </c>
      <c r="J37" s="83"/>
      <c r="K37" s="83"/>
      <c r="L37" s="83"/>
    </row>
    <row r="38" spans="1:12">
      <c r="A38" s="897" t="s">
        <v>43</v>
      </c>
      <c r="B38" s="894">
        <v>0</v>
      </c>
      <c r="C38" s="895">
        <v>0</v>
      </c>
      <c r="D38" s="895">
        <f t="shared" si="1"/>
        <v>0</v>
      </c>
      <c r="F38" s="902" t="s">
        <v>374</v>
      </c>
      <c r="G38" s="219">
        <v>0</v>
      </c>
      <c r="H38" s="219">
        <v>0</v>
      </c>
      <c r="I38" s="219">
        <v>0</v>
      </c>
      <c r="J38" s="83"/>
      <c r="K38" s="83"/>
      <c r="L38" s="83"/>
    </row>
    <row r="39" spans="1:12">
      <c r="A39" s="897" t="s">
        <v>341</v>
      </c>
      <c r="B39" s="894">
        <v>3</v>
      </c>
      <c r="C39" s="895">
        <v>1</v>
      </c>
      <c r="D39" s="895">
        <f t="shared" si="1"/>
        <v>4</v>
      </c>
      <c r="F39" s="902" t="s">
        <v>376</v>
      </c>
      <c r="G39" s="219">
        <v>0</v>
      </c>
      <c r="H39" s="219">
        <v>0</v>
      </c>
      <c r="I39" s="219">
        <v>0</v>
      </c>
      <c r="J39" s="83"/>
      <c r="K39" s="83"/>
      <c r="L39" s="83"/>
    </row>
    <row r="40" spans="1:12">
      <c r="A40" s="897" t="s">
        <v>342</v>
      </c>
      <c r="B40" s="894">
        <v>0</v>
      </c>
      <c r="C40" s="895">
        <v>0</v>
      </c>
      <c r="D40" s="895">
        <f t="shared" si="1"/>
        <v>0</v>
      </c>
      <c r="F40" s="902" t="s">
        <v>377</v>
      </c>
      <c r="G40" s="219">
        <v>0</v>
      </c>
      <c r="H40" s="219">
        <v>0</v>
      </c>
      <c r="I40" s="219">
        <v>0</v>
      </c>
      <c r="J40" s="83"/>
      <c r="K40" s="83"/>
      <c r="L40" s="83"/>
    </row>
    <row r="41" spans="1:12">
      <c r="A41" s="897" t="s">
        <v>343</v>
      </c>
      <c r="B41" s="894">
        <v>0</v>
      </c>
      <c r="C41" s="895">
        <v>0</v>
      </c>
      <c r="D41" s="895">
        <f t="shared" si="1"/>
        <v>0</v>
      </c>
      <c r="F41" s="902" t="s">
        <v>378</v>
      </c>
      <c r="G41" s="219">
        <v>0</v>
      </c>
      <c r="H41" s="219">
        <v>0</v>
      </c>
      <c r="I41" s="219">
        <v>0</v>
      </c>
      <c r="J41" s="83"/>
      <c r="K41" s="83"/>
      <c r="L41" s="83"/>
    </row>
    <row r="42" spans="1:12">
      <c r="A42" s="897" t="s">
        <v>587</v>
      </c>
      <c r="B42" s="894">
        <v>1</v>
      </c>
      <c r="C42" s="895">
        <v>0</v>
      </c>
      <c r="D42" s="895">
        <f t="shared" si="1"/>
        <v>1</v>
      </c>
      <c r="F42" s="902" t="s">
        <v>379</v>
      </c>
      <c r="G42" s="219">
        <v>0</v>
      </c>
      <c r="H42" s="219">
        <v>0</v>
      </c>
      <c r="I42" s="219">
        <v>0</v>
      </c>
      <c r="J42" s="83"/>
      <c r="K42" s="83"/>
      <c r="L42" s="83"/>
    </row>
    <row r="43" spans="1:12">
      <c r="A43" s="897" t="s">
        <v>344</v>
      </c>
      <c r="B43" s="894">
        <v>1</v>
      </c>
      <c r="C43" s="895">
        <v>7</v>
      </c>
      <c r="D43" s="895">
        <f t="shared" si="1"/>
        <v>8</v>
      </c>
      <c r="F43" s="902" t="s">
        <v>322</v>
      </c>
      <c r="G43" s="219">
        <v>1</v>
      </c>
      <c r="H43" s="219">
        <v>0</v>
      </c>
      <c r="I43" s="219">
        <v>1</v>
      </c>
      <c r="J43" s="83"/>
      <c r="K43" s="83"/>
      <c r="L43" s="83"/>
    </row>
    <row r="44" spans="1:12">
      <c r="A44" s="897" t="s">
        <v>345</v>
      </c>
      <c r="B44" s="894">
        <v>1</v>
      </c>
      <c r="C44" s="895">
        <v>0</v>
      </c>
      <c r="D44" s="895">
        <f t="shared" si="1"/>
        <v>1</v>
      </c>
      <c r="F44" s="902" t="s">
        <v>444</v>
      </c>
      <c r="G44" s="219">
        <v>1</v>
      </c>
      <c r="H44" s="219">
        <v>0</v>
      </c>
      <c r="I44" s="219">
        <v>1</v>
      </c>
      <c r="J44" s="83"/>
      <c r="K44" s="83"/>
      <c r="L44" s="83"/>
    </row>
    <row r="45" spans="1:12">
      <c r="A45" s="897" t="s">
        <v>346</v>
      </c>
      <c r="B45" s="894">
        <v>0</v>
      </c>
      <c r="C45" s="895">
        <v>0</v>
      </c>
      <c r="D45" s="895">
        <f t="shared" si="1"/>
        <v>0</v>
      </c>
      <c r="F45" s="902" t="s">
        <v>323</v>
      </c>
      <c r="G45" s="219">
        <v>0</v>
      </c>
      <c r="H45" s="219">
        <v>1</v>
      </c>
      <c r="I45" s="219">
        <v>1</v>
      </c>
      <c r="J45" s="83"/>
      <c r="K45" s="83"/>
      <c r="L45" s="83"/>
    </row>
    <row r="46" spans="1:12">
      <c r="A46" s="897" t="s">
        <v>347</v>
      </c>
      <c r="B46" s="894">
        <v>1</v>
      </c>
      <c r="C46" s="895">
        <v>7</v>
      </c>
      <c r="D46" s="895">
        <f t="shared" si="1"/>
        <v>8</v>
      </c>
      <c r="F46" s="902" t="s">
        <v>328</v>
      </c>
      <c r="G46" s="219">
        <v>1</v>
      </c>
      <c r="H46" s="219">
        <v>0</v>
      </c>
      <c r="I46" s="219">
        <v>1</v>
      </c>
      <c r="J46" s="83"/>
      <c r="K46" s="83"/>
      <c r="L46" s="83"/>
    </row>
    <row r="47" spans="1:12">
      <c r="A47" s="897" t="s">
        <v>348</v>
      </c>
      <c r="B47" s="894">
        <v>1</v>
      </c>
      <c r="C47" s="895">
        <v>1</v>
      </c>
      <c r="D47" s="895">
        <f t="shared" si="1"/>
        <v>2</v>
      </c>
      <c r="F47" s="902" t="s">
        <v>330</v>
      </c>
      <c r="G47" s="219">
        <v>0</v>
      </c>
      <c r="H47" s="219">
        <v>1</v>
      </c>
      <c r="I47" s="219">
        <v>1</v>
      </c>
      <c r="J47" s="83"/>
      <c r="K47" s="83"/>
      <c r="L47" s="83"/>
    </row>
    <row r="48" spans="1:12">
      <c r="A48" s="897" t="s">
        <v>349</v>
      </c>
      <c r="B48" s="894">
        <v>0</v>
      </c>
      <c r="C48" s="895">
        <v>0</v>
      </c>
      <c r="D48" s="895">
        <f t="shared" si="1"/>
        <v>0</v>
      </c>
      <c r="F48" s="902" t="s">
        <v>587</v>
      </c>
      <c r="G48" s="219">
        <v>1</v>
      </c>
      <c r="H48" s="219">
        <v>0</v>
      </c>
      <c r="I48" s="219">
        <v>1</v>
      </c>
      <c r="J48" s="83"/>
      <c r="K48" s="83"/>
      <c r="L48" s="83"/>
    </row>
    <row r="49" spans="1:12">
      <c r="A49" s="897" t="s">
        <v>350</v>
      </c>
      <c r="B49" s="894">
        <v>0</v>
      </c>
      <c r="C49" s="895">
        <v>0</v>
      </c>
      <c r="D49" s="895">
        <f t="shared" si="1"/>
        <v>0</v>
      </c>
      <c r="F49" s="902" t="s">
        <v>345</v>
      </c>
      <c r="G49" s="219">
        <v>1</v>
      </c>
      <c r="H49" s="219">
        <v>0</v>
      </c>
      <c r="I49" s="219">
        <v>1</v>
      </c>
      <c r="J49" s="83"/>
      <c r="K49" s="83"/>
      <c r="L49" s="83"/>
    </row>
    <row r="50" spans="1:12">
      <c r="A50" s="897" t="s">
        <v>351</v>
      </c>
      <c r="B50" s="894">
        <v>1</v>
      </c>
      <c r="C50" s="895">
        <v>0</v>
      </c>
      <c r="D50" s="895">
        <f t="shared" si="1"/>
        <v>1</v>
      </c>
      <c r="F50" s="902" t="s">
        <v>351</v>
      </c>
      <c r="G50" s="219">
        <v>1</v>
      </c>
      <c r="H50" s="219">
        <v>0</v>
      </c>
      <c r="I50" s="219">
        <v>1</v>
      </c>
      <c r="J50" s="83"/>
      <c r="K50" s="83"/>
      <c r="L50" s="83"/>
    </row>
    <row r="51" spans="1:12">
      <c r="A51" s="897" t="s">
        <v>352</v>
      </c>
      <c r="B51" s="894">
        <v>0</v>
      </c>
      <c r="C51" s="895">
        <v>4</v>
      </c>
      <c r="D51" s="895">
        <f t="shared" si="1"/>
        <v>4</v>
      </c>
      <c r="F51" s="902" t="s">
        <v>360</v>
      </c>
      <c r="G51" s="219">
        <v>0</v>
      </c>
      <c r="H51" s="219">
        <v>1</v>
      </c>
      <c r="I51" s="219">
        <v>1</v>
      </c>
      <c r="J51" s="83"/>
      <c r="K51" s="83"/>
      <c r="L51" s="83"/>
    </row>
    <row r="52" spans="1:12">
      <c r="A52" s="897" t="s">
        <v>353</v>
      </c>
      <c r="B52" s="894">
        <v>0</v>
      </c>
      <c r="C52" s="895">
        <v>2</v>
      </c>
      <c r="D52" s="895">
        <f t="shared" si="1"/>
        <v>2</v>
      </c>
      <c r="F52" s="902" t="s">
        <v>362</v>
      </c>
      <c r="G52" s="219">
        <v>1</v>
      </c>
      <c r="H52" s="219">
        <v>0</v>
      </c>
      <c r="I52" s="219">
        <v>1</v>
      </c>
      <c r="J52" s="83"/>
      <c r="K52" s="83"/>
      <c r="L52" s="83"/>
    </row>
    <row r="53" spans="1:12">
      <c r="A53" s="897" t="s">
        <v>354</v>
      </c>
      <c r="B53" s="894">
        <v>0</v>
      </c>
      <c r="C53" s="895">
        <v>0</v>
      </c>
      <c r="D53" s="895">
        <f t="shared" si="1"/>
        <v>0</v>
      </c>
      <c r="F53" s="902" t="s">
        <v>371</v>
      </c>
      <c r="G53" s="219">
        <v>1</v>
      </c>
      <c r="H53" s="219">
        <v>0</v>
      </c>
      <c r="I53" s="219">
        <v>1</v>
      </c>
      <c r="J53" s="83"/>
      <c r="K53" s="83"/>
      <c r="L53" s="83"/>
    </row>
    <row r="54" spans="1:12">
      <c r="A54" s="897" t="s">
        <v>355</v>
      </c>
      <c r="B54" s="894">
        <v>0</v>
      </c>
      <c r="C54" s="895">
        <v>0</v>
      </c>
      <c r="D54" s="895">
        <f t="shared" si="1"/>
        <v>0</v>
      </c>
      <c r="F54" s="902" t="s">
        <v>375</v>
      </c>
      <c r="G54" s="219">
        <v>1</v>
      </c>
      <c r="H54" s="219">
        <v>0</v>
      </c>
      <c r="I54" s="219">
        <v>1</v>
      </c>
      <c r="J54" s="83"/>
      <c r="K54" s="83"/>
      <c r="L54" s="83"/>
    </row>
    <row r="55" spans="1:12">
      <c r="A55" s="897" t="s">
        <v>356</v>
      </c>
      <c r="B55" s="894">
        <v>0</v>
      </c>
      <c r="C55" s="895">
        <v>2</v>
      </c>
      <c r="D55" s="895">
        <f t="shared" si="1"/>
        <v>2</v>
      </c>
      <c r="F55" s="902" t="s">
        <v>320</v>
      </c>
      <c r="G55" s="219">
        <v>0</v>
      </c>
      <c r="H55" s="219">
        <v>2</v>
      </c>
      <c r="I55" s="219">
        <v>2</v>
      </c>
      <c r="J55" s="83"/>
      <c r="K55" s="83"/>
      <c r="L55" s="83"/>
    </row>
    <row r="56" spans="1:12">
      <c r="A56" s="897" t="s">
        <v>357</v>
      </c>
      <c r="B56" s="894">
        <v>0</v>
      </c>
      <c r="C56" s="895">
        <v>0</v>
      </c>
      <c r="D56" s="895">
        <f t="shared" si="1"/>
        <v>0</v>
      </c>
      <c r="F56" s="902" t="s">
        <v>329</v>
      </c>
      <c r="G56" s="219">
        <v>0</v>
      </c>
      <c r="H56" s="219">
        <v>2</v>
      </c>
      <c r="I56" s="219">
        <v>2</v>
      </c>
      <c r="J56" s="83"/>
      <c r="K56" s="83"/>
      <c r="L56" s="83"/>
    </row>
    <row r="57" spans="1:12">
      <c r="A57" s="897" t="s">
        <v>358</v>
      </c>
      <c r="B57" s="894">
        <v>0</v>
      </c>
      <c r="C57" s="895">
        <v>0</v>
      </c>
      <c r="D57" s="895">
        <f t="shared" si="1"/>
        <v>0</v>
      </c>
      <c r="F57" s="902" t="s">
        <v>336</v>
      </c>
      <c r="G57" s="219">
        <v>1</v>
      </c>
      <c r="H57" s="219">
        <v>1</v>
      </c>
      <c r="I57" s="219">
        <v>2</v>
      </c>
      <c r="J57" s="83"/>
      <c r="K57" s="83"/>
      <c r="L57" s="83"/>
    </row>
    <row r="58" spans="1:12">
      <c r="A58" s="897" t="s">
        <v>359</v>
      </c>
      <c r="B58" s="894">
        <v>0</v>
      </c>
      <c r="C58" s="895">
        <v>0</v>
      </c>
      <c r="D58" s="895">
        <f t="shared" si="1"/>
        <v>0</v>
      </c>
      <c r="F58" s="902" t="s">
        <v>348</v>
      </c>
      <c r="G58" s="219">
        <v>1</v>
      </c>
      <c r="H58" s="219">
        <v>1</v>
      </c>
      <c r="I58" s="219">
        <v>2</v>
      </c>
      <c r="J58" s="83"/>
      <c r="K58" s="83"/>
      <c r="L58" s="83"/>
    </row>
    <row r="59" spans="1:12">
      <c r="A59" s="897" t="s">
        <v>360</v>
      </c>
      <c r="B59" s="894">
        <v>0</v>
      </c>
      <c r="C59" s="895">
        <v>1</v>
      </c>
      <c r="D59" s="895">
        <f t="shared" si="1"/>
        <v>1</v>
      </c>
      <c r="F59" s="902" t="s">
        <v>353</v>
      </c>
      <c r="G59" s="219">
        <v>0</v>
      </c>
      <c r="H59" s="219">
        <v>2</v>
      </c>
      <c r="I59" s="219">
        <v>2</v>
      </c>
      <c r="J59" s="83"/>
      <c r="K59" s="83"/>
      <c r="L59" s="83"/>
    </row>
    <row r="60" spans="1:12">
      <c r="A60" s="897" t="s">
        <v>361</v>
      </c>
      <c r="B60" s="894">
        <v>0</v>
      </c>
      <c r="C60" s="895">
        <v>0</v>
      </c>
      <c r="D60" s="895">
        <f t="shared" si="1"/>
        <v>0</v>
      </c>
      <c r="F60" s="902" t="s">
        <v>356</v>
      </c>
      <c r="G60" s="219">
        <v>0</v>
      </c>
      <c r="H60" s="219">
        <v>2</v>
      </c>
      <c r="I60" s="219">
        <v>2</v>
      </c>
      <c r="J60" s="83"/>
      <c r="K60" s="83"/>
      <c r="L60" s="83"/>
    </row>
    <row r="61" spans="1:12">
      <c r="A61" s="897" t="s">
        <v>362</v>
      </c>
      <c r="B61" s="894">
        <v>1</v>
      </c>
      <c r="C61" s="895">
        <v>0</v>
      </c>
      <c r="D61" s="895">
        <f t="shared" si="1"/>
        <v>1</v>
      </c>
      <c r="F61" s="902" t="s">
        <v>369</v>
      </c>
      <c r="G61" s="219">
        <v>1</v>
      </c>
      <c r="H61" s="219">
        <v>1</v>
      </c>
      <c r="I61" s="219">
        <v>2</v>
      </c>
      <c r="J61" s="83"/>
      <c r="K61" s="83"/>
      <c r="L61" s="83"/>
    </row>
    <row r="62" spans="1:12">
      <c r="A62" s="897" t="s">
        <v>363</v>
      </c>
      <c r="B62" s="894">
        <v>0</v>
      </c>
      <c r="C62" s="895">
        <v>0</v>
      </c>
      <c r="D62" s="895">
        <f t="shared" si="1"/>
        <v>0</v>
      </c>
      <c r="F62" s="902" t="s">
        <v>41</v>
      </c>
      <c r="G62" s="219">
        <v>2</v>
      </c>
      <c r="H62" s="219">
        <v>1</v>
      </c>
      <c r="I62" s="219">
        <v>3</v>
      </c>
      <c r="J62" s="83"/>
      <c r="K62" s="83"/>
      <c r="L62" s="83"/>
    </row>
    <row r="63" spans="1:12">
      <c r="A63" s="897" t="s">
        <v>450</v>
      </c>
      <c r="B63" s="894">
        <v>0</v>
      </c>
      <c r="C63" s="895">
        <v>0</v>
      </c>
      <c r="D63" s="895">
        <f t="shared" si="1"/>
        <v>0</v>
      </c>
      <c r="F63" s="902" t="s">
        <v>318</v>
      </c>
      <c r="G63" s="219">
        <v>1</v>
      </c>
      <c r="H63" s="219">
        <v>3</v>
      </c>
      <c r="I63" s="219">
        <v>4</v>
      </c>
      <c r="J63" s="83"/>
      <c r="K63" s="83"/>
      <c r="L63" s="83"/>
    </row>
    <row r="64" spans="1:12">
      <c r="A64" s="897" t="s">
        <v>365</v>
      </c>
      <c r="B64" s="894">
        <v>0</v>
      </c>
      <c r="C64" s="895">
        <v>0</v>
      </c>
      <c r="D64" s="895">
        <f t="shared" si="1"/>
        <v>0</v>
      </c>
      <c r="F64" s="902" t="s">
        <v>334</v>
      </c>
      <c r="G64" s="219">
        <v>1</v>
      </c>
      <c r="H64" s="219">
        <v>3</v>
      </c>
      <c r="I64" s="219">
        <v>4</v>
      </c>
      <c r="J64" s="83"/>
      <c r="K64" s="83"/>
      <c r="L64" s="83"/>
    </row>
    <row r="65" spans="1:16">
      <c r="A65" s="897" t="s">
        <v>366</v>
      </c>
      <c r="B65" s="894">
        <v>0</v>
      </c>
      <c r="C65" s="895">
        <v>0</v>
      </c>
      <c r="D65" s="895">
        <f t="shared" si="1"/>
        <v>0</v>
      </c>
      <c r="F65" s="902" t="s">
        <v>335</v>
      </c>
      <c r="G65" s="219">
        <v>1</v>
      </c>
      <c r="H65" s="219">
        <v>3</v>
      </c>
      <c r="I65" s="219">
        <v>4</v>
      </c>
      <c r="J65" s="83"/>
      <c r="K65" s="83"/>
      <c r="L65" s="83"/>
    </row>
    <row r="66" spans="1:16">
      <c r="A66" s="897" t="s">
        <v>367</v>
      </c>
      <c r="B66" s="894">
        <v>0</v>
      </c>
      <c r="C66" s="895">
        <v>0</v>
      </c>
      <c r="D66" s="895">
        <f t="shared" si="1"/>
        <v>0</v>
      </c>
      <c r="F66" s="902" t="s">
        <v>338</v>
      </c>
      <c r="G66" s="219">
        <v>0</v>
      </c>
      <c r="H66" s="219">
        <v>4</v>
      </c>
      <c r="I66" s="219">
        <v>4</v>
      </c>
      <c r="J66" s="83"/>
      <c r="K66" s="83"/>
      <c r="L66" s="83"/>
    </row>
    <row r="67" spans="1:16">
      <c r="A67" s="897" t="s">
        <v>368</v>
      </c>
      <c r="B67" s="894">
        <v>0</v>
      </c>
      <c r="C67" s="895">
        <v>0</v>
      </c>
      <c r="D67" s="895">
        <f t="shared" si="1"/>
        <v>0</v>
      </c>
      <c r="F67" s="902" t="s">
        <v>339</v>
      </c>
      <c r="G67" s="219">
        <v>1</v>
      </c>
      <c r="H67" s="219">
        <v>3</v>
      </c>
      <c r="I67" s="219">
        <v>4</v>
      </c>
      <c r="J67" s="83"/>
      <c r="K67" s="83"/>
      <c r="L67" s="83"/>
    </row>
    <row r="68" spans="1:16">
      <c r="A68" s="897" t="s">
        <v>369</v>
      </c>
      <c r="B68" s="894">
        <v>1</v>
      </c>
      <c r="C68" s="895">
        <v>1</v>
      </c>
      <c r="D68" s="895">
        <f t="shared" si="1"/>
        <v>2</v>
      </c>
      <c r="F68" s="902" t="s">
        <v>340</v>
      </c>
      <c r="G68" s="219">
        <v>4</v>
      </c>
      <c r="H68" s="219">
        <v>0</v>
      </c>
      <c r="I68" s="219">
        <v>4</v>
      </c>
      <c r="J68" s="83"/>
      <c r="K68" s="83"/>
      <c r="L68" s="83"/>
    </row>
    <row r="69" spans="1:16">
      <c r="A69" s="897" t="s">
        <v>370</v>
      </c>
      <c r="B69" s="894">
        <v>0</v>
      </c>
      <c r="C69" s="895">
        <v>0</v>
      </c>
      <c r="D69" s="895">
        <f t="shared" ref="D69:D79" si="2">SUM(B69:C69)</f>
        <v>0</v>
      </c>
      <c r="F69" s="902" t="s">
        <v>341</v>
      </c>
      <c r="G69" s="219">
        <v>3</v>
      </c>
      <c r="H69" s="219">
        <v>1</v>
      </c>
      <c r="I69" s="219">
        <v>4</v>
      </c>
      <c r="J69" s="83"/>
      <c r="K69" s="83"/>
      <c r="L69" s="83"/>
    </row>
    <row r="70" spans="1:16">
      <c r="A70" s="897" t="s">
        <v>371</v>
      </c>
      <c r="B70" s="894">
        <v>1</v>
      </c>
      <c r="C70" s="895">
        <v>0</v>
      </c>
      <c r="D70" s="895">
        <f t="shared" si="2"/>
        <v>1</v>
      </c>
      <c r="F70" s="902" t="s">
        <v>352</v>
      </c>
      <c r="G70" s="219">
        <v>0</v>
      </c>
      <c r="H70" s="219">
        <v>4</v>
      </c>
      <c r="I70" s="219">
        <v>4</v>
      </c>
      <c r="J70" s="83"/>
      <c r="K70" s="83"/>
      <c r="L70" s="83"/>
    </row>
    <row r="71" spans="1:16">
      <c r="A71" s="897" t="s">
        <v>372</v>
      </c>
      <c r="B71" s="894">
        <v>0</v>
      </c>
      <c r="C71" s="895">
        <v>0</v>
      </c>
      <c r="D71" s="895">
        <f t="shared" si="2"/>
        <v>0</v>
      </c>
      <c r="F71" s="902" t="s">
        <v>333</v>
      </c>
      <c r="G71" s="219">
        <v>1</v>
      </c>
      <c r="H71" s="219">
        <v>7</v>
      </c>
      <c r="I71" s="219">
        <v>8</v>
      </c>
      <c r="J71" s="83"/>
      <c r="K71" s="83"/>
      <c r="L71" s="83"/>
    </row>
    <row r="72" spans="1:16">
      <c r="A72" s="897" t="s">
        <v>373</v>
      </c>
      <c r="B72" s="894">
        <v>0</v>
      </c>
      <c r="C72" s="895">
        <v>0</v>
      </c>
      <c r="D72" s="895">
        <f t="shared" si="2"/>
        <v>0</v>
      </c>
      <c r="F72" s="902" t="s">
        <v>344</v>
      </c>
      <c r="G72" s="219">
        <v>1</v>
      </c>
      <c r="H72" s="219">
        <v>7</v>
      </c>
      <c r="I72" s="219">
        <v>8</v>
      </c>
      <c r="J72" s="83"/>
      <c r="K72" s="83"/>
      <c r="L72" s="83"/>
    </row>
    <row r="73" spans="1:16">
      <c r="A73" s="897" t="s">
        <v>374</v>
      </c>
      <c r="B73" s="894">
        <v>0</v>
      </c>
      <c r="C73" s="895">
        <v>0</v>
      </c>
      <c r="D73" s="895">
        <f t="shared" si="2"/>
        <v>0</v>
      </c>
      <c r="F73" s="902" t="s">
        <v>347</v>
      </c>
      <c r="G73" s="219">
        <v>1</v>
      </c>
      <c r="H73" s="219">
        <v>7</v>
      </c>
      <c r="I73" s="219">
        <v>8</v>
      </c>
      <c r="J73" s="83"/>
      <c r="K73" s="83"/>
      <c r="L73" s="83"/>
    </row>
    <row r="74" spans="1:16" ht="15" customHeight="1">
      <c r="A74" s="897" t="s">
        <v>375</v>
      </c>
      <c r="B74" s="894">
        <v>1</v>
      </c>
      <c r="C74" s="895">
        <v>0</v>
      </c>
      <c r="D74" s="895">
        <f t="shared" si="2"/>
        <v>1</v>
      </c>
      <c r="F74" s="902" t="s">
        <v>425</v>
      </c>
      <c r="G74" s="219">
        <v>10</v>
      </c>
      <c r="H74" s="219"/>
      <c r="I74" s="219">
        <v>10</v>
      </c>
      <c r="J74" s="83"/>
      <c r="K74" s="83"/>
      <c r="L74" s="83"/>
      <c r="P74" s="614"/>
    </row>
    <row r="75" spans="1:16">
      <c r="A75" s="897" t="s">
        <v>376</v>
      </c>
      <c r="B75" s="894">
        <v>0</v>
      </c>
      <c r="C75" s="895">
        <v>0</v>
      </c>
      <c r="D75" s="895">
        <f t="shared" si="2"/>
        <v>0</v>
      </c>
      <c r="F75" s="902" t="s">
        <v>567</v>
      </c>
      <c r="G75" s="219">
        <v>0</v>
      </c>
      <c r="H75" s="219">
        <v>21</v>
      </c>
      <c r="I75" s="219">
        <v>21</v>
      </c>
      <c r="J75" s="83"/>
      <c r="K75" s="83"/>
      <c r="L75" s="83"/>
      <c r="P75" s="614"/>
    </row>
    <row r="76" spans="1:16">
      <c r="A76" s="897" t="s">
        <v>377</v>
      </c>
      <c r="B76" s="894">
        <v>0</v>
      </c>
      <c r="C76" s="895">
        <v>0</v>
      </c>
      <c r="D76" s="895">
        <f t="shared" si="2"/>
        <v>0</v>
      </c>
      <c r="F76" s="902" t="s">
        <v>325</v>
      </c>
      <c r="G76" s="219">
        <v>2</v>
      </c>
      <c r="H76" s="219">
        <v>20</v>
      </c>
      <c r="I76" s="219">
        <v>22</v>
      </c>
      <c r="J76" s="83"/>
      <c r="K76" s="83"/>
      <c r="L76" s="83"/>
      <c r="P76" s="614"/>
    </row>
    <row r="77" spans="1:16">
      <c r="A77" s="897" t="s">
        <v>378</v>
      </c>
      <c r="B77" s="894">
        <v>0</v>
      </c>
      <c r="C77" s="895">
        <v>0</v>
      </c>
      <c r="D77" s="895">
        <f t="shared" si="2"/>
        <v>0</v>
      </c>
      <c r="F77" s="902" t="s">
        <v>447</v>
      </c>
      <c r="G77" s="219">
        <v>0</v>
      </c>
      <c r="H77" s="219">
        <v>83</v>
      </c>
      <c r="I77" s="219">
        <v>83</v>
      </c>
      <c r="J77" s="83"/>
      <c r="K77" s="83"/>
      <c r="L77" s="1139"/>
      <c r="M77" s="1039"/>
      <c r="N77" s="1039"/>
      <c r="O77" s="1040"/>
      <c r="P77" s="614"/>
    </row>
    <row r="78" spans="1:16">
      <c r="A78" s="897" t="s">
        <v>379</v>
      </c>
      <c r="B78" s="894">
        <v>0</v>
      </c>
      <c r="C78" s="895">
        <v>0</v>
      </c>
      <c r="D78" s="895">
        <f t="shared" si="2"/>
        <v>0</v>
      </c>
      <c r="F78" s="902" t="s">
        <v>332</v>
      </c>
      <c r="G78" s="219">
        <v>33</v>
      </c>
      <c r="H78" s="219">
        <v>67</v>
      </c>
      <c r="I78" s="219">
        <v>100</v>
      </c>
      <c r="J78" s="83"/>
      <c r="K78" s="83"/>
      <c r="L78" s="1139"/>
      <c r="M78" s="1039"/>
      <c r="N78" s="1039"/>
      <c r="O78" s="1040"/>
      <c r="P78" s="614"/>
    </row>
    <row r="79" spans="1:16">
      <c r="A79" s="897" t="s">
        <v>425</v>
      </c>
      <c r="B79" s="990">
        <v>10</v>
      </c>
      <c r="C79" s="991"/>
      <c r="D79" s="895">
        <f t="shared" si="2"/>
        <v>10</v>
      </c>
      <c r="F79" s="902" t="s">
        <v>337</v>
      </c>
      <c r="G79" s="219">
        <v>25</v>
      </c>
      <c r="H79" s="219">
        <v>80</v>
      </c>
      <c r="I79" s="219">
        <v>105</v>
      </c>
      <c r="J79" s="83"/>
      <c r="K79" s="83"/>
      <c r="L79" s="1139"/>
      <c r="M79" s="1039"/>
      <c r="N79" s="1039"/>
      <c r="O79" s="1040"/>
      <c r="P79" s="614"/>
    </row>
    <row r="80" spans="1:16">
      <c r="A80" s="899" t="s">
        <v>8</v>
      </c>
      <c r="B80" s="900">
        <f>SUM(B4:B79)</f>
        <v>98</v>
      </c>
      <c r="C80" s="900">
        <f>SUM(C4:C79)</f>
        <v>328</v>
      </c>
      <c r="D80" s="901">
        <f>SUM(D4:D79)</f>
        <v>426</v>
      </c>
      <c r="F80" s="214" t="s">
        <v>8</v>
      </c>
      <c r="G80" s="273">
        <v>93</v>
      </c>
      <c r="H80" s="273">
        <v>247</v>
      </c>
      <c r="I80" s="273">
        <v>351</v>
      </c>
      <c r="L80" s="1040"/>
      <c r="M80" s="1040"/>
      <c r="N80" s="1040"/>
      <c r="O80" s="1040"/>
      <c r="P80" s="614"/>
    </row>
    <row r="81" spans="1:12" s="202" customFormat="1">
      <c r="A81" s="380" t="s">
        <v>439</v>
      </c>
      <c r="B81" s="380" t="s">
        <v>440</v>
      </c>
      <c r="C81" s="219" t="s">
        <v>451</v>
      </c>
      <c r="D81" s="219" t="s">
        <v>33</v>
      </c>
      <c r="F81" s="83"/>
      <c r="G81" s="83"/>
      <c r="H81" s="83"/>
      <c r="I81" s="83"/>
      <c r="J81" s="83"/>
      <c r="K81" s="83"/>
      <c r="L81" s="83"/>
    </row>
    <row r="82" spans="1:12" s="202" customFormat="1">
      <c r="A82" s="202">
        <f>B80</f>
        <v>98</v>
      </c>
      <c r="B82" s="219">
        <f>C80</f>
        <v>328</v>
      </c>
      <c r="C82" s="219">
        <f>D79</f>
        <v>10</v>
      </c>
      <c r="D82" s="219">
        <f>D80</f>
        <v>426</v>
      </c>
      <c r="G82" s="202" t="s">
        <v>452</v>
      </c>
      <c r="H82" s="202" t="s">
        <v>453</v>
      </c>
    </row>
    <row r="83" spans="1:12">
      <c r="A83" s="1149" t="s">
        <v>454</v>
      </c>
      <c r="B83" s="1149"/>
      <c r="C83" s="1149"/>
      <c r="D83" s="1149"/>
      <c r="E83" s="1149"/>
      <c r="G83" s="466" t="s">
        <v>455</v>
      </c>
      <c r="H83" s="664">
        <v>11</v>
      </c>
    </row>
    <row r="84" spans="1:12">
      <c r="A84" s="1149"/>
      <c r="B84" s="1149"/>
      <c r="C84" s="1149"/>
      <c r="D84" s="1149"/>
      <c r="E84" s="1149"/>
      <c r="G84" s="466" t="s">
        <v>456</v>
      </c>
      <c r="H84" s="664">
        <v>292</v>
      </c>
    </row>
    <row r="85" spans="1:12">
      <c r="A85" s="1149"/>
      <c r="B85" s="1149"/>
      <c r="C85" s="1149"/>
      <c r="D85" s="1149"/>
      <c r="E85" s="1149"/>
      <c r="G85" s="466" t="s">
        <v>457</v>
      </c>
      <c r="H85" s="664">
        <v>19</v>
      </c>
    </row>
    <row r="86" spans="1:12">
      <c r="A86" s="1149"/>
      <c r="B86" s="1149"/>
      <c r="C86" s="1149"/>
      <c r="D86" s="1149"/>
      <c r="E86" s="1149"/>
      <c r="G86" s="466" t="s">
        <v>458</v>
      </c>
      <c r="H86" s="664">
        <v>6</v>
      </c>
    </row>
    <row r="87" spans="1:12">
      <c r="A87" s="1149"/>
      <c r="B87" s="1149"/>
      <c r="C87" s="1149"/>
      <c r="D87" s="1149"/>
      <c r="E87" s="1149"/>
      <c r="H87" s="202">
        <f>SUM(H83:H86)</f>
        <v>328</v>
      </c>
    </row>
  </sheetData>
  <sortState ref="F4:I79">
    <sortCondition ref="I3"/>
  </sortState>
  <mergeCells count="1">
    <mergeCell ref="A83:E87"/>
  </mergeCells>
  <conditionalFormatting sqref="A4:A79">
    <cfRule type="duplicateValues" dxfId="1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zoomScale="90" zoomScaleNormal="90" workbookViewId="0">
      <selection activeCell="T15" sqref="T15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4.140625" customWidth="1"/>
    <col min="17" max="17" width="9.140625" style="202"/>
    <col min="18" max="19" width="9.140625" style="231"/>
  </cols>
  <sheetData>
    <row r="1" spans="1:17">
      <c r="A1" s="215" t="s">
        <v>3</v>
      </c>
    </row>
    <row r="2" spans="1:17" ht="15.75" thickBot="1">
      <c r="A2" s="1" t="s">
        <v>4</v>
      </c>
    </row>
    <row r="3" spans="1:17" ht="15.75" thickBot="1">
      <c r="A3" s="365" t="s">
        <v>459</v>
      </c>
      <c r="B3" s="366" t="s">
        <v>460</v>
      </c>
      <c r="C3" s="366" t="s">
        <v>461</v>
      </c>
      <c r="D3" s="366" t="s">
        <v>462</v>
      </c>
      <c r="E3" s="367" t="s">
        <v>463</v>
      </c>
      <c r="F3" s="367" t="s">
        <v>464</v>
      </c>
      <c r="G3" s="367" t="s">
        <v>465</v>
      </c>
      <c r="H3" s="367" t="s">
        <v>466</v>
      </c>
      <c r="I3" s="367" t="s">
        <v>467</v>
      </c>
      <c r="J3" s="367" t="s">
        <v>468</v>
      </c>
      <c r="K3" s="367" t="s">
        <v>469</v>
      </c>
      <c r="L3" s="367" t="s">
        <v>470</v>
      </c>
      <c r="M3" s="367" t="s">
        <v>471</v>
      </c>
      <c r="N3" s="366" t="s">
        <v>8</v>
      </c>
      <c r="O3" s="366" t="s">
        <v>578</v>
      </c>
      <c r="P3" s="368" t="s">
        <v>577</v>
      </c>
    </row>
    <row r="4" spans="1:17">
      <c r="A4" s="609" t="s">
        <v>318</v>
      </c>
      <c r="B4" s="216">
        <v>10</v>
      </c>
      <c r="C4" s="216">
        <v>4</v>
      </c>
      <c r="D4" s="216">
        <v>4</v>
      </c>
      <c r="E4" s="216"/>
      <c r="F4" s="216"/>
      <c r="G4" s="216"/>
      <c r="H4" s="216"/>
      <c r="I4" s="216"/>
      <c r="J4" s="216"/>
      <c r="K4" s="216"/>
      <c r="L4" s="216"/>
      <c r="M4" s="216"/>
      <c r="N4" s="364">
        <f t="shared" ref="N4:N35" si="0">SUM(B4:M4)</f>
        <v>18</v>
      </c>
      <c r="O4" s="354">
        <v>3</v>
      </c>
      <c r="P4" s="376">
        <v>15</v>
      </c>
      <c r="Q4" s="202">
        <f t="shared" ref="Q4:Q35" si="1">N4-O4-P4</f>
        <v>0</v>
      </c>
    </row>
    <row r="5" spans="1:17">
      <c r="A5" s="610" t="s">
        <v>441</v>
      </c>
      <c r="B5" s="217">
        <v>0</v>
      </c>
      <c r="C5" s="217">
        <v>0</v>
      </c>
      <c r="D5" s="217">
        <v>0</v>
      </c>
      <c r="E5" s="217"/>
      <c r="F5" s="217"/>
      <c r="G5" s="217"/>
      <c r="H5" s="216"/>
      <c r="I5" s="216"/>
      <c r="J5" s="216"/>
      <c r="K5" s="216"/>
      <c r="L5" s="216"/>
      <c r="M5" s="216"/>
      <c r="N5" s="364">
        <f t="shared" si="0"/>
        <v>0</v>
      </c>
      <c r="O5" s="354">
        <v>0</v>
      </c>
      <c r="P5" s="377">
        <v>0</v>
      </c>
      <c r="Q5" s="202">
        <f t="shared" si="1"/>
        <v>0</v>
      </c>
    </row>
    <row r="6" spans="1:17">
      <c r="A6" s="610" t="s">
        <v>442</v>
      </c>
      <c r="B6" s="217">
        <v>0</v>
      </c>
      <c r="C6" s="217">
        <v>0</v>
      </c>
      <c r="D6" s="217">
        <v>0</v>
      </c>
      <c r="E6" s="217"/>
      <c r="F6" s="217"/>
      <c r="G6" s="217"/>
      <c r="H6" s="216"/>
      <c r="I6" s="216"/>
      <c r="J6" s="216"/>
      <c r="K6" s="216"/>
      <c r="L6" s="216"/>
      <c r="M6" s="216"/>
      <c r="N6" s="364">
        <f t="shared" si="0"/>
        <v>0</v>
      </c>
      <c r="O6" s="354">
        <v>0</v>
      </c>
      <c r="P6" s="377">
        <v>0</v>
      </c>
      <c r="Q6" s="202">
        <f t="shared" si="1"/>
        <v>0</v>
      </c>
    </row>
    <row r="7" spans="1:17">
      <c r="A7" s="610" t="s">
        <v>320</v>
      </c>
      <c r="B7" s="217">
        <v>3</v>
      </c>
      <c r="C7" s="217">
        <v>0</v>
      </c>
      <c r="D7" s="217">
        <v>2</v>
      </c>
      <c r="E7" s="217"/>
      <c r="F7" s="217"/>
      <c r="G7" s="217"/>
      <c r="H7" s="216"/>
      <c r="I7" s="216"/>
      <c r="J7" s="216"/>
      <c r="K7" s="216"/>
      <c r="L7" s="216"/>
      <c r="M7" s="216"/>
      <c r="N7" s="364">
        <f t="shared" si="0"/>
        <v>5</v>
      </c>
      <c r="O7" s="354">
        <v>2</v>
      </c>
      <c r="P7" s="377">
        <v>3</v>
      </c>
      <c r="Q7" s="202">
        <f t="shared" si="1"/>
        <v>0</v>
      </c>
    </row>
    <row r="8" spans="1:17">
      <c r="A8" s="610" t="s">
        <v>321</v>
      </c>
      <c r="B8" s="217">
        <v>0</v>
      </c>
      <c r="C8" s="217">
        <v>0</v>
      </c>
      <c r="D8" s="217">
        <v>0</v>
      </c>
      <c r="E8" s="217"/>
      <c r="F8" s="217"/>
      <c r="G8" s="217"/>
      <c r="H8" s="216"/>
      <c r="I8" s="216"/>
      <c r="J8" s="216"/>
      <c r="K8" s="216"/>
      <c r="L8" s="216"/>
      <c r="M8" s="216"/>
      <c r="N8" s="364">
        <f t="shared" si="0"/>
        <v>0</v>
      </c>
      <c r="O8" s="354">
        <v>0</v>
      </c>
      <c r="P8" s="377">
        <v>0</v>
      </c>
      <c r="Q8" s="202">
        <f t="shared" si="1"/>
        <v>0</v>
      </c>
    </row>
    <row r="9" spans="1:17">
      <c r="A9" s="610" t="s">
        <v>322</v>
      </c>
      <c r="B9" s="217">
        <v>3</v>
      </c>
      <c r="C9" s="217">
        <v>0</v>
      </c>
      <c r="D9" s="217">
        <v>1</v>
      </c>
      <c r="E9" s="217"/>
      <c r="F9" s="217"/>
      <c r="G9" s="217"/>
      <c r="H9" s="216"/>
      <c r="I9" s="216"/>
      <c r="J9" s="216"/>
      <c r="K9" s="216"/>
      <c r="L9" s="216"/>
      <c r="M9" s="216"/>
      <c r="N9" s="364">
        <f t="shared" si="0"/>
        <v>4</v>
      </c>
      <c r="O9" s="354">
        <v>4</v>
      </c>
      <c r="P9" s="377">
        <v>0</v>
      </c>
      <c r="Q9" s="202">
        <f t="shared" si="1"/>
        <v>0</v>
      </c>
    </row>
    <row r="10" spans="1:17">
      <c r="A10" s="994" t="s">
        <v>568</v>
      </c>
      <c r="B10" s="217">
        <v>0</v>
      </c>
      <c r="C10" s="217">
        <v>1</v>
      </c>
      <c r="D10" s="217">
        <v>0</v>
      </c>
      <c r="E10" s="217"/>
      <c r="F10" s="217"/>
      <c r="G10" s="217"/>
      <c r="H10" s="216"/>
      <c r="I10" s="216"/>
      <c r="J10" s="216"/>
      <c r="K10" s="216"/>
      <c r="L10" s="216"/>
      <c r="M10" s="216"/>
      <c r="N10" s="364">
        <f t="shared" si="0"/>
        <v>1</v>
      </c>
      <c r="O10" s="354">
        <v>0</v>
      </c>
      <c r="P10" s="377">
        <v>1</v>
      </c>
      <c r="Q10" s="202">
        <f t="shared" si="1"/>
        <v>0</v>
      </c>
    </row>
    <row r="11" spans="1:17">
      <c r="A11" s="608" t="s">
        <v>567</v>
      </c>
      <c r="B11" s="217">
        <v>11</v>
      </c>
      <c r="C11" s="217">
        <v>18</v>
      </c>
      <c r="D11" s="217">
        <v>21</v>
      </c>
      <c r="E11" s="217"/>
      <c r="F11" s="217"/>
      <c r="G11" s="217"/>
      <c r="H11" s="216"/>
      <c r="I11" s="216"/>
      <c r="J11" s="216"/>
      <c r="K11" s="216"/>
      <c r="L11" s="216"/>
      <c r="M11" s="216"/>
      <c r="N11" s="364">
        <f t="shared" si="0"/>
        <v>50</v>
      </c>
      <c r="O11" s="354">
        <v>0</v>
      </c>
      <c r="P11" s="377">
        <v>50</v>
      </c>
      <c r="Q11" s="202">
        <f t="shared" si="1"/>
        <v>0</v>
      </c>
    </row>
    <row r="12" spans="1:17">
      <c r="A12" s="897" t="s">
        <v>445</v>
      </c>
      <c r="B12" s="217">
        <v>0</v>
      </c>
      <c r="C12" s="217">
        <v>0</v>
      </c>
      <c r="D12" s="217">
        <v>0</v>
      </c>
      <c r="E12" s="217"/>
      <c r="F12" s="217"/>
      <c r="G12" s="217"/>
      <c r="H12" s="216"/>
      <c r="I12" s="216"/>
      <c r="J12" s="216"/>
      <c r="K12" s="216"/>
      <c r="L12" s="216"/>
      <c r="M12" s="216"/>
      <c r="N12" s="364">
        <f t="shared" si="0"/>
        <v>0</v>
      </c>
      <c r="O12" s="354">
        <v>0</v>
      </c>
      <c r="P12" s="377">
        <v>0</v>
      </c>
      <c r="Q12" s="202">
        <f t="shared" si="1"/>
        <v>0</v>
      </c>
    </row>
    <row r="13" spans="1:17">
      <c r="A13" s="996" t="s">
        <v>443</v>
      </c>
      <c r="B13" s="217">
        <v>0</v>
      </c>
      <c r="C13" s="217">
        <v>0</v>
      </c>
      <c r="D13" s="217">
        <v>0</v>
      </c>
      <c r="E13" s="217"/>
      <c r="F13" s="217"/>
      <c r="G13" s="217"/>
      <c r="H13" s="216"/>
      <c r="I13" s="216"/>
      <c r="J13" s="216"/>
      <c r="K13" s="216"/>
      <c r="L13" s="216"/>
      <c r="M13" s="216"/>
      <c r="N13" s="364">
        <f t="shared" si="0"/>
        <v>0</v>
      </c>
      <c r="O13" s="354">
        <v>0</v>
      </c>
      <c r="P13" s="377">
        <v>0</v>
      </c>
      <c r="Q13" s="202">
        <f t="shared" si="1"/>
        <v>0</v>
      </c>
    </row>
    <row r="14" spans="1:17">
      <c r="A14" s="995" t="s">
        <v>444</v>
      </c>
      <c r="B14" s="217">
        <v>0</v>
      </c>
      <c r="C14" s="217">
        <v>0</v>
      </c>
      <c r="D14" s="217">
        <v>1</v>
      </c>
      <c r="E14" s="217"/>
      <c r="F14" s="217"/>
      <c r="G14" s="217"/>
      <c r="H14" s="216"/>
      <c r="I14" s="216"/>
      <c r="J14" s="216"/>
      <c r="K14" s="216"/>
      <c r="L14" s="216"/>
      <c r="M14" s="216"/>
      <c r="N14" s="364">
        <f t="shared" si="0"/>
        <v>1</v>
      </c>
      <c r="O14" s="354">
        <v>1</v>
      </c>
      <c r="P14" s="377">
        <v>0</v>
      </c>
      <c r="Q14" s="202">
        <f t="shared" si="1"/>
        <v>0</v>
      </c>
    </row>
    <row r="15" spans="1:17">
      <c r="A15" s="610" t="s">
        <v>447</v>
      </c>
      <c r="B15" s="217">
        <v>96</v>
      </c>
      <c r="C15" s="217">
        <v>83</v>
      </c>
      <c r="D15" s="217">
        <v>83</v>
      </c>
      <c r="E15" s="217"/>
      <c r="F15" s="217"/>
      <c r="G15" s="217"/>
      <c r="H15" s="216"/>
      <c r="I15" s="216"/>
      <c r="J15" s="216"/>
      <c r="K15" s="216"/>
      <c r="L15" s="216"/>
      <c r="M15" s="216"/>
      <c r="N15" s="364">
        <f t="shared" si="0"/>
        <v>262</v>
      </c>
      <c r="O15" s="354">
        <v>0</v>
      </c>
      <c r="P15" s="377">
        <v>262</v>
      </c>
      <c r="Q15" s="202">
        <f t="shared" si="1"/>
        <v>0</v>
      </c>
    </row>
    <row r="16" spans="1:17">
      <c r="A16" s="610" t="s">
        <v>323</v>
      </c>
      <c r="B16" s="217">
        <v>0</v>
      </c>
      <c r="C16" s="217">
        <v>0</v>
      </c>
      <c r="D16" s="217">
        <v>1</v>
      </c>
      <c r="E16" s="217"/>
      <c r="F16" s="217"/>
      <c r="G16" s="217"/>
      <c r="H16" s="216"/>
      <c r="I16" s="216"/>
      <c r="J16" s="216"/>
      <c r="K16" s="216"/>
      <c r="L16" s="216"/>
      <c r="M16" s="216"/>
      <c r="N16" s="364">
        <f t="shared" si="0"/>
        <v>1</v>
      </c>
      <c r="O16" s="354">
        <v>0</v>
      </c>
      <c r="P16" s="377">
        <v>1</v>
      </c>
      <c r="Q16" s="202">
        <f t="shared" si="1"/>
        <v>0</v>
      </c>
    </row>
    <row r="17" spans="1:17">
      <c r="A17" s="610" t="s">
        <v>324</v>
      </c>
      <c r="B17" s="217">
        <v>1</v>
      </c>
      <c r="C17" s="217">
        <v>0</v>
      </c>
      <c r="D17" s="217">
        <v>0</v>
      </c>
      <c r="E17" s="217"/>
      <c r="F17" s="217"/>
      <c r="G17" s="217"/>
      <c r="H17" s="216"/>
      <c r="I17" s="216"/>
      <c r="J17" s="216"/>
      <c r="K17" s="216"/>
      <c r="L17" s="216"/>
      <c r="M17" s="216"/>
      <c r="N17" s="364">
        <f t="shared" si="0"/>
        <v>1</v>
      </c>
      <c r="O17" s="354">
        <v>1</v>
      </c>
      <c r="P17" s="377">
        <v>0</v>
      </c>
      <c r="Q17" s="202">
        <f t="shared" si="1"/>
        <v>0</v>
      </c>
    </row>
    <row r="18" spans="1:17">
      <c r="A18" s="610" t="s">
        <v>325</v>
      </c>
      <c r="B18" s="217">
        <v>18</v>
      </c>
      <c r="C18" s="217">
        <v>17</v>
      </c>
      <c r="D18" s="217">
        <v>22</v>
      </c>
      <c r="E18" s="217"/>
      <c r="F18" s="217"/>
      <c r="G18" s="217"/>
      <c r="H18" s="216"/>
      <c r="I18" s="216"/>
      <c r="J18" s="216"/>
      <c r="K18" s="216"/>
      <c r="L18" s="216"/>
      <c r="M18" s="216"/>
      <c r="N18" s="364">
        <f t="shared" si="0"/>
        <v>57</v>
      </c>
      <c r="O18" s="354">
        <v>7</v>
      </c>
      <c r="P18" s="377">
        <v>50</v>
      </c>
      <c r="Q18" s="202">
        <f t="shared" si="1"/>
        <v>0</v>
      </c>
    </row>
    <row r="19" spans="1:17">
      <c r="A19" s="608" t="s">
        <v>446</v>
      </c>
      <c r="B19" s="217">
        <v>0</v>
      </c>
      <c r="C19" s="217">
        <v>0</v>
      </c>
      <c r="D19" s="217">
        <v>0</v>
      </c>
      <c r="E19" s="217"/>
      <c r="F19" s="217"/>
      <c r="G19" s="217"/>
      <c r="H19" s="216"/>
      <c r="I19" s="216"/>
      <c r="J19" s="216"/>
      <c r="K19" s="216"/>
      <c r="L19" s="216"/>
      <c r="M19" s="216"/>
      <c r="N19" s="364">
        <f t="shared" si="0"/>
        <v>0</v>
      </c>
      <c r="O19" s="354">
        <v>0</v>
      </c>
      <c r="P19" s="377">
        <v>0</v>
      </c>
      <c r="Q19" s="202">
        <f t="shared" si="1"/>
        <v>0</v>
      </c>
    </row>
    <row r="20" spans="1:17">
      <c r="A20" s="610" t="s">
        <v>326</v>
      </c>
      <c r="B20" s="217">
        <v>0</v>
      </c>
      <c r="C20" s="217">
        <v>0</v>
      </c>
      <c r="D20" s="217">
        <v>0</v>
      </c>
      <c r="E20" s="217"/>
      <c r="F20" s="217"/>
      <c r="G20" s="217"/>
      <c r="H20" s="216"/>
      <c r="I20" s="216"/>
      <c r="J20" s="216"/>
      <c r="K20" s="216"/>
      <c r="L20" s="216"/>
      <c r="M20" s="216"/>
      <c r="N20" s="364">
        <f t="shared" si="0"/>
        <v>0</v>
      </c>
      <c r="O20" s="354">
        <v>0</v>
      </c>
      <c r="P20" s="377">
        <v>0</v>
      </c>
      <c r="Q20" s="202">
        <f t="shared" si="1"/>
        <v>0</v>
      </c>
    </row>
    <row r="21" spans="1:17">
      <c r="A21" s="610" t="s">
        <v>327</v>
      </c>
      <c r="B21" s="217">
        <v>0</v>
      </c>
      <c r="C21" s="217">
        <v>2</v>
      </c>
      <c r="D21" s="217">
        <v>0</v>
      </c>
      <c r="E21" s="217"/>
      <c r="F21" s="217"/>
      <c r="G21" s="217"/>
      <c r="H21" s="216"/>
      <c r="I21" s="216"/>
      <c r="J21" s="216"/>
      <c r="K21" s="216"/>
      <c r="L21" s="216"/>
      <c r="M21" s="216"/>
      <c r="N21" s="364">
        <f t="shared" si="0"/>
        <v>2</v>
      </c>
      <c r="O21" s="354">
        <v>0</v>
      </c>
      <c r="P21" s="377">
        <v>2</v>
      </c>
      <c r="Q21" s="202">
        <f t="shared" si="1"/>
        <v>0</v>
      </c>
    </row>
    <row r="22" spans="1:17">
      <c r="A22" s="610" t="s">
        <v>328</v>
      </c>
      <c r="B22" s="217">
        <v>0</v>
      </c>
      <c r="C22" s="217">
        <v>0</v>
      </c>
      <c r="D22" s="217">
        <v>1</v>
      </c>
      <c r="E22" s="217"/>
      <c r="F22" s="217"/>
      <c r="G22" s="217"/>
      <c r="H22" s="216"/>
      <c r="I22" s="216"/>
      <c r="J22" s="216"/>
      <c r="K22" s="216"/>
      <c r="L22" s="216"/>
      <c r="M22" s="216"/>
      <c r="N22" s="364">
        <f t="shared" si="0"/>
        <v>1</v>
      </c>
      <c r="O22" s="354">
        <v>1</v>
      </c>
      <c r="P22" s="377">
        <v>0</v>
      </c>
      <c r="Q22" s="202">
        <f t="shared" si="1"/>
        <v>0</v>
      </c>
    </row>
    <row r="23" spans="1:17">
      <c r="A23" s="610" t="s">
        <v>449</v>
      </c>
      <c r="B23" s="217">
        <v>0</v>
      </c>
      <c r="C23" s="217">
        <v>1</v>
      </c>
      <c r="D23" s="217">
        <v>0</v>
      </c>
      <c r="E23" s="217"/>
      <c r="F23" s="217"/>
      <c r="G23" s="217"/>
      <c r="H23" s="216"/>
      <c r="I23" s="216"/>
      <c r="J23" s="216"/>
      <c r="K23" s="216"/>
      <c r="L23" s="216"/>
      <c r="M23" s="216"/>
      <c r="N23" s="364">
        <f t="shared" si="0"/>
        <v>1</v>
      </c>
      <c r="O23" s="354">
        <v>0</v>
      </c>
      <c r="P23" s="377">
        <v>1</v>
      </c>
      <c r="Q23" s="202">
        <f t="shared" si="1"/>
        <v>0</v>
      </c>
    </row>
    <row r="24" spans="1:17">
      <c r="A24" s="610" t="s">
        <v>329</v>
      </c>
      <c r="B24" s="217">
        <v>4</v>
      </c>
      <c r="C24" s="217">
        <v>4</v>
      </c>
      <c r="D24" s="217">
        <v>2</v>
      </c>
      <c r="E24" s="217"/>
      <c r="F24" s="217"/>
      <c r="G24" s="217"/>
      <c r="H24" s="216"/>
      <c r="I24" s="216"/>
      <c r="J24" s="216"/>
      <c r="K24" s="216"/>
      <c r="L24" s="216"/>
      <c r="M24" s="216"/>
      <c r="N24" s="364">
        <f t="shared" si="0"/>
        <v>10</v>
      </c>
      <c r="O24" s="354">
        <v>0</v>
      </c>
      <c r="P24" s="377">
        <v>10</v>
      </c>
      <c r="Q24" s="202">
        <f t="shared" si="1"/>
        <v>0</v>
      </c>
    </row>
    <row r="25" spans="1:17">
      <c r="A25" s="610" t="s">
        <v>448</v>
      </c>
      <c r="B25" s="217">
        <v>0</v>
      </c>
      <c r="C25" s="217">
        <v>0</v>
      </c>
      <c r="D25" s="217">
        <v>0</v>
      </c>
      <c r="E25" s="217"/>
      <c r="F25" s="217"/>
      <c r="G25" s="217"/>
      <c r="H25" s="216"/>
      <c r="I25" s="216"/>
      <c r="J25" s="216"/>
      <c r="K25" s="216"/>
      <c r="L25" s="216"/>
      <c r="M25" s="216"/>
      <c r="N25" s="364">
        <f t="shared" si="0"/>
        <v>0</v>
      </c>
      <c r="O25" s="354">
        <v>0</v>
      </c>
      <c r="P25" s="377">
        <v>0</v>
      </c>
      <c r="Q25" s="202">
        <f t="shared" si="1"/>
        <v>0</v>
      </c>
    </row>
    <row r="26" spans="1:17">
      <c r="A26" s="610" t="s">
        <v>330</v>
      </c>
      <c r="B26" s="217">
        <v>1</v>
      </c>
      <c r="C26" s="217">
        <v>0</v>
      </c>
      <c r="D26" s="217">
        <v>1</v>
      </c>
      <c r="E26" s="217"/>
      <c r="F26" s="217"/>
      <c r="G26" s="217"/>
      <c r="H26" s="216"/>
      <c r="I26" s="216"/>
      <c r="J26" s="216"/>
      <c r="K26" s="216"/>
      <c r="L26" s="216"/>
      <c r="M26" s="216"/>
      <c r="N26" s="364">
        <f t="shared" si="0"/>
        <v>2</v>
      </c>
      <c r="O26" s="354">
        <v>1</v>
      </c>
      <c r="P26" s="377">
        <v>1</v>
      </c>
      <c r="Q26" s="202">
        <f t="shared" si="1"/>
        <v>0</v>
      </c>
    </row>
    <row r="27" spans="1:17">
      <c r="A27" s="610" t="s">
        <v>331</v>
      </c>
      <c r="B27" s="217">
        <v>0</v>
      </c>
      <c r="C27" s="217">
        <v>0</v>
      </c>
      <c r="D27" s="217">
        <v>0</v>
      </c>
      <c r="E27" s="217"/>
      <c r="F27" s="217"/>
      <c r="G27" s="217"/>
      <c r="H27" s="216"/>
      <c r="I27" s="216"/>
      <c r="J27" s="216"/>
      <c r="K27" s="216"/>
      <c r="L27" s="216"/>
      <c r="M27" s="216"/>
      <c r="N27" s="364">
        <f t="shared" si="0"/>
        <v>0</v>
      </c>
      <c r="O27" s="354">
        <v>0</v>
      </c>
      <c r="P27" s="377">
        <v>0</v>
      </c>
      <c r="Q27" s="202">
        <f t="shared" si="1"/>
        <v>0</v>
      </c>
    </row>
    <row r="28" spans="1:17">
      <c r="A28" s="610" t="s">
        <v>332</v>
      </c>
      <c r="B28" s="217">
        <v>104</v>
      </c>
      <c r="C28" s="217">
        <v>84</v>
      </c>
      <c r="D28" s="217">
        <v>100</v>
      </c>
      <c r="E28" s="217"/>
      <c r="F28" s="217"/>
      <c r="G28" s="217"/>
      <c r="H28" s="216"/>
      <c r="I28" s="216"/>
      <c r="J28" s="216"/>
      <c r="K28" s="216"/>
      <c r="L28" s="216"/>
      <c r="M28" s="216"/>
      <c r="N28" s="364">
        <f t="shared" si="0"/>
        <v>288</v>
      </c>
      <c r="O28" s="354">
        <v>98</v>
      </c>
      <c r="P28" s="377">
        <v>190</v>
      </c>
      <c r="Q28" s="202">
        <f t="shared" si="1"/>
        <v>0</v>
      </c>
    </row>
    <row r="29" spans="1:17">
      <c r="A29" s="610" t="s">
        <v>41</v>
      </c>
      <c r="B29" s="217">
        <v>4</v>
      </c>
      <c r="C29" s="217">
        <v>2</v>
      </c>
      <c r="D29" s="217">
        <v>3</v>
      </c>
      <c r="E29" s="217"/>
      <c r="F29" s="217"/>
      <c r="G29" s="217"/>
      <c r="H29" s="216"/>
      <c r="I29" s="216"/>
      <c r="J29" s="216"/>
      <c r="K29" s="216"/>
      <c r="L29" s="216"/>
      <c r="M29" s="216"/>
      <c r="N29" s="364">
        <f t="shared" si="0"/>
        <v>9</v>
      </c>
      <c r="O29" s="354">
        <v>2</v>
      </c>
      <c r="P29" s="377">
        <v>7</v>
      </c>
      <c r="Q29" s="202">
        <f t="shared" si="1"/>
        <v>0</v>
      </c>
    </row>
    <row r="30" spans="1:17">
      <c r="A30" s="610" t="s">
        <v>333</v>
      </c>
      <c r="B30" s="217">
        <v>13</v>
      </c>
      <c r="C30" s="217">
        <v>13</v>
      </c>
      <c r="D30" s="217">
        <v>8</v>
      </c>
      <c r="E30" s="217"/>
      <c r="F30" s="217"/>
      <c r="G30" s="217"/>
      <c r="H30" s="216"/>
      <c r="I30" s="216"/>
      <c r="J30" s="216"/>
      <c r="K30" s="216"/>
      <c r="L30" s="216"/>
      <c r="M30" s="216"/>
      <c r="N30" s="364">
        <f t="shared" si="0"/>
        <v>34</v>
      </c>
      <c r="O30" s="354">
        <v>14</v>
      </c>
      <c r="P30" s="377">
        <v>20</v>
      </c>
      <c r="Q30" s="202">
        <f t="shared" si="1"/>
        <v>0</v>
      </c>
    </row>
    <row r="31" spans="1:17">
      <c r="A31" s="610" t="s">
        <v>334</v>
      </c>
      <c r="B31" s="217">
        <v>10</v>
      </c>
      <c r="C31" s="217">
        <v>3</v>
      </c>
      <c r="D31" s="217">
        <v>4</v>
      </c>
      <c r="E31" s="217"/>
      <c r="F31" s="217"/>
      <c r="G31" s="217"/>
      <c r="H31" s="216"/>
      <c r="I31" s="216"/>
      <c r="J31" s="216"/>
      <c r="K31" s="216"/>
      <c r="L31" s="216"/>
      <c r="M31" s="216"/>
      <c r="N31" s="364">
        <f t="shared" si="0"/>
        <v>17</v>
      </c>
      <c r="O31" s="354">
        <v>4</v>
      </c>
      <c r="P31" s="377">
        <v>13</v>
      </c>
      <c r="Q31" s="202">
        <f t="shared" si="1"/>
        <v>0</v>
      </c>
    </row>
    <row r="32" spans="1:17">
      <c r="A32" s="610" t="s">
        <v>335</v>
      </c>
      <c r="B32" s="217">
        <v>3</v>
      </c>
      <c r="C32" s="217">
        <v>3</v>
      </c>
      <c r="D32" s="217">
        <v>4</v>
      </c>
      <c r="E32" s="217"/>
      <c r="F32" s="217"/>
      <c r="G32" s="217"/>
      <c r="H32" s="216"/>
      <c r="I32" s="216"/>
      <c r="J32" s="216"/>
      <c r="K32" s="216"/>
      <c r="L32" s="216"/>
      <c r="M32" s="216"/>
      <c r="N32" s="364">
        <f t="shared" si="0"/>
        <v>10</v>
      </c>
      <c r="O32" s="354">
        <v>2</v>
      </c>
      <c r="P32" s="377">
        <v>8</v>
      </c>
      <c r="Q32" s="202">
        <f t="shared" si="1"/>
        <v>0</v>
      </c>
    </row>
    <row r="33" spans="1:17">
      <c r="A33" s="610" t="s">
        <v>336</v>
      </c>
      <c r="B33" s="217">
        <v>5</v>
      </c>
      <c r="C33" s="217">
        <v>3</v>
      </c>
      <c r="D33" s="217">
        <v>2</v>
      </c>
      <c r="E33" s="217"/>
      <c r="F33" s="217"/>
      <c r="G33" s="217"/>
      <c r="H33" s="216"/>
      <c r="I33" s="216"/>
      <c r="J33" s="216"/>
      <c r="K33" s="216"/>
      <c r="L33" s="216"/>
      <c r="M33" s="216"/>
      <c r="N33" s="364">
        <f t="shared" si="0"/>
        <v>10</v>
      </c>
      <c r="O33" s="354">
        <v>6</v>
      </c>
      <c r="P33" s="377">
        <v>4</v>
      </c>
      <c r="Q33" s="202">
        <f t="shared" si="1"/>
        <v>0</v>
      </c>
    </row>
    <row r="34" spans="1:17">
      <c r="A34" s="610" t="s">
        <v>337</v>
      </c>
      <c r="B34" s="217">
        <v>56</v>
      </c>
      <c r="C34" s="217">
        <v>52</v>
      </c>
      <c r="D34" s="217">
        <v>105</v>
      </c>
      <c r="E34" s="217"/>
      <c r="F34" s="217"/>
      <c r="G34" s="217"/>
      <c r="H34" s="216"/>
      <c r="I34" s="216"/>
      <c r="J34" s="216"/>
      <c r="K34" s="216"/>
      <c r="L34" s="216"/>
      <c r="M34" s="216"/>
      <c r="N34" s="364">
        <f t="shared" si="0"/>
        <v>213</v>
      </c>
      <c r="O34" s="354">
        <v>77</v>
      </c>
      <c r="P34" s="377">
        <v>136</v>
      </c>
      <c r="Q34" s="202">
        <f t="shared" si="1"/>
        <v>0</v>
      </c>
    </row>
    <row r="35" spans="1:17">
      <c r="A35" s="610" t="s">
        <v>338</v>
      </c>
      <c r="B35" s="217">
        <v>2</v>
      </c>
      <c r="C35" s="217">
        <v>1</v>
      </c>
      <c r="D35" s="217">
        <v>4</v>
      </c>
      <c r="E35" s="217"/>
      <c r="F35" s="217"/>
      <c r="G35" s="217"/>
      <c r="H35" s="216"/>
      <c r="I35" s="216"/>
      <c r="J35" s="216"/>
      <c r="K35" s="216"/>
      <c r="L35" s="216"/>
      <c r="M35" s="216"/>
      <c r="N35" s="364">
        <f t="shared" si="0"/>
        <v>7</v>
      </c>
      <c r="O35" s="354">
        <v>1</v>
      </c>
      <c r="P35" s="377">
        <v>6</v>
      </c>
      <c r="Q35" s="202">
        <f t="shared" si="1"/>
        <v>0</v>
      </c>
    </row>
    <row r="36" spans="1:17">
      <c r="A36" s="610" t="s">
        <v>339</v>
      </c>
      <c r="B36" s="217">
        <v>0</v>
      </c>
      <c r="C36" s="217">
        <v>0</v>
      </c>
      <c r="D36" s="217">
        <v>4</v>
      </c>
      <c r="E36" s="217"/>
      <c r="F36" s="217"/>
      <c r="G36" s="217"/>
      <c r="H36" s="216"/>
      <c r="I36" s="216"/>
      <c r="J36" s="216"/>
      <c r="K36" s="216"/>
      <c r="L36" s="216"/>
      <c r="M36" s="216"/>
      <c r="N36" s="364">
        <f t="shared" ref="N36:N68" si="2">SUM(B36:M36)</f>
        <v>4</v>
      </c>
      <c r="O36" s="354">
        <v>1</v>
      </c>
      <c r="P36" s="377">
        <v>3</v>
      </c>
      <c r="Q36" s="202">
        <f t="shared" ref="Q36:Q68" si="3">N36-O36-P36</f>
        <v>0</v>
      </c>
    </row>
    <row r="37" spans="1:17">
      <c r="A37" s="610" t="s">
        <v>340</v>
      </c>
      <c r="B37" s="217">
        <v>1</v>
      </c>
      <c r="C37" s="217">
        <v>1</v>
      </c>
      <c r="D37" s="217">
        <v>4</v>
      </c>
      <c r="E37" s="217"/>
      <c r="F37" s="217"/>
      <c r="G37" s="217"/>
      <c r="H37" s="216"/>
      <c r="I37" s="216"/>
      <c r="J37" s="216"/>
      <c r="K37" s="216"/>
      <c r="L37" s="216"/>
      <c r="M37" s="216"/>
      <c r="N37" s="364">
        <f t="shared" si="2"/>
        <v>6</v>
      </c>
      <c r="O37" s="354">
        <v>6</v>
      </c>
      <c r="P37" s="377">
        <v>0</v>
      </c>
      <c r="Q37" s="202">
        <f t="shared" si="3"/>
        <v>0</v>
      </c>
    </row>
    <row r="38" spans="1:17">
      <c r="A38" s="610" t="s">
        <v>43</v>
      </c>
      <c r="B38" s="217">
        <v>0</v>
      </c>
      <c r="C38" s="217">
        <v>1</v>
      </c>
      <c r="D38" s="217">
        <v>0</v>
      </c>
      <c r="E38" s="217"/>
      <c r="F38" s="217"/>
      <c r="G38" s="217"/>
      <c r="H38" s="216"/>
      <c r="I38" s="216"/>
      <c r="J38" s="216"/>
      <c r="K38" s="216"/>
      <c r="L38" s="216"/>
      <c r="M38" s="216"/>
      <c r="N38" s="364">
        <f t="shared" si="2"/>
        <v>1</v>
      </c>
      <c r="O38" s="354">
        <v>1</v>
      </c>
      <c r="P38" s="377">
        <v>0</v>
      </c>
      <c r="Q38" s="202">
        <f t="shared" si="3"/>
        <v>0</v>
      </c>
    </row>
    <row r="39" spans="1:17">
      <c r="A39" s="610" t="s">
        <v>341</v>
      </c>
      <c r="B39" s="217">
        <v>0</v>
      </c>
      <c r="C39" s="217">
        <v>2</v>
      </c>
      <c r="D39" s="217">
        <v>4</v>
      </c>
      <c r="E39" s="217"/>
      <c r="F39" s="217"/>
      <c r="G39" s="217"/>
      <c r="H39" s="216"/>
      <c r="I39" s="216"/>
      <c r="J39" s="216"/>
      <c r="K39" s="216"/>
      <c r="L39" s="216"/>
      <c r="M39" s="216"/>
      <c r="N39" s="364">
        <f t="shared" si="2"/>
        <v>6</v>
      </c>
      <c r="O39" s="354">
        <v>4</v>
      </c>
      <c r="P39" s="377">
        <v>2</v>
      </c>
      <c r="Q39" s="202">
        <f t="shared" si="3"/>
        <v>0</v>
      </c>
    </row>
    <row r="40" spans="1:17">
      <c r="A40" s="610" t="s">
        <v>342</v>
      </c>
      <c r="B40" s="217">
        <v>0</v>
      </c>
      <c r="C40" s="217">
        <v>2</v>
      </c>
      <c r="D40" s="217">
        <v>0</v>
      </c>
      <c r="E40" s="217"/>
      <c r="F40" s="217"/>
      <c r="G40" s="217"/>
      <c r="H40" s="216"/>
      <c r="I40" s="216"/>
      <c r="J40" s="216"/>
      <c r="K40" s="216"/>
      <c r="L40" s="216"/>
      <c r="M40" s="216"/>
      <c r="N40" s="364">
        <f t="shared" si="2"/>
        <v>2</v>
      </c>
      <c r="O40" s="354">
        <v>1</v>
      </c>
      <c r="P40" s="377">
        <v>1</v>
      </c>
      <c r="Q40" s="202">
        <f t="shared" si="3"/>
        <v>0</v>
      </c>
    </row>
    <row r="41" spans="1:17">
      <c r="A41" s="610" t="s">
        <v>343</v>
      </c>
      <c r="B41" s="217">
        <v>0</v>
      </c>
      <c r="C41" s="217">
        <v>0</v>
      </c>
      <c r="D41" s="217">
        <v>0</v>
      </c>
      <c r="E41" s="217"/>
      <c r="F41" s="217"/>
      <c r="G41" s="217"/>
      <c r="H41" s="216"/>
      <c r="I41" s="216"/>
      <c r="J41" s="216"/>
      <c r="K41" s="216"/>
      <c r="L41" s="216"/>
      <c r="M41" s="216"/>
      <c r="N41" s="364">
        <f t="shared" si="2"/>
        <v>0</v>
      </c>
      <c r="O41" s="354">
        <v>0</v>
      </c>
      <c r="P41" s="377">
        <v>0</v>
      </c>
      <c r="Q41" s="202">
        <f t="shared" si="3"/>
        <v>0</v>
      </c>
    </row>
    <row r="42" spans="1:17">
      <c r="A42" s="897" t="s">
        <v>587</v>
      </c>
      <c r="B42" s="217">
        <v>0</v>
      </c>
      <c r="C42" s="217">
        <v>0</v>
      </c>
      <c r="D42" s="217">
        <v>1</v>
      </c>
      <c r="E42" s="217"/>
      <c r="F42" s="217"/>
      <c r="G42" s="217"/>
      <c r="H42" s="216"/>
      <c r="I42" s="216"/>
      <c r="J42" s="216"/>
      <c r="K42" s="216"/>
      <c r="L42" s="216"/>
      <c r="M42" s="216"/>
      <c r="N42" s="364">
        <f t="shared" si="2"/>
        <v>1</v>
      </c>
      <c r="O42" s="354">
        <v>1</v>
      </c>
      <c r="P42" s="377">
        <v>0</v>
      </c>
      <c r="Q42" s="202">
        <f t="shared" si="3"/>
        <v>0</v>
      </c>
    </row>
    <row r="43" spans="1:17">
      <c r="A43" s="610" t="s">
        <v>344</v>
      </c>
      <c r="B43" s="217">
        <v>16</v>
      </c>
      <c r="C43" s="217">
        <v>12</v>
      </c>
      <c r="D43" s="217">
        <v>8</v>
      </c>
      <c r="E43" s="217"/>
      <c r="F43" s="217"/>
      <c r="G43" s="217"/>
      <c r="H43" s="216"/>
      <c r="I43" s="216"/>
      <c r="J43" s="216"/>
      <c r="K43" s="216"/>
      <c r="L43" s="216"/>
      <c r="M43" s="216"/>
      <c r="N43" s="364">
        <f t="shared" si="2"/>
        <v>36</v>
      </c>
      <c r="O43" s="354">
        <v>11</v>
      </c>
      <c r="P43" s="377">
        <v>25</v>
      </c>
      <c r="Q43" s="202">
        <f t="shared" si="3"/>
        <v>0</v>
      </c>
    </row>
    <row r="44" spans="1:17">
      <c r="A44" s="610" t="s">
        <v>345</v>
      </c>
      <c r="B44" s="217">
        <v>2</v>
      </c>
      <c r="C44" s="217">
        <v>1</v>
      </c>
      <c r="D44" s="217">
        <v>1</v>
      </c>
      <c r="E44" s="217"/>
      <c r="F44" s="217"/>
      <c r="G44" s="217"/>
      <c r="H44" s="216"/>
      <c r="I44" s="216"/>
      <c r="J44" s="216"/>
      <c r="K44" s="216"/>
      <c r="L44" s="216"/>
      <c r="M44" s="216"/>
      <c r="N44" s="364">
        <f t="shared" si="2"/>
        <v>4</v>
      </c>
      <c r="O44" s="354">
        <v>2</v>
      </c>
      <c r="P44" s="377">
        <v>2</v>
      </c>
      <c r="Q44" s="202">
        <f t="shared" si="3"/>
        <v>0</v>
      </c>
    </row>
    <row r="45" spans="1:17">
      <c r="A45" s="610" t="s">
        <v>346</v>
      </c>
      <c r="B45" s="217">
        <v>1</v>
      </c>
      <c r="C45" s="217">
        <v>1</v>
      </c>
      <c r="D45" s="217">
        <v>0</v>
      </c>
      <c r="E45" s="217"/>
      <c r="F45" s="217"/>
      <c r="G45" s="217"/>
      <c r="H45" s="216"/>
      <c r="I45" s="216"/>
      <c r="J45" s="216"/>
      <c r="K45" s="216"/>
      <c r="L45" s="216"/>
      <c r="M45" s="216"/>
      <c r="N45" s="364">
        <f t="shared" si="2"/>
        <v>2</v>
      </c>
      <c r="O45" s="354">
        <v>1</v>
      </c>
      <c r="P45" s="377">
        <v>1</v>
      </c>
      <c r="Q45" s="202">
        <f t="shared" si="3"/>
        <v>0</v>
      </c>
    </row>
    <row r="46" spans="1:17">
      <c r="A46" s="610" t="s">
        <v>347</v>
      </c>
      <c r="B46" s="217">
        <v>14</v>
      </c>
      <c r="C46" s="217">
        <v>17</v>
      </c>
      <c r="D46" s="217">
        <v>8</v>
      </c>
      <c r="E46" s="217"/>
      <c r="F46" s="217"/>
      <c r="G46" s="217"/>
      <c r="H46" s="216"/>
      <c r="I46" s="216"/>
      <c r="J46" s="216"/>
      <c r="K46" s="216"/>
      <c r="L46" s="216"/>
      <c r="M46" s="216"/>
      <c r="N46" s="364">
        <f t="shared" si="2"/>
        <v>39</v>
      </c>
      <c r="O46" s="354">
        <v>14</v>
      </c>
      <c r="P46" s="377">
        <v>25</v>
      </c>
      <c r="Q46" s="202">
        <f t="shared" si="3"/>
        <v>0</v>
      </c>
    </row>
    <row r="47" spans="1:17">
      <c r="A47" s="610" t="s">
        <v>348</v>
      </c>
      <c r="B47" s="217">
        <v>0</v>
      </c>
      <c r="C47" s="217">
        <v>0</v>
      </c>
      <c r="D47" s="217">
        <v>2</v>
      </c>
      <c r="E47" s="217"/>
      <c r="F47" s="217"/>
      <c r="G47" s="217"/>
      <c r="H47" s="216"/>
      <c r="I47" s="216"/>
      <c r="J47" s="216"/>
      <c r="K47" s="216"/>
      <c r="L47" s="216"/>
      <c r="M47" s="216"/>
      <c r="N47" s="364">
        <f t="shared" si="2"/>
        <v>2</v>
      </c>
      <c r="O47" s="354">
        <v>1</v>
      </c>
      <c r="P47" s="377">
        <v>1</v>
      </c>
      <c r="Q47" s="202">
        <f t="shared" si="3"/>
        <v>0</v>
      </c>
    </row>
    <row r="48" spans="1:17">
      <c r="A48" s="610" t="s">
        <v>349</v>
      </c>
      <c r="B48" s="217">
        <v>4</v>
      </c>
      <c r="C48" s="217">
        <v>3</v>
      </c>
      <c r="D48" s="217">
        <v>0</v>
      </c>
      <c r="E48" s="217"/>
      <c r="F48" s="217"/>
      <c r="G48" s="217"/>
      <c r="H48" s="216"/>
      <c r="I48" s="216"/>
      <c r="J48" s="216"/>
      <c r="K48" s="216"/>
      <c r="L48" s="216"/>
      <c r="M48" s="216"/>
      <c r="N48" s="364">
        <f t="shared" si="2"/>
        <v>7</v>
      </c>
      <c r="O48" s="354">
        <v>1</v>
      </c>
      <c r="P48" s="377">
        <v>6</v>
      </c>
      <c r="Q48" s="202">
        <f t="shared" si="3"/>
        <v>0</v>
      </c>
    </row>
    <row r="49" spans="1:17">
      <c r="A49" s="610" t="s">
        <v>350</v>
      </c>
      <c r="B49" s="217">
        <v>1</v>
      </c>
      <c r="C49" s="217">
        <v>0</v>
      </c>
      <c r="D49" s="217">
        <v>0</v>
      </c>
      <c r="E49" s="217"/>
      <c r="F49" s="217"/>
      <c r="G49" s="217"/>
      <c r="H49" s="216"/>
      <c r="I49" s="216"/>
      <c r="J49" s="216"/>
      <c r="K49" s="216"/>
      <c r="L49" s="216"/>
      <c r="M49" s="216"/>
      <c r="N49" s="364">
        <f t="shared" si="2"/>
        <v>1</v>
      </c>
      <c r="O49" s="354">
        <v>1</v>
      </c>
      <c r="P49" s="377">
        <v>0</v>
      </c>
      <c r="Q49" s="202">
        <f t="shared" si="3"/>
        <v>0</v>
      </c>
    </row>
    <row r="50" spans="1:17">
      <c r="A50" s="610" t="s">
        <v>351</v>
      </c>
      <c r="B50" s="217">
        <v>0</v>
      </c>
      <c r="C50" s="217">
        <v>0</v>
      </c>
      <c r="D50" s="217">
        <v>1</v>
      </c>
      <c r="E50" s="217"/>
      <c r="F50" s="217"/>
      <c r="G50" s="217"/>
      <c r="H50" s="216"/>
      <c r="I50" s="216"/>
      <c r="J50" s="216"/>
      <c r="K50" s="216"/>
      <c r="L50" s="216"/>
      <c r="M50" s="216"/>
      <c r="N50" s="364">
        <f t="shared" si="2"/>
        <v>1</v>
      </c>
      <c r="O50" s="354">
        <v>1</v>
      </c>
      <c r="P50" s="377">
        <v>0</v>
      </c>
      <c r="Q50" s="202">
        <f t="shared" si="3"/>
        <v>0</v>
      </c>
    </row>
    <row r="51" spans="1:17">
      <c r="A51" s="610" t="s">
        <v>352</v>
      </c>
      <c r="B51" s="217">
        <v>1</v>
      </c>
      <c r="C51" s="217">
        <v>1</v>
      </c>
      <c r="D51" s="217">
        <v>4</v>
      </c>
      <c r="E51" s="217"/>
      <c r="F51" s="217"/>
      <c r="G51" s="217"/>
      <c r="H51" s="216"/>
      <c r="I51" s="216"/>
      <c r="J51" s="216"/>
      <c r="K51" s="216"/>
      <c r="L51" s="216"/>
      <c r="M51" s="216"/>
      <c r="N51" s="364">
        <f t="shared" si="2"/>
        <v>6</v>
      </c>
      <c r="O51" s="354">
        <v>0</v>
      </c>
      <c r="P51" s="377">
        <v>6</v>
      </c>
      <c r="Q51" s="202">
        <f t="shared" si="3"/>
        <v>0</v>
      </c>
    </row>
    <row r="52" spans="1:17">
      <c r="A52" s="610" t="s">
        <v>353</v>
      </c>
      <c r="B52" s="217">
        <v>0</v>
      </c>
      <c r="C52" s="217">
        <v>0</v>
      </c>
      <c r="D52" s="217">
        <v>2</v>
      </c>
      <c r="E52" s="217"/>
      <c r="F52" s="217"/>
      <c r="G52" s="217"/>
      <c r="H52" s="216"/>
      <c r="I52" s="216"/>
      <c r="J52" s="216"/>
      <c r="K52" s="216"/>
      <c r="L52" s="216"/>
      <c r="M52" s="216"/>
      <c r="N52" s="364">
        <f t="shared" si="2"/>
        <v>2</v>
      </c>
      <c r="O52" s="354">
        <v>0</v>
      </c>
      <c r="P52" s="377">
        <v>2</v>
      </c>
      <c r="Q52" s="202">
        <f t="shared" si="3"/>
        <v>0</v>
      </c>
    </row>
    <row r="53" spans="1:17">
      <c r="A53" s="610" t="s">
        <v>354</v>
      </c>
      <c r="B53" s="217">
        <v>0</v>
      </c>
      <c r="C53" s="217">
        <v>0</v>
      </c>
      <c r="D53" s="217">
        <v>0</v>
      </c>
      <c r="E53" s="217"/>
      <c r="F53" s="217"/>
      <c r="G53" s="217"/>
      <c r="H53" s="216"/>
      <c r="I53" s="216"/>
      <c r="J53" s="216"/>
      <c r="K53" s="216"/>
      <c r="L53" s="216"/>
      <c r="M53" s="216"/>
      <c r="N53" s="364">
        <f t="shared" si="2"/>
        <v>0</v>
      </c>
      <c r="O53" s="354">
        <v>0</v>
      </c>
      <c r="P53" s="377">
        <v>0</v>
      </c>
      <c r="Q53" s="202">
        <f t="shared" si="3"/>
        <v>0</v>
      </c>
    </row>
    <row r="54" spans="1:17">
      <c r="A54" s="610" t="s">
        <v>355</v>
      </c>
      <c r="B54" s="217">
        <v>0</v>
      </c>
      <c r="C54" s="217">
        <v>0</v>
      </c>
      <c r="D54" s="217">
        <v>0</v>
      </c>
      <c r="E54" s="217"/>
      <c r="F54" s="217"/>
      <c r="G54" s="217"/>
      <c r="H54" s="216"/>
      <c r="I54" s="216"/>
      <c r="J54" s="216"/>
      <c r="K54" s="216"/>
      <c r="L54" s="216"/>
      <c r="M54" s="216"/>
      <c r="N54" s="364">
        <f t="shared" si="2"/>
        <v>0</v>
      </c>
      <c r="O54" s="354">
        <v>0</v>
      </c>
      <c r="P54" s="377">
        <v>0</v>
      </c>
      <c r="Q54" s="202">
        <f t="shared" si="3"/>
        <v>0</v>
      </c>
    </row>
    <row r="55" spans="1:17">
      <c r="A55" s="610" t="s">
        <v>356</v>
      </c>
      <c r="B55" s="217">
        <v>1</v>
      </c>
      <c r="C55" s="217">
        <v>0</v>
      </c>
      <c r="D55" s="217">
        <v>2</v>
      </c>
      <c r="E55" s="217"/>
      <c r="F55" s="217"/>
      <c r="G55" s="217"/>
      <c r="H55" s="216"/>
      <c r="I55" s="216"/>
      <c r="J55" s="216"/>
      <c r="K55" s="216"/>
      <c r="L55" s="216"/>
      <c r="M55" s="216"/>
      <c r="N55" s="364">
        <f t="shared" si="2"/>
        <v>3</v>
      </c>
      <c r="O55" s="354">
        <v>1</v>
      </c>
      <c r="P55" s="377">
        <v>2</v>
      </c>
      <c r="Q55" s="202">
        <f t="shared" si="3"/>
        <v>0</v>
      </c>
    </row>
    <row r="56" spans="1:17">
      <c r="A56" s="610" t="s">
        <v>357</v>
      </c>
      <c r="B56" s="217">
        <v>0</v>
      </c>
      <c r="C56" s="217">
        <v>0</v>
      </c>
      <c r="D56" s="217">
        <v>0</v>
      </c>
      <c r="E56" s="217"/>
      <c r="F56" s="217"/>
      <c r="G56" s="217"/>
      <c r="H56" s="216"/>
      <c r="I56" s="216"/>
      <c r="J56" s="216"/>
      <c r="K56" s="216"/>
      <c r="L56" s="216"/>
      <c r="M56" s="216"/>
      <c r="N56" s="364">
        <f t="shared" si="2"/>
        <v>0</v>
      </c>
      <c r="O56" s="354">
        <v>0</v>
      </c>
      <c r="P56" s="377">
        <v>0</v>
      </c>
      <c r="Q56" s="202">
        <f t="shared" si="3"/>
        <v>0</v>
      </c>
    </row>
    <row r="57" spans="1:17">
      <c r="A57" s="610" t="s">
        <v>358</v>
      </c>
      <c r="B57" s="217">
        <v>0</v>
      </c>
      <c r="C57" s="217">
        <v>0</v>
      </c>
      <c r="D57" s="217">
        <v>0</v>
      </c>
      <c r="E57" s="217"/>
      <c r="F57" s="217"/>
      <c r="G57" s="217"/>
      <c r="H57" s="216"/>
      <c r="I57" s="216"/>
      <c r="J57" s="216"/>
      <c r="K57" s="216"/>
      <c r="L57" s="216"/>
      <c r="M57" s="216"/>
      <c r="N57" s="364">
        <f t="shared" si="2"/>
        <v>0</v>
      </c>
      <c r="O57" s="354">
        <v>0</v>
      </c>
      <c r="P57" s="377">
        <v>0</v>
      </c>
      <c r="Q57" s="202">
        <f t="shared" si="3"/>
        <v>0</v>
      </c>
    </row>
    <row r="58" spans="1:17">
      <c r="A58" s="610" t="s">
        <v>359</v>
      </c>
      <c r="B58" s="217">
        <v>0</v>
      </c>
      <c r="C58" s="217">
        <v>0</v>
      </c>
      <c r="D58" s="217">
        <v>0</v>
      </c>
      <c r="E58" s="217"/>
      <c r="F58" s="217"/>
      <c r="G58" s="217"/>
      <c r="H58" s="216"/>
      <c r="I58" s="216"/>
      <c r="J58" s="216"/>
      <c r="K58" s="216"/>
      <c r="L58" s="216"/>
      <c r="M58" s="216"/>
      <c r="N58" s="364">
        <f t="shared" si="2"/>
        <v>0</v>
      </c>
      <c r="O58" s="354">
        <v>0</v>
      </c>
      <c r="P58" s="377">
        <v>0</v>
      </c>
      <c r="Q58" s="202">
        <f t="shared" si="3"/>
        <v>0</v>
      </c>
    </row>
    <row r="59" spans="1:17">
      <c r="A59" s="610" t="s">
        <v>360</v>
      </c>
      <c r="B59" s="217">
        <v>1</v>
      </c>
      <c r="C59" s="217">
        <v>0</v>
      </c>
      <c r="D59" s="217">
        <v>1</v>
      </c>
      <c r="E59" s="217"/>
      <c r="F59" s="217"/>
      <c r="G59" s="217"/>
      <c r="H59" s="216"/>
      <c r="I59" s="216"/>
      <c r="J59" s="216"/>
      <c r="K59" s="216"/>
      <c r="L59" s="216"/>
      <c r="M59" s="216"/>
      <c r="N59" s="364">
        <f t="shared" si="2"/>
        <v>2</v>
      </c>
      <c r="O59" s="354">
        <v>0</v>
      </c>
      <c r="P59" s="377">
        <v>2</v>
      </c>
      <c r="Q59" s="202">
        <f t="shared" si="3"/>
        <v>0</v>
      </c>
    </row>
    <row r="60" spans="1:17">
      <c r="A60" s="610" t="s">
        <v>361</v>
      </c>
      <c r="B60" s="217">
        <v>0</v>
      </c>
      <c r="C60" s="217">
        <v>1</v>
      </c>
      <c r="D60" s="217">
        <v>0</v>
      </c>
      <c r="E60" s="217"/>
      <c r="F60" s="217"/>
      <c r="G60" s="217"/>
      <c r="H60" s="216"/>
      <c r="I60" s="216"/>
      <c r="J60" s="216"/>
      <c r="K60" s="216"/>
      <c r="L60" s="216"/>
      <c r="M60" s="216"/>
      <c r="N60" s="364">
        <f t="shared" si="2"/>
        <v>1</v>
      </c>
      <c r="O60" s="354">
        <v>1</v>
      </c>
      <c r="P60" s="377">
        <v>0</v>
      </c>
      <c r="Q60" s="202">
        <f t="shared" si="3"/>
        <v>0</v>
      </c>
    </row>
    <row r="61" spans="1:17">
      <c r="A61" s="610" t="s">
        <v>362</v>
      </c>
      <c r="B61" s="217">
        <v>1</v>
      </c>
      <c r="C61" s="217">
        <v>0</v>
      </c>
      <c r="D61" s="217">
        <v>1</v>
      </c>
      <c r="E61" s="217"/>
      <c r="F61" s="217"/>
      <c r="G61" s="217"/>
      <c r="H61" s="216"/>
      <c r="I61" s="216"/>
      <c r="J61" s="216"/>
      <c r="K61" s="216"/>
      <c r="L61" s="216"/>
      <c r="M61" s="216"/>
      <c r="N61" s="364">
        <f t="shared" si="2"/>
        <v>2</v>
      </c>
      <c r="O61" s="354">
        <v>2</v>
      </c>
      <c r="P61" s="377">
        <v>0</v>
      </c>
      <c r="Q61" s="202">
        <f t="shared" si="3"/>
        <v>0</v>
      </c>
    </row>
    <row r="62" spans="1:17">
      <c r="A62" s="610" t="s">
        <v>363</v>
      </c>
      <c r="B62" s="217">
        <v>0</v>
      </c>
      <c r="C62" s="217">
        <v>1</v>
      </c>
      <c r="D62" s="217">
        <v>0</v>
      </c>
      <c r="E62" s="217"/>
      <c r="F62" s="217"/>
      <c r="G62" s="217"/>
      <c r="H62" s="216"/>
      <c r="I62" s="216"/>
      <c r="J62" s="216"/>
      <c r="K62" s="216"/>
      <c r="L62" s="216"/>
      <c r="M62" s="216"/>
      <c r="N62" s="364">
        <f t="shared" si="2"/>
        <v>1</v>
      </c>
      <c r="O62" s="354">
        <v>0</v>
      </c>
      <c r="P62" s="377">
        <v>1</v>
      </c>
      <c r="Q62" s="202">
        <f t="shared" si="3"/>
        <v>0</v>
      </c>
    </row>
    <row r="63" spans="1:17">
      <c r="A63" s="610" t="s">
        <v>450</v>
      </c>
      <c r="B63" s="217">
        <v>2</v>
      </c>
      <c r="C63" s="217">
        <v>0</v>
      </c>
      <c r="D63" s="217">
        <v>0</v>
      </c>
      <c r="E63" s="217"/>
      <c r="F63" s="217"/>
      <c r="G63" s="217"/>
      <c r="H63" s="216"/>
      <c r="I63" s="216"/>
      <c r="J63" s="216"/>
      <c r="K63" s="216"/>
      <c r="L63" s="216"/>
      <c r="M63" s="216"/>
      <c r="N63" s="364">
        <f t="shared" si="2"/>
        <v>2</v>
      </c>
      <c r="O63" s="354">
        <v>1</v>
      </c>
      <c r="P63" s="377">
        <v>1</v>
      </c>
      <c r="Q63" s="202">
        <f t="shared" si="3"/>
        <v>0</v>
      </c>
    </row>
    <row r="64" spans="1:17">
      <c r="A64" s="610" t="s">
        <v>365</v>
      </c>
      <c r="B64" s="217">
        <v>0</v>
      </c>
      <c r="C64" s="217">
        <v>2</v>
      </c>
      <c r="D64" s="217">
        <v>0</v>
      </c>
      <c r="E64" s="217"/>
      <c r="F64" s="217"/>
      <c r="G64" s="217"/>
      <c r="H64" s="216"/>
      <c r="I64" s="216"/>
      <c r="J64" s="216"/>
      <c r="K64" s="216"/>
      <c r="L64" s="216"/>
      <c r="M64" s="216"/>
      <c r="N64" s="364">
        <f t="shared" si="2"/>
        <v>2</v>
      </c>
      <c r="O64" s="354">
        <v>2</v>
      </c>
      <c r="P64" s="377">
        <v>0</v>
      </c>
      <c r="Q64" s="202">
        <f t="shared" si="3"/>
        <v>0</v>
      </c>
    </row>
    <row r="65" spans="1:17">
      <c r="A65" s="610" t="s">
        <v>366</v>
      </c>
      <c r="B65" s="217">
        <v>0</v>
      </c>
      <c r="C65" s="217">
        <v>0</v>
      </c>
      <c r="D65" s="217">
        <v>0</v>
      </c>
      <c r="E65" s="217"/>
      <c r="F65" s="217"/>
      <c r="G65" s="217"/>
      <c r="H65" s="216"/>
      <c r="I65" s="216"/>
      <c r="J65" s="216"/>
      <c r="K65" s="216"/>
      <c r="L65" s="216"/>
      <c r="M65" s="216"/>
      <c r="N65" s="364">
        <f t="shared" si="2"/>
        <v>0</v>
      </c>
      <c r="O65" s="354">
        <v>0</v>
      </c>
      <c r="P65" s="377">
        <v>0</v>
      </c>
      <c r="Q65" s="202">
        <f t="shared" si="3"/>
        <v>0</v>
      </c>
    </row>
    <row r="66" spans="1:17">
      <c r="A66" s="610" t="s">
        <v>367</v>
      </c>
      <c r="B66" s="217">
        <v>0</v>
      </c>
      <c r="C66" s="217">
        <v>0</v>
      </c>
      <c r="D66" s="217">
        <v>0</v>
      </c>
      <c r="E66" s="217"/>
      <c r="F66" s="217"/>
      <c r="G66" s="217"/>
      <c r="H66" s="216"/>
      <c r="I66" s="216"/>
      <c r="J66" s="216"/>
      <c r="K66" s="216"/>
      <c r="L66" s="216"/>
      <c r="M66" s="216"/>
      <c r="N66" s="364">
        <f t="shared" si="2"/>
        <v>0</v>
      </c>
      <c r="O66" s="354">
        <v>0</v>
      </c>
      <c r="P66" s="377">
        <v>0</v>
      </c>
      <c r="Q66" s="202">
        <f t="shared" si="3"/>
        <v>0</v>
      </c>
    </row>
    <row r="67" spans="1:17">
      <c r="A67" s="610" t="s">
        <v>368</v>
      </c>
      <c r="B67" s="217">
        <v>2</v>
      </c>
      <c r="C67" s="217">
        <v>0</v>
      </c>
      <c r="D67" s="217">
        <v>0</v>
      </c>
      <c r="E67" s="217"/>
      <c r="F67" s="217"/>
      <c r="G67" s="217"/>
      <c r="H67" s="216"/>
      <c r="I67" s="216"/>
      <c r="J67" s="216"/>
      <c r="K67" s="216"/>
      <c r="L67" s="216"/>
      <c r="M67" s="216"/>
      <c r="N67" s="364">
        <f t="shared" si="2"/>
        <v>2</v>
      </c>
      <c r="O67" s="354">
        <v>2</v>
      </c>
      <c r="P67" s="377">
        <v>0</v>
      </c>
      <c r="Q67" s="202">
        <f t="shared" si="3"/>
        <v>0</v>
      </c>
    </row>
    <row r="68" spans="1:17">
      <c r="A68" s="610" t="s">
        <v>369</v>
      </c>
      <c r="B68" s="217">
        <v>0</v>
      </c>
      <c r="C68" s="217">
        <v>0</v>
      </c>
      <c r="D68" s="217">
        <v>2</v>
      </c>
      <c r="E68" s="217"/>
      <c r="F68" s="217"/>
      <c r="G68" s="217"/>
      <c r="H68" s="216"/>
      <c r="I68" s="216"/>
      <c r="J68" s="216"/>
      <c r="K68" s="216"/>
      <c r="L68" s="216"/>
      <c r="M68" s="216"/>
      <c r="N68" s="364">
        <f t="shared" si="2"/>
        <v>2</v>
      </c>
      <c r="O68" s="354">
        <v>1</v>
      </c>
      <c r="P68" s="377">
        <v>1</v>
      </c>
      <c r="Q68" s="202">
        <f t="shared" si="3"/>
        <v>0</v>
      </c>
    </row>
    <row r="69" spans="1:17">
      <c r="A69" s="610" t="s">
        <v>370</v>
      </c>
      <c r="B69" s="217">
        <v>4</v>
      </c>
      <c r="C69" s="217">
        <v>1</v>
      </c>
      <c r="D69" s="217">
        <v>0</v>
      </c>
      <c r="E69" s="217"/>
      <c r="F69" s="217"/>
      <c r="G69" s="217"/>
      <c r="H69" s="216"/>
      <c r="I69" s="216"/>
      <c r="J69" s="216"/>
      <c r="K69" s="216"/>
      <c r="L69" s="216"/>
      <c r="M69" s="216"/>
      <c r="N69" s="364">
        <f t="shared" ref="N69:N79" si="4">SUM(B69:M69)</f>
        <v>5</v>
      </c>
      <c r="O69" s="354">
        <v>4</v>
      </c>
      <c r="P69" s="377">
        <v>1</v>
      </c>
      <c r="Q69" s="202">
        <f t="shared" ref="Q69:Q79" si="5">N69-O69-P69</f>
        <v>0</v>
      </c>
    </row>
    <row r="70" spans="1:17">
      <c r="A70" s="610" t="s">
        <v>371</v>
      </c>
      <c r="B70" s="217">
        <v>3</v>
      </c>
      <c r="C70" s="217">
        <v>0</v>
      </c>
      <c r="D70" s="217">
        <v>1</v>
      </c>
      <c r="E70" s="217"/>
      <c r="F70" s="217"/>
      <c r="G70" s="217"/>
      <c r="H70" s="216"/>
      <c r="I70" s="216"/>
      <c r="J70" s="216"/>
      <c r="K70" s="216"/>
      <c r="L70" s="216"/>
      <c r="M70" s="216"/>
      <c r="N70" s="364">
        <f t="shared" si="4"/>
        <v>4</v>
      </c>
      <c r="O70" s="354">
        <v>3</v>
      </c>
      <c r="P70" s="377">
        <v>1</v>
      </c>
      <c r="Q70" s="202">
        <f t="shared" si="5"/>
        <v>0</v>
      </c>
    </row>
    <row r="71" spans="1:17">
      <c r="A71" s="610" t="s">
        <v>372</v>
      </c>
      <c r="B71" s="217">
        <v>0</v>
      </c>
      <c r="C71" s="217">
        <v>0</v>
      </c>
      <c r="D71" s="217">
        <v>0</v>
      </c>
      <c r="E71" s="217"/>
      <c r="F71" s="217"/>
      <c r="G71" s="217"/>
      <c r="H71" s="216"/>
      <c r="I71" s="216"/>
      <c r="J71" s="216"/>
      <c r="K71" s="216"/>
      <c r="L71" s="216"/>
      <c r="M71" s="216"/>
      <c r="N71" s="364">
        <f t="shared" si="4"/>
        <v>0</v>
      </c>
      <c r="O71" s="354">
        <v>0</v>
      </c>
      <c r="P71" s="377">
        <v>0</v>
      </c>
      <c r="Q71" s="202">
        <f t="shared" si="5"/>
        <v>0</v>
      </c>
    </row>
    <row r="72" spans="1:17">
      <c r="A72" s="610" t="s">
        <v>373</v>
      </c>
      <c r="B72" s="217">
        <v>0</v>
      </c>
      <c r="C72" s="217">
        <v>1</v>
      </c>
      <c r="D72" s="217">
        <v>0</v>
      </c>
      <c r="E72" s="217"/>
      <c r="F72" s="217"/>
      <c r="G72" s="217"/>
      <c r="H72" s="216"/>
      <c r="I72" s="216"/>
      <c r="J72" s="216"/>
      <c r="K72" s="216"/>
      <c r="L72" s="216"/>
      <c r="M72" s="216"/>
      <c r="N72" s="364">
        <f t="shared" si="4"/>
        <v>1</v>
      </c>
      <c r="O72" s="354">
        <v>1</v>
      </c>
      <c r="P72" s="377">
        <v>0</v>
      </c>
      <c r="Q72" s="202">
        <f t="shared" si="5"/>
        <v>0</v>
      </c>
    </row>
    <row r="73" spans="1:17">
      <c r="A73" s="610" t="s">
        <v>374</v>
      </c>
      <c r="B73" s="217">
        <v>0</v>
      </c>
      <c r="C73" s="217">
        <v>0</v>
      </c>
      <c r="D73" s="217">
        <v>0</v>
      </c>
      <c r="E73" s="217"/>
      <c r="F73" s="217"/>
      <c r="G73" s="217"/>
      <c r="H73" s="216"/>
      <c r="I73" s="216"/>
      <c r="J73" s="216"/>
      <c r="K73" s="216"/>
      <c r="L73" s="216"/>
      <c r="M73" s="216"/>
      <c r="N73" s="364">
        <f t="shared" si="4"/>
        <v>0</v>
      </c>
      <c r="O73" s="354">
        <v>0</v>
      </c>
      <c r="P73" s="377">
        <v>0</v>
      </c>
      <c r="Q73" s="202">
        <f t="shared" si="5"/>
        <v>0</v>
      </c>
    </row>
    <row r="74" spans="1:17">
      <c r="A74" s="610" t="s">
        <v>375</v>
      </c>
      <c r="B74" s="217">
        <v>0</v>
      </c>
      <c r="C74" s="217">
        <v>0</v>
      </c>
      <c r="D74" s="217">
        <v>1</v>
      </c>
      <c r="E74" s="217"/>
      <c r="F74" s="217"/>
      <c r="G74" s="217"/>
      <c r="H74" s="216"/>
      <c r="I74" s="216"/>
      <c r="J74" s="216"/>
      <c r="K74" s="216"/>
      <c r="L74" s="216"/>
      <c r="M74" s="216"/>
      <c r="N74" s="364">
        <f t="shared" si="4"/>
        <v>1</v>
      </c>
      <c r="O74" s="354">
        <v>1</v>
      </c>
      <c r="P74" s="377">
        <v>0</v>
      </c>
      <c r="Q74" s="202">
        <f t="shared" si="5"/>
        <v>0</v>
      </c>
    </row>
    <row r="75" spans="1:17">
      <c r="A75" s="610" t="s">
        <v>376</v>
      </c>
      <c r="B75" s="217">
        <v>1</v>
      </c>
      <c r="C75" s="217">
        <v>0</v>
      </c>
      <c r="D75" s="217">
        <v>0</v>
      </c>
      <c r="E75" s="217"/>
      <c r="F75" s="217"/>
      <c r="G75" s="217"/>
      <c r="H75" s="216"/>
      <c r="I75" s="216"/>
      <c r="J75" s="216"/>
      <c r="K75" s="216"/>
      <c r="L75" s="216"/>
      <c r="M75" s="216"/>
      <c r="N75" s="364">
        <f t="shared" si="4"/>
        <v>1</v>
      </c>
      <c r="O75" s="354">
        <v>1</v>
      </c>
      <c r="P75" s="377">
        <v>0</v>
      </c>
      <c r="Q75" s="202">
        <f t="shared" si="5"/>
        <v>0</v>
      </c>
    </row>
    <row r="76" spans="1:17">
      <c r="A76" s="610" t="s">
        <v>377</v>
      </c>
      <c r="B76" s="217">
        <v>0</v>
      </c>
      <c r="C76" s="217">
        <v>0</v>
      </c>
      <c r="D76" s="217">
        <v>0</v>
      </c>
      <c r="E76" s="217"/>
      <c r="F76" s="217"/>
      <c r="G76" s="217"/>
      <c r="H76" s="216"/>
      <c r="I76" s="216"/>
      <c r="J76" s="216"/>
      <c r="K76" s="216"/>
      <c r="L76" s="216"/>
      <c r="M76" s="216"/>
      <c r="N76" s="364">
        <f t="shared" si="4"/>
        <v>0</v>
      </c>
      <c r="O76" s="354">
        <v>0</v>
      </c>
      <c r="P76" s="377">
        <v>0</v>
      </c>
      <c r="Q76" s="202">
        <f t="shared" si="5"/>
        <v>0</v>
      </c>
    </row>
    <row r="77" spans="1:17">
      <c r="A77" s="610" t="s">
        <v>378</v>
      </c>
      <c r="B77" s="217">
        <v>0</v>
      </c>
      <c r="C77" s="217">
        <v>2</v>
      </c>
      <c r="D77" s="217">
        <v>0</v>
      </c>
      <c r="E77" s="217"/>
      <c r="F77" s="217"/>
      <c r="G77" s="217"/>
      <c r="H77" s="216"/>
      <c r="I77" s="216"/>
      <c r="J77" s="216"/>
      <c r="K77" s="216"/>
      <c r="L77" s="216"/>
      <c r="M77" s="216"/>
      <c r="N77" s="364">
        <f t="shared" si="4"/>
        <v>2</v>
      </c>
      <c r="O77" s="354">
        <v>0</v>
      </c>
      <c r="P77" s="377">
        <v>2</v>
      </c>
      <c r="Q77" s="202">
        <f t="shared" si="5"/>
        <v>0</v>
      </c>
    </row>
    <row r="78" spans="1:17">
      <c r="A78" s="610" t="s">
        <v>379</v>
      </c>
      <c r="B78" s="217">
        <v>0</v>
      </c>
      <c r="C78" s="217">
        <v>0</v>
      </c>
      <c r="D78" s="217">
        <v>0</v>
      </c>
      <c r="E78" s="217"/>
      <c r="F78" s="217"/>
      <c r="G78" s="217"/>
      <c r="H78" s="216"/>
      <c r="I78" s="216"/>
      <c r="J78" s="216"/>
      <c r="K78" s="216"/>
      <c r="L78" s="216"/>
      <c r="M78" s="216"/>
      <c r="N78" s="364">
        <f t="shared" si="4"/>
        <v>0</v>
      </c>
      <c r="O78" s="354">
        <v>0</v>
      </c>
      <c r="P78" s="377">
        <v>0</v>
      </c>
      <c r="Q78" s="202">
        <f t="shared" si="5"/>
        <v>0</v>
      </c>
    </row>
    <row r="79" spans="1:17" ht="15.75" thickBot="1">
      <c r="A79" s="611" t="s">
        <v>425</v>
      </c>
      <c r="B79" s="218">
        <v>3</v>
      </c>
      <c r="C79" s="218">
        <v>11</v>
      </c>
      <c r="D79" s="218">
        <v>10</v>
      </c>
      <c r="E79" s="218"/>
      <c r="F79" s="218"/>
      <c r="G79" s="218"/>
      <c r="H79" s="390"/>
      <c r="I79" s="390"/>
      <c r="J79" s="216"/>
      <c r="K79" s="216"/>
      <c r="L79" s="216"/>
      <c r="M79" s="216"/>
      <c r="N79" s="364">
        <f t="shared" si="4"/>
        <v>24</v>
      </c>
      <c r="O79" s="378"/>
      <c r="P79" s="379"/>
      <c r="Q79" s="202">
        <f t="shared" si="5"/>
        <v>24</v>
      </c>
    </row>
    <row r="80" spans="1:17" ht="15.75" thickBot="1">
      <c r="A80" s="360" t="s">
        <v>33</v>
      </c>
      <c r="B80" s="361">
        <f t="shared" ref="B80:N80" si="6">SUM(B4:B79)</f>
        <v>402</v>
      </c>
      <c r="C80" s="361">
        <f t="shared" si="6"/>
        <v>351</v>
      </c>
      <c r="D80" s="361">
        <f t="shared" si="6"/>
        <v>426</v>
      </c>
      <c r="E80" s="361">
        <f t="shared" si="6"/>
        <v>0</v>
      </c>
      <c r="F80" s="361">
        <f t="shared" si="6"/>
        <v>0</v>
      </c>
      <c r="G80" s="361">
        <f t="shared" si="6"/>
        <v>0</v>
      </c>
      <c r="H80" s="361">
        <f t="shared" si="6"/>
        <v>0</v>
      </c>
      <c r="I80" s="361">
        <f t="shared" si="6"/>
        <v>0</v>
      </c>
      <c r="J80" s="361">
        <f t="shared" si="6"/>
        <v>0</v>
      </c>
      <c r="K80" s="361">
        <f t="shared" si="6"/>
        <v>0</v>
      </c>
      <c r="L80" s="361">
        <f t="shared" si="6"/>
        <v>0</v>
      </c>
      <c r="M80" s="361">
        <f t="shared" si="6"/>
        <v>0</v>
      </c>
      <c r="N80" s="361">
        <f t="shared" si="6"/>
        <v>1179</v>
      </c>
      <c r="O80" s="361">
        <f>SUM(O4:O78)</f>
        <v>290</v>
      </c>
      <c r="P80" s="362">
        <f>SUM(P4:P78)</f>
        <v>865</v>
      </c>
    </row>
    <row r="82" spans="1:5">
      <c r="A82" s="1197" t="s">
        <v>454</v>
      </c>
      <c r="B82" s="1197"/>
      <c r="C82" s="1197"/>
      <c r="D82" s="1197"/>
      <c r="E82" s="1197"/>
    </row>
    <row r="83" spans="1:5">
      <c r="A83" s="1197"/>
      <c r="B83" s="1197"/>
      <c r="C83" s="1197"/>
      <c r="D83" s="1197"/>
      <c r="E83" s="1197"/>
    </row>
    <row r="84" spans="1:5">
      <c r="A84" s="1197"/>
      <c r="B84" s="1197"/>
      <c r="C84" s="1197"/>
      <c r="D84" s="1197"/>
      <c r="E84" s="1197"/>
    </row>
    <row r="85" spans="1:5">
      <c r="A85" s="1197"/>
      <c r="B85" s="1197"/>
      <c r="C85" s="1197"/>
      <c r="D85" s="1197"/>
      <c r="E85" s="1197"/>
    </row>
    <row r="86" spans="1:5">
      <c r="A86" s="1197"/>
      <c r="B86" s="1197"/>
      <c r="C86" s="1197"/>
      <c r="D86" s="1197"/>
      <c r="E86" s="1197"/>
    </row>
  </sheetData>
  <mergeCells count="1">
    <mergeCell ref="A82:E86"/>
  </mergeCells>
  <conditionalFormatting sqref="A42">
    <cfRule type="duplicateValues" dxfId="9" priority="1"/>
  </conditionalFormatting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="90" zoomScaleNormal="90" workbookViewId="0">
      <selection activeCell="P57" sqref="P57"/>
    </sheetView>
  </sheetViews>
  <sheetFormatPr defaultRowHeight="15"/>
  <cols>
    <col min="1" max="1" width="68.28515625" customWidth="1"/>
    <col min="2" max="2" width="9.7109375" style="60" customWidth="1"/>
    <col min="3" max="14" width="9.42578125" style="60" customWidth="1"/>
  </cols>
  <sheetData>
    <row r="1" spans="1:14">
      <c r="A1" s="215" t="s">
        <v>3</v>
      </c>
    </row>
    <row r="2" spans="1:14" ht="15.75" thickBot="1">
      <c r="A2" s="85" t="s">
        <v>4</v>
      </c>
    </row>
    <row r="3" spans="1:14" ht="15.75" thickBot="1">
      <c r="A3" s="355" t="s">
        <v>459</v>
      </c>
      <c r="B3" s="356" t="s">
        <v>460</v>
      </c>
      <c r="C3" s="356" t="s">
        <v>461</v>
      </c>
      <c r="D3" s="356" t="s">
        <v>462</v>
      </c>
      <c r="E3" s="357" t="s">
        <v>463</v>
      </c>
      <c r="F3" s="358" t="s">
        <v>464</v>
      </c>
      <c r="G3" s="386" t="s">
        <v>465</v>
      </c>
      <c r="H3" s="391" t="s">
        <v>466</v>
      </c>
      <c r="I3" s="408" t="s">
        <v>467</v>
      </c>
      <c r="J3" s="386" t="s">
        <v>468</v>
      </c>
      <c r="K3" s="408" t="s">
        <v>469</v>
      </c>
      <c r="L3" s="387" t="s">
        <v>470</v>
      </c>
      <c r="M3" s="387" t="s">
        <v>471</v>
      </c>
      <c r="N3" s="359" t="s">
        <v>8</v>
      </c>
    </row>
    <row r="4" spans="1:14">
      <c r="A4" s="351" t="s">
        <v>318</v>
      </c>
      <c r="B4" s="352">
        <v>1</v>
      </c>
      <c r="C4" s="352">
        <v>1</v>
      </c>
      <c r="D4" s="352">
        <v>1</v>
      </c>
      <c r="E4" s="352"/>
      <c r="F4" s="353"/>
      <c r="G4" s="352"/>
      <c r="H4" s="392"/>
      <c r="I4" s="353"/>
      <c r="J4" s="353"/>
      <c r="K4" s="447"/>
      <c r="L4" s="216"/>
      <c r="M4" s="489"/>
      <c r="N4" s="354">
        <f>SUM(B4:M4)</f>
        <v>3</v>
      </c>
    </row>
    <row r="5" spans="1:14">
      <c r="A5" s="349" t="s">
        <v>441</v>
      </c>
      <c r="B5" s="348">
        <v>0</v>
      </c>
      <c r="C5" s="348">
        <v>0</v>
      </c>
      <c r="D5" s="348">
        <v>0</v>
      </c>
      <c r="E5" s="348"/>
      <c r="F5" s="350"/>
      <c r="G5" s="348"/>
      <c r="H5" s="392"/>
      <c r="I5" s="353"/>
      <c r="J5" s="353"/>
      <c r="K5" s="448"/>
      <c r="L5" s="216"/>
      <c r="M5" s="489"/>
      <c r="N5" s="354">
        <f t="shared" ref="N5:N35" si="0">SUM(B5:M5)</f>
        <v>0</v>
      </c>
    </row>
    <row r="6" spans="1:14">
      <c r="A6" s="349" t="s">
        <v>442</v>
      </c>
      <c r="B6" s="348">
        <v>0</v>
      </c>
      <c r="C6" s="348">
        <v>0</v>
      </c>
      <c r="D6" s="348">
        <v>0</v>
      </c>
      <c r="E6" s="348"/>
      <c r="F6" s="350"/>
      <c r="G6" s="348"/>
      <c r="H6" s="392"/>
      <c r="I6" s="353"/>
      <c r="J6" s="353"/>
      <c r="K6" s="448"/>
      <c r="L6" s="216"/>
      <c r="M6" s="489"/>
      <c r="N6" s="354">
        <f t="shared" si="0"/>
        <v>0</v>
      </c>
    </row>
    <row r="7" spans="1:14">
      <c r="A7" s="349" t="s">
        <v>320</v>
      </c>
      <c r="B7" s="348">
        <v>2</v>
      </c>
      <c r="C7" s="348">
        <v>0</v>
      </c>
      <c r="D7" s="348">
        <v>0</v>
      </c>
      <c r="E7" s="348"/>
      <c r="F7" s="350"/>
      <c r="G7" s="348"/>
      <c r="H7" s="392"/>
      <c r="I7" s="353"/>
      <c r="J7" s="353"/>
      <c r="K7" s="448"/>
      <c r="L7" s="216"/>
      <c r="M7" s="489"/>
      <c r="N7" s="354">
        <f t="shared" si="0"/>
        <v>2</v>
      </c>
    </row>
    <row r="8" spans="1:14">
      <c r="A8" s="349" t="s">
        <v>321</v>
      </c>
      <c r="B8" s="348">
        <v>0</v>
      </c>
      <c r="C8" s="348">
        <v>0</v>
      </c>
      <c r="D8" s="348">
        <v>0</v>
      </c>
      <c r="E8" s="348"/>
      <c r="F8" s="350"/>
      <c r="G8" s="348"/>
      <c r="H8" s="392"/>
      <c r="I8" s="353"/>
      <c r="J8" s="353"/>
      <c r="K8" s="448"/>
      <c r="L8" s="216"/>
      <c r="M8" s="489"/>
      <c r="N8" s="354">
        <f t="shared" si="0"/>
        <v>0</v>
      </c>
    </row>
    <row r="9" spans="1:14">
      <c r="A9" s="349" t="s">
        <v>322</v>
      </c>
      <c r="B9" s="348">
        <v>3</v>
      </c>
      <c r="C9" s="348">
        <v>0</v>
      </c>
      <c r="D9" s="348">
        <v>1</v>
      </c>
      <c r="E9" s="348"/>
      <c r="F9" s="350"/>
      <c r="G9" s="348"/>
      <c r="H9" s="392"/>
      <c r="I9" s="353"/>
      <c r="J9" s="353"/>
      <c r="K9" s="448"/>
      <c r="L9" s="216"/>
      <c r="M9" s="489"/>
      <c r="N9" s="354">
        <f t="shared" si="0"/>
        <v>4</v>
      </c>
    </row>
    <row r="10" spans="1:14">
      <c r="A10" s="997" t="s">
        <v>568</v>
      </c>
      <c r="B10" s="348">
        <v>0</v>
      </c>
      <c r="C10" s="348">
        <v>0</v>
      </c>
      <c r="D10" s="348">
        <v>0</v>
      </c>
      <c r="E10" s="348"/>
      <c r="F10" s="350"/>
      <c r="G10" s="348"/>
      <c r="H10" s="392"/>
      <c r="I10" s="353"/>
      <c r="J10" s="353"/>
      <c r="K10" s="448"/>
      <c r="L10" s="216"/>
      <c r="M10" s="489"/>
      <c r="N10" s="354">
        <f t="shared" si="0"/>
        <v>0</v>
      </c>
    </row>
    <row r="11" spans="1:14">
      <c r="A11" s="998" t="s">
        <v>567</v>
      </c>
      <c r="B11" s="348">
        <v>0</v>
      </c>
      <c r="C11" s="348">
        <v>0</v>
      </c>
      <c r="D11" s="348">
        <v>0</v>
      </c>
      <c r="E11" s="348"/>
      <c r="F11" s="350"/>
      <c r="G11" s="348"/>
      <c r="H11" s="392"/>
      <c r="I11" s="353"/>
      <c r="J11" s="353"/>
      <c r="K11" s="448"/>
      <c r="L11" s="216"/>
      <c r="M11" s="489"/>
      <c r="N11" s="354">
        <f t="shared" si="0"/>
        <v>0</v>
      </c>
    </row>
    <row r="12" spans="1:14">
      <c r="A12" s="897" t="s">
        <v>445</v>
      </c>
      <c r="B12" s="348">
        <v>0</v>
      </c>
      <c r="C12" s="348">
        <v>0</v>
      </c>
      <c r="D12" s="348">
        <v>0</v>
      </c>
      <c r="E12" s="348"/>
      <c r="F12" s="350"/>
      <c r="G12" s="348"/>
      <c r="H12" s="392"/>
      <c r="I12" s="353"/>
      <c r="J12" s="353"/>
      <c r="K12" s="448"/>
      <c r="L12" s="216"/>
      <c r="M12" s="489"/>
      <c r="N12" s="354">
        <f t="shared" si="0"/>
        <v>0</v>
      </c>
    </row>
    <row r="13" spans="1:14">
      <c r="A13" s="996" t="s">
        <v>443</v>
      </c>
      <c r="B13" s="348">
        <v>0</v>
      </c>
      <c r="C13" s="348">
        <v>0</v>
      </c>
      <c r="D13" s="348">
        <v>0</v>
      </c>
      <c r="E13" s="348"/>
      <c r="F13" s="350"/>
      <c r="G13" s="348"/>
      <c r="H13" s="392"/>
      <c r="I13" s="353"/>
      <c r="J13" s="353"/>
      <c r="K13" s="448"/>
      <c r="L13" s="216"/>
      <c r="M13" s="489"/>
      <c r="N13" s="354">
        <f t="shared" si="0"/>
        <v>0</v>
      </c>
    </row>
    <row r="14" spans="1:14">
      <c r="A14" s="995" t="s">
        <v>444</v>
      </c>
      <c r="B14" s="348">
        <v>0</v>
      </c>
      <c r="C14" s="348">
        <v>0</v>
      </c>
      <c r="D14" s="348">
        <v>1</v>
      </c>
      <c r="E14" s="348"/>
      <c r="F14" s="350"/>
      <c r="G14" s="348"/>
      <c r="H14" s="392"/>
      <c r="I14" s="353"/>
      <c r="J14" s="353"/>
      <c r="K14" s="448"/>
      <c r="L14" s="216"/>
      <c r="M14" s="489"/>
      <c r="N14" s="354">
        <f t="shared" si="0"/>
        <v>1</v>
      </c>
    </row>
    <row r="15" spans="1:14">
      <c r="A15" s="349" t="s">
        <v>447</v>
      </c>
      <c r="B15" s="348">
        <v>0</v>
      </c>
      <c r="C15" s="348">
        <v>0</v>
      </c>
      <c r="D15" s="348">
        <v>0</v>
      </c>
      <c r="E15" s="348"/>
      <c r="F15" s="350"/>
      <c r="G15" s="348"/>
      <c r="H15" s="392"/>
      <c r="I15" s="353"/>
      <c r="J15" s="353"/>
      <c r="K15" s="448"/>
      <c r="L15" s="216"/>
      <c r="M15" s="489"/>
      <c r="N15" s="354">
        <f t="shared" si="0"/>
        <v>0</v>
      </c>
    </row>
    <row r="16" spans="1:14">
      <c r="A16" s="349" t="s">
        <v>323</v>
      </c>
      <c r="B16" s="348">
        <v>0</v>
      </c>
      <c r="C16" s="348">
        <v>0</v>
      </c>
      <c r="D16" s="348">
        <v>0</v>
      </c>
      <c r="E16" s="348"/>
      <c r="F16" s="350"/>
      <c r="G16" s="348"/>
      <c r="H16" s="392"/>
      <c r="I16" s="353"/>
      <c r="J16" s="353"/>
      <c r="K16" s="448"/>
      <c r="L16" s="216"/>
      <c r="M16" s="489"/>
      <c r="N16" s="354">
        <f t="shared" si="0"/>
        <v>0</v>
      </c>
    </row>
    <row r="17" spans="1:14">
      <c r="A17" s="349" t="s">
        <v>324</v>
      </c>
      <c r="B17" s="348">
        <v>1</v>
      </c>
      <c r="C17" s="348">
        <v>0</v>
      </c>
      <c r="D17" s="348">
        <v>0</v>
      </c>
      <c r="E17" s="348"/>
      <c r="F17" s="350"/>
      <c r="G17" s="348"/>
      <c r="H17" s="392"/>
      <c r="I17" s="353"/>
      <c r="J17" s="353"/>
      <c r="K17" s="448"/>
      <c r="L17" s="216"/>
      <c r="M17" s="489"/>
      <c r="N17" s="354">
        <f t="shared" si="0"/>
        <v>1</v>
      </c>
    </row>
    <row r="18" spans="1:14">
      <c r="A18" s="349" t="s">
        <v>325</v>
      </c>
      <c r="B18" s="348">
        <v>3</v>
      </c>
      <c r="C18" s="348">
        <v>2</v>
      </c>
      <c r="D18" s="348">
        <v>2</v>
      </c>
      <c r="E18" s="348"/>
      <c r="F18" s="350"/>
      <c r="G18" s="348"/>
      <c r="H18" s="392"/>
      <c r="I18" s="353"/>
      <c r="J18" s="353"/>
      <c r="K18" s="448"/>
      <c r="L18" s="216"/>
      <c r="M18" s="489"/>
      <c r="N18" s="354">
        <f t="shared" si="0"/>
        <v>7</v>
      </c>
    </row>
    <row r="19" spans="1:14">
      <c r="A19" s="608" t="s">
        <v>446</v>
      </c>
      <c r="B19" s="348">
        <v>0</v>
      </c>
      <c r="C19" s="348">
        <v>0</v>
      </c>
      <c r="D19" s="348">
        <v>0</v>
      </c>
      <c r="E19" s="348"/>
      <c r="F19" s="350"/>
      <c r="G19" s="348"/>
      <c r="H19" s="392"/>
      <c r="I19" s="353"/>
      <c r="J19" s="353"/>
      <c r="K19" s="448"/>
      <c r="L19" s="216"/>
      <c r="M19" s="489"/>
      <c r="N19" s="354">
        <f t="shared" si="0"/>
        <v>0</v>
      </c>
    </row>
    <row r="20" spans="1:14">
      <c r="A20" s="349" t="s">
        <v>326</v>
      </c>
      <c r="B20" s="348">
        <v>0</v>
      </c>
      <c r="C20" s="348">
        <v>0</v>
      </c>
      <c r="D20" s="348">
        <v>0</v>
      </c>
      <c r="E20" s="348"/>
      <c r="F20" s="350"/>
      <c r="G20" s="348"/>
      <c r="H20" s="392"/>
      <c r="I20" s="353"/>
      <c r="J20" s="353"/>
      <c r="K20" s="448"/>
      <c r="L20" s="216"/>
      <c r="M20" s="489"/>
      <c r="N20" s="354">
        <f t="shared" si="0"/>
        <v>0</v>
      </c>
    </row>
    <row r="21" spans="1:14">
      <c r="A21" s="349" t="s">
        <v>327</v>
      </c>
      <c r="B21" s="348">
        <v>0</v>
      </c>
      <c r="C21" s="348">
        <v>0</v>
      </c>
      <c r="D21" s="348">
        <v>0</v>
      </c>
      <c r="E21" s="348"/>
      <c r="F21" s="350"/>
      <c r="G21" s="348"/>
      <c r="H21" s="392"/>
      <c r="I21" s="353"/>
      <c r="J21" s="353"/>
      <c r="K21" s="448"/>
      <c r="L21" s="216"/>
      <c r="M21" s="489"/>
      <c r="N21" s="354">
        <f t="shared" si="0"/>
        <v>0</v>
      </c>
    </row>
    <row r="22" spans="1:14">
      <c r="A22" s="349" t="s">
        <v>328</v>
      </c>
      <c r="B22" s="348">
        <v>0</v>
      </c>
      <c r="C22" s="348">
        <v>0</v>
      </c>
      <c r="D22" s="348">
        <v>1</v>
      </c>
      <c r="E22" s="348"/>
      <c r="F22" s="350"/>
      <c r="G22" s="348"/>
      <c r="H22" s="392"/>
      <c r="I22" s="353"/>
      <c r="J22" s="353"/>
      <c r="K22" s="448"/>
      <c r="L22" s="216"/>
      <c r="M22" s="489"/>
      <c r="N22" s="354">
        <f t="shared" si="0"/>
        <v>1</v>
      </c>
    </row>
    <row r="23" spans="1:14">
      <c r="A23" s="349" t="s">
        <v>449</v>
      </c>
      <c r="B23" s="348">
        <v>0</v>
      </c>
      <c r="C23" s="348">
        <v>0</v>
      </c>
      <c r="D23" s="348">
        <v>0</v>
      </c>
      <c r="E23" s="348"/>
      <c r="F23" s="350"/>
      <c r="G23" s="348"/>
      <c r="H23" s="392"/>
      <c r="I23" s="353"/>
      <c r="J23" s="353"/>
      <c r="K23" s="448"/>
      <c r="L23" s="216"/>
      <c r="M23" s="489"/>
      <c r="N23" s="354">
        <f t="shared" si="0"/>
        <v>0</v>
      </c>
    </row>
    <row r="24" spans="1:14">
      <c r="A24" s="349" t="s">
        <v>329</v>
      </c>
      <c r="B24" s="348">
        <v>0</v>
      </c>
      <c r="C24" s="348">
        <v>0</v>
      </c>
      <c r="D24" s="348">
        <v>0</v>
      </c>
      <c r="E24" s="348"/>
      <c r="F24" s="350"/>
      <c r="G24" s="348"/>
      <c r="H24" s="392"/>
      <c r="I24" s="353"/>
      <c r="J24" s="353"/>
      <c r="K24" s="448"/>
      <c r="L24" s="216"/>
      <c r="M24" s="489"/>
      <c r="N24" s="354">
        <f t="shared" si="0"/>
        <v>0</v>
      </c>
    </row>
    <row r="25" spans="1:14">
      <c r="A25" s="349" t="s">
        <v>448</v>
      </c>
      <c r="B25" s="348">
        <v>0</v>
      </c>
      <c r="C25" s="348">
        <v>0</v>
      </c>
      <c r="D25" s="348">
        <v>0</v>
      </c>
      <c r="E25" s="348"/>
      <c r="F25" s="350"/>
      <c r="G25" s="348"/>
      <c r="H25" s="392"/>
      <c r="I25" s="353"/>
      <c r="J25" s="353"/>
      <c r="K25" s="448"/>
      <c r="L25" s="216"/>
      <c r="M25" s="489"/>
      <c r="N25" s="354">
        <f t="shared" si="0"/>
        <v>0</v>
      </c>
    </row>
    <row r="26" spans="1:14">
      <c r="A26" s="349" t="s">
        <v>330</v>
      </c>
      <c r="B26" s="348">
        <v>1</v>
      </c>
      <c r="C26" s="348">
        <v>0</v>
      </c>
      <c r="D26" s="348">
        <v>0</v>
      </c>
      <c r="E26" s="348"/>
      <c r="F26" s="350"/>
      <c r="G26" s="348"/>
      <c r="H26" s="392"/>
      <c r="I26" s="353"/>
      <c r="J26" s="353"/>
      <c r="K26" s="448"/>
      <c r="L26" s="216"/>
      <c r="M26" s="489"/>
      <c r="N26" s="354">
        <f t="shared" si="0"/>
        <v>1</v>
      </c>
    </row>
    <row r="27" spans="1:14">
      <c r="A27" s="349" t="s">
        <v>331</v>
      </c>
      <c r="B27" s="348">
        <v>0</v>
      </c>
      <c r="C27" s="348">
        <v>0</v>
      </c>
      <c r="D27" s="348">
        <v>0</v>
      </c>
      <c r="E27" s="348"/>
      <c r="F27" s="350"/>
      <c r="G27" s="348"/>
      <c r="H27" s="392"/>
      <c r="I27" s="353"/>
      <c r="J27" s="353"/>
      <c r="K27" s="448"/>
      <c r="L27" s="216"/>
      <c r="M27" s="489"/>
      <c r="N27" s="354">
        <f t="shared" si="0"/>
        <v>0</v>
      </c>
    </row>
    <row r="28" spans="1:14">
      <c r="A28" s="349" t="s">
        <v>332</v>
      </c>
      <c r="B28" s="348">
        <v>30</v>
      </c>
      <c r="C28" s="348">
        <v>35</v>
      </c>
      <c r="D28" s="348">
        <v>33</v>
      </c>
      <c r="E28" s="348"/>
      <c r="F28" s="350"/>
      <c r="G28" s="348"/>
      <c r="H28" s="392"/>
      <c r="I28" s="353"/>
      <c r="J28" s="353"/>
      <c r="K28" s="448"/>
      <c r="L28" s="216"/>
      <c r="M28" s="489"/>
      <c r="N28" s="354">
        <f t="shared" si="0"/>
        <v>98</v>
      </c>
    </row>
    <row r="29" spans="1:14">
      <c r="A29" s="349" t="s">
        <v>41</v>
      </c>
      <c r="B29" s="348">
        <v>0</v>
      </c>
      <c r="C29" s="348">
        <v>0</v>
      </c>
      <c r="D29" s="348">
        <v>2</v>
      </c>
      <c r="E29" s="348"/>
      <c r="F29" s="350"/>
      <c r="G29" s="348"/>
      <c r="H29" s="392"/>
      <c r="I29" s="353"/>
      <c r="J29" s="353"/>
      <c r="K29" s="448"/>
      <c r="L29" s="216"/>
      <c r="M29" s="489"/>
      <c r="N29" s="354">
        <f t="shared" si="0"/>
        <v>2</v>
      </c>
    </row>
    <row r="30" spans="1:14">
      <c r="A30" s="349" t="s">
        <v>333</v>
      </c>
      <c r="B30" s="348">
        <v>6</v>
      </c>
      <c r="C30" s="348">
        <v>7</v>
      </c>
      <c r="D30" s="348">
        <v>1</v>
      </c>
      <c r="E30" s="348"/>
      <c r="F30" s="350"/>
      <c r="G30" s="348"/>
      <c r="H30" s="392"/>
      <c r="I30" s="353"/>
      <c r="J30" s="353"/>
      <c r="K30" s="448"/>
      <c r="L30" s="216"/>
      <c r="M30" s="489"/>
      <c r="N30" s="354">
        <f t="shared" si="0"/>
        <v>14</v>
      </c>
    </row>
    <row r="31" spans="1:14">
      <c r="A31" s="349" t="s">
        <v>334</v>
      </c>
      <c r="B31" s="348">
        <v>2</v>
      </c>
      <c r="C31" s="348">
        <v>1</v>
      </c>
      <c r="D31" s="348">
        <v>1</v>
      </c>
      <c r="E31" s="348"/>
      <c r="F31" s="350"/>
      <c r="G31" s="348"/>
      <c r="H31" s="392"/>
      <c r="I31" s="353"/>
      <c r="J31" s="353"/>
      <c r="K31" s="448"/>
      <c r="L31" s="216"/>
      <c r="M31" s="489"/>
      <c r="N31" s="354">
        <f t="shared" si="0"/>
        <v>4</v>
      </c>
    </row>
    <row r="32" spans="1:14">
      <c r="A32" s="349" t="s">
        <v>335</v>
      </c>
      <c r="B32" s="348">
        <v>0</v>
      </c>
      <c r="C32" s="348">
        <v>1</v>
      </c>
      <c r="D32" s="348">
        <v>1</v>
      </c>
      <c r="E32" s="348"/>
      <c r="F32" s="350"/>
      <c r="G32" s="348"/>
      <c r="H32" s="392"/>
      <c r="I32" s="353"/>
      <c r="J32" s="353"/>
      <c r="K32" s="448"/>
      <c r="L32" s="216"/>
      <c r="M32" s="489"/>
      <c r="N32" s="354">
        <f t="shared" si="0"/>
        <v>2</v>
      </c>
    </row>
    <row r="33" spans="1:14">
      <c r="A33" s="349" t="s">
        <v>336</v>
      </c>
      <c r="B33" s="348">
        <v>3</v>
      </c>
      <c r="C33" s="348">
        <v>2</v>
      </c>
      <c r="D33" s="348">
        <v>1</v>
      </c>
      <c r="E33" s="348"/>
      <c r="F33" s="350"/>
      <c r="G33" s="348"/>
      <c r="H33" s="392"/>
      <c r="I33" s="353"/>
      <c r="J33" s="353"/>
      <c r="K33" s="448"/>
      <c r="L33" s="216"/>
      <c r="M33" s="489"/>
      <c r="N33" s="354">
        <f t="shared" si="0"/>
        <v>6</v>
      </c>
    </row>
    <row r="34" spans="1:14">
      <c r="A34" s="349" t="s">
        <v>337</v>
      </c>
      <c r="B34" s="348">
        <v>29</v>
      </c>
      <c r="C34" s="348">
        <v>23</v>
      </c>
      <c r="D34" s="348">
        <v>25</v>
      </c>
      <c r="E34" s="348"/>
      <c r="F34" s="350"/>
      <c r="G34" s="348"/>
      <c r="H34" s="392"/>
      <c r="I34" s="353"/>
      <c r="J34" s="353"/>
      <c r="K34" s="448"/>
      <c r="L34" s="216"/>
      <c r="M34" s="489"/>
      <c r="N34" s="354">
        <f t="shared" si="0"/>
        <v>77</v>
      </c>
    </row>
    <row r="35" spans="1:14">
      <c r="A35" s="349" t="s">
        <v>338</v>
      </c>
      <c r="B35" s="348">
        <v>0</v>
      </c>
      <c r="C35" s="348">
        <v>1</v>
      </c>
      <c r="D35" s="348">
        <v>0</v>
      </c>
      <c r="E35" s="348"/>
      <c r="F35" s="350"/>
      <c r="G35" s="348"/>
      <c r="H35" s="392"/>
      <c r="I35" s="353"/>
      <c r="J35" s="353"/>
      <c r="K35" s="448"/>
      <c r="L35" s="216"/>
      <c r="M35" s="489"/>
      <c r="N35" s="354">
        <f t="shared" si="0"/>
        <v>1</v>
      </c>
    </row>
    <row r="36" spans="1:14">
      <c r="A36" s="349" t="s">
        <v>339</v>
      </c>
      <c r="B36" s="348">
        <v>0</v>
      </c>
      <c r="C36" s="348">
        <v>0</v>
      </c>
      <c r="D36" s="348">
        <v>1</v>
      </c>
      <c r="E36" s="348"/>
      <c r="F36" s="350"/>
      <c r="G36" s="348"/>
      <c r="H36" s="392"/>
      <c r="I36" s="353"/>
      <c r="J36" s="353"/>
      <c r="K36" s="448"/>
      <c r="L36" s="216"/>
      <c r="M36" s="489"/>
      <c r="N36" s="354">
        <f t="shared" ref="N36:N68" si="1">SUM(B36:M36)</f>
        <v>1</v>
      </c>
    </row>
    <row r="37" spans="1:14">
      <c r="A37" s="349" t="s">
        <v>340</v>
      </c>
      <c r="B37" s="348">
        <v>1</v>
      </c>
      <c r="C37" s="348">
        <v>1</v>
      </c>
      <c r="D37" s="348">
        <v>4</v>
      </c>
      <c r="E37" s="348"/>
      <c r="F37" s="350"/>
      <c r="G37" s="348"/>
      <c r="H37" s="392"/>
      <c r="I37" s="353"/>
      <c r="J37" s="353"/>
      <c r="K37" s="448"/>
      <c r="L37" s="216"/>
      <c r="M37" s="489"/>
      <c r="N37" s="354">
        <f t="shared" si="1"/>
        <v>6</v>
      </c>
    </row>
    <row r="38" spans="1:14">
      <c r="A38" s="349" t="s">
        <v>43</v>
      </c>
      <c r="B38" s="348">
        <v>0</v>
      </c>
      <c r="C38" s="348">
        <v>1</v>
      </c>
      <c r="D38" s="348">
        <v>0</v>
      </c>
      <c r="E38" s="348"/>
      <c r="F38" s="350"/>
      <c r="G38" s="348"/>
      <c r="H38" s="392"/>
      <c r="I38" s="353"/>
      <c r="J38" s="353"/>
      <c r="K38" s="448"/>
      <c r="L38" s="216"/>
      <c r="M38" s="489"/>
      <c r="N38" s="354">
        <f t="shared" si="1"/>
        <v>1</v>
      </c>
    </row>
    <row r="39" spans="1:14">
      <c r="A39" s="349" t="s">
        <v>341</v>
      </c>
      <c r="B39" s="348">
        <v>0</v>
      </c>
      <c r="C39" s="348">
        <v>1</v>
      </c>
      <c r="D39" s="348">
        <v>3</v>
      </c>
      <c r="E39" s="348"/>
      <c r="F39" s="350"/>
      <c r="G39" s="348"/>
      <c r="H39" s="392"/>
      <c r="I39" s="353"/>
      <c r="J39" s="353"/>
      <c r="K39" s="448"/>
      <c r="L39" s="216"/>
      <c r="M39" s="489"/>
      <c r="N39" s="354">
        <f t="shared" si="1"/>
        <v>4</v>
      </c>
    </row>
    <row r="40" spans="1:14">
      <c r="A40" s="349" t="s">
        <v>342</v>
      </c>
      <c r="B40" s="348">
        <v>0</v>
      </c>
      <c r="C40" s="348">
        <v>1</v>
      </c>
      <c r="D40" s="348">
        <v>0</v>
      </c>
      <c r="E40" s="348"/>
      <c r="F40" s="350"/>
      <c r="G40" s="348"/>
      <c r="H40" s="392"/>
      <c r="I40" s="353"/>
      <c r="J40" s="353"/>
      <c r="K40" s="448"/>
      <c r="L40" s="216"/>
      <c r="M40" s="489"/>
      <c r="N40" s="354">
        <f t="shared" si="1"/>
        <v>1</v>
      </c>
    </row>
    <row r="41" spans="1:14">
      <c r="A41" s="349" t="s">
        <v>343</v>
      </c>
      <c r="B41" s="348">
        <v>0</v>
      </c>
      <c r="C41" s="348">
        <v>0</v>
      </c>
      <c r="D41" s="348">
        <v>0</v>
      </c>
      <c r="E41" s="348"/>
      <c r="F41" s="350"/>
      <c r="G41" s="348"/>
      <c r="H41" s="392"/>
      <c r="I41" s="353"/>
      <c r="J41" s="353"/>
      <c r="K41" s="448"/>
      <c r="L41" s="216"/>
      <c r="M41" s="489"/>
      <c r="N41" s="354">
        <f t="shared" si="1"/>
        <v>0</v>
      </c>
    </row>
    <row r="42" spans="1:14">
      <c r="A42" s="897" t="s">
        <v>587</v>
      </c>
      <c r="B42" s="348">
        <v>0</v>
      </c>
      <c r="C42" s="348">
        <v>0</v>
      </c>
      <c r="D42" s="348">
        <v>1</v>
      </c>
      <c r="E42" s="348"/>
      <c r="F42" s="350"/>
      <c r="G42" s="348"/>
      <c r="H42" s="392"/>
      <c r="I42" s="353"/>
      <c r="J42" s="353"/>
      <c r="K42" s="448"/>
      <c r="L42" s="216"/>
      <c r="M42" s="489"/>
      <c r="N42" s="354">
        <f t="shared" si="1"/>
        <v>1</v>
      </c>
    </row>
    <row r="43" spans="1:14">
      <c r="A43" s="349" t="s">
        <v>344</v>
      </c>
      <c r="B43" s="348">
        <v>3</v>
      </c>
      <c r="C43" s="348">
        <v>7</v>
      </c>
      <c r="D43" s="348">
        <v>1</v>
      </c>
      <c r="E43" s="348"/>
      <c r="F43" s="350"/>
      <c r="G43" s="348"/>
      <c r="H43" s="392"/>
      <c r="I43" s="353"/>
      <c r="J43" s="353"/>
      <c r="K43" s="448"/>
      <c r="L43" s="216"/>
      <c r="M43" s="489"/>
      <c r="N43" s="354">
        <f t="shared" si="1"/>
        <v>11</v>
      </c>
    </row>
    <row r="44" spans="1:14">
      <c r="A44" s="349" t="s">
        <v>345</v>
      </c>
      <c r="B44" s="348">
        <v>1</v>
      </c>
      <c r="C44" s="348">
        <v>0</v>
      </c>
      <c r="D44" s="348">
        <v>1</v>
      </c>
      <c r="E44" s="348"/>
      <c r="F44" s="350"/>
      <c r="G44" s="348"/>
      <c r="H44" s="392"/>
      <c r="I44" s="353"/>
      <c r="J44" s="353"/>
      <c r="K44" s="448"/>
      <c r="L44" s="216"/>
      <c r="M44" s="489"/>
      <c r="N44" s="354">
        <f t="shared" si="1"/>
        <v>2</v>
      </c>
    </row>
    <row r="45" spans="1:14">
      <c r="A45" s="349" t="s">
        <v>346</v>
      </c>
      <c r="B45" s="348">
        <v>1</v>
      </c>
      <c r="C45" s="348">
        <v>0</v>
      </c>
      <c r="D45" s="348">
        <v>0</v>
      </c>
      <c r="E45" s="348"/>
      <c r="F45" s="350"/>
      <c r="G45" s="348"/>
      <c r="H45" s="392"/>
      <c r="I45" s="353"/>
      <c r="J45" s="353"/>
      <c r="K45" s="448"/>
      <c r="L45" s="216"/>
      <c r="M45" s="489"/>
      <c r="N45" s="354">
        <f t="shared" si="1"/>
        <v>1</v>
      </c>
    </row>
    <row r="46" spans="1:14">
      <c r="A46" s="349" t="s">
        <v>347</v>
      </c>
      <c r="B46" s="348">
        <v>8</v>
      </c>
      <c r="C46" s="348">
        <v>5</v>
      </c>
      <c r="D46" s="348">
        <v>1</v>
      </c>
      <c r="E46" s="348"/>
      <c r="F46" s="350"/>
      <c r="G46" s="348"/>
      <c r="H46" s="392"/>
      <c r="I46" s="353"/>
      <c r="J46" s="353"/>
      <c r="K46" s="448"/>
      <c r="L46" s="216"/>
      <c r="M46" s="489"/>
      <c r="N46" s="354">
        <f t="shared" si="1"/>
        <v>14</v>
      </c>
    </row>
    <row r="47" spans="1:14">
      <c r="A47" s="349" t="s">
        <v>348</v>
      </c>
      <c r="B47" s="348">
        <v>0</v>
      </c>
      <c r="C47" s="348">
        <v>0</v>
      </c>
      <c r="D47" s="348">
        <v>1</v>
      </c>
      <c r="E47" s="348"/>
      <c r="F47" s="350"/>
      <c r="G47" s="348"/>
      <c r="H47" s="392"/>
      <c r="I47" s="353"/>
      <c r="J47" s="353"/>
      <c r="K47" s="448"/>
      <c r="L47" s="216"/>
      <c r="M47" s="489"/>
      <c r="N47" s="354">
        <f t="shared" si="1"/>
        <v>1</v>
      </c>
    </row>
    <row r="48" spans="1:14">
      <c r="A48" s="349" t="s">
        <v>349</v>
      </c>
      <c r="B48" s="348">
        <v>1</v>
      </c>
      <c r="C48" s="348">
        <v>0</v>
      </c>
      <c r="D48" s="348">
        <v>0</v>
      </c>
      <c r="E48" s="348"/>
      <c r="F48" s="350"/>
      <c r="G48" s="348"/>
      <c r="H48" s="392"/>
      <c r="I48" s="353"/>
      <c r="J48" s="353"/>
      <c r="K48" s="448"/>
      <c r="L48" s="216"/>
      <c r="M48" s="489"/>
      <c r="N48" s="354">
        <f t="shared" si="1"/>
        <v>1</v>
      </c>
    </row>
    <row r="49" spans="1:14">
      <c r="A49" s="349" t="s">
        <v>350</v>
      </c>
      <c r="B49" s="348">
        <v>1</v>
      </c>
      <c r="C49" s="348">
        <v>0</v>
      </c>
      <c r="D49" s="348">
        <v>0</v>
      </c>
      <c r="E49" s="348"/>
      <c r="F49" s="350"/>
      <c r="G49" s="348"/>
      <c r="H49" s="392"/>
      <c r="I49" s="353"/>
      <c r="J49" s="353"/>
      <c r="K49" s="448"/>
      <c r="L49" s="216"/>
      <c r="M49" s="489"/>
      <c r="N49" s="354">
        <f t="shared" si="1"/>
        <v>1</v>
      </c>
    </row>
    <row r="50" spans="1:14">
      <c r="A50" s="349" t="s">
        <v>351</v>
      </c>
      <c r="B50" s="348">
        <v>0</v>
      </c>
      <c r="C50" s="348">
        <v>0</v>
      </c>
      <c r="D50" s="348">
        <v>1</v>
      </c>
      <c r="E50" s="348"/>
      <c r="F50" s="350"/>
      <c r="G50" s="348"/>
      <c r="H50" s="392"/>
      <c r="I50" s="353"/>
      <c r="J50" s="353"/>
      <c r="K50" s="448"/>
      <c r="L50" s="216"/>
      <c r="M50" s="489"/>
      <c r="N50" s="354">
        <f t="shared" si="1"/>
        <v>1</v>
      </c>
    </row>
    <row r="51" spans="1:14">
      <c r="A51" s="349" t="s">
        <v>352</v>
      </c>
      <c r="B51" s="348">
        <v>0</v>
      </c>
      <c r="C51" s="348">
        <v>0</v>
      </c>
      <c r="D51" s="348">
        <v>0</v>
      </c>
      <c r="E51" s="348"/>
      <c r="F51" s="350"/>
      <c r="G51" s="348"/>
      <c r="H51" s="392"/>
      <c r="I51" s="353"/>
      <c r="J51" s="353"/>
      <c r="K51" s="448"/>
      <c r="L51" s="216"/>
      <c r="M51" s="489"/>
      <c r="N51" s="354">
        <f t="shared" si="1"/>
        <v>0</v>
      </c>
    </row>
    <row r="52" spans="1:14">
      <c r="A52" s="349" t="s">
        <v>353</v>
      </c>
      <c r="B52" s="348">
        <v>0</v>
      </c>
      <c r="C52" s="348">
        <v>0</v>
      </c>
      <c r="D52" s="348">
        <v>0</v>
      </c>
      <c r="E52" s="348"/>
      <c r="F52" s="350"/>
      <c r="G52" s="348"/>
      <c r="H52" s="392"/>
      <c r="I52" s="353"/>
      <c r="J52" s="353"/>
      <c r="K52" s="448"/>
      <c r="L52" s="216"/>
      <c r="M52" s="489"/>
      <c r="N52" s="354">
        <f t="shared" si="1"/>
        <v>0</v>
      </c>
    </row>
    <row r="53" spans="1:14">
      <c r="A53" s="349" t="s">
        <v>354</v>
      </c>
      <c r="B53" s="348">
        <v>0</v>
      </c>
      <c r="C53" s="348">
        <v>0</v>
      </c>
      <c r="D53" s="348">
        <v>0</v>
      </c>
      <c r="E53" s="348"/>
      <c r="F53" s="350"/>
      <c r="G53" s="348"/>
      <c r="H53" s="392"/>
      <c r="I53" s="353"/>
      <c r="J53" s="353"/>
      <c r="K53" s="448"/>
      <c r="L53" s="216"/>
      <c r="M53" s="489"/>
      <c r="N53" s="354">
        <f t="shared" si="1"/>
        <v>0</v>
      </c>
    </row>
    <row r="54" spans="1:14">
      <c r="A54" s="349" t="s">
        <v>355</v>
      </c>
      <c r="B54" s="348">
        <v>0</v>
      </c>
      <c r="C54" s="348">
        <v>0</v>
      </c>
      <c r="D54" s="348">
        <v>0</v>
      </c>
      <c r="E54" s="348"/>
      <c r="F54" s="350"/>
      <c r="G54" s="348"/>
      <c r="H54" s="392"/>
      <c r="I54" s="353"/>
      <c r="J54" s="353"/>
      <c r="K54" s="448"/>
      <c r="L54" s="216"/>
      <c r="M54" s="489"/>
      <c r="N54" s="354">
        <f t="shared" si="1"/>
        <v>0</v>
      </c>
    </row>
    <row r="55" spans="1:14">
      <c r="A55" s="349" t="s">
        <v>356</v>
      </c>
      <c r="B55" s="348">
        <v>1</v>
      </c>
      <c r="C55" s="348">
        <v>0</v>
      </c>
      <c r="D55" s="348">
        <v>0</v>
      </c>
      <c r="E55" s="348"/>
      <c r="F55" s="350"/>
      <c r="G55" s="348"/>
      <c r="H55" s="392"/>
      <c r="I55" s="353"/>
      <c r="J55" s="353"/>
      <c r="K55" s="448"/>
      <c r="L55" s="216"/>
      <c r="M55" s="489"/>
      <c r="N55" s="354">
        <f t="shared" si="1"/>
        <v>1</v>
      </c>
    </row>
    <row r="56" spans="1:14">
      <c r="A56" s="349" t="s">
        <v>357</v>
      </c>
      <c r="B56" s="348">
        <v>0</v>
      </c>
      <c r="C56" s="348">
        <v>0</v>
      </c>
      <c r="D56" s="348">
        <v>0</v>
      </c>
      <c r="E56" s="348"/>
      <c r="F56" s="350"/>
      <c r="G56" s="348"/>
      <c r="H56" s="392"/>
      <c r="I56" s="353"/>
      <c r="J56" s="353"/>
      <c r="K56" s="448"/>
      <c r="L56" s="216"/>
      <c r="M56" s="489"/>
      <c r="N56" s="354">
        <f t="shared" si="1"/>
        <v>0</v>
      </c>
    </row>
    <row r="57" spans="1:14">
      <c r="A57" s="349" t="s">
        <v>358</v>
      </c>
      <c r="B57" s="348">
        <v>0</v>
      </c>
      <c r="C57" s="348">
        <v>0</v>
      </c>
      <c r="D57" s="348">
        <v>0</v>
      </c>
      <c r="E57" s="348"/>
      <c r="F57" s="350"/>
      <c r="G57" s="348"/>
      <c r="H57" s="392"/>
      <c r="I57" s="353"/>
      <c r="J57" s="353"/>
      <c r="K57" s="448"/>
      <c r="L57" s="216"/>
      <c r="M57" s="489"/>
      <c r="N57" s="354">
        <f t="shared" si="1"/>
        <v>0</v>
      </c>
    </row>
    <row r="58" spans="1:14">
      <c r="A58" s="349" t="s">
        <v>359</v>
      </c>
      <c r="B58" s="348">
        <v>0</v>
      </c>
      <c r="C58" s="348">
        <v>0</v>
      </c>
      <c r="D58" s="348">
        <v>0</v>
      </c>
      <c r="E58" s="348"/>
      <c r="F58" s="350"/>
      <c r="G58" s="348"/>
      <c r="H58" s="392"/>
      <c r="I58" s="353"/>
      <c r="J58" s="353"/>
      <c r="K58" s="448"/>
      <c r="L58" s="216"/>
      <c r="M58" s="489"/>
      <c r="N58" s="354">
        <f t="shared" si="1"/>
        <v>0</v>
      </c>
    </row>
    <row r="59" spans="1:14">
      <c r="A59" s="349" t="s">
        <v>360</v>
      </c>
      <c r="B59" s="348">
        <v>0</v>
      </c>
      <c r="C59" s="348">
        <v>0</v>
      </c>
      <c r="D59" s="348">
        <v>0</v>
      </c>
      <c r="E59" s="348"/>
      <c r="F59" s="350"/>
      <c r="G59" s="348"/>
      <c r="H59" s="392"/>
      <c r="I59" s="353"/>
      <c r="J59" s="353"/>
      <c r="K59" s="448"/>
      <c r="L59" s="216"/>
      <c r="M59" s="489"/>
      <c r="N59" s="354">
        <f t="shared" si="1"/>
        <v>0</v>
      </c>
    </row>
    <row r="60" spans="1:14">
      <c r="A60" s="349" t="s">
        <v>361</v>
      </c>
      <c r="B60" s="348">
        <v>0</v>
      </c>
      <c r="C60" s="348">
        <v>1</v>
      </c>
      <c r="D60" s="348">
        <v>0</v>
      </c>
      <c r="E60" s="348"/>
      <c r="F60" s="350"/>
      <c r="G60" s="348"/>
      <c r="H60" s="392"/>
      <c r="I60" s="353"/>
      <c r="J60" s="353"/>
      <c r="K60" s="448"/>
      <c r="L60" s="216"/>
      <c r="M60" s="489"/>
      <c r="N60" s="354">
        <f t="shared" si="1"/>
        <v>1</v>
      </c>
    </row>
    <row r="61" spans="1:14">
      <c r="A61" s="349" t="s">
        <v>362</v>
      </c>
      <c r="B61" s="348">
        <v>1</v>
      </c>
      <c r="C61" s="348">
        <v>0</v>
      </c>
      <c r="D61" s="348">
        <v>1</v>
      </c>
      <c r="E61" s="348"/>
      <c r="F61" s="350"/>
      <c r="G61" s="348"/>
      <c r="H61" s="392"/>
      <c r="I61" s="353"/>
      <c r="J61" s="353"/>
      <c r="K61" s="448"/>
      <c r="L61" s="216"/>
      <c r="M61" s="489"/>
      <c r="N61" s="354">
        <f t="shared" si="1"/>
        <v>2</v>
      </c>
    </row>
    <row r="62" spans="1:14">
      <c r="A62" s="349" t="s">
        <v>363</v>
      </c>
      <c r="B62" s="348">
        <v>0</v>
      </c>
      <c r="C62" s="348">
        <v>0</v>
      </c>
      <c r="D62" s="348">
        <v>0</v>
      </c>
      <c r="E62" s="348"/>
      <c r="F62" s="350"/>
      <c r="G62" s="348"/>
      <c r="H62" s="392"/>
      <c r="I62" s="353"/>
      <c r="J62" s="353"/>
      <c r="K62" s="448"/>
      <c r="L62" s="216"/>
      <c r="M62" s="489"/>
      <c r="N62" s="354">
        <f t="shared" si="1"/>
        <v>0</v>
      </c>
    </row>
    <row r="63" spans="1:14">
      <c r="A63" s="349" t="s">
        <v>450</v>
      </c>
      <c r="B63" s="348">
        <v>1</v>
      </c>
      <c r="C63" s="348">
        <v>0</v>
      </c>
      <c r="D63" s="348">
        <v>0</v>
      </c>
      <c r="E63" s="348"/>
      <c r="F63" s="350"/>
      <c r="G63" s="348"/>
      <c r="H63" s="392"/>
      <c r="I63" s="353"/>
      <c r="J63" s="353"/>
      <c r="K63" s="448"/>
      <c r="L63" s="216"/>
      <c r="M63" s="489"/>
      <c r="N63" s="354">
        <f t="shared" si="1"/>
        <v>1</v>
      </c>
    </row>
    <row r="64" spans="1:14">
      <c r="A64" s="349" t="s">
        <v>365</v>
      </c>
      <c r="B64" s="348">
        <v>0</v>
      </c>
      <c r="C64" s="348">
        <v>2</v>
      </c>
      <c r="D64" s="348">
        <v>0</v>
      </c>
      <c r="E64" s="348"/>
      <c r="F64" s="350"/>
      <c r="G64" s="348"/>
      <c r="H64" s="392"/>
      <c r="I64" s="353"/>
      <c r="J64" s="353"/>
      <c r="K64" s="448"/>
      <c r="L64" s="216"/>
      <c r="M64" s="489"/>
      <c r="N64" s="354">
        <f t="shared" si="1"/>
        <v>2</v>
      </c>
    </row>
    <row r="65" spans="1:14">
      <c r="A65" s="349" t="s">
        <v>366</v>
      </c>
      <c r="B65" s="348">
        <v>0</v>
      </c>
      <c r="C65" s="348">
        <v>0</v>
      </c>
      <c r="D65" s="348">
        <v>0</v>
      </c>
      <c r="E65" s="348"/>
      <c r="F65" s="350"/>
      <c r="G65" s="348"/>
      <c r="H65" s="392"/>
      <c r="I65" s="353"/>
      <c r="J65" s="353"/>
      <c r="K65" s="448"/>
      <c r="L65" s="216"/>
      <c r="M65" s="489"/>
      <c r="N65" s="354">
        <f t="shared" si="1"/>
        <v>0</v>
      </c>
    </row>
    <row r="66" spans="1:14">
      <c r="A66" s="349" t="s">
        <v>367</v>
      </c>
      <c r="B66" s="348">
        <v>0</v>
      </c>
      <c r="C66" s="348">
        <v>0</v>
      </c>
      <c r="D66" s="348">
        <v>0</v>
      </c>
      <c r="E66" s="348"/>
      <c r="F66" s="350"/>
      <c r="G66" s="348"/>
      <c r="H66" s="392"/>
      <c r="I66" s="353"/>
      <c r="J66" s="353"/>
      <c r="K66" s="448"/>
      <c r="L66" s="216"/>
      <c r="M66" s="489"/>
      <c r="N66" s="354">
        <f t="shared" si="1"/>
        <v>0</v>
      </c>
    </row>
    <row r="67" spans="1:14">
      <c r="A67" s="349" t="s">
        <v>368</v>
      </c>
      <c r="B67" s="348">
        <v>2</v>
      </c>
      <c r="C67" s="348">
        <v>0</v>
      </c>
      <c r="D67" s="348">
        <v>0</v>
      </c>
      <c r="E67" s="348"/>
      <c r="F67" s="350"/>
      <c r="G67" s="348"/>
      <c r="H67" s="392"/>
      <c r="I67" s="353"/>
      <c r="J67" s="353"/>
      <c r="K67" s="448"/>
      <c r="L67" s="216"/>
      <c r="M67" s="489"/>
      <c r="N67" s="354">
        <f t="shared" si="1"/>
        <v>2</v>
      </c>
    </row>
    <row r="68" spans="1:14">
      <c r="A68" s="349" t="s">
        <v>369</v>
      </c>
      <c r="B68" s="348">
        <v>0</v>
      </c>
      <c r="C68" s="348">
        <v>0</v>
      </c>
      <c r="D68" s="348">
        <v>1</v>
      </c>
      <c r="E68" s="348"/>
      <c r="F68" s="350"/>
      <c r="G68" s="348"/>
      <c r="H68" s="392"/>
      <c r="I68" s="353"/>
      <c r="J68" s="353"/>
      <c r="K68" s="448"/>
      <c r="L68" s="216"/>
      <c r="M68" s="489"/>
      <c r="N68" s="354">
        <f t="shared" si="1"/>
        <v>1</v>
      </c>
    </row>
    <row r="69" spans="1:14">
      <c r="A69" s="349" t="s">
        <v>370</v>
      </c>
      <c r="B69" s="348">
        <v>4</v>
      </c>
      <c r="C69" s="348">
        <v>0</v>
      </c>
      <c r="D69" s="348">
        <v>0</v>
      </c>
      <c r="E69" s="348"/>
      <c r="F69" s="350"/>
      <c r="G69" s="348"/>
      <c r="H69" s="392"/>
      <c r="I69" s="353"/>
      <c r="J69" s="353"/>
      <c r="K69" s="448"/>
      <c r="L69" s="216"/>
      <c r="M69" s="489"/>
      <c r="N69" s="354">
        <f t="shared" ref="N69:N78" si="2">SUM(B69:M69)</f>
        <v>4</v>
      </c>
    </row>
    <row r="70" spans="1:14">
      <c r="A70" s="349" t="s">
        <v>371</v>
      </c>
      <c r="B70" s="348">
        <v>2</v>
      </c>
      <c r="C70" s="348">
        <v>0</v>
      </c>
      <c r="D70" s="348">
        <v>1</v>
      </c>
      <c r="E70" s="348"/>
      <c r="F70" s="350"/>
      <c r="G70" s="348"/>
      <c r="H70" s="392"/>
      <c r="I70" s="353"/>
      <c r="J70" s="353"/>
      <c r="K70" s="448"/>
      <c r="L70" s="216"/>
      <c r="M70" s="489"/>
      <c r="N70" s="354">
        <f t="shared" si="2"/>
        <v>3</v>
      </c>
    </row>
    <row r="71" spans="1:14">
      <c r="A71" s="349" t="s">
        <v>372</v>
      </c>
      <c r="B71" s="348">
        <v>0</v>
      </c>
      <c r="C71" s="348">
        <v>0</v>
      </c>
      <c r="D71" s="348">
        <v>0</v>
      </c>
      <c r="E71" s="348"/>
      <c r="F71" s="350"/>
      <c r="G71" s="348"/>
      <c r="H71" s="392"/>
      <c r="I71" s="353"/>
      <c r="J71" s="353"/>
      <c r="K71" s="448"/>
      <c r="L71" s="216"/>
      <c r="M71" s="489"/>
      <c r="N71" s="354">
        <f t="shared" si="2"/>
        <v>0</v>
      </c>
    </row>
    <row r="72" spans="1:14">
      <c r="A72" s="349" t="s">
        <v>373</v>
      </c>
      <c r="B72" s="348">
        <v>0</v>
      </c>
      <c r="C72" s="348">
        <v>1</v>
      </c>
      <c r="D72" s="348">
        <v>0</v>
      </c>
      <c r="E72" s="348"/>
      <c r="F72" s="350"/>
      <c r="G72" s="348"/>
      <c r="H72" s="392"/>
      <c r="I72" s="353"/>
      <c r="J72" s="353"/>
      <c r="K72" s="448"/>
      <c r="L72" s="216"/>
      <c r="M72" s="489"/>
      <c r="N72" s="354">
        <f t="shared" si="2"/>
        <v>1</v>
      </c>
    </row>
    <row r="73" spans="1:14">
      <c r="A73" s="349" t="s">
        <v>374</v>
      </c>
      <c r="B73" s="348">
        <v>0</v>
      </c>
      <c r="C73" s="348">
        <v>0</v>
      </c>
      <c r="D73" s="348">
        <v>0</v>
      </c>
      <c r="E73" s="348"/>
      <c r="F73" s="350"/>
      <c r="G73" s="348"/>
      <c r="H73" s="392"/>
      <c r="I73" s="353"/>
      <c r="J73" s="353"/>
      <c r="K73" s="448"/>
      <c r="L73" s="216"/>
      <c r="M73" s="489"/>
      <c r="N73" s="354">
        <f t="shared" si="2"/>
        <v>0</v>
      </c>
    </row>
    <row r="74" spans="1:14">
      <c r="A74" s="349" t="s">
        <v>375</v>
      </c>
      <c r="B74" s="348">
        <v>0</v>
      </c>
      <c r="C74" s="348">
        <v>0</v>
      </c>
      <c r="D74" s="348">
        <v>1</v>
      </c>
      <c r="E74" s="348"/>
      <c r="F74" s="350"/>
      <c r="G74" s="348"/>
      <c r="H74" s="392"/>
      <c r="I74" s="353"/>
      <c r="J74" s="353"/>
      <c r="K74" s="448"/>
      <c r="L74" s="216"/>
      <c r="M74" s="489"/>
      <c r="N74" s="354">
        <f t="shared" si="2"/>
        <v>1</v>
      </c>
    </row>
    <row r="75" spans="1:14">
      <c r="A75" s="349" t="s">
        <v>376</v>
      </c>
      <c r="B75" s="348">
        <v>1</v>
      </c>
      <c r="C75" s="348">
        <v>0</v>
      </c>
      <c r="D75" s="348">
        <v>0</v>
      </c>
      <c r="E75" s="348"/>
      <c r="F75" s="350"/>
      <c r="G75" s="348"/>
      <c r="H75" s="392"/>
      <c r="I75" s="353"/>
      <c r="J75" s="353"/>
      <c r="K75" s="448"/>
      <c r="L75" s="216"/>
      <c r="M75" s="489"/>
      <c r="N75" s="354">
        <f t="shared" si="2"/>
        <v>1</v>
      </c>
    </row>
    <row r="76" spans="1:14">
      <c r="A76" s="349" t="s">
        <v>377</v>
      </c>
      <c r="B76" s="348">
        <v>0</v>
      </c>
      <c r="C76" s="348">
        <v>0</v>
      </c>
      <c r="D76" s="348">
        <v>0</v>
      </c>
      <c r="E76" s="348"/>
      <c r="F76" s="350"/>
      <c r="G76" s="348"/>
      <c r="H76" s="392"/>
      <c r="I76" s="353"/>
      <c r="J76" s="353"/>
      <c r="K76" s="448"/>
      <c r="L76" s="216"/>
      <c r="M76" s="489"/>
      <c r="N76" s="354">
        <f t="shared" si="2"/>
        <v>0</v>
      </c>
    </row>
    <row r="77" spans="1:14">
      <c r="A77" s="349" t="s">
        <v>378</v>
      </c>
      <c r="B77" s="348">
        <v>0</v>
      </c>
      <c r="C77" s="348">
        <v>0</v>
      </c>
      <c r="D77" s="348">
        <v>0</v>
      </c>
      <c r="E77" s="348"/>
      <c r="F77" s="350"/>
      <c r="G77" s="348"/>
      <c r="H77" s="392"/>
      <c r="I77" s="353"/>
      <c r="J77" s="353"/>
      <c r="K77" s="448"/>
      <c r="L77" s="216"/>
      <c r="M77" s="489"/>
      <c r="N77" s="354">
        <f t="shared" si="2"/>
        <v>0</v>
      </c>
    </row>
    <row r="78" spans="1:14" ht="15.75" thickBot="1">
      <c r="A78" s="363" t="s">
        <v>379</v>
      </c>
      <c r="B78" s="370">
        <v>0</v>
      </c>
      <c r="C78" s="370">
        <v>0</v>
      </c>
      <c r="D78" s="370">
        <v>0</v>
      </c>
      <c r="E78" s="370"/>
      <c r="F78" s="371"/>
      <c r="G78" s="370"/>
      <c r="I78" s="446"/>
      <c r="J78" s="446"/>
      <c r="K78" s="449"/>
      <c r="L78" s="216"/>
      <c r="M78" s="66"/>
      <c r="N78" s="354">
        <f t="shared" si="2"/>
        <v>0</v>
      </c>
    </row>
    <row r="79" spans="1:14" ht="15.75" thickBot="1">
      <c r="A79" s="360" t="s">
        <v>33</v>
      </c>
      <c r="B79" s="372">
        <f t="shared" ref="B79:N79" si="3">SUM(B4:B78)</f>
        <v>109</v>
      </c>
      <c r="C79" s="372">
        <f t="shared" si="3"/>
        <v>93</v>
      </c>
      <c r="D79" s="372">
        <f t="shared" si="3"/>
        <v>88</v>
      </c>
      <c r="E79" s="372">
        <f t="shared" si="3"/>
        <v>0</v>
      </c>
      <c r="F79" s="373">
        <f t="shared" si="3"/>
        <v>0</v>
      </c>
      <c r="G79" s="374">
        <f t="shared" si="3"/>
        <v>0</v>
      </c>
      <c r="H79" s="374">
        <f t="shared" si="3"/>
        <v>0</v>
      </c>
      <c r="I79" s="374">
        <f t="shared" si="3"/>
        <v>0</v>
      </c>
      <c r="J79" s="374">
        <f t="shared" si="3"/>
        <v>0</v>
      </c>
      <c r="K79" s="374">
        <f t="shared" si="3"/>
        <v>0</v>
      </c>
      <c r="L79" s="374">
        <f t="shared" si="3"/>
        <v>0</v>
      </c>
      <c r="M79" s="374">
        <f t="shared" si="3"/>
        <v>0</v>
      </c>
      <c r="N79" s="374">
        <f t="shared" si="3"/>
        <v>290</v>
      </c>
    </row>
    <row r="81" spans="1:5" ht="15" customHeight="1">
      <c r="A81" s="1197" t="s">
        <v>454</v>
      </c>
      <c r="B81" s="1197"/>
      <c r="C81" s="1197"/>
      <c r="D81" s="1197"/>
      <c r="E81" s="1197"/>
    </row>
    <row r="82" spans="1:5">
      <c r="A82" s="1197"/>
      <c r="B82" s="1197"/>
      <c r="C82" s="1197"/>
      <c r="D82" s="1197"/>
      <c r="E82" s="1197"/>
    </row>
    <row r="83" spans="1:5">
      <c r="A83" s="1197"/>
      <c r="B83" s="1197"/>
      <c r="C83" s="1197"/>
      <c r="D83" s="1197"/>
      <c r="E83" s="1197"/>
    </row>
    <row r="84" spans="1:5">
      <c r="A84" s="1197"/>
      <c r="B84" s="1197"/>
      <c r="C84" s="1197"/>
      <c r="D84" s="1197"/>
      <c r="E84" s="1197"/>
    </row>
    <row r="85" spans="1:5">
      <c r="A85" s="1197"/>
      <c r="B85" s="1197"/>
      <c r="C85" s="1197"/>
      <c r="D85" s="1197"/>
      <c r="E85" s="1197"/>
    </row>
  </sheetData>
  <mergeCells count="1">
    <mergeCell ref="A81:E85"/>
  </mergeCells>
  <conditionalFormatting sqref="A42">
    <cfRule type="duplicateValues" dxfId="8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="90" zoomScaleNormal="90" workbookViewId="0"/>
  </sheetViews>
  <sheetFormatPr defaultRowHeight="15"/>
  <cols>
    <col min="1" max="1" width="68" customWidth="1"/>
    <col min="2" max="13" width="9.7109375" style="60" customWidth="1"/>
    <col min="14" max="14" width="9.7109375" style="63" customWidth="1"/>
  </cols>
  <sheetData>
    <row r="1" spans="1:14">
      <c r="A1" s="215" t="s">
        <v>3</v>
      </c>
    </row>
    <row r="2" spans="1:14" ht="15.75" thickBot="1">
      <c r="A2" s="85" t="s">
        <v>4</v>
      </c>
    </row>
    <row r="3" spans="1:14" ht="15.75" thickBot="1">
      <c r="A3" s="355" t="s">
        <v>459</v>
      </c>
      <c r="B3" s="356" t="s">
        <v>460</v>
      </c>
      <c r="C3" s="356" t="s">
        <v>461</v>
      </c>
      <c r="D3" s="356" t="s">
        <v>462</v>
      </c>
      <c r="E3" s="357" t="s">
        <v>463</v>
      </c>
      <c r="F3" s="358" t="s">
        <v>464</v>
      </c>
      <c r="G3" s="387" t="s">
        <v>465</v>
      </c>
      <c r="H3" s="387" t="s">
        <v>466</v>
      </c>
      <c r="I3" s="387" t="s">
        <v>467</v>
      </c>
      <c r="J3" s="387" t="s">
        <v>468</v>
      </c>
      <c r="K3" s="387" t="s">
        <v>469</v>
      </c>
      <c r="L3" s="387" t="s">
        <v>470</v>
      </c>
      <c r="M3" s="387" t="s">
        <v>471</v>
      </c>
      <c r="N3" s="359" t="s">
        <v>8</v>
      </c>
    </row>
    <row r="4" spans="1:14">
      <c r="A4" s="351" t="s">
        <v>318</v>
      </c>
      <c r="B4" s="352">
        <v>9</v>
      </c>
      <c r="C4" s="352">
        <v>3</v>
      </c>
      <c r="D4" s="352">
        <v>3</v>
      </c>
      <c r="E4" s="352"/>
      <c r="F4" s="216"/>
      <c r="G4" s="353"/>
      <c r="H4" s="402"/>
      <c r="I4" s="402"/>
      <c r="J4" s="402"/>
      <c r="K4" s="353"/>
      <c r="L4" s="216"/>
      <c r="M4" s="489"/>
      <c r="N4" s="354">
        <f t="shared" ref="N4:N35" si="0">SUM(B4:M4)</f>
        <v>15</v>
      </c>
    </row>
    <row r="5" spans="1:14">
      <c r="A5" s="349" t="s">
        <v>441</v>
      </c>
      <c r="B5" s="348">
        <v>0</v>
      </c>
      <c r="C5" s="348">
        <v>0</v>
      </c>
      <c r="D5" s="348">
        <v>0</v>
      </c>
      <c r="E5" s="348"/>
      <c r="F5" s="216"/>
      <c r="G5" s="350"/>
      <c r="H5" s="353"/>
      <c r="I5" s="353"/>
      <c r="J5" s="353"/>
      <c r="K5" s="350"/>
      <c r="L5" s="216"/>
      <c r="M5" s="489"/>
      <c r="N5" s="354">
        <f t="shared" si="0"/>
        <v>0</v>
      </c>
    </row>
    <row r="6" spans="1:14">
      <c r="A6" s="349" t="s">
        <v>442</v>
      </c>
      <c r="B6" s="348">
        <v>0</v>
      </c>
      <c r="C6" s="348">
        <v>0</v>
      </c>
      <c r="D6" s="348">
        <v>0</v>
      </c>
      <c r="E6" s="348"/>
      <c r="F6" s="216"/>
      <c r="G6" s="350"/>
      <c r="H6" s="353"/>
      <c r="I6" s="353"/>
      <c r="J6" s="353"/>
      <c r="K6" s="350"/>
      <c r="L6" s="216"/>
      <c r="M6" s="489"/>
      <c r="N6" s="354">
        <f t="shared" si="0"/>
        <v>0</v>
      </c>
    </row>
    <row r="7" spans="1:14">
      <c r="A7" s="349" t="s">
        <v>320</v>
      </c>
      <c r="B7" s="348">
        <v>1</v>
      </c>
      <c r="C7" s="348">
        <v>0</v>
      </c>
      <c r="D7" s="348">
        <v>2</v>
      </c>
      <c r="E7" s="348"/>
      <c r="F7" s="216"/>
      <c r="G7" s="350"/>
      <c r="H7" s="353"/>
      <c r="I7" s="353"/>
      <c r="J7" s="353"/>
      <c r="K7" s="350"/>
      <c r="L7" s="216"/>
      <c r="M7" s="489"/>
      <c r="N7" s="354">
        <f t="shared" si="0"/>
        <v>3</v>
      </c>
    </row>
    <row r="8" spans="1:14">
      <c r="A8" s="349" t="s">
        <v>321</v>
      </c>
      <c r="B8" s="348">
        <v>0</v>
      </c>
      <c r="C8" s="348">
        <v>0</v>
      </c>
      <c r="D8" s="348">
        <v>0</v>
      </c>
      <c r="E8" s="348"/>
      <c r="F8" s="216"/>
      <c r="G8" s="350"/>
      <c r="H8" s="353"/>
      <c r="I8" s="353"/>
      <c r="J8" s="353"/>
      <c r="K8" s="350"/>
      <c r="L8" s="216"/>
      <c r="M8" s="489"/>
      <c r="N8" s="354">
        <f t="shared" si="0"/>
        <v>0</v>
      </c>
    </row>
    <row r="9" spans="1:14">
      <c r="A9" s="349" t="s">
        <v>322</v>
      </c>
      <c r="B9" s="348">
        <v>0</v>
      </c>
      <c r="C9" s="348">
        <v>0</v>
      </c>
      <c r="D9" s="348">
        <v>0</v>
      </c>
      <c r="E9" s="348"/>
      <c r="F9" s="216"/>
      <c r="G9" s="350"/>
      <c r="H9" s="353"/>
      <c r="I9" s="353"/>
      <c r="J9" s="353"/>
      <c r="K9" s="350"/>
      <c r="L9" s="216"/>
      <c r="M9" s="489"/>
      <c r="N9" s="354">
        <f t="shared" si="0"/>
        <v>0</v>
      </c>
    </row>
    <row r="10" spans="1:14">
      <c r="A10" s="997" t="s">
        <v>568</v>
      </c>
      <c r="B10" s="348">
        <v>0</v>
      </c>
      <c r="C10" s="348">
        <v>1</v>
      </c>
      <c r="D10" s="348">
        <v>0</v>
      </c>
      <c r="E10" s="348"/>
      <c r="F10" s="216"/>
      <c r="G10" s="350"/>
      <c r="H10" s="353"/>
      <c r="I10" s="353"/>
      <c r="J10" s="353"/>
      <c r="K10" s="350"/>
      <c r="L10" s="216"/>
      <c r="M10" s="489"/>
      <c r="N10" s="354">
        <f t="shared" si="0"/>
        <v>1</v>
      </c>
    </row>
    <row r="11" spans="1:14">
      <c r="A11" s="998" t="s">
        <v>567</v>
      </c>
      <c r="B11" s="348">
        <v>11</v>
      </c>
      <c r="C11" s="348">
        <v>18</v>
      </c>
      <c r="D11" s="348">
        <v>21</v>
      </c>
      <c r="E11" s="348"/>
      <c r="F11" s="216"/>
      <c r="G11" s="350"/>
      <c r="H11" s="353"/>
      <c r="I11" s="353"/>
      <c r="J11" s="353"/>
      <c r="K11" s="350"/>
      <c r="L11" s="216"/>
      <c r="M11" s="489"/>
      <c r="N11" s="354">
        <f t="shared" si="0"/>
        <v>50</v>
      </c>
    </row>
    <row r="12" spans="1:14">
      <c r="A12" s="897" t="s">
        <v>445</v>
      </c>
      <c r="B12" s="348">
        <v>0</v>
      </c>
      <c r="C12" s="348">
        <v>0</v>
      </c>
      <c r="D12" s="348">
        <v>0</v>
      </c>
      <c r="E12" s="348"/>
      <c r="F12" s="216"/>
      <c r="G12" s="350"/>
      <c r="H12" s="353"/>
      <c r="I12" s="353"/>
      <c r="J12" s="353"/>
      <c r="K12" s="350"/>
      <c r="L12" s="216"/>
      <c r="M12" s="489"/>
      <c r="N12" s="354">
        <f t="shared" si="0"/>
        <v>0</v>
      </c>
    </row>
    <row r="13" spans="1:14">
      <c r="A13" s="996" t="s">
        <v>443</v>
      </c>
      <c r="B13" s="348">
        <v>0</v>
      </c>
      <c r="C13" s="348">
        <v>0</v>
      </c>
      <c r="D13" s="348">
        <v>0</v>
      </c>
      <c r="E13" s="348"/>
      <c r="F13" s="216"/>
      <c r="G13" s="350"/>
      <c r="H13" s="353"/>
      <c r="I13" s="353"/>
      <c r="J13" s="353"/>
      <c r="K13" s="350"/>
      <c r="L13" s="216"/>
      <c r="M13" s="489"/>
      <c r="N13" s="354">
        <f t="shared" si="0"/>
        <v>0</v>
      </c>
    </row>
    <row r="14" spans="1:14">
      <c r="A14" s="995" t="s">
        <v>444</v>
      </c>
      <c r="B14" s="348">
        <v>0</v>
      </c>
      <c r="C14" s="348">
        <v>0</v>
      </c>
      <c r="D14" s="348">
        <v>0</v>
      </c>
      <c r="E14" s="348"/>
      <c r="F14" s="216"/>
      <c r="G14" s="350"/>
      <c r="H14" s="353"/>
      <c r="I14" s="353"/>
      <c r="J14" s="353"/>
      <c r="K14" s="350"/>
      <c r="L14" s="216"/>
      <c r="M14" s="489"/>
      <c r="N14" s="354">
        <f t="shared" si="0"/>
        <v>0</v>
      </c>
    </row>
    <row r="15" spans="1:14">
      <c r="A15" s="349" t="s">
        <v>447</v>
      </c>
      <c r="B15" s="348">
        <v>96</v>
      </c>
      <c r="C15" s="348">
        <v>83</v>
      </c>
      <c r="D15" s="348">
        <v>83</v>
      </c>
      <c r="E15" s="348"/>
      <c r="F15" s="216"/>
      <c r="G15" s="350"/>
      <c r="H15" s="353"/>
      <c r="I15" s="353"/>
      <c r="J15" s="353"/>
      <c r="K15" s="350"/>
      <c r="L15" s="216"/>
      <c r="M15" s="489"/>
      <c r="N15" s="354">
        <f t="shared" si="0"/>
        <v>262</v>
      </c>
    </row>
    <row r="16" spans="1:14">
      <c r="A16" s="349" t="s">
        <v>323</v>
      </c>
      <c r="B16" s="348">
        <v>0</v>
      </c>
      <c r="C16" s="348">
        <v>0</v>
      </c>
      <c r="D16" s="348">
        <v>1</v>
      </c>
      <c r="E16" s="348"/>
      <c r="F16" s="216"/>
      <c r="G16" s="350"/>
      <c r="H16" s="353"/>
      <c r="I16" s="353"/>
      <c r="J16" s="353"/>
      <c r="K16" s="350"/>
      <c r="L16" s="216"/>
      <c r="M16" s="489"/>
      <c r="N16" s="354">
        <f t="shared" si="0"/>
        <v>1</v>
      </c>
    </row>
    <row r="17" spans="1:14">
      <c r="A17" s="349" t="s">
        <v>324</v>
      </c>
      <c r="B17" s="348">
        <v>0</v>
      </c>
      <c r="C17" s="348">
        <v>0</v>
      </c>
      <c r="D17" s="348">
        <v>0</v>
      </c>
      <c r="E17" s="348"/>
      <c r="F17" s="216"/>
      <c r="G17" s="350"/>
      <c r="H17" s="353"/>
      <c r="I17" s="353"/>
      <c r="J17" s="353"/>
      <c r="K17" s="350"/>
      <c r="L17" s="216"/>
      <c r="M17" s="489"/>
      <c r="N17" s="354">
        <f t="shared" si="0"/>
        <v>0</v>
      </c>
    </row>
    <row r="18" spans="1:14">
      <c r="A18" s="349" t="s">
        <v>325</v>
      </c>
      <c r="B18" s="348">
        <v>15</v>
      </c>
      <c r="C18" s="348">
        <v>15</v>
      </c>
      <c r="D18" s="348">
        <v>20</v>
      </c>
      <c r="E18" s="348"/>
      <c r="F18" s="216"/>
      <c r="G18" s="350"/>
      <c r="H18" s="353"/>
      <c r="I18" s="353"/>
      <c r="J18" s="353"/>
      <c r="K18" s="350"/>
      <c r="L18" s="216"/>
      <c r="M18" s="489"/>
      <c r="N18" s="354">
        <f t="shared" si="0"/>
        <v>50</v>
      </c>
    </row>
    <row r="19" spans="1:14">
      <c r="A19" s="608" t="s">
        <v>446</v>
      </c>
      <c r="B19" s="348">
        <v>0</v>
      </c>
      <c r="C19" s="348">
        <v>0</v>
      </c>
      <c r="D19" s="348">
        <v>0</v>
      </c>
      <c r="E19" s="348"/>
      <c r="F19" s="216"/>
      <c r="G19" s="350"/>
      <c r="H19" s="353"/>
      <c r="I19" s="353"/>
      <c r="J19" s="353"/>
      <c r="K19" s="350"/>
      <c r="L19" s="216"/>
      <c r="M19" s="489"/>
      <c r="N19" s="354">
        <f t="shared" si="0"/>
        <v>0</v>
      </c>
    </row>
    <row r="20" spans="1:14">
      <c r="A20" s="349" t="s">
        <v>326</v>
      </c>
      <c r="B20" s="348">
        <v>0</v>
      </c>
      <c r="C20" s="348">
        <v>0</v>
      </c>
      <c r="D20" s="348">
        <v>0</v>
      </c>
      <c r="E20" s="348"/>
      <c r="F20" s="216"/>
      <c r="G20" s="350"/>
      <c r="H20" s="353"/>
      <c r="I20" s="353"/>
      <c r="J20" s="353"/>
      <c r="K20" s="350"/>
      <c r="L20" s="216"/>
      <c r="M20" s="489"/>
      <c r="N20" s="354">
        <f t="shared" si="0"/>
        <v>0</v>
      </c>
    </row>
    <row r="21" spans="1:14">
      <c r="A21" s="349" t="s">
        <v>327</v>
      </c>
      <c r="B21" s="348">
        <v>0</v>
      </c>
      <c r="C21" s="348">
        <v>2</v>
      </c>
      <c r="D21" s="348">
        <v>0</v>
      </c>
      <c r="E21" s="348"/>
      <c r="F21" s="216"/>
      <c r="G21" s="350"/>
      <c r="H21" s="353"/>
      <c r="I21" s="353"/>
      <c r="J21" s="353"/>
      <c r="K21" s="350"/>
      <c r="L21" s="216"/>
      <c r="M21" s="489"/>
      <c r="N21" s="354">
        <f t="shared" si="0"/>
        <v>2</v>
      </c>
    </row>
    <row r="22" spans="1:14">
      <c r="A22" s="349" t="s">
        <v>328</v>
      </c>
      <c r="B22" s="348">
        <v>0</v>
      </c>
      <c r="C22" s="348">
        <v>0</v>
      </c>
      <c r="D22" s="348">
        <v>0</v>
      </c>
      <c r="E22" s="348"/>
      <c r="F22" s="216"/>
      <c r="G22" s="350"/>
      <c r="H22" s="353"/>
      <c r="I22" s="353"/>
      <c r="J22" s="353"/>
      <c r="K22" s="350"/>
      <c r="L22" s="216"/>
      <c r="M22" s="489"/>
      <c r="N22" s="354">
        <f t="shared" si="0"/>
        <v>0</v>
      </c>
    </row>
    <row r="23" spans="1:14">
      <c r="A23" s="349" t="s">
        <v>449</v>
      </c>
      <c r="B23" s="348">
        <v>0</v>
      </c>
      <c r="C23" s="348">
        <v>1</v>
      </c>
      <c r="D23" s="348">
        <v>0</v>
      </c>
      <c r="E23" s="348"/>
      <c r="F23" s="216"/>
      <c r="G23" s="350"/>
      <c r="H23" s="353"/>
      <c r="I23" s="353"/>
      <c r="J23" s="353"/>
      <c r="K23" s="350"/>
      <c r="L23" s="216"/>
      <c r="M23" s="489"/>
      <c r="N23" s="354">
        <f t="shared" si="0"/>
        <v>1</v>
      </c>
    </row>
    <row r="24" spans="1:14">
      <c r="A24" s="349" t="s">
        <v>329</v>
      </c>
      <c r="B24" s="348">
        <v>4</v>
      </c>
      <c r="C24" s="348">
        <v>4</v>
      </c>
      <c r="D24" s="348">
        <v>2</v>
      </c>
      <c r="E24" s="348"/>
      <c r="F24" s="216"/>
      <c r="G24" s="350"/>
      <c r="H24" s="353"/>
      <c r="I24" s="353"/>
      <c r="J24" s="353"/>
      <c r="K24" s="350"/>
      <c r="L24" s="216"/>
      <c r="M24" s="489"/>
      <c r="N24" s="354">
        <f t="shared" si="0"/>
        <v>10</v>
      </c>
    </row>
    <row r="25" spans="1:14">
      <c r="A25" s="349" t="s">
        <v>448</v>
      </c>
      <c r="B25" s="348">
        <v>0</v>
      </c>
      <c r="C25" s="348">
        <v>0</v>
      </c>
      <c r="D25" s="348">
        <v>0</v>
      </c>
      <c r="E25" s="348"/>
      <c r="F25" s="216"/>
      <c r="G25" s="350"/>
      <c r="H25" s="353"/>
      <c r="I25" s="353"/>
      <c r="J25" s="353"/>
      <c r="K25" s="350"/>
      <c r="L25" s="216"/>
      <c r="M25" s="489"/>
      <c r="N25" s="354">
        <f t="shared" si="0"/>
        <v>0</v>
      </c>
    </row>
    <row r="26" spans="1:14">
      <c r="A26" s="349" t="s">
        <v>330</v>
      </c>
      <c r="B26" s="348">
        <v>0</v>
      </c>
      <c r="C26" s="348">
        <v>0</v>
      </c>
      <c r="D26" s="348">
        <v>1</v>
      </c>
      <c r="E26" s="348"/>
      <c r="F26" s="216"/>
      <c r="G26" s="350"/>
      <c r="H26" s="353"/>
      <c r="I26" s="353"/>
      <c r="J26" s="353"/>
      <c r="K26" s="350"/>
      <c r="L26" s="216"/>
      <c r="M26" s="489"/>
      <c r="N26" s="354">
        <f t="shared" si="0"/>
        <v>1</v>
      </c>
    </row>
    <row r="27" spans="1:14">
      <c r="A27" s="349" t="s">
        <v>331</v>
      </c>
      <c r="B27" s="348">
        <v>0</v>
      </c>
      <c r="C27" s="348">
        <v>0</v>
      </c>
      <c r="D27" s="348">
        <v>0</v>
      </c>
      <c r="E27" s="348"/>
      <c r="F27" s="216"/>
      <c r="G27" s="350"/>
      <c r="H27" s="353"/>
      <c r="I27" s="353"/>
      <c r="J27" s="353"/>
      <c r="K27" s="350"/>
      <c r="L27" s="216"/>
      <c r="M27" s="489"/>
      <c r="N27" s="354">
        <f t="shared" si="0"/>
        <v>0</v>
      </c>
    </row>
    <row r="28" spans="1:14">
      <c r="A28" s="349" t="s">
        <v>332</v>
      </c>
      <c r="B28" s="348">
        <v>74</v>
      </c>
      <c r="C28" s="348">
        <v>49</v>
      </c>
      <c r="D28" s="348">
        <v>67</v>
      </c>
      <c r="E28" s="348"/>
      <c r="F28" s="216"/>
      <c r="G28" s="350"/>
      <c r="H28" s="353"/>
      <c r="I28" s="353"/>
      <c r="J28" s="353"/>
      <c r="K28" s="350"/>
      <c r="L28" s="216"/>
      <c r="M28" s="489"/>
      <c r="N28" s="354">
        <f t="shared" si="0"/>
        <v>190</v>
      </c>
    </row>
    <row r="29" spans="1:14">
      <c r="A29" s="349" t="s">
        <v>41</v>
      </c>
      <c r="B29" s="348">
        <v>4</v>
      </c>
      <c r="C29" s="348">
        <v>2</v>
      </c>
      <c r="D29" s="348">
        <v>1</v>
      </c>
      <c r="E29" s="348"/>
      <c r="F29" s="216"/>
      <c r="G29" s="350"/>
      <c r="H29" s="353"/>
      <c r="I29" s="353"/>
      <c r="J29" s="353"/>
      <c r="K29" s="350"/>
      <c r="L29" s="216"/>
      <c r="M29" s="489"/>
      <c r="N29" s="354">
        <f t="shared" si="0"/>
        <v>7</v>
      </c>
    </row>
    <row r="30" spans="1:14">
      <c r="A30" s="349" t="s">
        <v>333</v>
      </c>
      <c r="B30" s="348">
        <v>7</v>
      </c>
      <c r="C30" s="348">
        <v>6</v>
      </c>
      <c r="D30" s="348">
        <v>7</v>
      </c>
      <c r="E30" s="348"/>
      <c r="F30" s="216"/>
      <c r="G30" s="350"/>
      <c r="H30" s="353"/>
      <c r="I30" s="353"/>
      <c r="J30" s="353"/>
      <c r="K30" s="350"/>
      <c r="L30" s="216"/>
      <c r="M30" s="489"/>
      <c r="N30" s="354">
        <f t="shared" si="0"/>
        <v>20</v>
      </c>
    </row>
    <row r="31" spans="1:14">
      <c r="A31" s="349" t="s">
        <v>334</v>
      </c>
      <c r="B31" s="348">
        <v>8</v>
      </c>
      <c r="C31" s="348">
        <v>2</v>
      </c>
      <c r="D31" s="348">
        <v>3</v>
      </c>
      <c r="E31" s="348"/>
      <c r="F31" s="216"/>
      <c r="G31" s="350"/>
      <c r="H31" s="353"/>
      <c r="I31" s="353"/>
      <c r="J31" s="353"/>
      <c r="K31" s="350"/>
      <c r="L31" s="216"/>
      <c r="M31" s="489"/>
      <c r="N31" s="354">
        <f t="shared" si="0"/>
        <v>13</v>
      </c>
    </row>
    <row r="32" spans="1:14">
      <c r="A32" s="349" t="s">
        <v>335</v>
      </c>
      <c r="B32" s="348">
        <v>3</v>
      </c>
      <c r="C32" s="348">
        <v>2</v>
      </c>
      <c r="D32" s="348">
        <v>3</v>
      </c>
      <c r="E32" s="348"/>
      <c r="F32" s="216"/>
      <c r="G32" s="350"/>
      <c r="H32" s="353"/>
      <c r="I32" s="353"/>
      <c r="J32" s="353"/>
      <c r="K32" s="350"/>
      <c r="L32" s="216"/>
      <c r="M32" s="489"/>
      <c r="N32" s="354">
        <f t="shared" si="0"/>
        <v>8</v>
      </c>
    </row>
    <row r="33" spans="1:14">
      <c r="A33" s="349" t="s">
        <v>336</v>
      </c>
      <c r="B33" s="348">
        <v>2</v>
      </c>
      <c r="C33" s="348">
        <v>1</v>
      </c>
      <c r="D33" s="348">
        <v>1</v>
      </c>
      <c r="E33" s="348"/>
      <c r="F33" s="216"/>
      <c r="G33" s="350"/>
      <c r="H33" s="353"/>
      <c r="I33" s="353"/>
      <c r="J33" s="353"/>
      <c r="K33" s="350"/>
      <c r="L33" s="216"/>
      <c r="M33" s="489"/>
      <c r="N33" s="354">
        <f t="shared" si="0"/>
        <v>4</v>
      </c>
    </row>
    <row r="34" spans="1:14">
      <c r="A34" s="349" t="s">
        <v>337</v>
      </c>
      <c r="B34" s="348">
        <v>27</v>
      </c>
      <c r="C34" s="348">
        <v>29</v>
      </c>
      <c r="D34" s="348">
        <v>80</v>
      </c>
      <c r="E34" s="348"/>
      <c r="F34" s="216"/>
      <c r="G34" s="350"/>
      <c r="H34" s="353"/>
      <c r="I34" s="353"/>
      <c r="J34" s="353"/>
      <c r="K34" s="350"/>
      <c r="L34" s="216"/>
      <c r="M34" s="489"/>
      <c r="N34" s="354">
        <f t="shared" si="0"/>
        <v>136</v>
      </c>
    </row>
    <row r="35" spans="1:14">
      <c r="A35" s="349" t="s">
        <v>338</v>
      </c>
      <c r="B35" s="348">
        <v>2</v>
      </c>
      <c r="C35" s="348">
        <v>0</v>
      </c>
      <c r="D35" s="348">
        <v>4</v>
      </c>
      <c r="E35" s="348"/>
      <c r="F35" s="216"/>
      <c r="G35" s="350"/>
      <c r="H35" s="353"/>
      <c r="I35" s="353"/>
      <c r="J35" s="353"/>
      <c r="K35" s="350"/>
      <c r="L35" s="216"/>
      <c r="M35" s="489"/>
      <c r="N35" s="354">
        <f t="shared" si="0"/>
        <v>6</v>
      </c>
    </row>
    <row r="36" spans="1:14">
      <c r="A36" s="349" t="s">
        <v>339</v>
      </c>
      <c r="B36" s="348">
        <v>0</v>
      </c>
      <c r="C36" s="348">
        <v>0</v>
      </c>
      <c r="D36" s="348">
        <v>3</v>
      </c>
      <c r="E36" s="348"/>
      <c r="F36" s="216"/>
      <c r="G36" s="350"/>
      <c r="H36" s="353"/>
      <c r="I36" s="353"/>
      <c r="J36" s="353"/>
      <c r="K36" s="350"/>
      <c r="L36" s="216"/>
      <c r="M36" s="489"/>
      <c r="N36" s="354">
        <f t="shared" ref="N36:N68" si="1">SUM(B36:M36)</f>
        <v>3</v>
      </c>
    </row>
    <row r="37" spans="1:14">
      <c r="A37" s="349" t="s">
        <v>340</v>
      </c>
      <c r="B37" s="348">
        <v>0</v>
      </c>
      <c r="C37" s="348">
        <v>0</v>
      </c>
      <c r="D37" s="348">
        <v>0</v>
      </c>
      <c r="E37" s="348"/>
      <c r="F37" s="216"/>
      <c r="G37" s="350"/>
      <c r="H37" s="353"/>
      <c r="I37" s="353"/>
      <c r="J37" s="353"/>
      <c r="K37" s="350"/>
      <c r="L37" s="216"/>
      <c r="M37" s="489"/>
      <c r="N37" s="354">
        <f t="shared" si="1"/>
        <v>0</v>
      </c>
    </row>
    <row r="38" spans="1:14">
      <c r="A38" s="349" t="s">
        <v>43</v>
      </c>
      <c r="B38" s="348">
        <v>0</v>
      </c>
      <c r="C38" s="348">
        <v>0</v>
      </c>
      <c r="D38" s="348">
        <v>0</v>
      </c>
      <c r="E38" s="348"/>
      <c r="F38" s="216"/>
      <c r="G38" s="350"/>
      <c r="H38" s="353"/>
      <c r="I38" s="353"/>
      <c r="J38" s="353"/>
      <c r="K38" s="350"/>
      <c r="L38" s="216"/>
      <c r="M38" s="489"/>
      <c r="N38" s="354">
        <f t="shared" si="1"/>
        <v>0</v>
      </c>
    </row>
    <row r="39" spans="1:14">
      <c r="A39" s="349" t="s">
        <v>341</v>
      </c>
      <c r="B39" s="348">
        <v>0</v>
      </c>
      <c r="C39" s="348">
        <v>1</v>
      </c>
      <c r="D39" s="348">
        <v>1</v>
      </c>
      <c r="E39" s="348"/>
      <c r="F39" s="216"/>
      <c r="G39" s="350"/>
      <c r="H39" s="353"/>
      <c r="I39" s="353"/>
      <c r="J39" s="353"/>
      <c r="K39" s="350"/>
      <c r="L39" s="216"/>
      <c r="M39" s="489"/>
      <c r="N39" s="354">
        <f t="shared" si="1"/>
        <v>2</v>
      </c>
    </row>
    <row r="40" spans="1:14">
      <c r="A40" s="349" t="s">
        <v>342</v>
      </c>
      <c r="B40" s="348">
        <v>0</v>
      </c>
      <c r="C40" s="348">
        <v>1</v>
      </c>
      <c r="D40" s="348">
        <v>0</v>
      </c>
      <c r="E40" s="348"/>
      <c r="F40" s="216"/>
      <c r="G40" s="350"/>
      <c r="H40" s="353"/>
      <c r="I40" s="353"/>
      <c r="J40" s="353"/>
      <c r="K40" s="350"/>
      <c r="L40" s="216"/>
      <c r="M40" s="489"/>
      <c r="N40" s="354">
        <f t="shared" si="1"/>
        <v>1</v>
      </c>
    </row>
    <row r="41" spans="1:14">
      <c r="A41" s="349" t="s">
        <v>343</v>
      </c>
      <c r="B41" s="348">
        <v>0</v>
      </c>
      <c r="C41" s="348">
        <v>0</v>
      </c>
      <c r="D41" s="348">
        <v>0</v>
      </c>
      <c r="E41" s="348"/>
      <c r="F41" s="216"/>
      <c r="G41" s="350"/>
      <c r="H41" s="353"/>
      <c r="I41" s="353"/>
      <c r="J41" s="353"/>
      <c r="K41" s="350"/>
      <c r="L41" s="216"/>
      <c r="M41" s="489"/>
      <c r="N41" s="354">
        <f t="shared" si="1"/>
        <v>0</v>
      </c>
    </row>
    <row r="42" spans="1:14">
      <c r="A42" s="897" t="s">
        <v>587</v>
      </c>
      <c r="B42" s="348">
        <v>0</v>
      </c>
      <c r="C42" s="348">
        <v>0</v>
      </c>
      <c r="D42" s="348">
        <v>0</v>
      </c>
      <c r="E42" s="348"/>
      <c r="F42" s="216"/>
      <c r="G42" s="350"/>
      <c r="H42" s="353"/>
      <c r="I42" s="353"/>
      <c r="J42" s="353"/>
      <c r="K42" s="350"/>
      <c r="L42" s="216"/>
      <c r="M42" s="489"/>
      <c r="N42" s="354">
        <f t="shared" si="1"/>
        <v>0</v>
      </c>
    </row>
    <row r="43" spans="1:14">
      <c r="A43" s="349" t="s">
        <v>344</v>
      </c>
      <c r="B43" s="348">
        <v>13</v>
      </c>
      <c r="C43" s="348">
        <v>5</v>
      </c>
      <c r="D43" s="348">
        <v>7</v>
      </c>
      <c r="E43" s="348"/>
      <c r="F43" s="216"/>
      <c r="G43" s="350"/>
      <c r="H43" s="353"/>
      <c r="I43" s="353"/>
      <c r="J43" s="353"/>
      <c r="K43" s="350"/>
      <c r="L43" s="216"/>
      <c r="M43" s="489"/>
      <c r="N43" s="354">
        <f t="shared" si="1"/>
        <v>25</v>
      </c>
    </row>
    <row r="44" spans="1:14">
      <c r="A44" s="349" t="s">
        <v>345</v>
      </c>
      <c r="B44" s="348">
        <v>1</v>
      </c>
      <c r="C44" s="348">
        <v>1</v>
      </c>
      <c r="D44" s="348">
        <v>0</v>
      </c>
      <c r="E44" s="348"/>
      <c r="F44" s="216"/>
      <c r="G44" s="350"/>
      <c r="H44" s="353"/>
      <c r="I44" s="353"/>
      <c r="J44" s="353"/>
      <c r="K44" s="350"/>
      <c r="L44" s="216"/>
      <c r="M44" s="489"/>
      <c r="N44" s="354">
        <f t="shared" si="1"/>
        <v>2</v>
      </c>
    </row>
    <row r="45" spans="1:14">
      <c r="A45" s="349" t="s">
        <v>346</v>
      </c>
      <c r="B45" s="348">
        <v>0</v>
      </c>
      <c r="C45" s="348">
        <v>1</v>
      </c>
      <c r="D45" s="348">
        <v>0</v>
      </c>
      <c r="E45" s="348"/>
      <c r="F45" s="216"/>
      <c r="G45" s="350"/>
      <c r="H45" s="353"/>
      <c r="I45" s="353"/>
      <c r="J45" s="353"/>
      <c r="K45" s="350"/>
      <c r="L45" s="216"/>
      <c r="M45" s="489"/>
      <c r="N45" s="354">
        <f t="shared" si="1"/>
        <v>1</v>
      </c>
    </row>
    <row r="46" spans="1:14">
      <c r="A46" s="349" t="s">
        <v>347</v>
      </c>
      <c r="B46" s="348">
        <v>6</v>
      </c>
      <c r="C46" s="348">
        <v>12</v>
      </c>
      <c r="D46" s="348">
        <v>7</v>
      </c>
      <c r="E46" s="348"/>
      <c r="F46" s="216"/>
      <c r="G46" s="350"/>
      <c r="H46" s="353"/>
      <c r="I46" s="353"/>
      <c r="J46" s="353"/>
      <c r="K46" s="350"/>
      <c r="L46" s="216"/>
      <c r="M46" s="489"/>
      <c r="N46" s="354">
        <f t="shared" si="1"/>
        <v>25</v>
      </c>
    </row>
    <row r="47" spans="1:14">
      <c r="A47" s="349" t="s">
        <v>348</v>
      </c>
      <c r="B47" s="348">
        <v>0</v>
      </c>
      <c r="C47" s="348">
        <v>0</v>
      </c>
      <c r="D47" s="348">
        <v>1</v>
      </c>
      <c r="E47" s="348"/>
      <c r="F47" s="216"/>
      <c r="G47" s="350"/>
      <c r="H47" s="353"/>
      <c r="I47" s="353"/>
      <c r="J47" s="353"/>
      <c r="K47" s="350"/>
      <c r="L47" s="216"/>
      <c r="M47" s="489"/>
      <c r="N47" s="354">
        <f t="shared" si="1"/>
        <v>1</v>
      </c>
    </row>
    <row r="48" spans="1:14">
      <c r="A48" s="349" t="s">
        <v>349</v>
      </c>
      <c r="B48" s="348">
        <v>3</v>
      </c>
      <c r="C48" s="348">
        <v>3</v>
      </c>
      <c r="D48" s="348">
        <v>0</v>
      </c>
      <c r="E48" s="348"/>
      <c r="F48" s="216"/>
      <c r="G48" s="350"/>
      <c r="H48" s="353"/>
      <c r="I48" s="353"/>
      <c r="J48" s="353"/>
      <c r="K48" s="350"/>
      <c r="L48" s="216"/>
      <c r="M48" s="489"/>
      <c r="N48" s="354">
        <f t="shared" si="1"/>
        <v>6</v>
      </c>
    </row>
    <row r="49" spans="1:14">
      <c r="A49" s="349" t="s">
        <v>350</v>
      </c>
      <c r="B49" s="348">
        <v>0</v>
      </c>
      <c r="C49" s="348">
        <v>0</v>
      </c>
      <c r="D49" s="348">
        <v>0</v>
      </c>
      <c r="E49" s="348"/>
      <c r="F49" s="216"/>
      <c r="G49" s="350"/>
      <c r="H49" s="353"/>
      <c r="I49" s="353"/>
      <c r="J49" s="353"/>
      <c r="K49" s="350"/>
      <c r="L49" s="216"/>
      <c r="M49" s="489"/>
      <c r="N49" s="354">
        <f t="shared" si="1"/>
        <v>0</v>
      </c>
    </row>
    <row r="50" spans="1:14">
      <c r="A50" s="349" t="s">
        <v>351</v>
      </c>
      <c r="B50" s="348">
        <v>0</v>
      </c>
      <c r="C50" s="348">
        <v>0</v>
      </c>
      <c r="D50" s="348">
        <v>0</v>
      </c>
      <c r="E50" s="348"/>
      <c r="F50" s="216"/>
      <c r="G50" s="350"/>
      <c r="H50" s="353"/>
      <c r="I50" s="353"/>
      <c r="J50" s="353"/>
      <c r="K50" s="350"/>
      <c r="L50" s="216"/>
      <c r="M50" s="489"/>
      <c r="N50" s="354">
        <f t="shared" si="1"/>
        <v>0</v>
      </c>
    </row>
    <row r="51" spans="1:14">
      <c r="A51" s="349" t="s">
        <v>352</v>
      </c>
      <c r="B51" s="348">
        <v>1</v>
      </c>
      <c r="C51" s="348">
        <v>1</v>
      </c>
      <c r="D51" s="348">
        <v>4</v>
      </c>
      <c r="E51" s="348"/>
      <c r="F51" s="216"/>
      <c r="G51" s="350"/>
      <c r="H51" s="353"/>
      <c r="I51" s="353"/>
      <c r="J51" s="353"/>
      <c r="K51" s="350"/>
      <c r="L51" s="216"/>
      <c r="M51" s="489"/>
      <c r="N51" s="354">
        <f t="shared" si="1"/>
        <v>6</v>
      </c>
    </row>
    <row r="52" spans="1:14">
      <c r="A52" s="349" t="s">
        <v>353</v>
      </c>
      <c r="B52" s="348">
        <v>0</v>
      </c>
      <c r="C52" s="348">
        <v>0</v>
      </c>
      <c r="D52" s="348">
        <v>2</v>
      </c>
      <c r="E52" s="348"/>
      <c r="F52" s="216"/>
      <c r="G52" s="350"/>
      <c r="H52" s="353"/>
      <c r="I52" s="353"/>
      <c r="J52" s="353"/>
      <c r="K52" s="350"/>
      <c r="L52" s="216"/>
      <c r="M52" s="489"/>
      <c r="N52" s="354">
        <f t="shared" si="1"/>
        <v>2</v>
      </c>
    </row>
    <row r="53" spans="1:14">
      <c r="A53" s="349" t="s">
        <v>354</v>
      </c>
      <c r="B53" s="348">
        <v>0</v>
      </c>
      <c r="C53" s="348">
        <v>0</v>
      </c>
      <c r="D53" s="348">
        <v>0</v>
      </c>
      <c r="E53" s="348"/>
      <c r="F53" s="216"/>
      <c r="G53" s="350"/>
      <c r="H53" s="353"/>
      <c r="I53" s="353"/>
      <c r="J53" s="353"/>
      <c r="K53" s="350"/>
      <c r="L53" s="216"/>
      <c r="M53" s="489"/>
      <c r="N53" s="354">
        <f t="shared" si="1"/>
        <v>0</v>
      </c>
    </row>
    <row r="54" spans="1:14">
      <c r="A54" s="349" t="s">
        <v>355</v>
      </c>
      <c r="B54" s="348">
        <v>0</v>
      </c>
      <c r="C54" s="348">
        <v>0</v>
      </c>
      <c r="D54" s="348">
        <v>0</v>
      </c>
      <c r="E54" s="348"/>
      <c r="F54" s="216"/>
      <c r="G54" s="350"/>
      <c r="H54" s="353"/>
      <c r="I54" s="353"/>
      <c r="J54" s="353"/>
      <c r="K54" s="350"/>
      <c r="L54" s="216"/>
      <c r="M54" s="489"/>
      <c r="N54" s="354">
        <f t="shared" si="1"/>
        <v>0</v>
      </c>
    </row>
    <row r="55" spans="1:14">
      <c r="A55" s="349" t="s">
        <v>356</v>
      </c>
      <c r="B55" s="348">
        <v>0</v>
      </c>
      <c r="C55" s="348">
        <v>0</v>
      </c>
      <c r="D55" s="348">
        <v>2</v>
      </c>
      <c r="E55" s="348"/>
      <c r="F55" s="216"/>
      <c r="G55" s="350"/>
      <c r="H55" s="353"/>
      <c r="I55" s="353"/>
      <c r="J55" s="353"/>
      <c r="K55" s="350"/>
      <c r="L55" s="216"/>
      <c r="M55" s="489"/>
      <c r="N55" s="354">
        <f t="shared" si="1"/>
        <v>2</v>
      </c>
    </row>
    <row r="56" spans="1:14">
      <c r="A56" s="349" t="s">
        <v>357</v>
      </c>
      <c r="B56" s="348">
        <v>0</v>
      </c>
      <c r="C56" s="348">
        <v>0</v>
      </c>
      <c r="D56" s="348">
        <v>0</v>
      </c>
      <c r="E56" s="348"/>
      <c r="F56" s="216"/>
      <c r="G56" s="350"/>
      <c r="H56" s="353"/>
      <c r="I56" s="353"/>
      <c r="J56" s="353"/>
      <c r="K56" s="350"/>
      <c r="L56" s="216"/>
      <c r="M56" s="489"/>
      <c r="N56" s="354">
        <f t="shared" si="1"/>
        <v>0</v>
      </c>
    </row>
    <row r="57" spans="1:14">
      <c r="A57" s="349" t="s">
        <v>358</v>
      </c>
      <c r="B57" s="348">
        <v>0</v>
      </c>
      <c r="C57" s="348">
        <v>0</v>
      </c>
      <c r="D57" s="348">
        <v>0</v>
      </c>
      <c r="E57" s="348"/>
      <c r="F57" s="216"/>
      <c r="G57" s="350"/>
      <c r="H57" s="353"/>
      <c r="I57" s="353"/>
      <c r="J57" s="353"/>
      <c r="K57" s="350"/>
      <c r="L57" s="216"/>
      <c r="M57" s="489"/>
      <c r="N57" s="354">
        <f t="shared" si="1"/>
        <v>0</v>
      </c>
    </row>
    <row r="58" spans="1:14">
      <c r="A58" s="349" t="s">
        <v>359</v>
      </c>
      <c r="B58" s="348">
        <v>0</v>
      </c>
      <c r="C58" s="348">
        <v>0</v>
      </c>
      <c r="D58" s="348">
        <v>0</v>
      </c>
      <c r="E58" s="348"/>
      <c r="F58" s="216"/>
      <c r="G58" s="350"/>
      <c r="H58" s="353"/>
      <c r="I58" s="353"/>
      <c r="J58" s="353"/>
      <c r="K58" s="350"/>
      <c r="L58" s="216"/>
      <c r="M58" s="489"/>
      <c r="N58" s="354">
        <f t="shared" si="1"/>
        <v>0</v>
      </c>
    </row>
    <row r="59" spans="1:14">
      <c r="A59" s="349" t="s">
        <v>360</v>
      </c>
      <c r="B59" s="348">
        <v>1</v>
      </c>
      <c r="C59" s="348">
        <v>0</v>
      </c>
      <c r="D59" s="348">
        <v>1</v>
      </c>
      <c r="E59" s="348"/>
      <c r="F59" s="216"/>
      <c r="G59" s="350"/>
      <c r="H59" s="353"/>
      <c r="I59" s="353"/>
      <c r="J59" s="353"/>
      <c r="K59" s="350"/>
      <c r="L59" s="216"/>
      <c r="M59" s="489"/>
      <c r="N59" s="354">
        <f t="shared" si="1"/>
        <v>2</v>
      </c>
    </row>
    <row r="60" spans="1:14">
      <c r="A60" s="349" t="s">
        <v>361</v>
      </c>
      <c r="B60" s="348">
        <v>0</v>
      </c>
      <c r="C60" s="348">
        <v>0</v>
      </c>
      <c r="D60" s="348">
        <v>0</v>
      </c>
      <c r="E60" s="348"/>
      <c r="F60" s="216"/>
      <c r="G60" s="350"/>
      <c r="H60" s="353"/>
      <c r="I60" s="353"/>
      <c r="J60" s="353"/>
      <c r="K60" s="350"/>
      <c r="L60" s="216"/>
      <c r="M60" s="489"/>
      <c r="N60" s="354">
        <f t="shared" si="1"/>
        <v>0</v>
      </c>
    </row>
    <row r="61" spans="1:14">
      <c r="A61" s="349" t="s">
        <v>362</v>
      </c>
      <c r="B61" s="348">
        <v>0</v>
      </c>
      <c r="C61" s="348">
        <v>0</v>
      </c>
      <c r="D61" s="348">
        <v>0</v>
      </c>
      <c r="E61" s="348"/>
      <c r="F61" s="216"/>
      <c r="G61" s="350"/>
      <c r="H61" s="353"/>
      <c r="I61" s="353"/>
      <c r="J61" s="353"/>
      <c r="K61" s="350"/>
      <c r="L61" s="216"/>
      <c r="M61" s="489"/>
      <c r="N61" s="354">
        <f t="shared" si="1"/>
        <v>0</v>
      </c>
    </row>
    <row r="62" spans="1:14">
      <c r="A62" s="349" t="s">
        <v>363</v>
      </c>
      <c r="B62" s="348">
        <v>0</v>
      </c>
      <c r="C62" s="348">
        <v>1</v>
      </c>
      <c r="D62" s="348">
        <v>0</v>
      </c>
      <c r="E62" s="348"/>
      <c r="F62" s="216"/>
      <c r="G62" s="350"/>
      <c r="H62" s="353"/>
      <c r="I62" s="353"/>
      <c r="J62" s="353"/>
      <c r="K62" s="350"/>
      <c r="L62" s="216"/>
      <c r="M62" s="489"/>
      <c r="N62" s="354">
        <f t="shared" si="1"/>
        <v>1</v>
      </c>
    </row>
    <row r="63" spans="1:14">
      <c r="A63" s="349" t="s">
        <v>450</v>
      </c>
      <c r="B63" s="348">
        <v>1</v>
      </c>
      <c r="C63" s="348">
        <v>0</v>
      </c>
      <c r="D63" s="348">
        <v>0</v>
      </c>
      <c r="E63" s="348"/>
      <c r="F63" s="216"/>
      <c r="G63" s="350"/>
      <c r="H63" s="353"/>
      <c r="I63" s="353"/>
      <c r="J63" s="353"/>
      <c r="K63" s="350"/>
      <c r="L63" s="216"/>
      <c r="M63" s="489"/>
      <c r="N63" s="354">
        <f t="shared" si="1"/>
        <v>1</v>
      </c>
    </row>
    <row r="64" spans="1:14">
      <c r="A64" s="349" t="s">
        <v>365</v>
      </c>
      <c r="B64" s="348">
        <v>0</v>
      </c>
      <c r="C64" s="348">
        <v>0</v>
      </c>
      <c r="D64" s="348">
        <v>0</v>
      </c>
      <c r="E64" s="348"/>
      <c r="F64" s="216"/>
      <c r="G64" s="350"/>
      <c r="H64" s="353"/>
      <c r="I64" s="353"/>
      <c r="J64" s="353"/>
      <c r="K64" s="350"/>
      <c r="L64" s="216"/>
      <c r="M64" s="489"/>
      <c r="N64" s="354">
        <f t="shared" si="1"/>
        <v>0</v>
      </c>
    </row>
    <row r="65" spans="1:14">
      <c r="A65" s="349" t="s">
        <v>366</v>
      </c>
      <c r="B65" s="348">
        <v>0</v>
      </c>
      <c r="C65" s="348">
        <v>0</v>
      </c>
      <c r="D65" s="348">
        <v>0</v>
      </c>
      <c r="E65" s="348"/>
      <c r="F65" s="216"/>
      <c r="G65" s="350"/>
      <c r="H65" s="353"/>
      <c r="I65" s="353"/>
      <c r="J65" s="353"/>
      <c r="K65" s="350"/>
      <c r="L65" s="216"/>
      <c r="M65" s="489"/>
      <c r="N65" s="354">
        <f t="shared" si="1"/>
        <v>0</v>
      </c>
    </row>
    <row r="66" spans="1:14">
      <c r="A66" s="349" t="s">
        <v>367</v>
      </c>
      <c r="B66" s="348">
        <v>0</v>
      </c>
      <c r="C66" s="348">
        <v>0</v>
      </c>
      <c r="D66" s="348">
        <v>0</v>
      </c>
      <c r="E66" s="348"/>
      <c r="F66" s="216"/>
      <c r="G66" s="350"/>
      <c r="H66" s="353"/>
      <c r="I66" s="353"/>
      <c r="J66" s="353"/>
      <c r="K66" s="350"/>
      <c r="L66" s="216"/>
      <c r="M66" s="489"/>
      <c r="N66" s="354">
        <f t="shared" si="1"/>
        <v>0</v>
      </c>
    </row>
    <row r="67" spans="1:14">
      <c r="A67" s="349" t="s">
        <v>368</v>
      </c>
      <c r="B67" s="348">
        <v>0</v>
      </c>
      <c r="C67" s="348">
        <v>0</v>
      </c>
      <c r="D67" s="348">
        <v>0</v>
      </c>
      <c r="E67" s="348"/>
      <c r="F67" s="216"/>
      <c r="G67" s="350"/>
      <c r="H67" s="353"/>
      <c r="I67" s="353"/>
      <c r="J67" s="353"/>
      <c r="K67" s="350"/>
      <c r="L67" s="216"/>
      <c r="M67" s="489"/>
      <c r="N67" s="354">
        <f t="shared" si="1"/>
        <v>0</v>
      </c>
    </row>
    <row r="68" spans="1:14">
      <c r="A68" s="349" t="s">
        <v>369</v>
      </c>
      <c r="B68" s="348">
        <v>0</v>
      </c>
      <c r="C68" s="348">
        <v>0</v>
      </c>
      <c r="D68" s="348">
        <v>1</v>
      </c>
      <c r="E68" s="348"/>
      <c r="F68" s="216"/>
      <c r="G68" s="350"/>
      <c r="H68" s="353"/>
      <c r="I68" s="353"/>
      <c r="J68" s="353"/>
      <c r="K68" s="350"/>
      <c r="L68" s="216"/>
      <c r="M68" s="489"/>
      <c r="N68" s="354">
        <f t="shared" si="1"/>
        <v>1</v>
      </c>
    </row>
    <row r="69" spans="1:14">
      <c r="A69" s="349" t="s">
        <v>370</v>
      </c>
      <c r="B69" s="348">
        <v>0</v>
      </c>
      <c r="C69" s="348">
        <v>1</v>
      </c>
      <c r="D69" s="348">
        <v>0</v>
      </c>
      <c r="E69" s="348"/>
      <c r="F69" s="216"/>
      <c r="G69" s="350"/>
      <c r="H69" s="353"/>
      <c r="I69" s="353"/>
      <c r="J69" s="353"/>
      <c r="K69" s="350"/>
      <c r="L69" s="216"/>
      <c r="M69" s="489"/>
      <c r="N69" s="354">
        <f t="shared" ref="N69:N78" si="2">SUM(B69:M69)</f>
        <v>1</v>
      </c>
    </row>
    <row r="70" spans="1:14">
      <c r="A70" s="349" t="s">
        <v>371</v>
      </c>
      <c r="B70" s="348">
        <v>1</v>
      </c>
      <c r="C70" s="348">
        <v>0</v>
      </c>
      <c r="D70" s="348">
        <v>0</v>
      </c>
      <c r="E70" s="348"/>
      <c r="F70" s="216"/>
      <c r="G70" s="350"/>
      <c r="H70" s="353"/>
      <c r="I70" s="353"/>
      <c r="J70" s="353"/>
      <c r="K70" s="350"/>
      <c r="L70" s="216"/>
      <c r="M70" s="489"/>
      <c r="N70" s="354">
        <f t="shared" si="2"/>
        <v>1</v>
      </c>
    </row>
    <row r="71" spans="1:14">
      <c r="A71" s="349" t="s">
        <v>372</v>
      </c>
      <c r="B71" s="348">
        <v>0</v>
      </c>
      <c r="C71" s="348">
        <v>0</v>
      </c>
      <c r="D71" s="348">
        <v>0</v>
      </c>
      <c r="E71" s="348"/>
      <c r="F71" s="216"/>
      <c r="G71" s="350"/>
      <c r="H71" s="353"/>
      <c r="I71" s="353"/>
      <c r="J71" s="353"/>
      <c r="K71" s="350"/>
      <c r="L71" s="216"/>
      <c r="M71" s="489"/>
      <c r="N71" s="354">
        <f t="shared" si="2"/>
        <v>0</v>
      </c>
    </row>
    <row r="72" spans="1:14">
      <c r="A72" s="349" t="s">
        <v>373</v>
      </c>
      <c r="B72" s="348">
        <v>0</v>
      </c>
      <c r="C72" s="348">
        <v>0</v>
      </c>
      <c r="D72" s="348">
        <v>0</v>
      </c>
      <c r="E72" s="348"/>
      <c r="F72" s="216"/>
      <c r="G72" s="350"/>
      <c r="H72" s="353"/>
      <c r="I72" s="353"/>
      <c r="J72" s="353"/>
      <c r="K72" s="350"/>
      <c r="L72" s="216"/>
      <c r="M72" s="489"/>
      <c r="N72" s="354">
        <f t="shared" si="2"/>
        <v>0</v>
      </c>
    </row>
    <row r="73" spans="1:14">
      <c r="A73" s="349" t="s">
        <v>374</v>
      </c>
      <c r="B73" s="348">
        <v>0</v>
      </c>
      <c r="C73" s="348">
        <v>0</v>
      </c>
      <c r="D73" s="348">
        <v>0</v>
      </c>
      <c r="E73" s="348"/>
      <c r="F73" s="216"/>
      <c r="G73" s="350"/>
      <c r="H73" s="353"/>
      <c r="I73" s="353"/>
      <c r="J73" s="353"/>
      <c r="K73" s="350"/>
      <c r="L73" s="216"/>
      <c r="M73" s="489"/>
      <c r="N73" s="354">
        <f t="shared" si="2"/>
        <v>0</v>
      </c>
    </row>
    <row r="74" spans="1:14">
      <c r="A74" s="349" t="s">
        <v>375</v>
      </c>
      <c r="B74" s="348">
        <v>0</v>
      </c>
      <c r="C74" s="348">
        <v>0</v>
      </c>
      <c r="D74" s="348">
        <v>0</v>
      </c>
      <c r="E74" s="348"/>
      <c r="F74" s="216"/>
      <c r="G74" s="350"/>
      <c r="H74" s="353"/>
      <c r="I74" s="353"/>
      <c r="J74" s="353"/>
      <c r="K74" s="350"/>
      <c r="L74" s="216"/>
      <c r="M74" s="489"/>
      <c r="N74" s="354">
        <f t="shared" si="2"/>
        <v>0</v>
      </c>
    </row>
    <row r="75" spans="1:14">
      <c r="A75" s="349" t="s">
        <v>376</v>
      </c>
      <c r="B75" s="348">
        <v>0</v>
      </c>
      <c r="C75" s="348">
        <v>0</v>
      </c>
      <c r="D75" s="348">
        <v>0</v>
      </c>
      <c r="E75" s="348"/>
      <c r="F75" s="216"/>
      <c r="G75" s="350"/>
      <c r="H75" s="353"/>
      <c r="I75" s="353"/>
      <c r="J75" s="353"/>
      <c r="K75" s="350"/>
      <c r="L75" s="216"/>
      <c r="M75" s="489"/>
      <c r="N75" s="354">
        <f t="shared" si="2"/>
        <v>0</v>
      </c>
    </row>
    <row r="76" spans="1:14">
      <c r="A76" s="349" t="s">
        <v>377</v>
      </c>
      <c r="B76" s="348">
        <v>0</v>
      </c>
      <c r="C76" s="348">
        <v>0</v>
      </c>
      <c r="D76" s="348">
        <v>0</v>
      </c>
      <c r="E76" s="348"/>
      <c r="F76" s="216"/>
      <c r="G76" s="350"/>
      <c r="H76" s="353"/>
      <c r="I76" s="353"/>
      <c r="J76" s="353"/>
      <c r="K76" s="350"/>
      <c r="L76" s="216"/>
      <c r="M76" s="489"/>
      <c r="N76" s="354">
        <f t="shared" si="2"/>
        <v>0</v>
      </c>
    </row>
    <row r="77" spans="1:14">
      <c r="A77" s="349" t="s">
        <v>378</v>
      </c>
      <c r="B77" s="348">
        <v>0</v>
      </c>
      <c r="C77" s="348">
        <v>2</v>
      </c>
      <c r="D77" s="348">
        <v>0</v>
      </c>
      <c r="E77" s="348"/>
      <c r="F77" s="216"/>
      <c r="G77" s="350"/>
      <c r="H77" s="353"/>
      <c r="I77" s="353"/>
      <c r="J77" s="353"/>
      <c r="K77" s="350"/>
      <c r="L77" s="216"/>
      <c r="M77" s="489"/>
      <c r="N77" s="354">
        <f t="shared" si="2"/>
        <v>2</v>
      </c>
    </row>
    <row r="78" spans="1:14" ht="15.75" thickBot="1">
      <c r="A78" s="363" t="s">
        <v>379</v>
      </c>
      <c r="B78" s="370">
        <v>0</v>
      </c>
      <c r="C78" s="370">
        <v>0</v>
      </c>
      <c r="D78" s="370">
        <v>0</v>
      </c>
      <c r="E78" s="370"/>
      <c r="F78" s="216"/>
      <c r="G78" s="371"/>
      <c r="H78" s="403"/>
      <c r="I78" s="403"/>
      <c r="J78" s="353"/>
      <c r="K78" s="371"/>
      <c r="L78" s="216"/>
      <c r="M78" s="66"/>
      <c r="N78" s="354">
        <f t="shared" si="2"/>
        <v>0</v>
      </c>
    </row>
    <row r="79" spans="1:14" ht="15.75" thickBot="1">
      <c r="A79" s="360" t="s">
        <v>33</v>
      </c>
      <c r="B79" s="372">
        <f t="shared" ref="B79:N79" si="3">SUM(B4:B78)</f>
        <v>290</v>
      </c>
      <c r="C79" s="372">
        <f t="shared" si="3"/>
        <v>247</v>
      </c>
      <c r="D79" s="372">
        <f t="shared" si="3"/>
        <v>328</v>
      </c>
      <c r="E79" s="372">
        <f t="shared" si="3"/>
        <v>0</v>
      </c>
      <c r="F79" s="373">
        <f t="shared" si="3"/>
        <v>0</v>
      </c>
      <c r="G79" s="374">
        <f t="shared" si="3"/>
        <v>0</v>
      </c>
      <c r="H79" s="374">
        <f t="shared" si="3"/>
        <v>0</v>
      </c>
      <c r="I79" s="374">
        <f t="shared" si="3"/>
        <v>0</v>
      </c>
      <c r="J79" s="374">
        <f t="shared" si="3"/>
        <v>0</v>
      </c>
      <c r="K79" s="450">
        <f t="shared" si="3"/>
        <v>0</v>
      </c>
      <c r="L79" s="450">
        <f t="shared" si="3"/>
        <v>0</v>
      </c>
      <c r="M79" s="450">
        <f t="shared" si="3"/>
        <v>0</v>
      </c>
      <c r="N79" s="374">
        <f t="shared" si="3"/>
        <v>865</v>
      </c>
    </row>
    <row r="81" spans="1:5">
      <c r="A81" s="1197" t="s">
        <v>454</v>
      </c>
      <c r="B81" s="1197"/>
      <c r="C81" s="1197"/>
      <c r="D81" s="1197"/>
      <c r="E81" s="1197"/>
    </row>
    <row r="82" spans="1:5">
      <c r="A82" s="1197"/>
      <c r="B82" s="1197"/>
      <c r="C82" s="1197"/>
      <c r="D82" s="1197"/>
      <c r="E82" s="1197"/>
    </row>
    <row r="83" spans="1:5">
      <c r="A83" s="1197"/>
      <c r="B83" s="1197"/>
      <c r="C83" s="1197"/>
      <c r="D83" s="1197"/>
      <c r="E83" s="1197"/>
    </row>
    <row r="84" spans="1:5">
      <c r="A84" s="1197"/>
      <c r="B84" s="1197"/>
      <c r="C84" s="1197"/>
      <c r="D84" s="1197"/>
      <c r="E84" s="1197"/>
    </row>
    <row r="85" spans="1:5">
      <c r="A85" s="1197"/>
      <c r="B85" s="1197"/>
      <c r="C85" s="1197"/>
      <c r="D85" s="1197"/>
      <c r="E85" s="1197"/>
    </row>
  </sheetData>
  <mergeCells count="1">
    <mergeCell ref="A81:E85"/>
  </mergeCells>
  <conditionalFormatting sqref="A42">
    <cfRule type="duplicateValues" dxfId="7" priority="1"/>
  </conditionalFormatting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3"/>
  <sheetViews>
    <sheetView zoomScale="80" zoomScaleNormal="80" workbookViewId="0">
      <selection activeCell="AH28" sqref="AH28"/>
    </sheetView>
  </sheetViews>
  <sheetFormatPr defaultRowHeight="15"/>
  <cols>
    <col min="1" max="1" width="22.7109375" style="231" customWidth="1"/>
    <col min="2" max="2" width="11.28515625" style="231" customWidth="1"/>
    <col min="3" max="3" width="10.7109375" style="232" customWidth="1"/>
    <col min="4" max="4" width="10.5703125" style="232" bestFit="1" customWidth="1"/>
    <col min="5" max="5" width="11.7109375" style="231" bestFit="1" customWidth="1"/>
    <col min="6" max="6" width="9.7109375" style="233" bestFit="1" customWidth="1"/>
    <col min="7" max="8" width="9.140625" style="233" bestFit="1" customWidth="1"/>
    <col min="9" max="9" width="9.140625" style="234" bestFit="1" customWidth="1"/>
    <col min="10" max="10" width="9.140625" style="233" bestFit="1" customWidth="1"/>
    <col min="11" max="11" width="9.42578125" style="233" bestFit="1" customWidth="1"/>
    <col min="12" max="12" width="11.28515625" style="233" bestFit="1" customWidth="1"/>
    <col min="13" max="13" width="10" style="235" bestFit="1" customWidth="1"/>
    <col min="14" max="14" width="8.140625" style="236" customWidth="1"/>
    <col min="15" max="15" width="12.140625" style="232" customWidth="1"/>
    <col min="16" max="16" width="6" style="232" bestFit="1" customWidth="1"/>
    <col min="17" max="17" width="5.42578125" style="232" customWidth="1"/>
    <col min="18" max="18" width="9.7109375" style="231" customWidth="1"/>
    <col min="19" max="19" width="24.140625" style="231" bestFit="1" customWidth="1"/>
    <col min="20" max="20" width="7" style="231" bestFit="1" customWidth="1"/>
    <col min="21" max="21" width="7.28515625" style="231" bestFit="1" customWidth="1"/>
    <col min="22" max="22" width="6.85546875" style="231" bestFit="1" customWidth="1"/>
    <col min="23" max="23" width="6.7109375" style="231" bestFit="1" customWidth="1"/>
    <col min="24" max="24" width="7.140625" style="231" bestFit="1" customWidth="1"/>
    <col min="25" max="25" width="6.7109375" style="231" customWidth="1"/>
    <col min="26" max="26" width="6.7109375" style="231" bestFit="1" customWidth="1"/>
    <col min="27" max="27" width="7.140625" style="231" bestFit="1" customWidth="1"/>
    <col min="28" max="28" width="6.85546875" style="231" bestFit="1" customWidth="1"/>
    <col min="29" max="29" width="7.42578125" style="231" bestFit="1" customWidth="1"/>
    <col min="30" max="30" width="6.7109375" style="231" bestFit="1" customWidth="1"/>
    <col min="31" max="31" width="6.5703125" style="231" bestFit="1" customWidth="1"/>
    <col min="32" max="32" width="5.42578125" style="233" bestFit="1" customWidth="1"/>
    <col min="33" max="33" width="6.7109375" style="233" bestFit="1" customWidth="1"/>
    <col min="34" max="34" width="13" style="231" bestFit="1" customWidth="1"/>
    <col min="35" max="35" width="11.42578125" style="202" bestFit="1" customWidth="1"/>
    <col min="36" max="36" width="10.28515625" style="231" bestFit="1" customWidth="1"/>
    <col min="37" max="38" width="9.28515625" style="231" bestFit="1" customWidth="1"/>
    <col min="39" max="40" width="9.7109375" style="231" bestFit="1" customWidth="1"/>
    <col min="41" max="41" width="10" style="231" bestFit="1" customWidth="1"/>
    <col min="42" max="42" width="9.42578125" style="231" customWidth="1"/>
    <col min="43" max="43" width="31.85546875" style="231" customWidth="1"/>
    <col min="44" max="44" width="7.7109375" style="231" bestFit="1" customWidth="1"/>
    <col min="45" max="45" width="7.85546875" style="231" bestFit="1" customWidth="1"/>
    <col min="46" max="46" width="8.28515625" style="231" bestFit="1" customWidth="1"/>
    <col min="47" max="47" width="7.85546875" style="231" bestFit="1" customWidth="1"/>
    <col min="48" max="48" width="7.7109375" style="231" bestFit="1" customWidth="1"/>
    <col min="49" max="50" width="9.42578125" style="231" bestFit="1" customWidth="1"/>
    <col min="51" max="54" width="9.28515625" style="231" bestFit="1" customWidth="1"/>
    <col min="55" max="55" width="9.140625" style="231" customWidth="1"/>
    <col min="56" max="16384" width="9.140625" style="231"/>
  </cols>
  <sheetData>
    <row r="1" spans="1:40">
      <c r="A1" s="640" t="s">
        <v>3</v>
      </c>
      <c r="AH1" s="202"/>
      <c r="AJ1" s="202"/>
      <c r="AK1" s="202"/>
      <c r="AL1" s="202"/>
      <c r="AM1" s="202"/>
      <c r="AN1" s="202"/>
    </row>
    <row r="2" spans="1:40">
      <c r="A2" s="384" t="s">
        <v>4</v>
      </c>
      <c r="AH2" s="202"/>
      <c r="AI2" s="202" t="s">
        <v>472</v>
      </c>
      <c r="AJ2" s="202"/>
      <c r="AK2" s="202"/>
      <c r="AL2" s="202"/>
      <c r="AM2" s="202"/>
      <c r="AN2" s="202"/>
    </row>
    <row r="3" spans="1:40" ht="15.75" thickBot="1">
      <c r="AH3" s="202"/>
      <c r="AI3" s="202" t="s">
        <v>473</v>
      </c>
      <c r="AJ3" s="202"/>
      <c r="AK3" s="202"/>
      <c r="AL3" s="202"/>
      <c r="AM3" s="202"/>
      <c r="AN3" s="202"/>
    </row>
    <row r="4" spans="1:40" ht="15.75" thickBot="1">
      <c r="A4" s="1199" t="s">
        <v>474</v>
      </c>
      <c r="B4" s="1200"/>
      <c r="C4" s="1199"/>
      <c r="AH4" s="202"/>
      <c r="AI4" s="202" t="s">
        <v>475</v>
      </c>
      <c r="AJ4" s="202"/>
      <c r="AK4" s="202"/>
      <c r="AL4" s="202"/>
      <c r="AM4" s="202"/>
      <c r="AN4" s="202"/>
    </row>
    <row r="5" spans="1:40" ht="15.75" thickBot="1">
      <c r="A5" s="703" t="s">
        <v>5</v>
      </c>
      <c r="B5" s="704" t="s">
        <v>6</v>
      </c>
      <c r="C5" s="705" t="s">
        <v>7</v>
      </c>
      <c r="AH5" s="202"/>
      <c r="AI5" s="202" t="s">
        <v>476</v>
      </c>
      <c r="AJ5" s="202"/>
      <c r="AK5" s="202"/>
      <c r="AL5" s="202"/>
      <c r="AM5" s="202"/>
      <c r="AN5" s="202"/>
    </row>
    <row r="6" spans="1:40">
      <c r="A6" s="706">
        <v>46023</v>
      </c>
      <c r="B6" s="707">
        <f>M102</f>
        <v>959</v>
      </c>
      <c r="C6" s="708">
        <f>((B6-612)/612)*100</f>
        <v>56.699346405228759</v>
      </c>
      <c r="AH6" s="202"/>
      <c r="AI6" s="202" t="s">
        <v>477</v>
      </c>
      <c r="AJ6" s="202"/>
      <c r="AK6" s="202"/>
      <c r="AL6" s="202"/>
      <c r="AM6" s="202"/>
      <c r="AN6" s="202"/>
    </row>
    <row r="7" spans="1:40">
      <c r="A7" s="706">
        <v>46054</v>
      </c>
      <c r="B7" s="709">
        <f>L102</f>
        <v>830</v>
      </c>
      <c r="C7" s="708">
        <f>((B7-B6)/B6)*100</f>
        <v>-13.451511991657977</v>
      </c>
      <c r="AH7" s="202"/>
      <c r="AJ7" s="202"/>
      <c r="AK7" s="202"/>
      <c r="AL7" s="202"/>
      <c r="AM7" s="202"/>
      <c r="AN7" s="202"/>
    </row>
    <row r="8" spans="1:40">
      <c r="A8" s="706">
        <v>46082</v>
      </c>
      <c r="B8" s="709">
        <f>K102</f>
        <v>964</v>
      </c>
      <c r="C8" s="708">
        <f>((B8-B7)/B7)*100</f>
        <v>16.14457831325301</v>
      </c>
      <c r="AH8" s="202"/>
      <c r="AJ8" s="202"/>
      <c r="AK8" s="202"/>
      <c r="AL8" s="202"/>
      <c r="AM8" s="202"/>
      <c r="AN8" s="202"/>
    </row>
    <row r="9" spans="1:40">
      <c r="A9" s="706">
        <v>46113</v>
      </c>
      <c r="B9" s="709"/>
      <c r="C9" s="708"/>
      <c r="AH9" s="202"/>
      <c r="AJ9" s="202"/>
      <c r="AK9" s="202"/>
      <c r="AL9" s="202"/>
      <c r="AM9" s="202"/>
      <c r="AN9" s="202"/>
    </row>
    <row r="10" spans="1:40">
      <c r="A10" s="706">
        <v>46143</v>
      </c>
      <c r="B10" s="709"/>
      <c r="C10" s="708"/>
      <c r="AH10" s="202"/>
      <c r="AJ10" s="202"/>
      <c r="AK10" s="202"/>
      <c r="AL10" s="202"/>
      <c r="AM10" s="202"/>
      <c r="AN10" s="202"/>
    </row>
    <row r="11" spans="1:40">
      <c r="A11" s="706">
        <v>46174</v>
      </c>
      <c r="B11" s="709"/>
      <c r="C11" s="708"/>
      <c r="AH11" s="202"/>
      <c r="AJ11" s="202"/>
      <c r="AK11" s="202"/>
      <c r="AL11" s="202"/>
      <c r="AM11" s="202"/>
      <c r="AN11" s="202"/>
    </row>
    <row r="12" spans="1:40">
      <c r="A12" s="706">
        <v>46204</v>
      </c>
      <c r="B12" s="709"/>
      <c r="C12" s="708"/>
      <c r="AH12" s="202"/>
      <c r="AJ12" s="202"/>
      <c r="AK12" s="202"/>
      <c r="AL12" s="202"/>
      <c r="AM12" s="202"/>
      <c r="AN12" s="202"/>
    </row>
    <row r="13" spans="1:40">
      <c r="A13" s="706">
        <v>46235</v>
      </c>
      <c r="B13" s="709"/>
      <c r="C13" s="708"/>
      <c r="AH13" s="202"/>
      <c r="AJ13" s="202"/>
      <c r="AK13" s="202"/>
      <c r="AL13" s="202"/>
      <c r="AM13" s="202"/>
      <c r="AN13" s="202"/>
    </row>
    <row r="14" spans="1:40">
      <c r="A14" s="706">
        <v>46266</v>
      </c>
      <c r="B14" s="709"/>
      <c r="C14" s="708"/>
      <c r="AH14" s="202"/>
      <c r="AJ14" s="202"/>
      <c r="AK14" s="202"/>
      <c r="AL14" s="202"/>
      <c r="AM14" s="202"/>
      <c r="AN14" s="202"/>
    </row>
    <row r="15" spans="1:40">
      <c r="A15" s="706">
        <v>46296</v>
      </c>
      <c r="B15" s="709"/>
      <c r="C15" s="708"/>
      <c r="AH15" s="202"/>
      <c r="AJ15" s="202"/>
      <c r="AK15" s="202"/>
      <c r="AL15" s="202"/>
      <c r="AM15" s="202"/>
      <c r="AN15" s="202"/>
    </row>
    <row r="16" spans="1:40">
      <c r="A16" s="706">
        <v>46327</v>
      </c>
      <c r="B16" s="710"/>
      <c r="C16" s="708"/>
      <c r="AH16" s="202"/>
      <c r="AJ16" s="202"/>
      <c r="AK16" s="202"/>
      <c r="AL16" s="202"/>
      <c r="AM16" s="202"/>
      <c r="AN16" s="202"/>
    </row>
    <row r="17" spans="1:40" ht="15.75" thickBot="1">
      <c r="A17" s="706">
        <v>46357</v>
      </c>
      <c r="B17" s="711"/>
      <c r="C17" s="712"/>
      <c r="AH17" s="202"/>
      <c r="AJ17" s="202"/>
      <c r="AK17" s="202"/>
      <c r="AL17" s="202"/>
      <c r="AM17" s="202"/>
      <c r="AN17" s="202"/>
    </row>
    <row r="18" spans="1:40" ht="15.75" thickBot="1">
      <c r="A18" s="713" t="s">
        <v>8</v>
      </c>
      <c r="B18" s="714">
        <f>SUM(B6:B17)</f>
        <v>2753</v>
      </c>
      <c r="C18" s="231"/>
      <c r="AH18" s="202"/>
      <c r="AJ18" s="202"/>
      <c r="AK18" s="202"/>
      <c r="AL18" s="202"/>
      <c r="AM18" s="202"/>
      <c r="AN18" s="202"/>
    </row>
    <row r="19" spans="1:40" ht="15.75" thickBot="1">
      <c r="A19" s="715" t="s">
        <v>9</v>
      </c>
      <c r="B19" s="716">
        <f>AVERAGE(B6:B17)</f>
        <v>917.66666666666663</v>
      </c>
      <c r="C19" s="231"/>
      <c r="AH19" s="202"/>
      <c r="AJ19" s="202"/>
      <c r="AK19" s="202"/>
      <c r="AL19" s="202"/>
      <c r="AM19" s="202"/>
      <c r="AN19" s="202"/>
    </row>
    <row r="20" spans="1:40" ht="15.75" thickBot="1">
      <c r="A20" s="232"/>
      <c r="B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AH20" s="202"/>
      <c r="AJ20" s="202"/>
      <c r="AK20" s="202"/>
      <c r="AL20" s="202"/>
      <c r="AM20" s="202"/>
      <c r="AN20" s="202"/>
    </row>
    <row r="21" spans="1:40" ht="24.95" customHeight="1" thickBot="1">
      <c r="A21" s="717" t="s">
        <v>478</v>
      </c>
      <c r="B21" s="718">
        <v>46357</v>
      </c>
      <c r="C21" s="718">
        <v>46327</v>
      </c>
      <c r="D21" s="718">
        <v>46296</v>
      </c>
      <c r="E21" s="718">
        <v>46266</v>
      </c>
      <c r="F21" s="718">
        <v>46235</v>
      </c>
      <c r="G21" s="718">
        <v>46204</v>
      </c>
      <c r="H21" s="718">
        <v>46174</v>
      </c>
      <c r="I21" s="718">
        <v>46143</v>
      </c>
      <c r="J21" s="718">
        <v>46113</v>
      </c>
      <c r="K21" s="718">
        <v>46082</v>
      </c>
      <c r="L21" s="718">
        <v>46054</v>
      </c>
      <c r="M21" s="718">
        <v>46023</v>
      </c>
      <c r="N21" s="718" t="s">
        <v>8</v>
      </c>
      <c r="O21" s="719" t="s">
        <v>9</v>
      </c>
      <c r="P21" s="720" t="s">
        <v>11</v>
      </c>
      <c r="Q21" s="721"/>
      <c r="S21" s="1200" t="s">
        <v>479</v>
      </c>
      <c r="T21" s="1200"/>
      <c r="U21" s="1200"/>
      <c r="V21" s="1200"/>
      <c r="W21" s="1200"/>
      <c r="X21" s="1200"/>
      <c r="Y21" s="1200"/>
      <c r="Z21" s="1200"/>
      <c r="AA21" s="1200"/>
      <c r="AB21" s="1200"/>
      <c r="AC21" s="1200"/>
      <c r="AD21" s="1200"/>
      <c r="AE21" s="1200"/>
      <c r="AF21" s="1200"/>
      <c r="AG21" s="1200"/>
      <c r="AH21" s="699">
        <v>12</v>
      </c>
      <c r="AI21" s="699"/>
      <c r="AJ21" s="699">
        <v>11</v>
      </c>
      <c r="AK21" s="699">
        <v>7</v>
      </c>
      <c r="AL21" s="699">
        <v>2</v>
      </c>
      <c r="AM21" s="699">
        <v>10</v>
      </c>
      <c r="AN21" s="699">
        <v>7</v>
      </c>
    </row>
    <row r="22" spans="1:40" ht="34.5" customHeight="1" thickBot="1">
      <c r="A22" s="722" t="s">
        <v>480</v>
      </c>
      <c r="B22" s="723"/>
      <c r="C22" s="724"/>
      <c r="D22" s="724"/>
      <c r="E22" s="724"/>
      <c r="F22" s="724"/>
      <c r="G22" s="724"/>
      <c r="H22" s="724"/>
      <c r="I22" s="724"/>
      <c r="J22" s="725"/>
      <c r="K22" s="726">
        <v>3</v>
      </c>
      <c r="L22" s="725">
        <v>3</v>
      </c>
      <c r="M22" s="727">
        <v>3</v>
      </c>
      <c r="N22" s="728">
        <f t="shared" ref="N22:N53" si="0">SUM(B22:M22)</f>
        <v>9</v>
      </c>
      <c r="O22" s="729">
        <f t="shared" ref="O22:O53" si="1">AVERAGE(B22:M22)</f>
        <v>3</v>
      </c>
      <c r="P22" s="730">
        <f>(N22/N102)*100</f>
        <v>0.32691609153650564</v>
      </c>
      <c r="Q22" s="731"/>
      <c r="R22" s="732"/>
      <c r="S22" s="733"/>
      <c r="T22" s="734">
        <v>46357</v>
      </c>
      <c r="U22" s="734">
        <v>46327</v>
      </c>
      <c r="V22" s="734">
        <v>46296</v>
      </c>
      <c r="W22" s="734">
        <v>46266</v>
      </c>
      <c r="X22" s="734">
        <v>46235</v>
      </c>
      <c r="Y22" s="734">
        <v>46204</v>
      </c>
      <c r="Z22" s="734">
        <v>46174</v>
      </c>
      <c r="AA22" s="734">
        <v>46143</v>
      </c>
      <c r="AB22" s="734">
        <v>46113</v>
      </c>
      <c r="AC22" s="734">
        <v>46082</v>
      </c>
      <c r="AD22" s="734">
        <v>46054</v>
      </c>
      <c r="AE22" s="735">
        <v>46023</v>
      </c>
      <c r="AF22" s="736" t="s">
        <v>8</v>
      </c>
      <c r="AG22" s="737" t="s">
        <v>9</v>
      </c>
      <c r="AH22" s="699">
        <v>84</v>
      </c>
      <c r="AI22" s="699"/>
      <c r="AJ22" s="699">
        <v>90</v>
      </c>
      <c r="AK22" s="699">
        <v>117</v>
      </c>
      <c r="AL22" s="699">
        <v>58</v>
      </c>
      <c r="AM22" s="699">
        <v>49</v>
      </c>
      <c r="AN22" s="699">
        <v>22</v>
      </c>
    </row>
    <row r="23" spans="1:40" ht="24.95" customHeight="1" thickBot="1">
      <c r="A23" s="738" t="s">
        <v>481</v>
      </c>
      <c r="B23" s="723"/>
      <c r="C23" s="724"/>
      <c r="D23" s="724"/>
      <c r="E23" s="724"/>
      <c r="F23" s="724"/>
      <c r="G23" s="724"/>
      <c r="H23" s="724"/>
      <c r="I23" s="724"/>
      <c r="J23" s="739"/>
      <c r="K23" s="740">
        <v>0</v>
      </c>
      <c r="L23" s="739">
        <v>0</v>
      </c>
      <c r="M23" s="727">
        <v>0</v>
      </c>
      <c r="N23" s="728">
        <f t="shared" si="0"/>
        <v>0</v>
      </c>
      <c r="O23" s="729">
        <f t="shared" si="1"/>
        <v>0</v>
      </c>
      <c r="P23" s="730">
        <f>(N23/N102)*100</f>
        <v>0</v>
      </c>
      <c r="Q23" s="731"/>
      <c r="R23" s="732"/>
      <c r="S23" s="1201" t="s">
        <v>482</v>
      </c>
      <c r="T23" s="1201"/>
      <c r="U23" s="1201"/>
      <c r="V23" s="1201"/>
      <c r="W23" s="1201"/>
      <c r="X23" s="1201"/>
      <c r="Y23" s="1201"/>
      <c r="Z23" s="1201"/>
      <c r="AA23" s="1201"/>
      <c r="AB23" s="1201"/>
      <c r="AC23" s="1201"/>
      <c r="AD23" s="1201"/>
      <c r="AE23" s="1201"/>
      <c r="AF23" s="741"/>
      <c r="AG23" s="742"/>
    </row>
    <row r="24" spans="1:40" ht="24.95" customHeight="1" thickBot="1">
      <c r="A24" s="738" t="s">
        <v>442</v>
      </c>
      <c r="B24" s="743"/>
      <c r="C24" s="744"/>
      <c r="D24" s="744"/>
      <c r="E24" s="744"/>
      <c r="F24" s="744"/>
      <c r="G24" s="724"/>
      <c r="H24" s="744"/>
      <c r="I24" s="744"/>
      <c r="J24" s="739"/>
      <c r="K24" s="745">
        <v>5</v>
      </c>
      <c r="L24" s="739">
        <v>1</v>
      </c>
      <c r="M24" s="746">
        <v>7</v>
      </c>
      <c r="N24" s="747">
        <f t="shared" si="0"/>
        <v>13</v>
      </c>
      <c r="O24" s="748">
        <f t="shared" si="1"/>
        <v>4.333333333333333</v>
      </c>
      <c r="P24" s="749">
        <f t="shared" ref="P24:P55" si="2">(N24/$N$102)*100</f>
        <v>0.47221213221939706</v>
      </c>
      <c r="Q24" s="731"/>
      <c r="R24" s="732"/>
      <c r="S24" s="750" t="s">
        <v>8</v>
      </c>
      <c r="T24" s="751"/>
      <c r="U24" s="751"/>
      <c r="V24" s="751"/>
      <c r="W24" s="751"/>
      <c r="X24" s="751"/>
      <c r="Y24" s="751"/>
      <c r="Z24" s="751"/>
      <c r="AA24" s="751"/>
      <c r="AB24" s="751"/>
      <c r="AC24" s="751">
        <v>964</v>
      </c>
      <c r="AD24" s="751">
        <v>830</v>
      </c>
      <c r="AE24" s="752">
        <v>959</v>
      </c>
      <c r="AF24" s="753">
        <f>SUM(T24:AE24)</f>
        <v>2753</v>
      </c>
      <c r="AG24" s="754">
        <f>AVERAGE(T24:AE24)</f>
        <v>917.66666666666663</v>
      </c>
    </row>
    <row r="25" spans="1:40" ht="24.95" customHeight="1">
      <c r="A25" s="738" t="s">
        <v>483</v>
      </c>
      <c r="B25" s="743"/>
      <c r="C25" s="744"/>
      <c r="D25" s="744"/>
      <c r="E25" s="744"/>
      <c r="F25" s="744"/>
      <c r="G25" s="724"/>
      <c r="H25" s="744"/>
      <c r="I25" s="744"/>
      <c r="J25" s="739"/>
      <c r="K25" s="745">
        <v>95</v>
      </c>
      <c r="L25" s="739">
        <v>88</v>
      </c>
      <c r="M25" s="746">
        <v>107</v>
      </c>
      <c r="N25" s="747">
        <f t="shared" si="0"/>
        <v>290</v>
      </c>
      <c r="O25" s="748">
        <f t="shared" si="1"/>
        <v>96.666666666666671</v>
      </c>
      <c r="P25" s="749">
        <f t="shared" si="2"/>
        <v>10.533962949509625</v>
      </c>
      <c r="Q25" s="731"/>
      <c r="R25" s="732"/>
      <c r="S25" s="755"/>
      <c r="T25" s="756"/>
      <c r="U25" s="756"/>
      <c r="V25" s="756"/>
      <c r="W25" s="756"/>
      <c r="X25" s="756"/>
      <c r="Y25" s="757"/>
      <c r="Z25" s="758"/>
      <c r="AA25" s="756"/>
      <c r="AB25" s="756"/>
      <c r="AC25" s="756"/>
      <c r="AD25" s="756" t="s">
        <v>484</v>
      </c>
      <c r="AE25" s="757"/>
      <c r="AF25" s="759"/>
      <c r="AG25" s="760"/>
      <c r="AH25" s="234"/>
    </row>
    <row r="26" spans="1:40" ht="24.95" customHeight="1" thickBot="1">
      <c r="A26" s="738" t="s">
        <v>485</v>
      </c>
      <c r="B26" s="743"/>
      <c r="C26" s="744"/>
      <c r="D26" s="744"/>
      <c r="E26" s="744"/>
      <c r="F26" s="744"/>
      <c r="G26" s="724"/>
      <c r="H26" s="744"/>
      <c r="I26" s="744"/>
      <c r="J26" s="739"/>
      <c r="K26" s="745">
        <v>10</v>
      </c>
      <c r="L26" s="739">
        <v>10</v>
      </c>
      <c r="M26" s="746">
        <v>8</v>
      </c>
      <c r="N26" s="747">
        <f t="shared" si="0"/>
        <v>28</v>
      </c>
      <c r="O26" s="748">
        <f t="shared" si="1"/>
        <v>9.3333333333333339</v>
      </c>
      <c r="P26" s="749">
        <f t="shared" si="2"/>
        <v>1.0170722847802398</v>
      </c>
      <c r="Q26" s="731"/>
      <c r="R26" s="732"/>
      <c r="S26" s="1202" t="s">
        <v>472</v>
      </c>
      <c r="T26" s="1202"/>
      <c r="U26" s="1202"/>
      <c r="V26" s="1202"/>
      <c r="W26" s="1202"/>
      <c r="X26" s="1202"/>
      <c r="Y26" s="1202"/>
      <c r="Z26" s="1202"/>
      <c r="AA26" s="1202"/>
      <c r="AB26" s="1202"/>
      <c r="AC26" s="1202"/>
      <c r="AD26" s="1202"/>
      <c r="AE26" s="1202"/>
      <c r="AF26" s="761"/>
      <c r="AG26" s="762"/>
      <c r="AH26" s="234"/>
    </row>
    <row r="27" spans="1:40" ht="24.95" customHeight="1" thickBot="1">
      <c r="A27" s="738" t="s">
        <v>486</v>
      </c>
      <c r="B27" s="743"/>
      <c r="C27" s="744"/>
      <c r="D27" s="744"/>
      <c r="E27" s="744"/>
      <c r="F27" s="744"/>
      <c r="G27" s="724"/>
      <c r="H27" s="744"/>
      <c r="I27" s="744"/>
      <c r="J27" s="739"/>
      <c r="K27" s="745">
        <v>24</v>
      </c>
      <c r="L27" s="739">
        <v>14</v>
      </c>
      <c r="M27" s="746">
        <v>9</v>
      </c>
      <c r="N27" s="747">
        <f t="shared" si="0"/>
        <v>47</v>
      </c>
      <c r="O27" s="748">
        <f t="shared" si="1"/>
        <v>15.666666666666666</v>
      </c>
      <c r="P27" s="749">
        <f t="shared" si="2"/>
        <v>1.7072284780239737</v>
      </c>
      <c r="Q27" s="731"/>
      <c r="R27" s="732"/>
      <c r="S27" s="763" t="s">
        <v>487</v>
      </c>
      <c r="T27" s="764">
        <f t="shared" ref="T27:AE27" si="3">SUM(T28:T29)</f>
        <v>0</v>
      </c>
      <c r="U27" s="765">
        <f t="shared" si="3"/>
        <v>0</v>
      </c>
      <c r="V27" s="765">
        <f t="shared" si="3"/>
        <v>0</v>
      </c>
      <c r="W27" s="765">
        <f t="shared" si="3"/>
        <v>0</v>
      </c>
      <c r="X27" s="765">
        <f t="shared" si="3"/>
        <v>0</v>
      </c>
      <c r="Y27" s="765">
        <f t="shared" si="3"/>
        <v>0</v>
      </c>
      <c r="Z27" s="765">
        <f t="shared" si="3"/>
        <v>0</v>
      </c>
      <c r="AA27" s="765">
        <f t="shared" si="3"/>
        <v>0</v>
      </c>
      <c r="AB27" s="765">
        <f t="shared" si="3"/>
        <v>0</v>
      </c>
      <c r="AC27" s="765">
        <f t="shared" si="3"/>
        <v>864</v>
      </c>
      <c r="AD27" s="765">
        <f t="shared" si="3"/>
        <v>880</v>
      </c>
      <c r="AE27" s="765">
        <f t="shared" si="3"/>
        <v>798</v>
      </c>
      <c r="AF27" s="766">
        <f>SUM(T27:AE27)</f>
        <v>2542</v>
      </c>
      <c r="AG27" s="754">
        <f>SUM(AG28:AG29)</f>
        <v>847.33333333333337</v>
      </c>
      <c r="AH27" s="234"/>
    </row>
    <row r="28" spans="1:40" ht="24.95" customHeight="1">
      <c r="A28" s="738" t="s">
        <v>488</v>
      </c>
      <c r="B28" s="743"/>
      <c r="C28" s="744"/>
      <c r="D28" s="744"/>
      <c r="E28" s="744"/>
      <c r="F28" s="744"/>
      <c r="G28" s="724"/>
      <c r="H28" s="744"/>
      <c r="I28" s="744"/>
      <c r="J28" s="739"/>
      <c r="K28" s="745">
        <v>1</v>
      </c>
      <c r="L28" s="739">
        <v>2</v>
      </c>
      <c r="M28" s="746">
        <v>0</v>
      </c>
      <c r="N28" s="747">
        <f t="shared" si="0"/>
        <v>3</v>
      </c>
      <c r="O28" s="748">
        <f t="shared" si="1"/>
        <v>1</v>
      </c>
      <c r="P28" s="749">
        <f t="shared" si="2"/>
        <v>0.10897203051216856</v>
      </c>
      <c r="Q28" s="731"/>
      <c r="R28" s="732"/>
      <c r="S28" s="767" t="s">
        <v>489</v>
      </c>
      <c r="T28" s="768"/>
      <c r="U28" s="769"/>
      <c r="V28" s="769"/>
      <c r="W28" s="769"/>
      <c r="X28" s="769"/>
      <c r="Y28" s="769"/>
      <c r="Z28" s="769"/>
      <c r="AA28" s="769"/>
      <c r="AB28" s="769"/>
      <c r="AC28" s="770">
        <v>643</v>
      </c>
      <c r="AD28" s="770">
        <v>636</v>
      </c>
      <c r="AE28" s="771">
        <v>633</v>
      </c>
      <c r="AF28" s="772">
        <f>SUM(T28:AE28)</f>
        <v>1912</v>
      </c>
      <c r="AG28" s="773">
        <f>AVERAGE(T28:AE28)</f>
        <v>637.33333333333337</v>
      </c>
      <c r="AH28" s="234"/>
    </row>
    <row r="29" spans="1:40" ht="24.95" customHeight="1" thickBot="1">
      <c r="A29" s="738" t="s">
        <v>490</v>
      </c>
      <c r="B29" s="743"/>
      <c r="C29" s="744"/>
      <c r="D29" s="744"/>
      <c r="E29" s="744"/>
      <c r="F29" s="744"/>
      <c r="G29" s="724"/>
      <c r="H29" s="744"/>
      <c r="I29" s="744"/>
      <c r="J29" s="739"/>
      <c r="K29" s="745">
        <v>1</v>
      </c>
      <c r="L29" s="739">
        <v>0</v>
      </c>
      <c r="M29" s="746">
        <v>3</v>
      </c>
      <c r="N29" s="747">
        <f t="shared" si="0"/>
        <v>4</v>
      </c>
      <c r="O29" s="748">
        <f t="shared" si="1"/>
        <v>1.3333333333333333</v>
      </c>
      <c r="P29" s="749">
        <f t="shared" si="2"/>
        <v>0.1452960406828914</v>
      </c>
      <c r="Q29" s="731"/>
      <c r="R29" s="732"/>
      <c r="S29" s="774" t="s">
        <v>491</v>
      </c>
      <c r="T29" s="775"/>
      <c r="U29" s="776"/>
      <c r="V29" s="776"/>
      <c r="W29" s="776"/>
      <c r="X29" s="776"/>
      <c r="Y29" s="776"/>
      <c r="Z29" s="776"/>
      <c r="AA29" s="776"/>
      <c r="AB29" s="776"/>
      <c r="AC29" s="777">
        <v>221</v>
      </c>
      <c r="AD29" s="777">
        <v>244</v>
      </c>
      <c r="AE29" s="778">
        <v>165</v>
      </c>
      <c r="AF29" s="779">
        <f>SUM(T29:AE29)</f>
        <v>630</v>
      </c>
      <c r="AG29" s="780">
        <f>AVERAGE(T29:AE29)</f>
        <v>210</v>
      </c>
      <c r="AH29" s="234"/>
    </row>
    <row r="30" spans="1:40" ht="24.95" customHeight="1" thickBot="1">
      <c r="A30" s="781" t="s">
        <v>492</v>
      </c>
      <c r="B30" s="743"/>
      <c r="C30" s="744"/>
      <c r="D30" s="744"/>
      <c r="E30" s="744"/>
      <c r="F30" s="744"/>
      <c r="G30" s="724"/>
      <c r="H30" s="744"/>
      <c r="I30" s="744"/>
      <c r="J30" s="739"/>
      <c r="K30" s="745">
        <v>1</v>
      </c>
      <c r="L30" s="739">
        <v>0</v>
      </c>
      <c r="M30" s="746">
        <v>3</v>
      </c>
      <c r="N30" s="747">
        <f t="shared" si="0"/>
        <v>4</v>
      </c>
      <c r="O30" s="748">
        <f t="shared" si="1"/>
        <v>1.3333333333333333</v>
      </c>
      <c r="P30" s="749">
        <f t="shared" si="2"/>
        <v>0.1452960406828914</v>
      </c>
      <c r="Q30" s="731"/>
      <c r="R30" s="732"/>
      <c r="S30" s="782"/>
      <c r="T30" s="783"/>
      <c r="U30" s="783"/>
      <c r="V30" s="783"/>
      <c r="W30" s="783"/>
      <c r="X30" s="783"/>
      <c r="Y30" s="783"/>
      <c r="Z30" s="783"/>
      <c r="AA30" s="783"/>
      <c r="AB30" s="783"/>
      <c r="AC30" s="783"/>
      <c r="AD30" s="783"/>
      <c r="AE30" s="784"/>
      <c r="AF30" s="759"/>
      <c r="AG30" s="760"/>
    </row>
    <row r="31" spans="1:40" ht="36.75" customHeight="1" thickBot="1">
      <c r="A31" s="738" t="s">
        <v>493</v>
      </c>
      <c r="B31" s="743"/>
      <c r="C31" s="744"/>
      <c r="D31" s="744"/>
      <c r="E31" s="744"/>
      <c r="F31" s="744"/>
      <c r="G31" s="724"/>
      <c r="H31" s="744"/>
      <c r="I31" s="744"/>
      <c r="J31" s="739"/>
      <c r="K31" s="745">
        <v>4</v>
      </c>
      <c r="L31" s="739">
        <v>2</v>
      </c>
      <c r="M31" s="746">
        <v>5</v>
      </c>
      <c r="N31" s="747">
        <f t="shared" si="0"/>
        <v>11</v>
      </c>
      <c r="O31" s="748">
        <f t="shared" si="1"/>
        <v>3.6666666666666665</v>
      </c>
      <c r="P31" s="749">
        <f t="shared" si="2"/>
        <v>0.39956411187795132</v>
      </c>
      <c r="Q31" s="731"/>
      <c r="R31" s="732"/>
      <c r="S31" s="1203" t="s">
        <v>494</v>
      </c>
      <c r="T31" s="1203"/>
      <c r="U31" s="1203"/>
      <c r="V31" s="1203"/>
      <c r="W31" s="1203"/>
      <c r="X31" s="1203"/>
      <c r="Y31" s="1203"/>
      <c r="Z31" s="1203"/>
      <c r="AA31" s="1203"/>
      <c r="AB31" s="1203"/>
      <c r="AC31" s="1203"/>
      <c r="AD31" s="1203"/>
      <c r="AE31" s="1203"/>
      <c r="AF31" s="761"/>
      <c r="AG31" s="762"/>
    </row>
    <row r="32" spans="1:40" ht="27.75" customHeight="1" thickBot="1">
      <c r="A32" s="738" t="s">
        <v>495</v>
      </c>
      <c r="B32" s="743"/>
      <c r="C32" s="744"/>
      <c r="D32" s="744"/>
      <c r="E32" s="744"/>
      <c r="F32" s="744"/>
      <c r="G32" s="724"/>
      <c r="H32" s="744"/>
      <c r="I32" s="744"/>
      <c r="J32" s="739"/>
      <c r="K32" s="745">
        <v>21</v>
      </c>
      <c r="L32" s="739">
        <v>13</v>
      </c>
      <c r="M32" s="746">
        <v>15</v>
      </c>
      <c r="N32" s="747">
        <f t="shared" si="0"/>
        <v>49</v>
      </c>
      <c r="O32" s="748">
        <f t="shared" si="1"/>
        <v>16.333333333333332</v>
      </c>
      <c r="P32" s="749">
        <f t="shared" si="2"/>
        <v>1.7798764983654194</v>
      </c>
      <c r="Q32" s="731"/>
      <c r="R32" s="732"/>
      <c r="S32" s="785" t="s">
        <v>496</v>
      </c>
      <c r="T32" s="786"/>
      <c r="U32" s="787"/>
      <c r="V32" s="787"/>
      <c r="W32" s="787"/>
      <c r="X32" s="787"/>
      <c r="Y32" s="787"/>
      <c r="Z32" s="787"/>
      <c r="AA32" s="787"/>
      <c r="AB32" s="788"/>
      <c r="AC32" s="788">
        <v>122</v>
      </c>
      <c r="AD32" s="788">
        <v>168</v>
      </c>
      <c r="AE32" s="789">
        <v>83</v>
      </c>
      <c r="AF32" s="790">
        <f>SUM(T32:AE32)</f>
        <v>373</v>
      </c>
      <c r="AG32" s="791">
        <f>AVERAGE(T32:AE32)</f>
        <v>124.33333333333333</v>
      </c>
    </row>
    <row r="33" spans="1:33" ht="34.5" thickBot="1">
      <c r="A33" s="738" t="s">
        <v>497</v>
      </c>
      <c r="B33" s="743"/>
      <c r="C33" s="744"/>
      <c r="D33" s="744"/>
      <c r="E33" s="744"/>
      <c r="F33" s="744"/>
      <c r="G33" s="724"/>
      <c r="H33" s="744"/>
      <c r="I33" s="744"/>
      <c r="J33" s="739"/>
      <c r="K33" s="745">
        <v>2</v>
      </c>
      <c r="L33" s="739">
        <v>2</v>
      </c>
      <c r="M33" s="746">
        <v>0</v>
      </c>
      <c r="N33" s="747">
        <f t="shared" si="0"/>
        <v>4</v>
      </c>
      <c r="O33" s="748">
        <f t="shared" si="1"/>
        <v>1.3333333333333333</v>
      </c>
      <c r="P33" s="749">
        <f t="shared" si="2"/>
        <v>0.1452960406828914</v>
      </c>
      <c r="Q33" s="731"/>
      <c r="R33" s="732"/>
      <c r="S33" s="792" t="s">
        <v>498</v>
      </c>
      <c r="T33" s="793">
        <f t="shared" ref="T33:AE33" si="4">SUM(T34:T35)</f>
        <v>0</v>
      </c>
      <c r="U33" s="793">
        <f t="shared" si="4"/>
        <v>0</v>
      </c>
      <c r="V33" s="793">
        <f t="shared" si="4"/>
        <v>0</v>
      </c>
      <c r="W33" s="793">
        <f t="shared" si="4"/>
        <v>0</v>
      </c>
      <c r="X33" s="793">
        <f t="shared" si="4"/>
        <v>0</v>
      </c>
      <c r="Y33" s="793">
        <f t="shared" si="4"/>
        <v>0</v>
      </c>
      <c r="Z33" s="793">
        <f t="shared" si="4"/>
        <v>0</v>
      </c>
      <c r="AA33" s="793">
        <f t="shared" si="4"/>
        <v>0</v>
      </c>
      <c r="AB33" s="793">
        <f t="shared" si="4"/>
        <v>0</v>
      </c>
      <c r="AC33" s="793">
        <f t="shared" si="4"/>
        <v>105</v>
      </c>
      <c r="AD33" s="793">
        <f t="shared" si="4"/>
        <v>145</v>
      </c>
      <c r="AE33" s="793">
        <f t="shared" si="4"/>
        <v>65</v>
      </c>
      <c r="AF33" s="794">
        <f>SUM(T33:AE33)</f>
        <v>315</v>
      </c>
      <c r="AG33" s="795">
        <f>SUM(AG34:AG35)</f>
        <v>105</v>
      </c>
    </row>
    <row r="34" spans="1:33" ht="22.5">
      <c r="A34" s="738" t="s">
        <v>562</v>
      </c>
      <c r="B34" s="743"/>
      <c r="C34" s="744"/>
      <c r="D34" s="744"/>
      <c r="E34" s="744"/>
      <c r="F34" s="744"/>
      <c r="G34" s="724"/>
      <c r="H34" s="744"/>
      <c r="I34" s="744"/>
      <c r="J34" s="739"/>
      <c r="K34" s="745">
        <v>46</v>
      </c>
      <c r="L34" s="739">
        <v>27</v>
      </c>
      <c r="M34" s="746">
        <v>30</v>
      </c>
      <c r="N34" s="747">
        <f t="shared" si="0"/>
        <v>103</v>
      </c>
      <c r="O34" s="748">
        <f t="shared" si="1"/>
        <v>34.333333333333336</v>
      </c>
      <c r="P34" s="749">
        <f t="shared" si="2"/>
        <v>3.7413730475844535</v>
      </c>
      <c r="Q34" s="731"/>
      <c r="R34" s="732"/>
      <c r="S34" s="796" t="s">
        <v>499</v>
      </c>
      <c r="T34" s="797"/>
      <c r="U34" s="798"/>
      <c r="V34" s="799"/>
      <c r="W34" s="800"/>
      <c r="X34" s="801"/>
      <c r="Y34" s="802"/>
      <c r="Z34" s="803"/>
      <c r="AA34" s="798"/>
      <c r="AB34" s="798"/>
      <c r="AC34" s="798">
        <v>63</v>
      </c>
      <c r="AD34" s="798">
        <v>66</v>
      </c>
      <c r="AE34" s="801">
        <v>46</v>
      </c>
      <c r="AF34" s="804">
        <f>SUM(T34:AE34)</f>
        <v>175</v>
      </c>
      <c r="AG34" s="805">
        <f>AVERAGE(T34:AE34)</f>
        <v>58.333333333333336</v>
      </c>
    </row>
    <row r="35" spans="1:33" ht="23.25" thickBot="1">
      <c r="A35" s="738" t="s">
        <v>500</v>
      </c>
      <c r="B35" s="743"/>
      <c r="C35" s="744"/>
      <c r="D35" s="744"/>
      <c r="E35" s="744"/>
      <c r="F35" s="744"/>
      <c r="G35" s="724"/>
      <c r="H35" s="744"/>
      <c r="I35" s="744"/>
      <c r="J35" s="739"/>
      <c r="K35" s="745">
        <v>2</v>
      </c>
      <c r="L35" s="739">
        <v>2</v>
      </c>
      <c r="M35" s="746">
        <v>5</v>
      </c>
      <c r="N35" s="747">
        <f t="shared" si="0"/>
        <v>9</v>
      </c>
      <c r="O35" s="748">
        <f t="shared" si="1"/>
        <v>3</v>
      </c>
      <c r="P35" s="749">
        <f t="shared" si="2"/>
        <v>0.32691609153650564</v>
      </c>
      <c r="Q35" s="731"/>
      <c r="R35" s="732"/>
      <c r="S35" s="806" t="s">
        <v>491</v>
      </c>
      <c r="T35" s="807"/>
      <c r="U35" s="808"/>
      <c r="V35" s="808"/>
      <c r="W35" s="809"/>
      <c r="X35" s="810"/>
      <c r="Y35" s="811"/>
      <c r="Z35" s="812"/>
      <c r="AA35" s="808"/>
      <c r="AB35" s="808"/>
      <c r="AC35" s="808">
        <v>42</v>
      </c>
      <c r="AD35" s="808">
        <v>79</v>
      </c>
      <c r="AE35" s="810">
        <v>19</v>
      </c>
      <c r="AF35" s="813">
        <f>SUM(T35:AE35)</f>
        <v>140</v>
      </c>
      <c r="AG35" s="814">
        <f>AVERAGE(T35:AE35)</f>
        <v>46.666666666666664</v>
      </c>
    </row>
    <row r="36" spans="1:33" ht="23.25" thickBot="1">
      <c r="A36" s="738" t="s">
        <v>501</v>
      </c>
      <c r="B36" s="743"/>
      <c r="C36" s="744"/>
      <c r="D36" s="744"/>
      <c r="E36" s="744"/>
      <c r="F36" s="744"/>
      <c r="G36" s="724"/>
      <c r="H36" s="744"/>
      <c r="I36" s="744"/>
      <c r="J36" s="739"/>
      <c r="K36" s="745">
        <v>22</v>
      </c>
      <c r="L36" s="739">
        <v>17</v>
      </c>
      <c r="M36" s="746">
        <v>20</v>
      </c>
      <c r="N36" s="747">
        <f t="shared" si="0"/>
        <v>59</v>
      </c>
      <c r="O36" s="748">
        <f t="shared" si="1"/>
        <v>19.666666666666668</v>
      </c>
      <c r="P36" s="749">
        <f t="shared" si="2"/>
        <v>2.143116600072648</v>
      </c>
      <c r="Q36" s="246"/>
      <c r="R36" s="732"/>
      <c r="S36" s="782"/>
      <c r="T36" s="783"/>
      <c r="U36" s="783"/>
      <c r="V36" s="783"/>
      <c r="W36" s="783"/>
      <c r="X36" s="783"/>
      <c r="Y36" s="783"/>
      <c r="Z36" s="783"/>
      <c r="AA36" s="783"/>
      <c r="AB36" s="783"/>
      <c r="AC36" s="783"/>
      <c r="AD36" s="783"/>
      <c r="AE36" s="784"/>
      <c r="AF36" s="741"/>
      <c r="AG36" s="760"/>
    </row>
    <row r="37" spans="1:33" ht="23.25" thickBot="1">
      <c r="A37" s="738" t="s">
        <v>502</v>
      </c>
      <c r="B37" s="743"/>
      <c r="C37" s="744"/>
      <c r="D37" s="744"/>
      <c r="E37" s="744"/>
      <c r="F37" s="744"/>
      <c r="G37" s="724"/>
      <c r="H37" s="744"/>
      <c r="I37" s="744"/>
      <c r="J37" s="739"/>
      <c r="K37" s="745">
        <v>30</v>
      </c>
      <c r="L37" s="739">
        <v>24</v>
      </c>
      <c r="M37" s="746">
        <v>27</v>
      </c>
      <c r="N37" s="747">
        <f t="shared" si="0"/>
        <v>81</v>
      </c>
      <c r="O37" s="748">
        <f t="shared" si="1"/>
        <v>27</v>
      </c>
      <c r="P37" s="749">
        <f t="shared" si="2"/>
        <v>2.9422448238285508</v>
      </c>
      <c r="Q37" s="246"/>
      <c r="R37" s="732"/>
      <c r="S37" s="1204" t="s">
        <v>503</v>
      </c>
      <c r="T37" s="1204"/>
      <c r="U37" s="1204"/>
      <c r="V37" s="1204"/>
      <c r="W37" s="1204"/>
      <c r="X37" s="1204"/>
      <c r="Y37" s="1204"/>
      <c r="Z37" s="1204"/>
      <c r="AA37" s="1204"/>
      <c r="AB37" s="1204"/>
      <c r="AC37" s="1204"/>
      <c r="AD37" s="1204"/>
      <c r="AE37" s="1204"/>
      <c r="AF37" s="761"/>
      <c r="AG37" s="762"/>
    </row>
    <row r="38" spans="1:33" ht="23.25" thickBot="1">
      <c r="A38" s="738" t="s">
        <v>504</v>
      </c>
      <c r="B38" s="743"/>
      <c r="C38" s="744"/>
      <c r="D38" s="744"/>
      <c r="E38" s="744"/>
      <c r="F38" s="744"/>
      <c r="G38" s="724"/>
      <c r="H38" s="744"/>
      <c r="I38" s="744"/>
      <c r="J38" s="739"/>
      <c r="K38" s="745">
        <v>12</v>
      </c>
      <c r="L38" s="739">
        <v>13</v>
      </c>
      <c r="M38" s="746">
        <v>13</v>
      </c>
      <c r="N38" s="747">
        <f t="shared" si="0"/>
        <v>38</v>
      </c>
      <c r="O38" s="748">
        <f t="shared" si="1"/>
        <v>12.666666666666666</v>
      </c>
      <c r="P38" s="749">
        <f t="shared" si="2"/>
        <v>1.3803123864874682</v>
      </c>
      <c r="Q38" s="246"/>
      <c r="R38" s="732"/>
      <c r="S38" s="815" t="s">
        <v>496</v>
      </c>
      <c r="T38" s="816"/>
      <c r="U38" s="817"/>
      <c r="V38" s="817"/>
      <c r="W38" s="817"/>
      <c r="X38" s="817"/>
      <c r="Y38" s="817"/>
      <c r="Z38" s="817"/>
      <c r="AA38" s="817"/>
      <c r="AB38" s="817"/>
      <c r="AC38" s="817">
        <v>91</v>
      </c>
      <c r="AD38" s="817">
        <v>75</v>
      </c>
      <c r="AE38" s="818">
        <v>71</v>
      </c>
      <c r="AF38" s="819">
        <f>SUM(T38:AE38)</f>
        <v>237</v>
      </c>
      <c r="AG38" s="754">
        <f>AVERAGE(T38:AE38)</f>
        <v>79</v>
      </c>
    </row>
    <row r="39" spans="1:33" ht="29.25" thickBot="1">
      <c r="A39" s="738" t="s">
        <v>563</v>
      </c>
      <c r="B39" s="743"/>
      <c r="C39" s="744"/>
      <c r="D39" s="744"/>
      <c r="E39" s="744"/>
      <c r="F39" s="744"/>
      <c r="G39" s="724"/>
      <c r="H39" s="744"/>
      <c r="I39" s="744"/>
      <c r="J39" s="739"/>
      <c r="K39" s="745">
        <v>12</v>
      </c>
      <c r="L39" s="739">
        <v>6</v>
      </c>
      <c r="M39" s="746">
        <v>33</v>
      </c>
      <c r="N39" s="747">
        <f t="shared" si="0"/>
        <v>51</v>
      </c>
      <c r="O39" s="748">
        <f t="shared" si="1"/>
        <v>17</v>
      </c>
      <c r="P39" s="749">
        <f t="shared" si="2"/>
        <v>1.8525245187068651</v>
      </c>
      <c r="Q39" s="246"/>
      <c r="R39" s="732"/>
      <c r="S39" s="820" t="s">
        <v>505</v>
      </c>
      <c r="T39" s="821">
        <f t="shared" ref="T39:AE39" si="5">SUM(T40:T41)</f>
        <v>0</v>
      </c>
      <c r="U39" s="821">
        <f t="shared" si="5"/>
        <v>0</v>
      </c>
      <c r="V39" s="821">
        <f t="shared" si="5"/>
        <v>0</v>
      </c>
      <c r="W39" s="821">
        <f t="shared" si="5"/>
        <v>0</v>
      </c>
      <c r="X39" s="821">
        <f t="shared" si="5"/>
        <v>0</v>
      </c>
      <c r="Y39" s="821">
        <f t="shared" si="5"/>
        <v>0</v>
      </c>
      <c r="Z39" s="821">
        <f t="shared" si="5"/>
        <v>0</v>
      </c>
      <c r="AA39" s="821">
        <f t="shared" si="5"/>
        <v>0</v>
      </c>
      <c r="AB39" s="821">
        <f t="shared" si="5"/>
        <v>0</v>
      </c>
      <c r="AC39" s="821">
        <f t="shared" si="5"/>
        <v>84</v>
      </c>
      <c r="AD39" s="821">
        <f t="shared" si="5"/>
        <v>67</v>
      </c>
      <c r="AE39" s="822">
        <f t="shared" si="5"/>
        <v>71</v>
      </c>
      <c r="AF39" s="766">
        <f>SUM(T39:AE39)</f>
        <v>222</v>
      </c>
      <c r="AG39" s="754">
        <f>SUM(AG40:AG41)</f>
        <v>74</v>
      </c>
    </row>
    <row r="40" spans="1:33" ht="22.5">
      <c r="A40" s="738" t="s">
        <v>506</v>
      </c>
      <c r="B40" s="743"/>
      <c r="C40" s="744"/>
      <c r="D40" s="744"/>
      <c r="E40" s="744"/>
      <c r="F40" s="744"/>
      <c r="G40" s="724"/>
      <c r="H40" s="744"/>
      <c r="I40" s="744"/>
      <c r="J40" s="739"/>
      <c r="K40" s="745">
        <v>0</v>
      </c>
      <c r="L40" s="739">
        <v>2</v>
      </c>
      <c r="M40" s="746">
        <v>2</v>
      </c>
      <c r="N40" s="747">
        <f t="shared" si="0"/>
        <v>4</v>
      </c>
      <c r="O40" s="748">
        <f t="shared" si="1"/>
        <v>1.3333333333333333</v>
      </c>
      <c r="P40" s="749">
        <f t="shared" si="2"/>
        <v>0.1452960406828914</v>
      </c>
      <c r="Q40" s="731"/>
      <c r="R40" s="732"/>
      <c r="S40" s="823" t="s">
        <v>499</v>
      </c>
      <c r="T40" s="824"/>
      <c r="U40" s="825"/>
      <c r="V40" s="826"/>
      <c r="W40" s="825"/>
      <c r="X40" s="826"/>
      <c r="Y40" s="826"/>
      <c r="Z40" s="825"/>
      <c r="AA40" s="825"/>
      <c r="AB40" s="825"/>
      <c r="AC40" s="825">
        <v>44</v>
      </c>
      <c r="AD40" s="825">
        <v>18</v>
      </c>
      <c r="AE40" s="827">
        <v>43</v>
      </c>
      <c r="AF40" s="828">
        <f>SUM(T40:AE40)</f>
        <v>105</v>
      </c>
      <c r="AG40" s="829">
        <f>AVERAGE(T40:AE40)</f>
        <v>35</v>
      </c>
    </row>
    <row r="41" spans="1:33" ht="23.25" thickBot="1">
      <c r="A41" s="738" t="s">
        <v>507</v>
      </c>
      <c r="B41" s="743"/>
      <c r="C41" s="744"/>
      <c r="D41" s="744"/>
      <c r="E41" s="744"/>
      <c r="F41" s="744"/>
      <c r="G41" s="724"/>
      <c r="H41" s="744"/>
      <c r="I41" s="744"/>
      <c r="J41" s="739"/>
      <c r="K41" s="745">
        <v>79</v>
      </c>
      <c r="L41" s="739">
        <v>58</v>
      </c>
      <c r="M41" s="746">
        <v>73</v>
      </c>
      <c r="N41" s="747">
        <f t="shared" si="0"/>
        <v>210</v>
      </c>
      <c r="O41" s="748">
        <f t="shared" si="1"/>
        <v>70</v>
      </c>
      <c r="P41" s="749">
        <f t="shared" si="2"/>
        <v>7.628042135851798</v>
      </c>
      <c r="Q41" s="246"/>
      <c r="R41" s="732"/>
      <c r="S41" s="830" t="s">
        <v>491</v>
      </c>
      <c r="T41" s="831"/>
      <c r="U41" s="826"/>
      <c r="V41" s="832"/>
      <c r="W41" s="826"/>
      <c r="X41" s="832"/>
      <c r="Y41" s="832"/>
      <c r="Z41" s="826"/>
      <c r="AA41" s="826"/>
      <c r="AB41" s="826"/>
      <c r="AC41" s="826">
        <v>40</v>
      </c>
      <c r="AD41" s="826">
        <v>49</v>
      </c>
      <c r="AE41" s="833">
        <v>28</v>
      </c>
      <c r="AF41" s="834">
        <f>SUM(T41:AE41)</f>
        <v>117</v>
      </c>
      <c r="AG41" s="835">
        <f>AVERAGE(T41:AE41)</f>
        <v>39</v>
      </c>
    </row>
    <row r="42" spans="1:33" ht="15.75" thickBot="1">
      <c r="A42" s="738" t="s">
        <v>508</v>
      </c>
      <c r="B42" s="743"/>
      <c r="C42" s="744"/>
      <c r="D42" s="744"/>
      <c r="E42" s="744"/>
      <c r="F42" s="744"/>
      <c r="G42" s="724"/>
      <c r="H42" s="744"/>
      <c r="I42" s="744"/>
      <c r="J42" s="739"/>
      <c r="K42" s="745">
        <v>0</v>
      </c>
      <c r="L42" s="739">
        <v>0</v>
      </c>
      <c r="M42" s="746">
        <v>0</v>
      </c>
      <c r="N42" s="747">
        <f t="shared" si="0"/>
        <v>0</v>
      </c>
      <c r="O42" s="748">
        <f t="shared" si="1"/>
        <v>0</v>
      </c>
      <c r="P42" s="749">
        <f t="shared" si="2"/>
        <v>0</v>
      </c>
      <c r="Q42" s="246"/>
      <c r="R42" s="732"/>
      <c r="S42" s="836" t="s">
        <v>476</v>
      </c>
      <c r="T42" s="816"/>
      <c r="U42" s="817"/>
      <c r="V42" s="817"/>
      <c r="W42" s="817"/>
      <c r="X42" s="817"/>
      <c r="Y42" s="817"/>
      <c r="Z42" s="817"/>
      <c r="AA42" s="817"/>
      <c r="AB42" s="817"/>
      <c r="AC42" s="817">
        <v>57</v>
      </c>
      <c r="AD42" s="817">
        <v>26</v>
      </c>
      <c r="AE42" s="818">
        <v>50</v>
      </c>
      <c r="AF42" s="819">
        <f>SUM(T42:AE42)</f>
        <v>133</v>
      </c>
      <c r="AG42" s="837">
        <f>AVERAGE(T42:AE42)</f>
        <v>44.333333333333336</v>
      </c>
    </row>
    <row r="43" spans="1:33" ht="23.25" thickBot="1">
      <c r="A43" s="738" t="s">
        <v>509</v>
      </c>
      <c r="B43" s="743"/>
      <c r="C43" s="744"/>
      <c r="D43" s="744"/>
      <c r="E43" s="744"/>
      <c r="F43" s="744"/>
      <c r="G43" s="724"/>
      <c r="H43" s="744"/>
      <c r="I43" s="744"/>
      <c r="J43" s="739"/>
      <c r="K43" s="745">
        <v>9</v>
      </c>
      <c r="L43" s="739">
        <v>8</v>
      </c>
      <c r="M43" s="746">
        <v>12</v>
      </c>
      <c r="N43" s="747">
        <f t="shared" si="0"/>
        <v>29</v>
      </c>
      <c r="O43" s="748">
        <f t="shared" si="1"/>
        <v>9.6666666666666661</v>
      </c>
      <c r="P43" s="749">
        <f t="shared" si="2"/>
        <v>1.0533962949509625</v>
      </c>
      <c r="Q43" s="246"/>
      <c r="R43" s="732"/>
      <c r="S43" s="838"/>
      <c r="T43" s="839"/>
      <c r="U43" s="839"/>
      <c r="V43" s="839"/>
      <c r="W43" s="839"/>
      <c r="X43" s="839"/>
      <c r="Y43" s="839"/>
      <c r="Z43" s="839"/>
      <c r="AA43" s="839"/>
      <c r="AB43" s="839"/>
      <c r="AC43" s="839"/>
      <c r="AD43" s="839"/>
      <c r="AE43" s="840"/>
      <c r="AF43" s="761"/>
      <c r="AG43" s="742"/>
    </row>
    <row r="44" spans="1:33" ht="23.25" thickBot="1">
      <c r="A44" s="738" t="s">
        <v>510</v>
      </c>
      <c r="B44" s="743"/>
      <c r="C44" s="744"/>
      <c r="D44" s="744"/>
      <c r="E44" s="744"/>
      <c r="F44" s="744"/>
      <c r="G44" s="724"/>
      <c r="H44" s="744"/>
      <c r="I44" s="744"/>
      <c r="J44" s="739"/>
      <c r="K44" s="745">
        <v>25</v>
      </c>
      <c r="L44" s="739">
        <v>36</v>
      </c>
      <c r="M44" s="746">
        <v>34</v>
      </c>
      <c r="N44" s="747">
        <f t="shared" si="0"/>
        <v>95</v>
      </c>
      <c r="O44" s="748">
        <f t="shared" si="1"/>
        <v>31.666666666666668</v>
      </c>
      <c r="P44" s="749">
        <f t="shared" si="2"/>
        <v>3.4507809662186708</v>
      </c>
      <c r="Q44" s="246"/>
      <c r="R44" s="732"/>
      <c r="S44" s="1198" t="s">
        <v>512</v>
      </c>
      <c r="T44" s="1198"/>
      <c r="U44" s="1198"/>
      <c r="V44" s="1198"/>
      <c r="W44" s="1198"/>
      <c r="X44" s="1198"/>
      <c r="Y44" s="1198"/>
      <c r="Z44" s="1198"/>
      <c r="AA44" s="1198"/>
      <c r="AB44" s="1198"/>
      <c r="AC44" s="1198"/>
      <c r="AD44" s="1198"/>
      <c r="AE44" s="1198"/>
      <c r="AF44" s="841"/>
      <c r="AG44" s="842"/>
    </row>
    <row r="45" spans="1:33" ht="34.5" thickBot="1">
      <c r="A45" s="738" t="s">
        <v>511</v>
      </c>
      <c r="B45" s="743"/>
      <c r="C45" s="744"/>
      <c r="D45" s="744"/>
      <c r="E45" s="744"/>
      <c r="F45" s="744"/>
      <c r="G45" s="724"/>
      <c r="H45" s="744"/>
      <c r="I45" s="744"/>
      <c r="J45" s="739"/>
      <c r="K45" s="745">
        <v>27</v>
      </c>
      <c r="L45" s="739">
        <v>16</v>
      </c>
      <c r="M45" s="746">
        <v>34</v>
      </c>
      <c r="N45" s="747">
        <f t="shared" si="0"/>
        <v>77</v>
      </c>
      <c r="O45" s="748">
        <f t="shared" si="1"/>
        <v>25.666666666666668</v>
      </c>
      <c r="P45" s="749">
        <f t="shared" si="2"/>
        <v>2.7969487831456594</v>
      </c>
      <c r="Q45" s="246"/>
      <c r="R45" s="732"/>
      <c r="S45" s="843" t="s">
        <v>496</v>
      </c>
      <c r="T45" s="844"/>
      <c r="U45" s="845"/>
      <c r="V45" s="845"/>
      <c r="W45" s="845"/>
      <c r="X45" s="845"/>
      <c r="Y45" s="845"/>
      <c r="Z45" s="845"/>
      <c r="AA45" s="845"/>
      <c r="AB45" s="845"/>
      <c r="AC45" s="845">
        <v>30</v>
      </c>
      <c r="AD45" s="845">
        <v>17</v>
      </c>
      <c r="AE45" s="846">
        <v>25</v>
      </c>
      <c r="AF45" s="847">
        <f>SUM(T45:AE45)</f>
        <v>72</v>
      </c>
      <c r="AG45" s="837">
        <f>AVERAGE(T45:AE45)</f>
        <v>24</v>
      </c>
    </row>
    <row r="46" spans="1:33" ht="29.25" thickBot="1">
      <c r="A46" s="738" t="s">
        <v>513</v>
      </c>
      <c r="B46" s="743"/>
      <c r="C46" s="744"/>
      <c r="D46" s="744"/>
      <c r="E46" s="744"/>
      <c r="F46" s="744"/>
      <c r="G46" s="724"/>
      <c r="H46" s="744"/>
      <c r="I46" s="744"/>
      <c r="J46" s="739"/>
      <c r="K46" s="745">
        <v>36</v>
      </c>
      <c r="L46" s="739">
        <v>29</v>
      </c>
      <c r="M46" s="746">
        <v>10</v>
      </c>
      <c r="N46" s="747">
        <f t="shared" si="0"/>
        <v>75</v>
      </c>
      <c r="O46" s="748">
        <f t="shared" si="1"/>
        <v>25</v>
      </c>
      <c r="P46" s="749">
        <f t="shared" si="2"/>
        <v>2.7243007628042135</v>
      </c>
      <c r="Q46" s="246"/>
      <c r="R46" s="732"/>
      <c r="S46" s="848" t="s">
        <v>515</v>
      </c>
      <c r="T46" s="849">
        <f t="shared" ref="T46:Z46" si="6">SUM(T47:T48)</f>
        <v>0</v>
      </c>
      <c r="U46" s="849">
        <f t="shared" si="6"/>
        <v>0</v>
      </c>
      <c r="V46" s="849">
        <f t="shared" si="6"/>
        <v>0</v>
      </c>
      <c r="W46" s="849">
        <f t="shared" si="6"/>
        <v>0</v>
      </c>
      <c r="X46" s="849">
        <f t="shared" si="6"/>
        <v>0</v>
      </c>
      <c r="Y46" s="849">
        <f t="shared" si="6"/>
        <v>0</v>
      </c>
      <c r="Z46" s="849">
        <f t="shared" si="6"/>
        <v>0</v>
      </c>
      <c r="AA46" s="849">
        <v>0</v>
      </c>
      <c r="AB46" s="849">
        <f>SUM(AB47:AB48)</f>
        <v>0</v>
      </c>
      <c r="AC46" s="849">
        <f>SUM(AC47:AC48)</f>
        <v>15</v>
      </c>
      <c r="AD46" s="849">
        <f>SUM(AD47:AD48)</f>
        <v>9</v>
      </c>
      <c r="AE46" s="850">
        <f>SUM(AE47:AE48)</f>
        <v>11</v>
      </c>
      <c r="AF46" s="766">
        <f>SUM(T46:AE46)</f>
        <v>35</v>
      </c>
      <c r="AG46" s="754">
        <f>SUM(AG47:AG48)</f>
        <v>11.666666666666668</v>
      </c>
    </row>
    <row r="47" spans="1:33" ht="33.75">
      <c r="A47" s="738" t="s">
        <v>514</v>
      </c>
      <c r="B47" s="743"/>
      <c r="C47" s="744"/>
      <c r="D47" s="744"/>
      <c r="E47" s="744"/>
      <c r="F47" s="744"/>
      <c r="G47" s="724"/>
      <c r="H47" s="744"/>
      <c r="I47" s="744"/>
      <c r="J47" s="739"/>
      <c r="K47" s="745">
        <v>16</v>
      </c>
      <c r="L47" s="739">
        <v>7</v>
      </c>
      <c r="M47" s="746">
        <v>10</v>
      </c>
      <c r="N47" s="747">
        <f t="shared" si="0"/>
        <v>33</v>
      </c>
      <c r="O47" s="748">
        <f t="shared" si="1"/>
        <v>11</v>
      </c>
      <c r="P47" s="749">
        <f t="shared" si="2"/>
        <v>1.1986923356338541</v>
      </c>
      <c r="Q47" s="246"/>
      <c r="R47" s="732"/>
      <c r="S47" s="851" t="s">
        <v>499</v>
      </c>
      <c r="T47" s="852"/>
      <c r="U47" s="853"/>
      <c r="V47" s="853"/>
      <c r="W47" s="853"/>
      <c r="X47" s="853"/>
      <c r="Y47" s="854"/>
      <c r="Z47" s="853"/>
      <c r="AA47" s="853"/>
      <c r="AB47" s="853"/>
      <c r="AC47" s="853">
        <v>5</v>
      </c>
      <c r="AD47" s="853">
        <v>6</v>
      </c>
      <c r="AE47" s="855">
        <v>4</v>
      </c>
      <c r="AF47" s="828">
        <f>SUM(T47:AE47)</f>
        <v>15</v>
      </c>
      <c r="AG47" s="829">
        <f>AVERAGE(T47:AE47)</f>
        <v>5</v>
      </c>
    </row>
    <row r="48" spans="1:33" ht="34.5" thickBot="1">
      <c r="A48" s="738" t="s">
        <v>516</v>
      </c>
      <c r="B48" s="743"/>
      <c r="C48" s="744"/>
      <c r="D48" s="744"/>
      <c r="E48" s="744"/>
      <c r="F48" s="744"/>
      <c r="G48" s="724"/>
      <c r="H48" s="744"/>
      <c r="I48" s="744"/>
      <c r="J48" s="739"/>
      <c r="K48" s="745">
        <v>14</v>
      </c>
      <c r="L48" s="739">
        <v>9</v>
      </c>
      <c r="M48" s="746">
        <v>4</v>
      </c>
      <c r="N48" s="747">
        <f t="shared" si="0"/>
        <v>27</v>
      </c>
      <c r="O48" s="748">
        <f t="shared" si="1"/>
        <v>9</v>
      </c>
      <c r="P48" s="749">
        <f t="shared" si="2"/>
        <v>0.98074827460951697</v>
      </c>
      <c r="Q48" s="246"/>
      <c r="R48" s="732"/>
      <c r="S48" s="856" t="s">
        <v>491</v>
      </c>
      <c r="T48" s="857"/>
      <c r="U48" s="858"/>
      <c r="V48" s="858"/>
      <c r="W48" s="858"/>
      <c r="X48" s="858"/>
      <c r="Y48" s="859"/>
      <c r="Z48" s="858"/>
      <c r="AA48" s="858"/>
      <c r="AB48" s="858"/>
      <c r="AC48" s="858">
        <v>10</v>
      </c>
      <c r="AD48" s="858">
        <v>3</v>
      </c>
      <c r="AE48" s="860">
        <v>7</v>
      </c>
      <c r="AF48" s="834">
        <f>SUM(T48:AE48)</f>
        <v>20</v>
      </c>
      <c r="AG48" s="835">
        <f>AVERAGE(T48:AE48)</f>
        <v>6.666666666666667</v>
      </c>
    </row>
    <row r="49" spans="1:38" ht="22.5">
      <c r="A49" s="738" t="s">
        <v>517</v>
      </c>
      <c r="B49" s="743"/>
      <c r="C49" s="744"/>
      <c r="D49" s="744"/>
      <c r="E49" s="744"/>
      <c r="F49" s="744"/>
      <c r="G49" s="724"/>
      <c r="H49" s="744"/>
      <c r="I49" s="744"/>
      <c r="J49" s="739"/>
      <c r="K49" s="745">
        <v>70</v>
      </c>
      <c r="L49" s="739">
        <v>58</v>
      </c>
      <c r="M49" s="746">
        <v>59</v>
      </c>
      <c r="N49" s="747">
        <f t="shared" si="0"/>
        <v>187</v>
      </c>
      <c r="O49" s="748">
        <f t="shared" si="1"/>
        <v>62.333333333333336</v>
      </c>
      <c r="P49" s="749">
        <f t="shared" si="2"/>
        <v>6.7925899019251723</v>
      </c>
      <c r="Q49" s="246"/>
      <c r="R49" s="732"/>
    </row>
    <row r="50" spans="1:38" ht="22.5">
      <c r="A50" s="738" t="s">
        <v>518</v>
      </c>
      <c r="B50" s="743"/>
      <c r="C50" s="744"/>
      <c r="D50" s="744"/>
      <c r="E50" s="744"/>
      <c r="F50" s="744"/>
      <c r="G50" s="724"/>
      <c r="H50" s="744"/>
      <c r="I50" s="744"/>
      <c r="J50" s="739"/>
      <c r="K50" s="745">
        <v>8</v>
      </c>
      <c r="L50" s="739">
        <v>14</v>
      </c>
      <c r="M50" s="746">
        <v>8</v>
      </c>
      <c r="N50" s="747">
        <f t="shared" si="0"/>
        <v>30</v>
      </c>
      <c r="O50" s="748">
        <f t="shared" si="1"/>
        <v>10</v>
      </c>
      <c r="P50" s="749">
        <f t="shared" si="2"/>
        <v>1.0897203051216855</v>
      </c>
      <c r="Q50" s="246"/>
      <c r="R50" s="732"/>
    </row>
    <row r="51" spans="1:38" ht="22.5">
      <c r="A51" s="738" t="s">
        <v>519</v>
      </c>
      <c r="B51" s="743"/>
      <c r="C51" s="744"/>
      <c r="D51" s="744"/>
      <c r="E51" s="744"/>
      <c r="F51" s="744"/>
      <c r="G51" s="724"/>
      <c r="H51" s="744"/>
      <c r="I51" s="744"/>
      <c r="J51" s="739"/>
      <c r="K51" s="745">
        <v>1</v>
      </c>
      <c r="L51" s="739">
        <v>1</v>
      </c>
      <c r="M51" s="746">
        <v>3</v>
      </c>
      <c r="N51" s="747">
        <f t="shared" si="0"/>
        <v>5</v>
      </c>
      <c r="O51" s="748">
        <f t="shared" si="1"/>
        <v>1.6666666666666667</v>
      </c>
      <c r="P51" s="749">
        <f t="shared" si="2"/>
        <v>0.18162005085361424</v>
      </c>
      <c r="Q51" s="246"/>
      <c r="R51" s="732"/>
      <c r="S51" s="732"/>
    </row>
    <row r="52" spans="1:38" ht="22.5">
      <c r="A52" s="738" t="s">
        <v>520</v>
      </c>
      <c r="B52" s="743"/>
      <c r="C52" s="744"/>
      <c r="D52" s="744"/>
      <c r="E52" s="744"/>
      <c r="F52" s="744"/>
      <c r="G52" s="724"/>
      <c r="H52" s="744"/>
      <c r="I52" s="744"/>
      <c r="J52" s="739"/>
      <c r="K52" s="745">
        <v>0</v>
      </c>
      <c r="L52" s="739">
        <v>7</v>
      </c>
      <c r="M52" s="746">
        <v>2</v>
      </c>
      <c r="N52" s="747">
        <f t="shared" si="0"/>
        <v>9</v>
      </c>
      <c r="O52" s="748">
        <f t="shared" si="1"/>
        <v>3</v>
      </c>
      <c r="P52" s="749">
        <f t="shared" si="2"/>
        <v>0.32691609153650564</v>
      </c>
      <c r="Q52" s="731"/>
      <c r="R52" s="732"/>
      <c r="S52" s="732"/>
      <c r="AH52" s="232"/>
    </row>
    <row r="53" spans="1:38" ht="22.5">
      <c r="A53" s="781" t="s">
        <v>521</v>
      </c>
      <c r="B53" s="743"/>
      <c r="C53" s="744"/>
      <c r="D53" s="744"/>
      <c r="E53" s="744"/>
      <c r="F53" s="744"/>
      <c r="G53" s="724"/>
      <c r="H53" s="744"/>
      <c r="I53" s="744"/>
      <c r="J53" s="739"/>
      <c r="K53" s="745">
        <v>0</v>
      </c>
      <c r="L53" s="739">
        <v>0</v>
      </c>
      <c r="M53" s="746">
        <v>2</v>
      </c>
      <c r="N53" s="747">
        <f t="shared" si="0"/>
        <v>2</v>
      </c>
      <c r="O53" s="748">
        <f t="shared" si="1"/>
        <v>0.66666666666666663</v>
      </c>
      <c r="P53" s="749">
        <f t="shared" si="2"/>
        <v>7.2648020341445699E-2</v>
      </c>
      <c r="Q53" s="246"/>
      <c r="R53" s="732"/>
      <c r="S53" s="732"/>
    </row>
    <row r="54" spans="1:38" ht="22.5">
      <c r="A54" s="738" t="s">
        <v>574</v>
      </c>
      <c r="B54" s="743"/>
      <c r="C54" s="744"/>
      <c r="D54" s="744"/>
      <c r="E54" s="744"/>
      <c r="F54" s="744"/>
      <c r="G54" s="724"/>
      <c r="H54" s="744"/>
      <c r="I54" s="744"/>
      <c r="J54" s="739"/>
      <c r="K54" s="745">
        <v>85</v>
      </c>
      <c r="L54" s="739">
        <v>74</v>
      </c>
      <c r="M54" s="746">
        <v>151</v>
      </c>
      <c r="N54" s="747">
        <f t="shared" ref="N54:N85" si="7">SUM(B54:M54)</f>
        <v>310</v>
      </c>
      <c r="O54" s="748">
        <f t="shared" ref="O54:O85" si="8">AVERAGE(B54:M54)</f>
        <v>103.33333333333333</v>
      </c>
      <c r="P54" s="749">
        <f t="shared" si="2"/>
        <v>11.260443152924083</v>
      </c>
      <c r="Q54" s="246"/>
      <c r="R54" s="732"/>
      <c r="S54" s="732"/>
    </row>
    <row r="55" spans="1:38" ht="22.5">
      <c r="A55" s="738" t="s">
        <v>522</v>
      </c>
      <c r="B55" s="743"/>
      <c r="C55" s="744"/>
      <c r="D55" s="744"/>
      <c r="E55" s="744"/>
      <c r="F55" s="744"/>
      <c r="G55" s="724"/>
      <c r="H55" s="744"/>
      <c r="I55" s="744"/>
      <c r="J55" s="739"/>
      <c r="K55" s="745">
        <v>35</v>
      </c>
      <c r="L55" s="739">
        <v>20</v>
      </c>
      <c r="M55" s="746">
        <v>21</v>
      </c>
      <c r="N55" s="747">
        <f t="shared" si="7"/>
        <v>76</v>
      </c>
      <c r="O55" s="748">
        <f t="shared" si="8"/>
        <v>25.333333333333332</v>
      </c>
      <c r="P55" s="749">
        <f t="shared" si="2"/>
        <v>2.7606247729749365</v>
      </c>
      <c r="Q55" s="246"/>
      <c r="R55" s="732"/>
      <c r="S55" s="732"/>
    </row>
    <row r="56" spans="1:38" ht="22.5">
      <c r="A56" s="738" t="s">
        <v>523</v>
      </c>
      <c r="B56" s="743"/>
      <c r="C56" s="744"/>
      <c r="D56" s="744"/>
      <c r="E56" s="744"/>
      <c r="F56" s="744"/>
      <c r="G56" s="724"/>
      <c r="H56" s="744"/>
      <c r="I56" s="744"/>
      <c r="J56" s="739"/>
      <c r="K56" s="745">
        <v>43</v>
      </c>
      <c r="L56" s="739">
        <v>28</v>
      </c>
      <c r="M56" s="746">
        <v>40</v>
      </c>
      <c r="N56" s="747">
        <f t="shared" si="7"/>
        <v>111</v>
      </c>
      <c r="O56" s="748">
        <f t="shared" si="8"/>
        <v>37</v>
      </c>
      <c r="P56" s="749">
        <f t="shared" ref="P56:P87" si="9">(N56/$N$102)*100</f>
        <v>4.0319651289502358</v>
      </c>
      <c r="Q56" s="731"/>
      <c r="R56" s="732"/>
      <c r="S56" s="732"/>
    </row>
    <row r="57" spans="1:38" ht="33.75">
      <c r="A57" s="738" t="s">
        <v>524</v>
      </c>
      <c r="B57" s="743"/>
      <c r="C57" s="744"/>
      <c r="D57" s="744"/>
      <c r="E57" s="744"/>
      <c r="F57" s="744"/>
      <c r="G57" s="724"/>
      <c r="H57" s="744"/>
      <c r="I57" s="744"/>
      <c r="J57" s="739"/>
      <c r="K57" s="745">
        <v>16</v>
      </c>
      <c r="L57" s="739">
        <v>12</v>
      </c>
      <c r="M57" s="746">
        <v>14</v>
      </c>
      <c r="N57" s="747">
        <f t="shared" si="7"/>
        <v>42</v>
      </c>
      <c r="O57" s="748">
        <f t="shared" si="8"/>
        <v>14</v>
      </c>
      <c r="P57" s="749">
        <f t="shared" si="9"/>
        <v>1.5256084271703596</v>
      </c>
      <c r="Q57" s="731"/>
      <c r="R57" s="732"/>
      <c r="S57" s="732"/>
    </row>
    <row r="58" spans="1:38" ht="22.5">
      <c r="A58" s="781" t="s">
        <v>525</v>
      </c>
      <c r="B58" s="743"/>
      <c r="C58" s="744"/>
      <c r="D58" s="744"/>
      <c r="E58" s="744"/>
      <c r="F58" s="744"/>
      <c r="G58" s="724"/>
      <c r="H58" s="744"/>
      <c r="I58" s="744"/>
      <c r="J58" s="739"/>
      <c r="K58" s="745">
        <v>2</v>
      </c>
      <c r="L58" s="739">
        <v>2</v>
      </c>
      <c r="M58" s="746">
        <v>4</v>
      </c>
      <c r="N58" s="747">
        <f t="shared" si="7"/>
        <v>8</v>
      </c>
      <c r="O58" s="748">
        <f t="shared" si="8"/>
        <v>2.6666666666666665</v>
      </c>
      <c r="P58" s="749">
        <f t="shared" si="9"/>
        <v>0.2905920813657828</v>
      </c>
      <c r="Q58" s="731"/>
      <c r="R58" s="732"/>
      <c r="S58" s="732"/>
    </row>
    <row r="59" spans="1:38" ht="22.5">
      <c r="A59" s="738" t="s">
        <v>526</v>
      </c>
      <c r="B59" s="743"/>
      <c r="C59" s="744"/>
      <c r="D59" s="744"/>
      <c r="E59" s="744"/>
      <c r="F59" s="744"/>
      <c r="G59" s="724"/>
      <c r="H59" s="744"/>
      <c r="I59" s="744"/>
      <c r="J59" s="739"/>
      <c r="K59" s="745">
        <v>42</v>
      </c>
      <c r="L59" s="739">
        <v>37</v>
      </c>
      <c r="M59" s="746">
        <v>42</v>
      </c>
      <c r="N59" s="747">
        <f t="shared" si="7"/>
        <v>121</v>
      </c>
      <c r="O59" s="748">
        <f t="shared" si="8"/>
        <v>40.333333333333336</v>
      </c>
      <c r="P59" s="749">
        <f t="shared" si="9"/>
        <v>4.3952052306574645</v>
      </c>
      <c r="Q59" s="731"/>
      <c r="R59" s="732"/>
      <c r="S59" s="732"/>
    </row>
    <row r="60" spans="1:38" ht="22.5">
      <c r="A60" s="738" t="s">
        <v>527</v>
      </c>
      <c r="B60" s="743"/>
      <c r="C60" s="744"/>
      <c r="D60" s="744"/>
      <c r="E60" s="744"/>
      <c r="F60" s="744"/>
      <c r="G60" s="724"/>
      <c r="H60" s="744"/>
      <c r="I60" s="744"/>
      <c r="J60" s="739"/>
      <c r="K60" s="745">
        <v>1</v>
      </c>
      <c r="L60" s="739">
        <v>3</v>
      </c>
      <c r="M60" s="746">
        <v>3</v>
      </c>
      <c r="N60" s="747">
        <f t="shared" si="7"/>
        <v>7</v>
      </c>
      <c r="O60" s="748">
        <f t="shared" si="8"/>
        <v>2.3333333333333335</v>
      </c>
      <c r="P60" s="749">
        <f t="shared" si="9"/>
        <v>0.25426807119505995</v>
      </c>
      <c r="Q60" s="731"/>
      <c r="R60" s="732"/>
      <c r="S60" s="732"/>
    </row>
    <row r="61" spans="1:38" ht="22.5">
      <c r="A61" s="738" t="s">
        <v>528</v>
      </c>
      <c r="B61" s="743"/>
      <c r="C61" s="744"/>
      <c r="D61" s="744"/>
      <c r="E61" s="744"/>
      <c r="F61" s="744"/>
      <c r="G61" s="724"/>
      <c r="H61" s="744"/>
      <c r="I61" s="744"/>
      <c r="J61" s="739"/>
      <c r="K61" s="745">
        <v>2</v>
      </c>
      <c r="L61" s="739">
        <v>1</v>
      </c>
      <c r="M61" s="746">
        <v>0</v>
      </c>
      <c r="N61" s="747">
        <f t="shared" si="7"/>
        <v>3</v>
      </c>
      <c r="O61" s="748">
        <f t="shared" si="8"/>
        <v>1</v>
      </c>
      <c r="P61" s="749">
        <f t="shared" si="9"/>
        <v>0.10897203051216856</v>
      </c>
      <c r="Q61" s="731"/>
      <c r="R61" s="732"/>
      <c r="S61" s="732"/>
    </row>
    <row r="62" spans="1:38">
      <c r="A62" s="738" t="s">
        <v>529</v>
      </c>
      <c r="B62" s="743"/>
      <c r="C62" s="744"/>
      <c r="D62" s="744"/>
      <c r="E62" s="744"/>
      <c r="F62" s="744"/>
      <c r="G62" s="724"/>
      <c r="H62" s="744"/>
      <c r="I62" s="744"/>
      <c r="J62" s="739"/>
      <c r="K62" s="745">
        <v>6</v>
      </c>
      <c r="L62" s="739">
        <v>1</v>
      </c>
      <c r="M62" s="746">
        <v>6</v>
      </c>
      <c r="N62" s="747">
        <f t="shared" si="7"/>
        <v>13</v>
      </c>
      <c r="O62" s="748">
        <f t="shared" si="8"/>
        <v>4.333333333333333</v>
      </c>
      <c r="P62" s="749">
        <f t="shared" si="9"/>
        <v>0.47221213221939706</v>
      </c>
      <c r="Q62" s="246"/>
      <c r="R62" s="732"/>
      <c r="S62" s="732"/>
      <c r="AL62" s="861"/>
    </row>
    <row r="63" spans="1:38" ht="22.5">
      <c r="A63" s="862" t="s">
        <v>573</v>
      </c>
      <c r="B63" s="743"/>
      <c r="C63" s="744"/>
      <c r="D63" s="744"/>
      <c r="E63" s="744"/>
      <c r="F63" s="744"/>
      <c r="G63" s="724"/>
      <c r="H63" s="744"/>
      <c r="I63" s="744"/>
      <c r="J63" s="739"/>
      <c r="K63" s="745">
        <v>3</v>
      </c>
      <c r="L63" s="739">
        <v>1</v>
      </c>
      <c r="M63" s="746">
        <v>0</v>
      </c>
      <c r="N63" s="747">
        <f t="shared" si="7"/>
        <v>4</v>
      </c>
      <c r="O63" s="748">
        <f t="shared" si="8"/>
        <v>1.3333333333333333</v>
      </c>
      <c r="P63" s="749">
        <f t="shared" si="9"/>
        <v>0.1452960406828914</v>
      </c>
      <c r="Q63" s="246"/>
      <c r="R63" s="732"/>
      <c r="S63" s="732"/>
    </row>
    <row r="64" spans="1:38" ht="33.75">
      <c r="A64" s="781" t="s">
        <v>530</v>
      </c>
      <c r="B64" s="743"/>
      <c r="C64" s="744"/>
      <c r="D64" s="744"/>
      <c r="E64" s="744"/>
      <c r="F64" s="744"/>
      <c r="G64" s="724"/>
      <c r="H64" s="744"/>
      <c r="I64" s="744"/>
      <c r="J64" s="739"/>
      <c r="K64" s="745">
        <v>10</v>
      </c>
      <c r="L64" s="739">
        <v>9</v>
      </c>
      <c r="M64" s="746">
        <v>14</v>
      </c>
      <c r="N64" s="747">
        <f t="shared" si="7"/>
        <v>33</v>
      </c>
      <c r="O64" s="748">
        <f t="shared" si="8"/>
        <v>11</v>
      </c>
      <c r="P64" s="749">
        <f t="shared" si="9"/>
        <v>1.1986923356338541</v>
      </c>
      <c r="Q64" s="731"/>
      <c r="R64" s="732"/>
      <c r="S64" s="732"/>
    </row>
    <row r="65" spans="1:38" ht="22.5">
      <c r="A65" s="781" t="s">
        <v>531</v>
      </c>
      <c r="B65" s="743"/>
      <c r="C65" s="744"/>
      <c r="D65" s="744"/>
      <c r="E65" s="744"/>
      <c r="F65" s="744"/>
      <c r="G65" s="724"/>
      <c r="H65" s="744"/>
      <c r="I65" s="744"/>
      <c r="J65" s="739"/>
      <c r="K65" s="745">
        <v>5</v>
      </c>
      <c r="L65" s="739">
        <v>3</v>
      </c>
      <c r="M65" s="746">
        <v>2</v>
      </c>
      <c r="N65" s="747">
        <f t="shared" si="7"/>
        <v>10</v>
      </c>
      <c r="O65" s="748">
        <f t="shared" si="8"/>
        <v>3.3333333333333335</v>
      </c>
      <c r="P65" s="749">
        <f t="shared" si="9"/>
        <v>0.36324010170722848</v>
      </c>
      <c r="Q65" s="731"/>
      <c r="R65" s="732"/>
      <c r="S65" s="732"/>
    </row>
    <row r="66" spans="1:38" ht="24.95" customHeight="1">
      <c r="A66" s="781" t="s">
        <v>532</v>
      </c>
      <c r="B66" s="743"/>
      <c r="C66" s="744"/>
      <c r="D66" s="744"/>
      <c r="E66" s="744"/>
      <c r="F66" s="744"/>
      <c r="G66" s="724"/>
      <c r="H66" s="744"/>
      <c r="I66" s="744"/>
      <c r="J66" s="739"/>
      <c r="K66" s="745">
        <v>1</v>
      </c>
      <c r="L66" s="739">
        <v>0</v>
      </c>
      <c r="M66" s="746">
        <v>0</v>
      </c>
      <c r="N66" s="747">
        <f t="shared" si="7"/>
        <v>1</v>
      </c>
      <c r="O66" s="748">
        <f t="shared" si="8"/>
        <v>0.33333333333333331</v>
      </c>
      <c r="P66" s="749">
        <f t="shared" si="9"/>
        <v>3.6324010170722849E-2</v>
      </c>
      <c r="Q66" s="731"/>
      <c r="R66" s="732"/>
      <c r="S66" s="732"/>
    </row>
    <row r="67" spans="1:38" ht="24.95" customHeight="1">
      <c r="A67" s="781" t="s">
        <v>533</v>
      </c>
      <c r="B67" s="743"/>
      <c r="C67" s="744"/>
      <c r="D67" s="744"/>
      <c r="E67" s="744"/>
      <c r="F67" s="744"/>
      <c r="G67" s="724"/>
      <c r="H67" s="744"/>
      <c r="I67" s="744"/>
      <c r="J67" s="739"/>
      <c r="K67" s="740">
        <v>0</v>
      </c>
      <c r="L67" s="739">
        <v>0</v>
      </c>
      <c r="M67" s="746">
        <v>0</v>
      </c>
      <c r="N67" s="747">
        <f t="shared" si="7"/>
        <v>0</v>
      </c>
      <c r="O67" s="748">
        <f t="shared" si="8"/>
        <v>0</v>
      </c>
      <c r="P67" s="749">
        <f t="shared" si="9"/>
        <v>0</v>
      </c>
      <c r="Q67" s="731"/>
      <c r="R67" s="732"/>
      <c r="S67" s="732"/>
    </row>
    <row r="68" spans="1:38" ht="24.95" customHeight="1">
      <c r="A68" s="738" t="s">
        <v>534</v>
      </c>
      <c r="B68" s="743"/>
      <c r="C68" s="744"/>
      <c r="D68" s="744"/>
      <c r="E68" s="744"/>
      <c r="F68" s="744"/>
      <c r="G68" s="724"/>
      <c r="H68" s="744"/>
      <c r="I68" s="744"/>
      <c r="J68" s="739"/>
      <c r="K68" s="745">
        <v>8</v>
      </c>
      <c r="L68" s="739">
        <v>6</v>
      </c>
      <c r="M68" s="746">
        <v>3</v>
      </c>
      <c r="N68" s="747">
        <f t="shared" si="7"/>
        <v>17</v>
      </c>
      <c r="O68" s="748">
        <f t="shared" si="8"/>
        <v>5.666666666666667</v>
      </c>
      <c r="P68" s="749">
        <f t="shared" si="9"/>
        <v>0.61750817290228843</v>
      </c>
      <c r="Q68" s="246"/>
      <c r="R68" s="732"/>
      <c r="S68" s="732"/>
      <c r="AL68" s="234"/>
    </row>
    <row r="69" spans="1:38" ht="24.95" customHeight="1">
      <c r="A69" s="738" t="s">
        <v>535</v>
      </c>
      <c r="B69" s="743"/>
      <c r="C69" s="744"/>
      <c r="D69" s="744"/>
      <c r="E69" s="744"/>
      <c r="F69" s="744"/>
      <c r="G69" s="724"/>
      <c r="H69" s="744"/>
      <c r="I69" s="744"/>
      <c r="J69" s="739"/>
      <c r="K69" s="745">
        <v>2</v>
      </c>
      <c r="L69" s="739">
        <v>5</v>
      </c>
      <c r="M69" s="746">
        <v>3</v>
      </c>
      <c r="N69" s="747">
        <f t="shared" si="7"/>
        <v>10</v>
      </c>
      <c r="O69" s="748">
        <f t="shared" si="8"/>
        <v>3.3333333333333335</v>
      </c>
      <c r="P69" s="749">
        <f t="shared" si="9"/>
        <v>0.36324010170722848</v>
      </c>
      <c r="Q69" s="246"/>
      <c r="R69" s="732"/>
      <c r="S69" s="732"/>
      <c r="AL69" s="234"/>
    </row>
    <row r="70" spans="1:38" ht="24.95" customHeight="1">
      <c r="A70" s="738" t="s">
        <v>349</v>
      </c>
      <c r="B70" s="743"/>
      <c r="C70" s="744"/>
      <c r="D70" s="744"/>
      <c r="E70" s="744"/>
      <c r="F70" s="744"/>
      <c r="G70" s="724"/>
      <c r="H70" s="744"/>
      <c r="I70" s="744"/>
      <c r="J70" s="739"/>
      <c r="K70" s="745">
        <v>3</v>
      </c>
      <c r="L70" s="739">
        <v>7</v>
      </c>
      <c r="M70" s="746">
        <v>0</v>
      </c>
      <c r="N70" s="747">
        <f t="shared" si="7"/>
        <v>10</v>
      </c>
      <c r="O70" s="748">
        <f t="shared" si="8"/>
        <v>3.3333333333333335</v>
      </c>
      <c r="P70" s="749">
        <f t="shared" si="9"/>
        <v>0.36324010170722848</v>
      </c>
      <c r="Q70" s="246"/>
      <c r="R70" s="732"/>
      <c r="S70" s="732"/>
      <c r="AL70" s="234"/>
    </row>
    <row r="71" spans="1:38" ht="24.95" customHeight="1">
      <c r="A71" s="738" t="s">
        <v>350</v>
      </c>
      <c r="B71" s="743"/>
      <c r="C71" s="744"/>
      <c r="D71" s="744"/>
      <c r="E71" s="744"/>
      <c r="F71" s="744"/>
      <c r="G71" s="724"/>
      <c r="H71" s="744"/>
      <c r="I71" s="744"/>
      <c r="J71" s="739"/>
      <c r="K71" s="745">
        <v>3</v>
      </c>
      <c r="L71" s="739">
        <v>4</v>
      </c>
      <c r="M71" s="746">
        <v>0</v>
      </c>
      <c r="N71" s="747">
        <f t="shared" si="7"/>
        <v>7</v>
      </c>
      <c r="O71" s="748">
        <f t="shared" si="8"/>
        <v>2.3333333333333335</v>
      </c>
      <c r="P71" s="749">
        <f t="shared" si="9"/>
        <v>0.25426807119505995</v>
      </c>
      <c r="Q71" s="246"/>
      <c r="R71" s="732"/>
      <c r="S71" s="732"/>
      <c r="AL71" s="234"/>
    </row>
    <row r="72" spans="1:38" ht="24.95" customHeight="1">
      <c r="A72" s="738" t="s">
        <v>351</v>
      </c>
      <c r="B72" s="743"/>
      <c r="C72" s="744"/>
      <c r="D72" s="744"/>
      <c r="E72" s="744"/>
      <c r="F72" s="744"/>
      <c r="G72" s="724"/>
      <c r="H72" s="744"/>
      <c r="I72" s="744"/>
      <c r="J72" s="739"/>
      <c r="K72" s="745">
        <v>3</v>
      </c>
      <c r="L72" s="739">
        <v>4</v>
      </c>
      <c r="M72" s="746">
        <v>0</v>
      </c>
      <c r="N72" s="747">
        <f t="shared" si="7"/>
        <v>7</v>
      </c>
      <c r="O72" s="748">
        <f t="shared" si="8"/>
        <v>2.3333333333333335</v>
      </c>
      <c r="P72" s="749">
        <f t="shared" si="9"/>
        <v>0.25426807119505995</v>
      </c>
      <c r="Q72" s="246"/>
      <c r="R72" s="732"/>
      <c r="S72" s="732"/>
      <c r="AL72" s="234"/>
    </row>
    <row r="73" spans="1:38" ht="24.95" customHeight="1">
      <c r="A73" s="738" t="s">
        <v>536</v>
      </c>
      <c r="B73" s="743"/>
      <c r="C73" s="744"/>
      <c r="D73" s="744"/>
      <c r="E73" s="744"/>
      <c r="F73" s="744"/>
      <c r="G73" s="724"/>
      <c r="H73" s="744"/>
      <c r="I73" s="744"/>
      <c r="J73" s="739"/>
      <c r="K73" s="745">
        <v>2</v>
      </c>
      <c r="L73" s="739">
        <v>3</v>
      </c>
      <c r="M73" s="746">
        <v>7</v>
      </c>
      <c r="N73" s="747">
        <f t="shared" si="7"/>
        <v>12</v>
      </c>
      <c r="O73" s="748">
        <f t="shared" si="8"/>
        <v>4</v>
      </c>
      <c r="P73" s="749">
        <f t="shared" si="9"/>
        <v>0.43588812204867422</v>
      </c>
      <c r="Q73" s="246"/>
      <c r="R73" s="732"/>
      <c r="S73" s="732"/>
    </row>
    <row r="74" spans="1:38" ht="24.95" customHeight="1">
      <c r="A74" s="738" t="s">
        <v>353</v>
      </c>
      <c r="B74" s="743"/>
      <c r="C74" s="744"/>
      <c r="D74" s="744"/>
      <c r="E74" s="744"/>
      <c r="F74" s="744"/>
      <c r="G74" s="724"/>
      <c r="H74" s="744"/>
      <c r="I74" s="744"/>
      <c r="J74" s="739"/>
      <c r="K74" s="745">
        <v>2</v>
      </c>
      <c r="L74" s="739">
        <v>4</v>
      </c>
      <c r="M74" s="746">
        <v>1</v>
      </c>
      <c r="N74" s="747">
        <f t="shared" si="7"/>
        <v>7</v>
      </c>
      <c r="O74" s="748">
        <f t="shared" si="8"/>
        <v>2.3333333333333335</v>
      </c>
      <c r="P74" s="749">
        <f t="shared" si="9"/>
        <v>0.25426807119505995</v>
      </c>
      <c r="Q74" s="246"/>
      <c r="R74" s="732"/>
      <c r="S74" s="732"/>
    </row>
    <row r="75" spans="1:38" ht="24.95" customHeight="1">
      <c r="A75" s="738" t="s">
        <v>354</v>
      </c>
      <c r="B75" s="743"/>
      <c r="C75" s="744"/>
      <c r="D75" s="744"/>
      <c r="E75" s="744"/>
      <c r="F75" s="744"/>
      <c r="G75" s="724"/>
      <c r="H75" s="744"/>
      <c r="I75" s="744"/>
      <c r="J75" s="739"/>
      <c r="K75" s="745">
        <v>0</v>
      </c>
      <c r="L75" s="739">
        <v>4</v>
      </c>
      <c r="M75" s="746">
        <v>1</v>
      </c>
      <c r="N75" s="747">
        <f t="shared" si="7"/>
        <v>5</v>
      </c>
      <c r="O75" s="748">
        <f t="shared" si="8"/>
        <v>1.6666666666666667</v>
      </c>
      <c r="P75" s="749">
        <f t="shared" si="9"/>
        <v>0.18162005085361424</v>
      </c>
      <c r="Q75" s="246"/>
      <c r="R75" s="732"/>
      <c r="S75" s="732"/>
    </row>
    <row r="76" spans="1:38" ht="24.95" customHeight="1">
      <c r="A76" s="738" t="s">
        <v>355</v>
      </c>
      <c r="B76" s="743"/>
      <c r="C76" s="744"/>
      <c r="D76" s="744"/>
      <c r="E76" s="744"/>
      <c r="F76" s="744"/>
      <c r="G76" s="724"/>
      <c r="H76" s="744"/>
      <c r="I76" s="744"/>
      <c r="J76" s="739"/>
      <c r="K76" s="745">
        <v>2</v>
      </c>
      <c r="L76" s="739">
        <v>5</v>
      </c>
      <c r="M76" s="746">
        <v>1</v>
      </c>
      <c r="N76" s="747">
        <f t="shared" si="7"/>
        <v>8</v>
      </c>
      <c r="O76" s="748">
        <f t="shared" si="8"/>
        <v>2.6666666666666665</v>
      </c>
      <c r="P76" s="749">
        <f t="shared" si="9"/>
        <v>0.2905920813657828</v>
      </c>
      <c r="Q76" s="246"/>
      <c r="R76" s="732"/>
      <c r="S76" s="732"/>
    </row>
    <row r="77" spans="1:38" ht="24.95" customHeight="1">
      <c r="A77" s="738" t="s">
        <v>537</v>
      </c>
      <c r="B77" s="743"/>
      <c r="C77" s="744"/>
      <c r="D77" s="744"/>
      <c r="E77" s="744"/>
      <c r="F77" s="744"/>
      <c r="G77" s="724"/>
      <c r="H77" s="744"/>
      <c r="I77" s="744"/>
      <c r="J77" s="739"/>
      <c r="K77" s="745">
        <v>2</v>
      </c>
      <c r="L77" s="739">
        <v>2</v>
      </c>
      <c r="M77" s="746">
        <v>0</v>
      </c>
      <c r="N77" s="747">
        <f t="shared" si="7"/>
        <v>4</v>
      </c>
      <c r="O77" s="748">
        <f t="shared" si="8"/>
        <v>1.3333333333333333</v>
      </c>
      <c r="P77" s="749">
        <f t="shared" si="9"/>
        <v>0.1452960406828914</v>
      </c>
      <c r="Q77" s="246"/>
      <c r="R77" s="732"/>
      <c r="S77" s="732"/>
    </row>
    <row r="78" spans="1:38" ht="24.95" customHeight="1">
      <c r="A78" s="738" t="s">
        <v>357</v>
      </c>
      <c r="B78" s="743"/>
      <c r="C78" s="744"/>
      <c r="D78" s="744"/>
      <c r="E78" s="744"/>
      <c r="F78" s="744"/>
      <c r="G78" s="724"/>
      <c r="H78" s="744"/>
      <c r="I78" s="744"/>
      <c r="J78" s="739"/>
      <c r="K78" s="745">
        <v>1</v>
      </c>
      <c r="L78" s="739">
        <v>4</v>
      </c>
      <c r="M78" s="746">
        <v>2</v>
      </c>
      <c r="N78" s="747">
        <f t="shared" si="7"/>
        <v>7</v>
      </c>
      <c r="O78" s="748">
        <f t="shared" si="8"/>
        <v>2.3333333333333335</v>
      </c>
      <c r="P78" s="749">
        <f t="shared" si="9"/>
        <v>0.25426807119505995</v>
      </c>
      <c r="Q78" s="246"/>
      <c r="R78" s="732"/>
      <c r="S78" s="732"/>
    </row>
    <row r="79" spans="1:38" ht="24.95" customHeight="1">
      <c r="A79" s="738" t="s">
        <v>358</v>
      </c>
      <c r="B79" s="743"/>
      <c r="C79" s="744"/>
      <c r="D79" s="744"/>
      <c r="E79" s="744"/>
      <c r="F79" s="744"/>
      <c r="G79" s="724"/>
      <c r="H79" s="744"/>
      <c r="I79" s="744"/>
      <c r="J79" s="739"/>
      <c r="K79" s="745">
        <v>0</v>
      </c>
      <c r="L79" s="739">
        <v>2</v>
      </c>
      <c r="M79" s="746">
        <v>3</v>
      </c>
      <c r="N79" s="747">
        <f t="shared" si="7"/>
        <v>5</v>
      </c>
      <c r="O79" s="748">
        <f t="shared" si="8"/>
        <v>1.6666666666666667</v>
      </c>
      <c r="P79" s="749">
        <f t="shared" si="9"/>
        <v>0.18162005085361424</v>
      </c>
      <c r="Q79" s="246"/>
      <c r="R79" s="732"/>
      <c r="S79" s="732"/>
    </row>
    <row r="80" spans="1:38" ht="24.95" customHeight="1">
      <c r="A80" s="738" t="s">
        <v>359</v>
      </c>
      <c r="B80" s="743"/>
      <c r="C80" s="744"/>
      <c r="D80" s="744"/>
      <c r="E80" s="744"/>
      <c r="F80" s="744"/>
      <c r="G80" s="724"/>
      <c r="H80" s="744"/>
      <c r="I80" s="744"/>
      <c r="J80" s="739"/>
      <c r="K80" s="745">
        <v>2</v>
      </c>
      <c r="L80" s="739">
        <v>7</v>
      </c>
      <c r="M80" s="746">
        <v>3</v>
      </c>
      <c r="N80" s="747">
        <f t="shared" si="7"/>
        <v>12</v>
      </c>
      <c r="O80" s="748">
        <f t="shared" si="8"/>
        <v>4</v>
      </c>
      <c r="P80" s="749">
        <f t="shared" si="9"/>
        <v>0.43588812204867422</v>
      </c>
      <c r="Q80" s="246"/>
      <c r="R80" s="732"/>
      <c r="S80" s="732"/>
    </row>
    <row r="81" spans="1:19" ht="24.95" customHeight="1">
      <c r="A81" s="738" t="s">
        <v>360</v>
      </c>
      <c r="B81" s="743"/>
      <c r="C81" s="744"/>
      <c r="D81" s="744"/>
      <c r="E81" s="744"/>
      <c r="F81" s="744"/>
      <c r="G81" s="724"/>
      <c r="H81" s="744"/>
      <c r="I81" s="744"/>
      <c r="J81" s="739"/>
      <c r="K81" s="745">
        <v>4</v>
      </c>
      <c r="L81" s="739">
        <v>6</v>
      </c>
      <c r="M81" s="746">
        <v>7</v>
      </c>
      <c r="N81" s="747">
        <f t="shared" si="7"/>
        <v>17</v>
      </c>
      <c r="O81" s="748">
        <f t="shared" si="8"/>
        <v>5.666666666666667</v>
      </c>
      <c r="P81" s="749">
        <f t="shared" si="9"/>
        <v>0.61750817290228843</v>
      </c>
      <c r="Q81" s="246"/>
      <c r="R81" s="732"/>
      <c r="S81" s="732"/>
    </row>
    <row r="82" spans="1:19" ht="24.95" customHeight="1">
      <c r="A82" s="738" t="s">
        <v>361</v>
      </c>
      <c r="B82" s="743"/>
      <c r="C82" s="744"/>
      <c r="D82" s="744"/>
      <c r="E82" s="744"/>
      <c r="F82" s="744"/>
      <c r="G82" s="724"/>
      <c r="H82" s="744"/>
      <c r="I82" s="744"/>
      <c r="J82" s="739"/>
      <c r="K82" s="745">
        <v>2</v>
      </c>
      <c r="L82" s="739">
        <v>4</v>
      </c>
      <c r="M82" s="746">
        <v>3</v>
      </c>
      <c r="N82" s="747">
        <f t="shared" si="7"/>
        <v>9</v>
      </c>
      <c r="O82" s="748">
        <f t="shared" si="8"/>
        <v>3</v>
      </c>
      <c r="P82" s="749">
        <f t="shared" si="9"/>
        <v>0.32691609153650564</v>
      </c>
      <c r="Q82" s="246"/>
      <c r="R82" s="732"/>
      <c r="S82" s="732"/>
    </row>
    <row r="83" spans="1:19" ht="24.95" customHeight="1">
      <c r="A83" s="738" t="s">
        <v>362</v>
      </c>
      <c r="B83" s="743"/>
      <c r="C83" s="744"/>
      <c r="D83" s="744"/>
      <c r="E83" s="744"/>
      <c r="F83" s="744"/>
      <c r="G83" s="724"/>
      <c r="H83" s="744"/>
      <c r="I83" s="744"/>
      <c r="J83" s="739"/>
      <c r="K83" s="745">
        <v>3</v>
      </c>
      <c r="L83" s="739">
        <v>4</v>
      </c>
      <c r="M83" s="746">
        <v>2</v>
      </c>
      <c r="N83" s="747">
        <f t="shared" si="7"/>
        <v>9</v>
      </c>
      <c r="O83" s="748">
        <f t="shared" si="8"/>
        <v>3</v>
      </c>
      <c r="P83" s="749">
        <f t="shared" si="9"/>
        <v>0.32691609153650564</v>
      </c>
      <c r="Q83" s="246"/>
      <c r="R83" s="732"/>
      <c r="S83" s="732"/>
    </row>
    <row r="84" spans="1:19" ht="24.95" customHeight="1">
      <c r="A84" s="738" t="s">
        <v>363</v>
      </c>
      <c r="B84" s="743"/>
      <c r="C84" s="744"/>
      <c r="D84" s="744"/>
      <c r="E84" s="744"/>
      <c r="F84" s="744"/>
      <c r="G84" s="724"/>
      <c r="H84" s="744"/>
      <c r="I84" s="744"/>
      <c r="J84" s="739"/>
      <c r="K84" s="745">
        <v>1</v>
      </c>
      <c r="L84" s="739">
        <v>9</v>
      </c>
      <c r="M84" s="746">
        <v>4</v>
      </c>
      <c r="N84" s="747">
        <f t="shared" si="7"/>
        <v>14</v>
      </c>
      <c r="O84" s="748">
        <f t="shared" si="8"/>
        <v>4.666666666666667</v>
      </c>
      <c r="P84" s="749">
        <f t="shared" si="9"/>
        <v>0.50853614239011991</v>
      </c>
      <c r="Q84" s="246"/>
      <c r="R84" s="732"/>
      <c r="S84" s="732"/>
    </row>
    <row r="85" spans="1:19" ht="24.95" customHeight="1">
      <c r="A85" s="863" t="s">
        <v>538</v>
      </c>
      <c r="B85" s="743"/>
      <c r="C85" s="744"/>
      <c r="D85" s="744"/>
      <c r="E85" s="744"/>
      <c r="F85" s="744"/>
      <c r="G85" s="724"/>
      <c r="H85" s="744"/>
      <c r="I85" s="744"/>
      <c r="J85" s="739"/>
      <c r="K85" s="745">
        <v>5</v>
      </c>
      <c r="L85" s="739">
        <v>6</v>
      </c>
      <c r="M85" s="746">
        <v>0</v>
      </c>
      <c r="N85" s="747">
        <f t="shared" si="7"/>
        <v>11</v>
      </c>
      <c r="O85" s="748">
        <f t="shared" si="8"/>
        <v>3.6666666666666665</v>
      </c>
      <c r="P85" s="749">
        <f t="shared" si="9"/>
        <v>0.39956411187795132</v>
      </c>
      <c r="Q85" s="246"/>
      <c r="R85" s="732"/>
      <c r="S85" s="732"/>
    </row>
    <row r="86" spans="1:19" ht="24.95" customHeight="1">
      <c r="A86" s="738" t="s">
        <v>365</v>
      </c>
      <c r="B86" s="743"/>
      <c r="C86" s="744"/>
      <c r="D86" s="744"/>
      <c r="E86" s="744"/>
      <c r="F86" s="744"/>
      <c r="G86" s="724"/>
      <c r="H86" s="744"/>
      <c r="I86" s="744"/>
      <c r="J86" s="739"/>
      <c r="K86" s="745">
        <v>3</v>
      </c>
      <c r="L86" s="739">
        <v>10</v>
      </c>
      <c r="M86" s="746">
        <v>3</v>
      </c>
      <c r="N86" s="747">
        <f t="shared" ref="N86:N101" si="10">SUM(B86:M86)</f>
        <v>16</v>
      </c>
      <c r="O86" s="748">
        <f t="shared" ref="O86:O102" si="11">AVERAGE(B86:M86)</f>
        <v>5.333333333333333</v>
      </c>
      <c r="P86" s="749">
        <f t="shared" si="9"/>
        <v>0.58118416273156559</v>
      </c>
      <c r="Q86" s="246"/>
      <c r="R86" s="732"/>
      <c r="S86" s="732"/>
    </row>
    <row r="87" spans="1:19" ht="24.95" customHeight="1">
      <c r="A87" s="738" t="s">
        <v>366</v>
      </c>
      <c r="B87" s="743"/>
      <c r="C87" s="744"/>
      <c r="D87" s="744"/>
      <c r="E87" s="744"/>
      <c r="F87" s="744"/>
      <c r="G87" s="724"/>
      <c r="H87" s="744"/>
      <c r="I87" s="744"/>
      <c r="J87" s="739"/>
      <c r="K87" s="745">
        <v>3</v>
      </c>
      <c r="L87" s="739">
        <v>4</v>
      </c>
      <c r="M87" s="746">
        <v>0</v>
      </c>
      <c r="N87" s="747">
        <f t="shared" si="10"/>
        <v>7</v>
      </c>
      <c r="O87" s="748">
        <f t="shared" si="11"/>
        <v>2.3333333333333335</v>
      </c>
      <c r="P87" s="749">
        <f t="shared" si="9"/>
        <v>0.25426807119505995</v>
      </c>
      <c r="Q87" s="246"/>
      <c r="R87" s="732"/>
      <c r="S87" s="732"/>
    </row>
    <row r="88" spans="1:19" ht="24.95" customHeight="1">
      <c r="A88" s="738" t="s">
        <v>367</v>
      </c>
      <c r="B88" s="743"/>
      <c r="C88" s="744"/>
      <c r="D88" s="744"/>
      <c r="E88" s="744"/>
      <c r="F88" s="744"/>
      <c r="G88" s="724"/>
      <c r="H88" s="744"/>
      <c r="I88" s="744"/>
      <c r="J88" s="739"/>
      <c r="K88" s="745">
        <v>2</v>
      </c>
      <c r="L88" s="739">
        <v>5</v>
      </c>
      <c r="M88" s="746">
        <v>6</v>
      </c>
      <c r="N88" s="747">
        <f t="shared" si="10"/>
        <v>13</v>
      </c>
      <c r="O88" s="748">
        <f t="shared" si="11"/>
        <v>4.333333333333333</v>
      </c>
      <c r="P88" s="749">
        <f t="shared" ref="P88:P101" si="12">(N88/$N$102)*100</f>
        <v>0.47221213221939706</v>
      </c>
      <c r="Q88" s="246"/>
      <c r="R88" s="732"/>
      <c r="S88" s="732"/>
    </row>
    <row r="89" spans="1:19" ht="24.95" customHeight="1">
      <c r="A89" s="738" t="s">
        <v>368</v>
      </c>
      <c r="B89" s="743"/>
      <c r="C89" s="744"/>
      <c r="D89" s="744"/>
      <c r="E89" s="744"/>
      <c r="F89" s="744"/>
      <c r="G89" s="724"/>
      <c r="H89" s="744"/>
      <c r="I89" s="744"/>
      <c r="J89" s="739"/>
      <c r="K89" s="745">
        <v>0</v>
      </c>
      <c r="L89" s="739">
        <v>2</v>
      </c>
      <c r="M89" s="746">
        <v>0</v>
      </c>
      <c r="N89" s="747">
        <f t="shared" si="10"/>
        <v>2</v>
      </c>
      <c r="O89" s="748">
        <f t="shared" si="11"/>
        <v>0.66666666666666663</v>
      </c>
      <c r="P89" s="749">
        <f t="shared" si="12"/>
        <v>7.2648020341445699E-2</v>
      </c>
      <c r="Q89" s="246"/>
      <c r="R89" s="732"/>
      <c r="S89" s="732"/>
    </row>
    <row r="90" spans="1:19" ht="24.95" customHeight="1">
      <c r="A90" s="738" t="s">
        <v>369</v>
      </c>
      <c r="B90" s="743"/>
      <c r="C90" s="744"/>
      <c r="D90" s="744"/>
      <c r="E90" s="744"/>
      <c r="F90" s="744"/>
      <c r="G90" s="724"/>
      <c r="H90" s="744"/>
      <c r="I90" s="744"/>
      <c r="J90" s="739"/>
      <c r="K90" s="745">
        <v>9</v>
      </c>
      <c r="L90" s="739">
        <v>7</v>
      </c>
      <c r="M90" s="746">
        <v>6</v>
      </c>
      <c r="N90" s="747">
        <f t="shared" si="10"/>
        <v>22</v>
      </c>
      <c r="O90" s="748">
        <f t="shared" si="11"/>
        <v>7.333333333333333</v>
      </c>
      <c r="P90" s="749">
        <f t="shared" si="12"/>
        <v>0.79912822375590264</v>
      </c>
      <c r="Q90" s="246"/>
      <c r="R90" s="732"/>
      <c r="S90" s="732"/>
    </row>
    <row r="91" spans="1:19" ht="24.95" customHeight="1">
      <c r="A91" s="738" t="s">
        <v>370</v>
      </c>
      <c r="B91" s="743"/>
      <c r="C91" s="744"/>
      <c r="D91" s="744"/>
      <c r="E91" s="744"/>
      <c r="F91" s="744"/>
      <c r="G91" s="724"/>
      <c r="H91" s="744"/>
      <c r="I91" s="744"/>
      <c r="J91" s="739"/>
      <c r="K91" s="745">
        <v>0</v>
      </c>
      <c r="L91" s="739">
        <v>2</v>
      </c>
      <c r="M91" s="746">
        <v>1</v>
      </c>
      <c r="N91" s="747">
        <f t="shared" si="10"/>
        <v>3</v>
      </c>
      <c r="O91" s="748">
        <f t="shared" si="11"/>
        <v>1</v>
      </c>
      <c r="P91" s="749">
        <f t="shared" si="12"/>
        <v>0.10897203051216856</v>
      </c>
      <c r="Q91" s="246"/>
      <c r="R91" s="732"/>
      <c r="S91" s="732"/>
    </row>
    <row r="92" spans="1:19" ht="24.95" customHeight="1">
      <c r="A92" s="738" t="s">
        <v>371</v>
      </c>
      <c r="B92" s="743"/>
      <c r="C92" s="744"/>
      <c r="D92" s="744"/>
      <c r="E92" s="744"/>
      <c r="F92" s="744"/>
      <c r="G92" s="724"/>
      <c r="H92" s="744"/>
      <c r="I92" s="744"/>
      <c r="J92" s="739"/>
      <c r="K92" s="745">
        <v>1</v>
      </c>
      <c r="L92" s="739">
        <v>5</v>
      </c>
      <c r="M92" s="746">
        <v>2</v>
      </c>
      <c r="N92" s="747">
        <f t="shared" si="10"/>
        <v>8</v>
      </c>
      <c r="O92" s="748">
        <f t="shared" si="11"/>
        <v>2.6666666666666665</v>
      </c>
      <c r="P92" s="749">
        <f t="shared" si="12"/>
        <v>0.2905920813657828</v>
      </c>
      <c r="Q92" s="246"/>
      <c r="R92" s="732"/>
      <c r="S92" s="732"/>
    </row>
    <row r="93" spans="1:19" ht="24.95" customHeight="1">
      <c r="A93" s="738" t="s">
        <v>372</v>
      </c>
      <c r="B93" s="743"/>
      <c r="C93" s="744"/>
      <c r="D93" s="744"/>
      <c r="E93" s="744"/>
      <c r="F93" s="744"/>
      <c r="G93" s="724"/>
      <c r="H93" s="744"/>
      <c r="I93" s="744"/>
      <c r="J93" s="739"/>
      <c r="K93" s="745">
        <v>7</v>
      </c>
      <c r="L93" s="739">
        <v>4</v>
      </c>
      <c r="M93" s="746">
        <v>7</v>
      </c>
      <c r="N93" s="747">
        <f t="shared" si="10"/>
        <v>18</v>
      </c>
      <c r="O93" s="748">
        <f t="shared" si="11"/>
        <v>6</v>
      </c>
      <c r="P93" s="749">
        <f t="shared" si="12"/>
        <v>0.65383218307301127</v>
      </c>
      <c r="Q93" s="246"/>
      <c r="R93" s="732"/>
      <c r="S93" s="732"/>
    </row>
    <row r="94" spans="1:19" ht="24.95" customHeight="1">
      <c r="A94" s="738" t="s">
        <v>373</v>
      </c>
      <c r="B94" s="743"/>
      <c r="C94" s="744"/>
      <c r="D94" s="744"/>
      <c r="E94" s="744"/>
      <c r="F94" s="744"/>
      <c r="G94" s="724"/>
      <c r="H94" s="744"/>
      <c r="I94" s="744"/>
      <c r="J94" s="739"/>
      <c r="K94" s="745">
        <v>22</v>
      </c>
      <c r="L94" s="739">
        <v>7</v>
      </c>
      <c r="M94" s="746">
        <v>6</v>
      </c>
      <c r="N94" s="747">
        <f t="shared" si="10"/>
        <v>35</v>
      </c>
      <c r="O94" s="748">
        <f t="shared" si="11"/>
        <v>11.666666666666666</v>
      </c>
      <c r="P94" s="749">
        <f t="shared" si="12"/>
        <v>1.2713403559752998</v>
      </c>
      <c r="Q94" s="246"/>
      <c r="R94" s="732"/>
      <c r="S94" s="732"/>
    </row>
    <row r="95" spans="1:19" ht="24.95" customHeight="1">
      <c r="A95" s="738" t="s">
        <v>374</v>
      </c>
      <c r="B95" s="743"/>
      <c r="C95" s="744"/>
      <c r="D95" s="744"/>
      <c r="E95" s="744"/>
      <c r="F95" s="744"/>
      <c r="G95" s="724"/>
      <c r="H95" s="744"/>
      <c r="I95" s="744"/>
      <c r="J95" s="739"/>
      <c r="K95" s="745">
        <v>5</v>
      </c>
      <c r="L95" s="739">
        <v>4</v>
      </c>
      <c r="M95" s="746">
        <v>5</v>
      </c>
      <c r="N95" s="747">
        <f t="shared" si="10"/>
        <v>14</v>
      </c>
      <c r="O95" s="748">
        <f t="shared" si="11"/>
        <v>4.666666666666667</v>
      </c>
      <c r="P95" s="749">
        <f t="shared" si="12"/>
        <v>0.50853614239011991</v>
      </c>
      <c r="Q95" s="246"/>
      <c r="R95" s="732"/>
      <c r="S95" s="732"/>
    </row>
    <row r="96" spans="1:19" ht="24.95" customHeight="1">
      <c r="A96" s="738" t="s">
        <v>375</v>
      </c>
      <c r="B96" s="743"/>
      <c r="C96" s="744"/>
      <c r="D96" s="744"/>
      <c r="E96" s="744"/>
      <c r="F96" s="744"/>
      <c r="G96" s="724"/>
      <c r="H96" s="744"/>
      <c r="I96" s="744"/>
      <c r="J96" s="739"/>
      <c r="K96" s="745">
        <v>1</v>
      </c>
      <c r="L96" s="739">
        <v>3</v>
      </c>
      <c r="M96" s="746">
        <v>2</v>
      </c>
      <c r="N96" s="747">
        <f t="shared" si="10"/>
        <v>6</v>
      </c>
      <c r="O96" s="748">
        <f t="shared" si="11"/>
        <v>2</v>
      </c>
      <c r="P96" s="749">
        <f t="shared" si="12"/>
        <v>0.21794406102433711</v>
      </c>
      <c r="Q96" s="246"/>
      <c r="R96" s="732"/>
      <c r="S96" s="732"/>
    </row>
    <row r="97" spans="1:35" ht="24.95" customHeight="1">
      <c r="A97" s="738" t="s">
        <v>376</v>
      </c>
      <c r="B97" s="743"/>
      <c r="C97" s="744"/>
      <c r="D97" s="744"/>
      <c r="E97" s="744"/>
      <c r="F97" s="744"/>
      <c r="G97" s="724"/>
      <c r="H97" s="744"/>
      <c r="I97" s="744"/>
      <c r="J97" s="739"/>
      <c r="K97" s="745">
        <v>11</v>
      </c>
      <c r="L97" s="739">
        <v>7</v>
      </c>
      <c r="M97" s="746">
        <v>14</v>
      </c>
      <c r="N97" s="747">
        <f t="shared" si="10"/>
        <v>32</v>
      </c>
      <c r="O97" s="748">
        <f t="shared" si="11"/>
        <v>10.666666666666666</v>
      </c>
      <c r="P97" s="749">
        <f t="shared" si="12"/>
        <v>1.1623683254631312</v>
      </c>
      <c r="Q97" s="246"/>
      <c r="R97" s="732"/>
      <c r="S97" s="732"/>
    </row>
    <row r="98" spans="1:35" ht="24.95" customHeight="1">
      <c r="A98" s="738" t="s">
        <v>377</v>
      </c>
      <c r="B98" s="743"/>
      <c r="C98" s="744"/>
      <c r="D98" s="744"/>
      <c r="E98" s="744"/>
      <c r="F98" s="744"/>
      <c r="G98" s="724"/>
      <c r="H98" s="744"/>
      <c r="I98" s="744"/>
      <c r="J98" s="739"/>
      <c r="K98" s="745">
        <v>2</v>
      </c>
      <c r="L98" s="739">
        <v>2</v>
      </c>
      <c r="M98" s="746">
        <v>0</v>
      </c>
      <c r="N98" s="747">
        <f t="shared" si="10"/>
        <v>4</v>
      </c>
      <c r="O98" s="748">
        <f t="shared" si="11"/>
        <v>1.3333333333333333</v>
      </c>
      <c r="P98" s="749">
        <f t="shared" si="12"/>
        <v>0.1452960406828914</v>
      </c>
      <c r="Q98" s="246"/>
      <c r="R98" s="732"/>
      <c r="S98" s="233"/>
      <c r="T98" s="235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</row>
    <row r="99" spans="1:35" s="233" customFormat="1" ht="24.95" customHeight="1">
      <c r="A99" s="738" t="s">
        <v>378</v>
      </c>
      <c r="B99" s="743"/>
      <c r="C99" s="744"/>
      <c r="D99" s="744"/>
      <c r="E99" s="744"/>
      <c r="F99" s="744"/>
      <c r="G99" s="724"/>
      <c r="H99" s="744"/>
      <c r="I99" s="744"/>
      <c r="J99" s="739"/>
      <c r="K99" s="745">
        <v>0</v>
      </c>
      <c r="L99" s="739">
        <v>4</v>
      </c>
      <c r="M99" s="746">
        <v>6</v>
      </c>
      <c r="N99" s="747">
        <f t="shared" si="10"/>
        <v>10</v>
      </c>
      <c r="O99" s="748">
        <f t="shared" si="11"/>
        <v>3.3333333333333335</v>
      </c>
      <c r="P99" s="749">
        <f t="shared" si="12"/>
        <v>0.36324010170722848</v>
      </c>
      <c r="Q99" s="731"/>
      <c r="S99" s="732"/>
      <c r="T99" s="246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I99" s="205"/>
    </row>
    <row r="100" spans="1:35" ht="24.95" customHeight="1">
      <c r="A100" s="863" t="s">
        <v>379</v>
      </c>
      <c r="B100" s="864"/>
      <c r="C100" s="744"/>
      <c r="D100" s="865"/>
      <c r="E100" s="865"/>
      <c r="F100" s="865"/>
      <c r="G100" s="724"/>
      <c r="H100" s="865"/>
      <c r="I100" s="865"/>
      <c r="J100" s="739"/>
      <c r="K100" s="745">
        <v>4</v>
      </c>
      <c r="L100" s="739">
        <v>4</v>
      </c>
      <c r="M100" s="746">
        <v>2</v>
      </c>
      <c r="N100" s="747">
        <f t="shared" si="10"/>
        <v>10</v>
      </c>
      <c r="O100" s="866">
        <f t="shared" si="11"/>
        <v>3.3333333333333335</v>
      </c>
      <c r="P100" s="867">
        <f t="shared" si="12"/>
        <v>0.36324010170722848</v>
      </c>
      <c r="Q100" s="237"/>
      <c r="R100" s="732"/>
      <c r="S100" s="732"/>
      <c r="T100" s="272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</row>
    <row r="101" spans="1:35" ht="24.95" customHeight="1" thickBot="1">
      <c r="A101" s="868" t="s">
        <v>539</v>
      </c>
      <c r="B101" s="869"/>
      <c r="C101" s="865"/>
      <c r="D101" s="870"/>
      <c r="E101" s="870"/>
      <c r="F101" s="870"/>
      <c r="G101" s="871"/>
      <c r="H101" s="870"/>
      <c r="I101" s="870"/>
      <c r="J101" s="872"/>
      <c r="K101" s="873">
        <v>22</v>
      </c>
      <c r="L101" s="872">
        <v>14</v>
      </c>
      <c r="M101" s="874">
        <v>21</v>
      </c>
      <c r="N101" s="875">
        <f t="shared" si="10"/>
        <v>57</v>
      </c>
      <c r="O101" s="876">
        <f t="shared" si="11"/>
        <v>19</v>
      </c>
      <c r="P101" s="877">
        <f t="shared" si="12"/>
        <v>2.0704685797312021</v>
      </c>
      <c r="T101" s="272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H101" s="235"/>
    </row>
    <row r="102" spans="1:35" ht="24.75" customHeight="1" thickBot="1">
      <c r="A102" s="878" t="s">
        <v>540</v>
      </c>
      <c r="B102" s="879"/>
      <c r="C102" s="879"/>
      <c r="D102" s="880"/>
      <c r="E102" s="881"/>
      <c r="F102" s="879"/>
      <c r="G102" s="879"/>
      <c r="H102" s="882"/>
      <c r="I102" s="882"/>
      <c r="J102" s="882"/>
      <c r="K102" s="882">
        <f>SUM(K22:K101)</f>
        <v>964</v>
      </c>
      <c r="L102" s="882">
        <f>SUM(L22:L101)</f>
        <v>830</v>
      </c>
      <c r="M102" s="882">
        <f>SUM(M22:M101)</f>
        <v>959</v>
      </c>
      <c r="N102" s="883">
        <f>SUM(N22:N101)</f>
        <v>2753</v>
      </c>
      <c r="O102" s="884">
        <f t="shared" si="11"/>
        <v>917.66666666666663</v>
      </c>
      <c r="P102" s="885">
        <f>SUM(P22:P101)</f>
        <v>99.999999999999972</v>
      </c>
      <c r="Q102" s="237"/>
      <c r="S102" s="233"/>
      <c r="T102" s="235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5"/>
      <c r="AH102" s="235"/>
    </row>
    <row r="103" spans="1:35">
      <c r="R103" s="453"/>
      <c r="T103" s="272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</row>
    <row r="104" spans="1:35" ht="33.75">
      <c r="A104" s="622" t="s">
        <v>541</v>
      </c>
      <c r="B104" s="451"/>
      <c r="C104" s="451"/>
      <c r="D104" s="451"/>
      <c r="E104" s="451"/>
      <c r="F104" s="451"/>
      <c r="G104" s="451"/>
      <c r="H104" s="451"/>
      <c r="I104" s="451"/>
      <c r="J104" s="451"/>
      <c r="K104" s="451"/>
      <c r="L104" s="451"/>
      <c r="M104" s="451"/>
      <c r="N104" s="451"/>
      <c r="O104" s="452"/>
      <c r="P104" s="237"/>
      <c r="Q104" s="236"/>
      <c r="T104" s="272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H104" s="235"/>
    </row>
    <row r="105" spans="1:35" ht="18.75" customHeight="1">
      <c r="B105" s="645"/>
      <c r="C105" s="645"/>
      <c r="D105" s="645"/>
      <c r="E105" s="646"/>
      <c r="F105" s="646"/>
      <c r="G105" s="646"/>
      <c r="H105" s="646"/>
      <c r="I105" s="646"/>
      <c r="J105" s="646"/>
      <c r="K105" s="646"/>
      <c r="L105" s="646"/>
      <c r="M105" s="646"/>
      <c r="O105" s="233"/>
      <c r="Q105" s="236"/>
      <c r="T105" s="272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H105" s="235"/>
      <c r="AI105" s="231"/>
    </row>
    <row r="106" spans="1:35" ht="18.75" customHeight="1">
      <c r="A106" s="954" t="s">
        <v>478</v>
      </c>
      <c r="B106" s="955">
        <v>46357</v>
      </c>
      <c r="C106" s="955">
        <v>46327</v>
      </c>
      <c r="D106" s="955">
        <v>46296</v>
      </c>
      <c r="E106" s="955">
        <v>46266</v>
      </c>
      <c r="F106" s="955">
        <v>46235</v>
      </c>
      <c r="G106" s="955">
        <v>46204</v>
      </c>
      <c r="H106" s="955">
        <v>46174</v>
      </c>
      <c r="I106" s="955">
        <v>46143</v>
      </c>
      <c r="J106" s="955">
        <v>46113</v>
      </c>
      <c r="K106" s="955">
        <v>46082</v>
      </c>
      <c r="L106" s="955">
        <v>46054</v>
      </c>
      <c r="M106" s="955">
        <v>46023</v>
      </c>
      <c r="N106" s="955" t="s">
        <v>8</v>
      </c>
      <c r="O106" s="221"/>
      <c r="P106" s="1021"/>
      <c r="Q106" s="236"/>
      <c r="T106" s="272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H106" s="235"/>
      <c r="AI106" s="231"/>
    </row>
    <row r="107" spans="1:35" ht="18.75" customHeight="1">
      <c r="A107" s="956" t="s">
        <v>542</v>
      </c>
      <c r="B107" s="957"/>
      <c r="C107" s="957"/>
      <c r="D107" s="957"/>
      <c r="E107" s="957"/>
      <c r="F107" s="957"/>
      <c r="G107" s="957"/>
      <c r="H107" s="957"/>
      <c r="I107" s="957"/>
      <c r="J107" s="958"/>
      <c r="K107" s="958">
        <v>85</v>
      </c>
      <c r="L107" s="958">
        <v>74</v>
      </c>
      <c r="M107" s="958">
        <v>151</v>
      </c>
      <c r="N107" s="957">
        <v>310</v>
      </c>
      <c r="O107" s="224">
        <f t="shared" ref="O107:O116" si="13">N107/$N$117*100</f>
        <v>19.558359621451103</v>
      </c>
      <c r="P107" s="1021"/>
      <c r="Q107" s="236"/>
      <c r="T107" s="272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H107" s="235"/>
      <c r="AI107" s="231"/>
    </row>
    <row r="108" spans="1:35" ht="18.75" customHeight="1">
      <c r="A108" s="956" t="s">
        <v>543</v>
      </c>
      <c r="B108" s="957"/>
      <c r="C108" s="957"/>
      <c r="D108" s="957"/>
      <c r="E108" s="957"/>
      <c r="F108" s="957"/>
      <c r="G108" s="957"/>
      <c r="H108" s="957"/>
      <c r="I108" s="957"/>
      <c r="J108" s="958"/>
      <c r="K108" s="958">
        <v>95</v>
      </c>
      <c r="L108" s="958">
        <v>88</v>
      </c>
      <c r="M108" s="958">
        <v>107</v>
      </c>
      <c r="N108" s="957">
        <v>290</v>
      </c>
      <c r="O108" s="224">
        <f t="shared" si="13"/>
        <v>18.296529968454259</v>
      </c>
      <c r="P108" s="1021"/>
      <c r="Q108" s="236"/>
      <c r="T108" s="246"/>
      <c r="AH108" s="235"/>
      <c r="AI108" s="231"/>
    </row>
    <row r="109" spans="1:35" ht="18.75" customHeight="1">
      <c r="A109" s="956" t="s">
        <v>547</v>
      </c>
      <c r="B109" s="957"/>
      <c r="C109" s="957"/>
      <c r="D109" s="957"/>
      <c r="E109" s="957"/>
      <c r="F109" s="957"/>
      <c r="G109" s="957"/>
      <c r="H109" s="957"/>
      <c r="I109" s="957"/>
      <c r="J109" s="958"/>
      <c r="K109" s="958">
        <v>79</v>
      </c>
      <c r="L109" s="958">
        <v>58</v>
      </c>
      <c r="M109" s="958">
        <v>73</v>
      </c>
      <c r="N109" s="957">
        <v>210</v>
      </c>
      <c r="O109" s="224">
        <f t="shared" si="13"/>
        <v>13.249211356466878</v>
      </c>
      <c r="P109" s="1021"/>
      <c r="Q109" s="236"/>
      <c r="T109" s="246"/>
      <c r="AI109" s="231"/>
    </row>
    <row r="110" spans="1:35" ht="18.75" customHeight="1">
      <c r="A110" s="956" t="s">
        <v>544</v>
      </c>
      <c r="B110" s="957"/>
      <c r="C110" s="957"/>
      <c r="D110" s="957"/>
      <c r="E110" s="957"/>
      <c r="F110" s="957"/>
      <c r="G110" s="957"/>
      <c r="H110" s="957"/>
      <c r="I110" s="957"/>
      <c r="J110" s="958"/>
      <c r="K110" s="958">
        <v>70</v>
      </c>
      <c r="L110" s="958">
        <v>58</v>
      </c>
      <c r="M110" s="958">
        <v>59</v>
      </c>
      <c r="N110" s="957">
        <v>187</v>
      </c>
      <c r="O110" s="224">
        <f t="shared" si="13"/>
        <v>11.798107255520504</v>
      </c>
      <c r="P110" s="1021"/>
      <c r="Q110" s="236"/>
      <c r="T110" s="246"/>
      <c r="AI110" s="231"/>
    </row>
    <row r="111" spans="1:35" ht="18.75" customHeight="1">
      <c r="A111" s="956" t="s">
        <v>545</v>
      </c>
      <c r="B111" s="957"/>
      <c r="C111" s="957"/>
      <c r="D111" s="957"/>
      <c r="E111" s="957"/>
      <c r="F111" s="957"/>
      <c r="G111" s="957"/>
      <c r="H111" s="957"/>
      <c r="I111" s="957"/>
      <c r="J111" s="958"/>
      <c r="K111" s="958">
        <v>42</v>
      </c>
      <c r="L111" s="958">
        <v>37</v>
      </c>
      <c r="M111" s="958">
        <v>42</v>
      </c>
      <c r="N111" s="957">
        <v>121</v>
      </c>
      <c r="O111" s="224">
        <f t="shared" si="13"/>
        <v>7.6340694006309144</v>
      </c>
      <c r="P111" s="1021"/>
      <c r="Q111" s="236"/>
      <c r="T111" s="246"/>
      <c r="AI111" s="231"/>
    </row>
    <row r="112" spans="1:35" ht="18.75" customHeight="1">
      <c r="A112" s="956" t="s">
        <v>548</v>
      </c>
      <c r="B112" s="957"/>
      <c r="C112" s="957"/>
      <c r="D112" s="957"/>
      <c r="E112" s="957"/>
      <c r="F112" s="957"/>
      <c r="G112" s="957"/>
      <c r="H112" s="957"/>
      <c r="I112" s="957"/>
      <c r="J112" s="958"/>
      <c r="K112" s="958">
        <v>43</v>
      </c>
      <c r="L112" s="958">
        <v>28</v>
      </c>
      <c r="M112" s="958">
        <v>40</v>
      </c>
      <c r="N112" s="957">
        <v>111</v>
      </c>
      <c r="O112" s="224">
        <f t="shared" si="13"/>
        <v>7.0031545741324921</v>
      </c>
      <c r="P112" s="1021"/>
      <c r="Q112" s="236"/>
      <c r="T112" s="246"/>
      <c r="AI112" s="231"/>
    </row>
    <row r="113" spans="1:33" s="231" customFormat="1" ht="18.75" customHeight="1">
      <c r="A113" s="956" t="s">
        <v>546</v>
      </c>
      <c r="B113" s="957"/>
      <c r="C113" s="957"/>
      <c r="D113" s="957"/>
      <c r="E113" s="957"/>
      <c r="F113" s="957"/>
      <c r="G113" s="957"/>
      <c r="H113" s="957"/>
      <c r="I113" s="957"/>
      <c r="J113" s="958"/>
      <c r="K113" s="958">
        <v>46</v>
      </c>
      <c r="L113" s="958">
        <v>27</v>
      </c>
      <c r="M113" s="958">
        <v>30</v>
      </c>
      <c r="N113" s="957">
        <v>103</v>
      </c>
      <c r="O113" s="224">
        <f t="shared" si="13"/>
        <v>6.4984227129337544</v>
      </c>
      <c r="P113" s="1021"/>
      <c r="Q113" s="236"/>
      <c r="T113" s="246"/>
      <c r="AF113" s="233"/>
      <c r="AG113" s="233"/>
    </row>
    <row r="114" spans="1:33" s="231" customFormat="1" ht="18.75" customHeight="1">
      <c r="A114" s="956" t="s">
        <v>549</v>
      </c>
      <c r="B114" s="957"/>
      <c r="C114" s="957"/>
      <c r="D114" s="957"/>
      <c r="E114" s="957"/>
      <c r="F114" s="957"/>
      <c r="G114" s="957"/>
      <c r="H114" s="957"/>
      <c r="I114" s="957"/>
      <c r="J114" s="958"/>
      <c r="K114" s="958">
        <v>25</v>
      </c>
      <c r="L114" s="958">
        <v>36</v>
      </c>
      <c r="M114" s="958">
        <v>34</v>
      </c>
      <c r="N114" s="957">
        <v>95</v>
      </c>
      <c r="O114" s="224">
        <f t="shared" si="13"/>
        <v>5.9936908517350158</v>
      </c>
      <c r="P114" s="1021"/>
      <c r="Q114" s="236"/>
      <c r="T114" s="246"/>
      <c r="AF114" s="233"/>
      <c r="AG114" s="233"/>
    </row>
    <row r="115" spans="1:33" s="231" customFormat="1" ht="18.75" customHeight="1">
      <c r="A115" s="956" t="s">
        <v>575</v>
      </c>
      <c r="B115" s="957"/>
      <c r="C115" s="957"/>
      <c r="D115" s="957"/>
      <c r="E115" s="957"/>
      <c r="F115" s="957"/>
      <c r="G115" s="957"/>
      <c r="H115" s="957"/>
      <c r="I115" s="957"/>
      <c r="J115" s="958"/>
      <c r="K115" s="958">
        <v>30</v>
      </c>
      <c r="L115" s="958">
        <v>24</v>
      </c>
      <c r="M115" s="958">
        <v>27</v>
      </c>
      <c r="N115" s="957">
        <v>81</v>
      </c>
      <c r="O115" s="224">
        <f t="shared" si="13"/>
        <v>5.1104100946372233</v>
      </c>
      <c r="P115" s="1021"/>
      <c r="Q115" s="232"/>
      <c r="AF115" s="233"/>
      <c r="AG115" s="233"/>
    </row>
    <row r="116" spans="1:33" s="231" customFormat="1">
      <c r="A116" s="956" t="s">
        <v>564</v>
      </c>
      <c r="B116" s="957"/>
      <c r="C116" s="957"/>
      <c r="D116" s="957"/>
      <c r="E116" s="957"/>
      <c r="F116" s="957"/>
      <c r="G116" s="957"/>
      <c r="H116" s="957"/>
      <c r="I116" s="957"/>
      <c r="J116" s="958"/>
      <c r="K116" s="958">
        <v>27</v>
      </c>
      <c r="L116" s="958">
        <v>16</v>
      </c>
      <c r="M116" s="958">
        <v>34</v>
      </c>
      <c r="N116" s="957">
        <v>77</v>
      </c>
      <c r="O116" s="224">
        <f t="shared" si="13"/>
        <v>4.8580441640378549</v>
      </c>
      <c r="P116" s="1021"/>
      <c r="Q116" s="232"/>
      <c r="AF116" s="233"/>
      <c r="AG116" s="233"/>
    </row>
    <row r="117" spans="1:33" s="231" customFormat="1">
      <c r="A117" s="220"/>
      <c r="B117" s="225"/>
      <c r="C117" s="226"/>
      <c r="D117" s="227"/>
      <c r="E117" s="225"/>
      <c r="F117" s="228"/>
      <c r="G117" s="228"/>
      <c r="H117" s="228"/>
      <c r="I117" s="229"/>
      <c r="J117" s="228"/>
      <c r="K117" s="228">
        <f>SUM(K107:K116)</f>
        <v>542</v>
      </c>
      <c r="L117" s="230">
        <f>SUM(L107:L116)</f>
        <v>446</v>
      </c>
      <c r="M117" s="230">
        <f>SUM(M107:M116)</f>
        <v>597</v>
      </c>
      <c r="N117" s="228">
        <f>SUM(N107:N116)</f>
        <v>1585</v>
      </c>
      <c r="O117" s="221"/>
      <c r="P117" s="1021"/>
      <c r="Q117" s="232"/>
      <c r="AF117" s="233"/>
      <c r="AG117" s="233"/>
    </row>
    <row r="118" spans="1:33" s="231" customFormat="1">
      <c r="A118" s="230"/>
      <c r="B118" s="225"/>
      <c r="C118" s="226"/>
      <c r="D118" s="227"/>
      <c r="E118" s="225"/>
      <c r="F118" s="228"/>
      <c r="G118" s="228"/>
      <c r="H118" s="228"/>
      <c r="I118" s="229"/>
      <c r="J118" s="228"/>
      <c r="K118" s="228"/>
      <c r="L118" s="230"/>
      <c r="M118" s="230"/>
      <c r="N118" s="228"/>
      <c r="O118" s="221"/>
      <c r="P118" s="1021"/>
      <c r="Q118" s="232"/>
      <c r="AF118" s="233"/>
      <c r="AG118" s="233"/>
    </row>
    <row r="119" spans="1:33" s="231" customFormat="1">
      <c r="A119" s="247"/>
      <c r="B119" s="222"/>
      <c r="C119" s="222"/>
      <c r="D119" s="248"/>
      <c r="E119" s="222"/>
      <c r="F119" s="222"/>
      <c r="G119" s="222"/>
      <c r="H119" s="222"/>
      <c r="I119" s="222"/>
      <c r="J119" s="223"/>
      <c r="K119" s="223"/>
      <c r="L119" s="223"/>
      <c r="M119" s="223"/>
      <c r="N119" s="222"/>
      <c r="O119" s="221"/>
      <c r="P119" s="1021"/>
      <c r="Q119" s="232"/>
      <c r="AF119" s="233"/>
      <c r="AG119" s="233"/>
    </row>
    <row r="120" spans="1:33" s="231" customFormat="1">
      <c r="A120" s="954" t="s">
        <v>478</v>
      </c>
      <c r="B120" s="955">
        <v>46357</v>
      </c>
      <c r="C120" s="955">
        <v>46327</v>
      </c>
      <c r="D120" s="955">
        <v>46296</v>
      </c>
      <c r="E120" s="955">
        <v>46266</v>
      </c>
      <c r="F120" s="955">
        <v>46235</v>
      </c>
      <c r="G120" s="955">
        <v>46204</v>
      </c>
      <c r="H120" s="955">
        <v>46174</v>
      </c>
      <c r="I120" s="955">
        <v>46143</v>
      </c>
      <c r="J120" s="955">
        <v>46113</v>
      </c>
      <c r="K120" s="955">
        <v>46082</v>
      </c>
      <c r="L120" s="955">
        <v>46054</v>
      </c>
      <c r="M120" s="955">
        <v>46023</v>
      </c>
      <c r="N120" s="955" t="s">
        <v>8</v>
      </c>
      <c r="O120" s="227"/>
      <c r="P120" s="1020"/>
      <c r="Q120" s="232"/>
      <c r="AF120" s="233"/>
      <c r="AG120" s="233"/>
    </row>
    <row r="121" spans="1:33" s="231" customFormat="1" ht="22.5">
      <c r="A121" s="959" t="s">
        <v>574</v>
      </c>
      <c r="B121" s="957"/>
      <c r="C121" s="957"/>
      <c r="D121" s="957"/>
      <c r="E121" s="957"/>
      <c r="F121" s="957"/>
      <c r="G121" s="957"/>
      <c r="H121" s="957"/>
      <c r="I121" s="957"/>
      <c r="J121" s="958"/>
      <c r="K121" s="957">
        <v>85</v>
      </c>
      <c r="L121" s="958">
        <v>74</v>
      </c>
      <c r="M121" s="958">
        <v>151</v>
      </c>
      <c r="N121" s="957">
        <v>310</v>
      </c>
      <c r="O121" s="219"/>
      <c r="P121" s="232"/>
      <c r="Q121" s="232"/>
      <c r="AF121" s="233"/>
      <c r="AG121" s="233"/>
    </row>
    <row r="122" spans="1:33" s="231" customFormat="1" ht="22.5">
      <c r="A122" s="956" t="s">
        <v>483</v>
      </c>
      <c r="B122" s="957"/>
      <c r="C122" s="957"/>
      <c r="D122" s="957"/>
      <c r="E122" s="957"/>
      <c r="F122" s="957"/>
      <c r="G122" s="957"/>
      <c r="H122" s="957"/>
      <c r="I122" s="957"/>
      <c r="J122" s="958"/>
      <c r="K122" s="958">
        <v>95</v>
      </c>
      <c r="L122" s="958">
        <v>88</v>
      </c>
      <c r="M122" s="958">
        <v>107</v>
      </c>
      <c r="N122" s="957">
        <v>290</v>
      </c>
      <c r="O122" s="219"/>
      <c r="P122" s="232"/>
      <c r="Q122" s="232"/>
      <c r="AF122" s="233"/>
      <c r="AG122" s="233"/>
    </row>
    <row r="123" spans="1:33" s="231" customFormat="1" ht="22.5">
      <c r="A123" s="959" t="s">
        <v>507</v>
      </c>
      <c r="B123" s="957"/>
      <c r="C123" s="957"/>
      <c r="D123" s="957"/>
      <c r="E123" s="957"/>
      <c r="F123" s="957"/>
      <c r="G123" s="957"/>
      <c r="H123" s="957"/>
      <c r="I123" s="957"/>
      <c r="J123" s="958"/>
      <c r="K123" s="958">
        <v>79</v>
      </c>
      <c r="L123" s="958">
        <v>58</v>
      </c>
      <c r="M123" s="958">
        <v>73</v>
      </c>
      <c r="N123" s="957">
        <v>210</v>
      </c>
      <c r="O123" s="219"/>
      <c r="P123" s="232"/>
      <c r="Q123" s="232"/>
      <c r="AF123" s="233"/>
      <c r="AG123" s="233"/>
    </row>
    <row r="124" spans="1:33" s="231" customFormat="1" ht="22.5">
      <c r="A124" s="956" t="s">
        <v>517</v>
      </c>
      <c r="B124" s="957"/>
      <c r="C124" s="957"/>
      <c r="D124" s="957"/>
      <c r="E124" s="957"/>
      <c r="F124" s="957"/>
      <c r="G124" s="957"/>
      <c r="H124" s="957"/>
      <c r="I124" s="957"/>
      <c r="J124" s="958"/>
      <c r="K124" s="958">
        <v>70</v>
      </c>
      <c r="L124" s="958">
        <v>58</v>
      </c>
      <c r="M124" s="958">
        <v>59</v>
      </c>
      <c r="N124" s="957">
        <v>187</v>
      </c>
      <c r="O124" s="219"/>
      <c r="P124" s="232"/>
      <c r="Q124" s="232"/>
      <c r="AF124" s="233"/>
      <c r="AG124" s="233"/>
    </row>
    <row r="125" spans="1:33" s="231" customFormat="1" ht="22.5">
      <c r="A125" s="956" t="s">
        <v>526</v>
      </c>
      <c r="B125" s="957"/>
      <c r="C125" s="957"/>
      <c r="D125" s="957"/>
      <c r="E125" s="957"/>
      <c r="F125" s="957"/>
      <c r="G125" s="957"/>
      <c r="H125" s="957"/>
      <c r="I125" s="957"/>
      <c r="J125" s="958"/>
      <c r="K125" s="958">
        <v>42</v>
      </c>
      <c r="L125" s="958">
        <v>37</v>
      </c>
      <c r="M125" s="958">
        <v>42</v>
      </c>
      <c r="N125" s="957">
        <v>121</v>
      </c>
      <c r="O125" s="219"/>
      <c r="P125" s="232"/>
      <c r="Q125" s="232"/>
      <c r="AF125" s="233"/>
      <c r="AG125" s="233"/>
    </row>
    <row r="126" spans="1:33" s="231" customFormat="1" ht="22.5">
      <c r="A126" s="956" t="s">
        <v>523</v>
      </c>
      <c r="B126" s="957"/>
      <c r="C126" s="957"/>
      <c r="D126" s="957"/>
      <c r="E126" s="957"/>
      <c r="F126" s="957"/>
      <c r="G126" s="957"/>
      <c r="H126" s="957"/>
      <c r="I126" s="957"/>
      <c r="J126" s="958"/>
      <c r="K126" s="958">
        <v>43</v>
      </c>
      <c r="L126" s="958">
        <v>28</v>
      </c>
      <c r="M126" s="958">
        <v>40</v>
      </c>
      <c r="N126" s="957">
        <v>111</v>
      </c>
      <c r="O126" s="219"/>
      <c r="P126" s="232"/>
      <c r="Q126" s="232"/>
      <c r="AF126" s="233"/>
      <c r="AG126" s="233"/>
    </row>
    <row r="127" spans="1:33" s="231" customFormat="1" ht="22.5">
      <c r="A127" s="956" t="s">
        <v>562</v>
      </c>
      <c r="B127" s="957"/>
      <c r="C127" s="957"/>
      <c r="D127" s="957"/>
      <c r="E127" s="957"/>
      <c r="F127" s="957"/>
      <c r="G127" s="957"/>
      <c r="H127" s="957"/>
      <c r="I127" s="957"/>
      <c r="J127" s="958"/>
      <c r="K127" s="958">
        <v>46</v>
      </c>
      <c r="L127" s="958">
        <v>27</v>
      </c>
      <c r="M127" s="958">
        <v>30</v>
      </c>
      <c r="N127" s="957">
        <v>103</v>
      </c>
      <c r="O127" s="219"/>
      <c r="P127" s="232"/>
      <c r="Q127" s="232"/>
      <c r="AF127" s="233"/>
      <c r="AG127" s="233"/>
    </row>
    <row r="128" spans="1:33" s="231" customFormat="1" ht="22.5">
      <c r="A128" s="956" t="s">
        <v>510</v>
      </c>
      <c r="B128" s="957"/>
      <c r="C128" s="957"/>
      <c r="D128" s="957"/>
      <c r="E128" s="957"/>
      <c r="F128" s="957"/>
      <c r="G128" s="957"/>
      <c r="H128" s="957"/>
      <c r="I128" s="957"/>
      <c r="J128" s="958"/>
      <c r="K128" s="958">
        <v>25</v>
      </c>
      <c r="L128" s="958">
        <v>36</v>
      </c>
      <c r="M128" s="958">
        <v>34</v>
      </c>
      <c r="N128" s="957">
        <v>95</v>
      </c>
      <c r="O128" s="219"/>
      <c r="P128" s="232"/>
      <c r="Q128" s="232"/>
      <c r="AF128" s="233"/>
      <c r="AG128" s="233"/>
    </row>
    <row r="129" spans="1:33" s="231" customFormat="1" ht="22.5">
      <c r="A129" s="956" t="s">
        <v>502</v>
      </c>
      <c r="B129" s="957"/>
      <c r="C129" s="957"/>
      <c r="D129" s="957"/>
      <c r="E129" s="957"/>
      <c r="F129" s="957"/>
      <c r="G129" s="957"/>
      <c r="H129" s="957"/>
      <c r="I129" s="957"/>
      <c r="J129" s="958"/>
      <c r="K129" s="958">
        <v>30</v>
      </c>
      <c r="L129" s="958">
        <v>24</v>
      </c>
      <c r="M129" s="958">
        <v>27</v>
      </c>
      <c r="N129" s="957">
        <v>81</v>
      </c>
      <c r="O129" s="219"/>
      <c r="P129" s="232"/>
      <c r="Q129" s="232"/>
      <c r="AF129" s="233"/>
      <c r="AG129" s="233"/>
    </row>
    <row r="130" spans="1:33" s="231" customFormat="1" ht="33.75">
      <c r="A130" s="956" t="s">
        <v>511</v>
      </c>
      <c r="B130" s="957"/>
      <c r="C130" s="957"/>
      <c r="D130" s="957"/>
      <c r="E130" s="957"/>
      <c r="F130" s="957"/>
      <c r="G130" s="957"/>
      <c r="H130" s="957"/>
      <c r="I130" s="957"/>
      <c r="J130" s="958"/>
      <c r="K130" s="958">
        <v>27</v>
      </c>
      <c r="L130" s="958">
        <v>16</v>
      </c>
      <c r="M130" s="958">
        <v>34</v>
      </c>
      <c r="N130" s="957">
        <v>77</v>
      </c>
      <c r="O130" s="219"/>
      <c r="P130" s="232"/>
      <c r="Q130" s="232"/>
      <c r="AF130" s="233"/>
      <c r="AG130" s="233"/>
    </row>
    <row r="131" spans="1:33" s="231" customFormat="1" ht="22.5">
      <c r="A131" s="956" t="s">
        <v>522</v>
      </c>
      <c r="B131" s="957"/>
      <c r="C131" s="957"/>
      <c r="D131" s="957"/>
      <c r="E131" s="957"/>
      <c r="F131" s="957"/>
      <c r="G131" s="957"/>
      <c r="H131" s="957"/>
      <c r="I131" s="957"/>
      <c r="J131" s="958"/>
      <c r="K131" s="958">
        <v>35</v>
      </c>
      <c r="L131" s="958">
        <v>20</v>
      </c>
      <c r="M131" s="958">
        <v>21</v>
      </c>
      <c r="N131" s="957">
        <v>76</v>
      </c>
      <c r="O131" s="219"/>
      <c r="P131" s="232"/>
      <c r="Q131" s="232"/>
      <c r="AF131" s="233"/>
      <c r="AG131" s="233"/>
    </row>
    <row r="132" spans="1:33" s="231" customFormat="1" ht="22.5">
      <c r="A132" s="956" t="s">
        <v>513</v>
      </c>
      <c r="B132" s="957"/>
      <c r="C132" s="957"/>
      <c r="D132" s="957"/>
      <c r="E132" s="957"/>
      <c r="F132" s="957"/>
      <c r="G132" s="957"/>
      <c r="H132" s="957"/>
      <c r="I132" s="957"/>
      <c r="J132" s="958"/>
      <c r="K132" s="958">
        <v>36</v>
      </c>
      <c r="L132" s="958">
        <v>29</v>
      </c>
      <c r="M132" s="958">
        <v>10</v>
      </c>
      <c r="N132" s="957">
        <v>75</v>
      </c>
      <c r="O132" s="219"/>
      <c r="P132" s="232"/>
      <c r="Q132" s="232"/>
      <c r="AF132" s="233"/>
      <c r="AG132" s="233"/>
    </row>
    <row r="133" spans="1:33" s="231" customFormat="1" ht="22.5">
      <c r="A133" s="956" t="s">
        <v>501</v>
      </c>
      <c r="B133" s="957"/>
      <c r="C133" s="957"/>
      <c r="D133" s="957"/>
      <c r="E133" s="957"/>
      <c r="F133" s="957"/>
      <c r="G133" s="957"/>
      <c r="H133" s="957"/>
      <c r="I133" s="957"/>
      <c r="J133" s="958"/>
      <c r="K133" s="958">
        <v>22</v>
      </c>
      <c r="L133" s="958">
        <v>17</v>
      </c>
      <c r="M133" s="958">
        <v>20</v>
      </c>
      <c r="N133" s="957">
        <v>59</v>
      </c>
      <c r="O133" s="219"/>
      <c r="P133" s="232"/>
      <c r="Q133" s="232"/>
      <c r="AF133" s="233"/>
      <c r="AG133" s="233"/>
    </row>
    <row r="134" spans="1:33" s="231" customFormat="1" ht="22.5">
      <c r="A134" s="956" t="s">
        <v>539</v>
      </c>
      <c r="B134" s="957"/>
      <c r="C134" s="957"/>
      <c r="D134" s="957"/>
      <c r="E134" s="957"/>
      <c r="F134" s="957"/>
      <c r="G134" s="957"/>
      <c r="H134" s="957"/>
      <c r="I134" s="957"/>
      <c r="J134" s="958"/>
      <c r="K134" s="958">
        <v>22</v>
      </c>
      <c r="L134" s="958">
        <v>14</v>
      </c>
      <c r="M134" s="958">
        <v>21</v>
      </c>
      <c r="N134" s="957">
        <v>57</v>
      </c>
      <c r="O134" s="219"/>
      <c r="P134" s="232"/>
      <c r="Q134" s="232"/>
      <c r="AF134" s="233"/>
      <c r="AG134" s="233"/>
    </row>
    <row r="135" spans="1:33" s="231" customFormat="1" ht="22.5">
      <c r="A135" s="956" t="s">
        <v>563</v>
      </c>
      <c r="B135" s="957"/>
      <c r="C135" s="957"/>
      <c r="D135" s="957"/>
      <c r="E135" s="957"/>
      <c r="F135" s="957"/>
      <c r="G135" s="957"/>
      <c r="H135" s="957"/>
      <c r="I135" s="957"/>
      <c r="J135" s="958"/>
      <c r="K135" s="958">
        <v>12</v>
      </c>
      <c r="L135" s="958">
        <v>6</v>
      </c>
      <c r="M135" s="958">
        <v>33</v>
      </c>
      <c r="N135" s="957">
        <v>51</v>
      </c>
      <c r="O135" s="219"/>
      <c r="P135" s="232"/>
      <c r="Q135" s="232"/>
      <c r="AF135" s="233"/>
      <c r="AG135" s="233"/>
    </row>
    <row r="136" spans="1:33" s="231" customFormat="1" ht="22.5">
      <c r="A136" s="956" t="s">
        <v>495</v>
      </c>
      <c r="B136" s="957"/>
      <c r="C136" s="957"/>
      <c r="D136" s="957"/>
      <c r="E136" s="957"/>
      <c r="F136" s="957"/>
      <c r="G136" s="957"/>
      <c r="H136" s="957"/>
      <c r="I136" s="957"/>
      <c r="J136" s="958"/>
      <c r="K136" s="958">
        <v>21</v>
      </c>
      <c r="L136" s="958">
        <v>13</v>
      </c>
      <c r="M136" s="958">
        <v>15</v>
      </c>
      <c r="N136" s="957">
        <v>49</v>
      </c>
      <c r="O136" s="219"/>
      <c r="P136" s="232"/>
      <c r="Q136" s="232"/>
      <c r="AF136" s="233"/>
      <c r="AG136" s="233"/>
    </row>
    <row r="137" spans="1:33" s="231" customFormat="1" ht="22.5">
      <c r="A137" s="956" t="s">
        <v>486</v>
      </c>
      <c r="B137" s="957"/>
      <c r="C137" s="957"/>
      <c r="D137" s="957"/>
      <c r="E137" s="957"/>
      <c r="F137" s="957"/>
      <c r="G137" s="957"/>
      <c r="H137" s="957"/>
      <c r="I137" s="957"/>
      <c r="J137" s="958"/>
      <c r="K137" s="958">
        <v>24</v>
      </c>
      <c r="L137" s="958">
        <v>14</v>
      </c>
      <c r="M137" s="958">
        <v>9</v>
      </c>
      <c r="N137" s="957">
        <v>47</v>
      </c>
      <c r="O137" s="219"/>
      <c r="P137" s="232"/>
      <c r="Q137" s="232"/>
      <c r="AF137" s="233"/>
      <c r="AG137" s="233"/>
    </row>
    <row r="138" spans="1:33" s="231" customFormat="1" ht="33.75">
      <c r="A138" s="956" t="s">
        <v>524</v>
      </c>
      <c r="B138" s="957"/>
      <c r="C138" s="957"/>
      <c r="D138" s="957"/>
      <c r="E138" s="957"/>
      <c r="F138" s="957"/>
      <c r="G138" s="957"/>
      <c r="H138" s="957"/>
      <c r="I138" s="957"/>
      <c r="J138" s="958"/>
      <c r="K138" s="958">
        <v>16</v>
      </c>
      <c r="L138" s="958">
        <v>12</v>
      </c>
      <c r="M138" s="958">
        <v>14</v>
      </c>
      <c r="N138" s="957">
        <v>42</v>
      </c>
      <c r="O138" s="219"/>
      <c r="P138" s="232"/>
      <c r="Q138" s="232"/>
      <c r="AF138" s="233"/>
      <c r="AG138" s="233"/>
    </row>
    <row r="139" spans="1:33" s="231" customFormat="1" ht="22.5">
      <c r="A139" s="959" t="s">
        <v>504</v>
      </c>
      <c r="B139" s="957"/>
      <c r="C139" s="957"/>
      <c r="D139" s="957"/>
      <c r="E139" s="957"/>
      <c r="F139" s="957"/>
      <c r="G139" s="957"/>
      <c r="H139" s="957"/>
      <c r="I139" s="957"/>
      <c r="J139" s="958"/>
      <c r="K139" s="958">
        <v>12</v>
      </c>
      <c r="L139" s="958">
        <v>13</v>
      </c>
      <c r="M139" s="958">
        <v>13</v>
      </c>
      <c r="N139" s="957">
        <v>38</v>
      </c>
      <c r="O139" s="219"/>
      <c r="P139" s="232"/>
      <c r="Q139" s="232"/>
      <c r="AF139" s="233"/>
      <c r="AG139" s="233"/>
    </row>
    <row r="140" spans="1:33" s="231" customFormat="1">
      <c r="A140" s="956" t="s">
        <v>373</v>
      </c>
      <c r="B140" s="957"/>
      <c r="C140" s="957"/>
      <c r="D140" s="957"/>
      <c r="E140" s="957"/>
      <c r="F140" s="957"/>
      <c r="G140" s="957"/>
      <c r="H140" s="957"/>
      <c r="I140" s="957"/>
      <c r="J140" s="958"/>
      <c r="K140" s="958">
        <v>22</v>
      </c>
      <c r="L140" s="958">
        <v>7</v>
      </c>
      <c r="M140" s="958">
        <v>6</v>
      </c>
      <c r="N140" s="957">
        <v>35</v>
      </c>
      <c r="O140" s="219"/>
      <c r="P140" s="232"/>
      <c r="Q140" s="232"/>
      <c r="AF140" s="233"/>
      <c r="AG140" s="233"/>
    </row>
    <row r="141" spans="1:33" s="231" customFormat="1" ht="33.75">
      <c r="A141" s="956" t="s">
        <v>514</v>
      </c>
      <c r="B141" s="957"/>
      <c r="C141" s="957"/>
      <c r="D141" s="957"/>
      <c r="E141" s="957"/>
      <c r="F141" s="957"/>
      <c r="G141" s="957"/>
      <c r="H141" s="957"/>
      <c r="I141" s="957"/>
      <c r="J141" s="958"/>
      <c r="K141" s="958">
        <v>16</v>
      </c>
      <c r="L141" s="958">
        <v>7</v>
      </c>
      <c r="M141" s="958">
        <v>10</v>
      </c>
      <c r="N141" s="957">
        <v>33</v>
      </c>
      <c r="O141" s="219"/>
      <c r="P141" s="232"/>
      <c r="Q141" s="232"/>
      <c r="AF141" s="233"/>
      <c r="AG141" s="233"/>
    </row>
    <row r="142" spans="1:33" s="231" customFormat="1" ht="33.75">
      <c r="A142" s="956" t="s">
        <v>530</v>
      </c>
      <c r="B142" s="957"/>
      <c r="C142" s="957"/>
      <c r="D142" s="957"/>
      <c r="E142" s="957"/>
      <c r="F142" s="957"/>
      <c r="G142" s="957"/>
      <c r="H142" s="957"/>
      <c r="I142" s="957"/>
      <c r="J142" s="958"/>
      <c r="K142" s="958">
        <v>10</v>
      </c>
      <c r="L142" s="958">
        <v>9</v>
      </c>
      <c r="M142" s="958">
        <v>14</v>
      </c>
      <c r="N142" s="957">
        <v>33</v>
      </c>
      <c r="O142" s="219"/>
      <c r="P142" s="232"/>
      <c r="Q142" s="232"/>
      <c r="AF142" s="233"/>
      <c r="AG142" s="233"/>
    </row>
    <row r="143" spans="1:33" s="231" customFormat="1">
      <c r="A143" s="956" t="s">
        <v>376</v>
      </c>
      <c r="B143" s="957"/>
      <c r="C143" s="957"/>
      <c r="D143" s="957"/>
      <c r="E143" s="957"/>
      <c r="F143" s="957"/>
      <c r="G143" s="957"/>
      <c r="H143" s="957"/>
      <c r="I143" s="957"/>
      <c r="J143" s="958"/>
      <c r="K143" s="958">
        <v>11</v>
      </c>
      <c r="L143" s="958">
        <v>7</v>
      </c>
      <c r="M143" s="958">
        <v>14</v>
      </c>
      <c r="N143" s="957">
        <v>32</v>
      </c>
      <c r="O143" s="219"/>
      <c r="P143" s="232"/>
      <c r="Q143" s="232"/>
      <c r="AF143" s="233"/>
      <c r="AG143" s="233"/>
    </row>
    <row r="144" spans="1:33" s="231" customFormat="1" ht="22.5">
      <c r="A144" s="956" t="s">
        <v>518</v>
      </c>
      <c r="B144" s="957"/>
      <c r="C144" s="957"/>
      <c r="D144" s="957"/>
      <c r="E144" s="957"/>
      <c r="F144" s="957"/>
      <c r="G144" s="957"/>
      <c r="H144" s="957"/>
      <c r="I144" s="957"/>
      <c r="J144" s="958"/>
      <c r="K144" s="957">
        <v>8</v>
      </c>
      <c r="L144" s="958">
        <v>14</v>
      </c>
      <c r="M144" s="957">
        <v>8</v>
      </c>
      <c r="N144" s="957">
        <v>30</v>
      </c>
      <c r="O144" s="219"/>
      <c r="P144" s="232"/>
      <c r="Q144" s="232"/>
      <c r="AF144" s="233"/>
      <c r="AG144" s="233"/>
    </row>
    <row r="145" spans="1:33" s="231" customFormat="1" ht="22.5">
      <c r="A145" s="956" t="s">
        <v>509</v>
      </c>
      <c r="B145" s="957"/>
      <c r="C145" s="957"/>
      <c r="D145" s="957"/>
      <c r="E145" s="957"/>
      <c r="F145" s="957"/>
      <c r="G145" s="957"/>
      <c r="H145" s="957"/>
      <c r="I145" s="957"/>
      <c r="J145" s="958"/>
      <c r="K145" s="958">
        <v>9</v>
      </c>
      <c r="L145" s="958">
        <v>8</v>
      </c>
      <c r="M145" s="958">
        <v>12</v>
      </c>
      <c r="N145" s="957">
        <v>29</v>
      </c>
      <c r="O145" s="219"/>
      <c r="P145" s="232"/>
      <c r="Q145" s="232"/>
      <c r="AF145" s="233"/>
      <c r="AG145" s="233"/>
    </row>
    <row r="146" spans="1:33" s="231" customFormat="1" ht="22.5">
      <c r="A146" s="956" t="s">
        <v>485</v>
      </c>
      <c r="B146" s="957"/>
      <c r="C146" s="957"/>
      <c r="D146" s="957"/>
      <c r="E146" s="957"/>
      <c r="F146" s="957"/>
      <c r="G146" s="957"/>
      <c r="H146" s="957"/>
      <c r="I146" s="957"/>
      <c r="J146" s="958"/>
      <c r="K146" s="958">
        <v>10</v>
      </c>
      <c r="L146" s="958">
        <v>10</v>
      </c>
      <c r="M146" s="958">
        <v>8</v>
      </c>
      <c r="N146" s="957">
        <v>28</v>
      </c>
      <c r="O146" s="219"/>
      <c r="P146" s="232"/>
      <c r="Q146" s="232"/>
      <c r="AF146" s="233"/>
      <c r="AG146" s="233"/>
    </row>
    <row r="147" spans="1:33" s="231" customFormat="1">
      <c r="A147" s="960" t="s">
        <v>516</v>
      </c>
      <c r="B147" s="957"/>
      <c r="C147" s="957"/>
      <c r="D147" s="957"/>
      <c r="E147" s="957"/>
      <c r="F147" s="957"/>
      <c r="G147" s="957"/>
      <c r="H147" s="957"/>
      <c r="I147" s="957"/>
      <c r="J147" s="958"/>
      <c r="K147" s="958">
        <v>14</v>
      </c>
      <c r="L147" s="958">
        <v>9</v>
      </c>
      <c r="M147" s="958">
        <v>4</v>
      </c>
      <c r="N147" s="957">
        <v>27</v>
      </c>
      <c r="O147" s="219"/>
      <c r="P147" s="232"/>
      <c r="Q147" s="232"/>
      <c r="AF147" s="233"/>
      <c r="AG147" s="233"/>
    </row>
    <row r="148" spans="1:33" s="231" customFormat="1">
      <c r="A148" s="956" t="s">
        <v>369</v>
      </c>
      <c r="B148" s="957"/>
      <c r="C148" s="957"/>
      <c r="D148" s="957"/>
      <c r="E148" s="957"/>
      <c r="F148" s="957"/>
      <c r="G148" s="957"/>
      <c r="H148" s="957"/>
      <c r="I148" s="957"/>
      <c r="J148" s="958"/>
      <c r="K148" s="958">
        <v>9</v>
      </c>
      <c r="L148" s="958">
        <v>7</v>
      </c>
      <c r="M148" s="958">
        <v>6</v>
      </c>
      <c r="N148" s="957">
        <v>22</v>
      </c>
      <c r="O148" s="219"/>
      <c r="P148" s="232"/>
      <c r="Q148" s="232"/>
      <c r="AF148" s="233"/>
      <c r="AG148" s="233"/>
    </row>
    <row r="149" spans="1:33" s="231" customFormat="1">
      <c r="A149" s="956" t="s">
        <v>372</v>
      </c>
      <c r="B149" s="957"/>
      <c r="C149" s="957"/>
      <c r="D149" s="957"/>
      <c r="E149" s="957"/>
      <c r="F149" s="957"/>
      <c r="G149" s="957"/>
      <c r="H149" s="957"/>
      <c r="I149" s="957"/>
      <c r="J149" s="958"/>
      <c r="K149" s="958">
        <v>7</v>
      </c>
      <c r="L149" s="958">
        <v>4</v>
      </c>
      <c r="M149" s="958">
        <v>7</v>
      </c>
      <c r="N149" s="957">
        <v>18</v>
      </c>
      <c r="O149" s="219"/>
      <c r="P149" s="232"/>
      <c r="Q149" s="232"/>
      <c r="AF149" s="233"/>
      <c r="AG149" s="233"/>
    </row>
    <row r="150" spans="1:33" s="231" customFormat="1">
      <c r="A150" s="959" t="s">
        <v>534</v>
      </c>
      <c r="B150" s="957"/>
      <c r="C150" s="957"/>
      <c r="D150" s="957"/>
      <c r="E150" s="957"/>
      <c r="F150" s="957"/>
      <c r="G150" s="957"/>
      <c r="H150" s="957"/>
      <c r="I150" s="957"/>
      <c r="J150" s="958"/>
      <c r="K150" s="958">
        <v>8</v>
      </c>
      <c r="L150" s="958">
        <v>6</v>
      </c>
      <c r="M150" s="958">
        <v>3</v>
      </c>
      <c r="N150" s="957">
        <v>17</v>
      </c>
      <c r="O150" s="219"/>
      <c r="P150" s="232"/>
      <c r="Q150" s="232"/>
      <c r="AF150" s="233"/>
      <c r="AG150" s="233"/>
    </row>
    <row r="151" spans="1:33" s="231" customFormat="1">
      <c r="A151" s="956" t="s">
        <v>360</v>
      </c>
      <c r="B151" s="957"/>
      <c r="C151" s="957"/>
      <c r="D151" s="957"/>
      <c r="E151" s="957"/>
      <c r="F151" s="957"/>
      <c r="G151" s="957"/>
      <c r="H151" s="957"/>
      <c r="I151" s="957"/>
      <c r="J151" s="958"/>
      <c r="K151" s="958">
        <v>4</v>
      </c>
      <c r="L151" s="958">
        <v>6</v>
      </c>
      <c r="M151" s="958">
        <v>7</v>
      </c>
      <c r="N151" s="957">
        <v>17</v>
      </c>
      <c r="O151" s="219"/>
      <c r="P151" s="232"/>
      <c r="Q151" s="232"/>
      <c r="AF151" s="233"/>
      <c r="AG151" s="233"/>
    </row>
    <row r="152" spans="1:33" s="231" customFormat="1">
      <c r="A152" s="956" t="s">
        <v>365</v>
      </c>
      <c r="B152" s="957"/>
      <c r="C152" s="957"/>
      <c r="D152" s="957"/>
      <c r="E152" s="957"/>
      <c r="F152" s="957"/>
      <c r="G152" s="957"/>
      <c r="H152" s="957"/>
      <c r="I152" s="957"/>
      <c r="J152" s="958"/>
      <c r="K152" s="958">
        <v>3</v>
      </c>
      <c r="L152" s="958">
        <v>10</v>
      </c>
      <c r="M152" s="958">
        <v>3</v>
      </c>
      <c r="N152" s="957">
        <v>16</v>
      </c>
      <c r="O152" s="219"/>
      <c r="P152" s="232"/>
      <c r="Q152" s="232"/>
      <c r="AF152" s="233"/>
      <c r="AG152" s="233"/>
    </row>
    <row r="153" spans="1:33" s="231" customFormat="1">
      <c r="A153" s="956" t="s">
        <v>363</v>
      </c>
      <c r="B153" s="957"/>
      <c r="C153" s="957"/>
      <c r="D153" s="957"/>
      <c r="E153" s="957"/>
      <c r="F153" s="957"/>
      <c r="G153" s="957"/>
      <c r="H153" s="957"/>
      <c r="I153" s="957"/>
      <c r="J153" s="958"/>
      <c r="K153" s="958">
        <v>1</v>
      </c>
      <c r="L153" s="958">
        <v>9</v>
      </c>
      <c r="M153" s="958">
        <v>4</v>
      </c>
      <c r="N153" s="957">
        <v>14</v>
      </c>
      <c r="O153" s="219"/>
      <c r="P153" s="232"/>
      <c r="Q153" s="232"/>
      <c r="AF153" s="233"/>
      <c r="AG153" s="233"/>
    </row>
    <row r="154" spans="1:33" s="231" customFormat="1">
      <c r="A154" s="960" t="s">
        <v>374</v>
      </c>
      <c r="B154" s="957"/>
      <c r="C154" s="957"/>
      <c r="D154" s="957"/>
      <c r="E154" s="957"/>
      <c r="F154" s="957"/>
      <c r="G154" s="957"/>
      <c r="H154" s="957"/>
      <c r="I154" s="957"/>
      <c r="J154" s="958"/>
      <c r="K154" s="958">
        <v>5</v>
      </c>
      <c r="L154" s="958">
        <v>4</v>
      </c>
      <c r="M154" s="958">
        <v>5</v>
      </c>
      <c r="N154" s="957">
        <v>14</v>
      </c>
      <c r="O154" s="219"/>
      <c r="P154" s="232"/>
      <c r="Q154" s="232"/>
      <c r="AF154" s="233"/>
      <c r="AG154" s="233"/>
    </row>
    <row r="155" spans="1:33" s="231" customFormat="1">
      <c r="A155" s="956" t="s">
        <v>442</v>
      </c>
      <c r="B155" s="957"/>
      <c r="C155" s="957"/>
      <c r="D155" s="957"/>
      <c r="E155" s="957"/>
      <c r="F155" s="957"/>
      <c r="G155" s="957"/>
      <c r="H155" s="957"/>
      <c r="I155" s="957"/>
      <c r="J155" s="958"/>
      <c r="K155" s="958">
        <v>5</v>
      </c>
      <c r="L155" s="958">
        <v>1</v>
      </c>
      <c r="M155" s="958">
        <v>7</v>
      </c>
      <c r="N155" s="957">
        <v>13</v>
      </c>
      <c r="O155" s="219"/>
      <c r="P155" s="232"/>
      <c r="Q155" s="232"/>
      <c r="AF155" s="233"/>
      <c r="AG155" s="233"/>
    </row>
    <row r="156" spans="1:33" s="231" customFormat="1">
      <c r="A156" s="956" t="s">
        <v>529</v>
      </c>
      <c r="B156" s="957"/>
      <c r="C156" s="957"/>
      <c r="D156" s="957"/>
      <c r="E156" s="957"/>
      <c r="F156" s="957"/>
      <c r="G156" s="957"/>
      <c r="H156" s="957"/>
      <c r="I156" s="957"/>
      <c r="J156" s="958"/>
      <c r="K156" s="958">
        <v>6</v>
      </c>
      <c r="L156" s="958">
        <v>1</v>
      </c>
      <c r="M156" s="958">
        <v>6</v>
      </c>
      <c r="N156" s="957">
        <v>13</v>
      </c>
      <c r="O156" s="219"/>
      <c r="P156" s="232"/>
      <c r="Q156" s="232"/>
      <c r="AF156" s="233"/>
      <c r="AG156" s="233"/>
    </row>
    <row r="157" spans="1:33" s="231" customFormat="1">
      <c r="A157" s="956" t="s">
        <v>367</v>
      </c>
      <c r="B157" s="957"/>
      <c r="C157" s="957"/>
      <c r="D157" s="957"/>
      <c r="E157" s="957"/>
      <c r="F157" s="957"/>
      <c r="G157" s="957"/>
      <c r="H157" s="957"/>
      <c r="I157" s="957"/>
      <c r="J157" s="958"/>
      <c r="K157" s="958">
        <v>2</v>
      </c>
      <c r="L157" s="958">
        <v>5</v>
      </c>
      <c r="M157" s="958">
        <v>6</v>
      </c>
      <c r="N157" s="957">
        <v>13</v>
      </c>
      <c r="O157" s="219"/>
      <c r="P157" s="232"/>
      <c r="Q157" s="232"/>
      <c r="AF157" s="233"/>
      <c r="AG157" s="233"/>
    </row>
    <row r="158" spans="1:33" s="231" customFormat="1" ht="22.5">
      <c r="A158" s="956" t="s">
        <v>536</v>
      </c>
      <c r="B158" s="957"/>
      <c r="C158" s="957"/>
      <c r="D158" s="957"/>
      <c r="E158" s="957"/>
      <c r="F158" s="957"/>
      <c r="G158" s="957"/>
      <c r="H158" s="957"/>
      <c r="I158" s="957"/>
      <c r="J158" s="958"/>
      <c r="K158" s="958">
        <v>2</v>
      </c>
      <c r="L158" s="958">
        <v>3</v>
      </c>
      <c r="M158" s="958">
        <v>7</v>
      </c>
      <c r="N158" s="957">
        <v>12</v>
      </c>
      <c r="O158" s="219"/>
      <c r="P158" s="232"/>
      <c r="Q158" s="232"/>
      <c r="AF158" s="233"/>
      <c r="AG158" s="233"/>
    </row>
    <row r="159" spans="1:33" s="231" customFormat="1">
      <c r="A159" s="956" t="s">
        <v>359</v>
      </c>
      <c r="B159" s="957"/>
      <c r="C159" s="957"/>
      <c r="D159" s="957"/>
      <c r="E159" s="957"/>
      <c r="F159" s="957"/>
      <c r="G159" s="957"/>
      <c r="H159" s="957"/>
      <c r="I159" s="957"/>
      <c r="J159" s="958"/>
      <c r="K159" s="958">
        <v>2</v>
      </c>
      <c r="L159" s="958">
        <v>7</v>
      </c>
      <c r="M159" s="958">
        <v>3</v>
      </c>
      <c r="N159" s="957">
        <v>12</v>
      </c>
      <c r="O159" s="219"/>
      <c r="P159" s="232"/>
      <c r="Q159" s="232"/>
      <c r="AF159" s="233"/>
      <c r="AG159" s="233"/>
    </row>
    <row r="160" spans="1:33" s="231" customFormat="1" ht="33.75">
      <c r="A160" s="956" t="s">
        <v>493</v>
      </c>
      <c r="B160" s="957"/>
      <c r="C160" s="957"/>
      <c r="D160" s="957"/>
      <c r="E160" s="957"/>
      <c r="F160" s="957"/>
      <c r="G160" s="957"/>
      <c r="H160" s="957"/>
      <c r="I160" s="957"/>
      <c r="J160" s="958"/>
      <c r="K160" s="958">
        <v>4</v>
      </c>
      <c r="L160" s="958">
        <v>2</v>
      </c>
      <c r="M160" s="958">
        <v>5</v>
      </c>
      <c r="N160" s="957">
        <v>11</v>
      </c>
      <c r="O160" s="219"/>
      <c r="P160" s="232"/>
      <c r="Q160" s="232"/>
      <c r="AF160" s="233"/>
      <c r="AG160" s="233"/>
    </row>
    <row r="161" spans="1:33" s="231" customFormat="1">
      <c r="A161" s="956" t="s">
        <v>538</v>
      </c>
      <c r="B161" s="957"/>
      <c r="C161" s="957"/>
      <c r="D161" s="957"/>
      <c r="E161" s="957"/>
      <c r="F161" s="957"/>
      <c r="G161" s="957"/>
      <c r="H161" s="957"/>
      <c r="I161" s="957"/>
      <c r="J161" s="958"/>
      <c r="K161" s="958">
        <v>5</v>
      </c>
      <c r="L161" s="958">
        <v>6</v>
      </c>
      <c r="M161" s="958">
        <v>0</v>
      </c>
      <c r="N161" s="957">
        <v>11</v>
      </c>
      <c r="O161" s="219"/>
      <c r="P161" s="232"/>
      <c r="Q161" s="232"/>
      <c r="AF161" s="233"/>
      <c r="AG161" s="233"/>
    </row>
    <row r="162" spans="1:33" s="231" customFormat="1" ht="22.5">
      <c r="A162" s="959" t="s">
        <v>531</v>
      </c>
      <c r="B162" s="957"/>
      <c r="C162" s="957"/>
      <c r="D162" s="957"/>
      <c r="E162" s="957"/>
      <c r="F162" s="957"/>
      <c r="G162" s="957"/>
      <c r="H162" s="957"/>
      <c r="I162" s="957"/>
      <c r="J162" s="958"/>
      <c r="K162" s="957">
        <v>5</v>
      </c>
      <c r="L162" s="958">
        <v>3</v>
      </c>
      <c r="M162" s="957">
        <v>2</v>
      </c>
      <c r="N162" s="957">
        <v>10</v>
      </c>
      <c r="O162" s="219"/>
      <c r="P162" s="232"/>
      <c r="Q162" s="232"/>
      <c r="AF162" s="233"/>
      <c r="AG162" s="233"/>
    </row>
    <row r="163" spans="1:33" s="231" customFormat="1" ht="22.5">
      <c r="A163" s="956" t="s">
        <v>535</v>
      </c>
      <c r="B163" s="957"/>
      <c r="C163" s="957"/>
      <c r="D163" s="957"/>
      <c r="E163" s="957"/>
      <c r="F163" s="957"/>
      <c r="G163" s="957"/>
      <c r="H163" s="957"/>
      <c r="I163" s="957"/>
      <c r="J163" s="958"/>
      <c r="K163" s="958">
        <v>2</v>
      </c>
      <c r="L163" s="958">
        <v>5</v>
      </c>
      <c r="M163" s="958">
        <v>3</v>
      </c>
      <c r="N163" s="957">
        <v>10</v>
      </c>
      <c r="O163" s="219"/>
      <c r="P163" s="232"/>
      <c r="Q163" s="232"/>
      <c r="AF163" s="233"/>
      <c r="AG163" s="233"/>
    </row>
    <row r="164" spans="1:33" s="231" customFormat="1">
      <c r="A164" s="956" t="s">
        <v>349</v>
      </c>
      <c r="B164" s="957"/>
      <c r="C164" s="957"/>
      <c r="D164" s="957"/>
      <c r="E164" s="957"/>
      <c r="F164" s="957"/>
      <c r="G164" s="957"/>
      <c r="H164" s="957"/>
      <c r="I164" s="957"/>
      <c r="J164" s="958"/>
      <c r="K164" s="958">
        <v>3</v>
      </c>
      <c r="L164" s="958">
        <v>7</v>
      </c>
      <c r="M164" s="958">
        <v>0</v>
      </c>
      <c r="N164" s="957">
        <v>10</v>
      </c>
      <c r="O164" s="219"/>
      <c r="P164" s="232"/>
      <c r="Q164" s="232"/>
      <c r="AF164" s="233"/>
      <c r="AG164" s="233"/>
    </row>
    <row r="165" spans="1:33" s="231" customFormat="1">
      <c r="A165" s="956" t="s">
        <v>378</v>
      </c>
      <c r="B165" s="957"/>
      <c r="C165" s="957"/>
      <c r="D165" s="957"/>
      <c r="E165" s="957"/>
      <c r="F165" s="957"/>
      <c r="G165" s="957"/>
      <c r="H165" s="957"/>
      <c r="I165" s="957"/>
      <c r="J165" s="958"/>
      <c r="K165" s="958">
        <v>0</v>
      </c>
      <c r="L165" s="958">
        <v>4</v>
      </c>
      <c r="M165" s="958">
        <v>6</v>
      </c>
      <c r="N165" s="957">
        <v>10</v>
      </c>
      <c r="O165" s="219"/>
      <c r="P165" s="232"/>
      <c r="Q165" s="232"/>
      <c r="AF165" s="233"/>
      <c r="AG165" s="233"/>
    </row>
    <row r="166" spans="1:33" s="231" customFormat="1">
      <c r="A166" s="956" t="s">
        <v>379</v>
      </c>
      <c r="B166" s="957"/>
      <c r="C166" s="957"/>
      <c r="D166" s="957"/>
      <c r="E166" s="957"/>
      <c r="F166" s="957"/>
      <c r="G166" s="957"/>
      <c r="H166" s="957"/>
      <c r="I166" s="957"/>
      <c r="J166" s="958"/>
      <c r="K166" s="958">
        <v>4</v>
      </c>
      <c r="L166" s="958">
        <v>4</v>
      </c>
      <c r="M166" s="958">
        <v>2</v>
      </c>
      <c r="N166" s="957">
        <v>10</v>
      </c>
      <c r="O166" s="219"/>
      <c r="P166" s="232"/>
      <c r="Q166" s="232"/>
      <c r="AF166" s="233"/>
      <c r="AG166" s="233"/>
    </row>
    <row r="167" spans="1:33" s="231" customFormat="1" ht="22.5">
      <c r="A167" s="956" t="s">
        <v>480</v>
      </c>
      <c r="B167" s="957"/>
      <c r="C167" s="957"/>
      <c r="D167" s="957"/>
      <c r="E167" s="957"/>
      <c r="F167" s="957"/>
      <c r="G167" s="957"/>
      <c r="H167" s="957"/>
      <c r="I167" s="957"/>
      <c r="J167" s="958"/>
      <c r="K167" s="958">
        <v>3</v>
      </c>
      <c r="L167" s="958">
        <v>3</v>
      </c>
      <c r="M167" s="958">
        <v>3</v>
      </c>
      <c r="N167" s="957">
        <v>9</v>
      </c>
      <c r="O167" s="219"/>
      <c r="P167" s="232"/>
      <c r="Q167" s="232"/>
      <c r="AF167" s="233"/>
      <c r="AG167" s="233"/>
    </row>
    <row r="168" spans="1:33" s="231" customFormat="1" ht="22.5">
      <c r="A168" s="956" t="s">
        <v>500</v>
      </c>
      <c r="B168" s="957"/>
      <c r="C168" s="957"/>
      <c r="D168" s="957"/>
      <c r="E168" s="957"/>
      <c r="F168" s="957"/>
      <c r="G168" s="957"/>
      <c r="H168" s="957"/>
      <c r="I168" s="957"/>
      <c r="J168" s="958"/>
      <c r="K168" s="958">
        <v>2</v>
      </c>
      <c r="L168" s="958">
        <v>2</v>
      </c>
      <c r="M168" s="958">
        <v>5</v>
      </c>
      <c r="N168" s="957">
        <v>9</v>
      </c>
      <c r="O168" s="219"/>
      <c r="P168" s="232"/>
      <c r="Q168" s="232"/>
      <c r="AF168" s="233"/>
      <c r="AG168" s="233"/>
    </row>
    <row r="169" spans="1:33" s="231" customFormat="1" ht="22.5">
      <c r="A169" s="956" t="s">
        <v>520</v>
      </c>
      <c r="B169" s="957"/>
      <c r="C169" s="957"/>
      <c r="D169" s="957"/>
      <c r="E169" s="957"/>
      <c r="F169" s="957"/>
      <c r="G169" s="957"/>
      <c r="H169" s="957"/>
      <c r="I169" s="957"/>
      <c r="J169" s="958"/>
      <c r="K169" s="958">
        <v>0</v>
      </c>
      <c r="L169" s="958">
        <v>7</v>
      </c>
      <c r="M169" s="958">
        <v>2</v>
      </c>
      <c r="N169" s="957">
        <v>9</v>
      </c>
      <c r="O169" s="219"/>
      <c r="P169" s="232"/>
      <c r="Q169" s="232"/>
      <c r="AF169" s="233"/>
      <c r="AG169" s="233"/>
    </row>
    <row r="170" spans="1:33" s="231" customFormat="1">
      <c r="A170" s="956" t="s">
        <v>361</v>
      </c>
      <c r="B170" s="957"/>
      <c r="C170" s="957"/>
      <c r="D170" s="957"/>
      <c r="E170" s="957"/>
      <c r="F170" s="957"/>
      <c r="G170" s="957"/>
      <c r="H170" s="957"/>
      <c r="I170" s="957"/>
      <c r="J170" s="958"/>
      <c r="K170" s="958">
        <v>2</v>
      </c>
      <c r="L170" s="958">
        <v>4</v>
      </c>
      <c r="M170" s="958">
        <v>3</v>
      </c>
      <c r="N170" s="957">
        <v>9</v>
      </c>
      <c r="O170" s="219"/>
      <c r="P170" s="232"/>
      <c r="Q170" s="232"/>
      <c r="AF170" s="233"/>
      <c r="AG170" s="233"/>
    </row>
    <row r="171" spans="1:33" s="231" customFormat="1" ht="22.5">
      <c r="A171" s="956" t="s">
        <v>362</v>
      </c>
      <c r="B171" s="957"/>
      <c r="C171" s="957"/>
      <c r="D171" s="957"/>
      <c r="E171" s="957"/>
      <c r="F171" s="957"/>
      <c r="G171" s="957"/>
      <c r="H171" s="957"/>
      <c r="I171" s="957"/>
      <c r="J171" s="958"/>
      <c r="K171" s="958">
        <v>3</v>
      </c>
      <c r="L171" s="958">
        <v>4</v>
      </c>
      <c r="M171" s="958">
        <v>2</v>
      </c>
      <c r="N171" s="957">
        <v>9</v>
      </c>
      <c r="O171" s="219"/>
      <c r="P171" s="232"/>
      <c r="Q171" s="232"/>
      <c r="AF171" s="233"/>
      <c r="AG171" s="233"/>
    </row>
    <row r="172" spans="1:33" s="231" customFormat="1" ht="22.5">
      <c r="A172" s="956" t="s">
        <v>525</v>
      </c>
      <c r="B172" s="957"/>
      <c r="C172" s="957"/>
      <c r="D172" s="957"/>
      <c r="E172" s="957"/>
      <c r="F172" s="957"/>
      <c r="G172" s="957"/>
      <c r="H172" s="957"/>
      <c r="I172" s="957"/>
      <c r="J172" s="958"/>
      <c r="K172" s="958">
        <v>2</v>
      </c>
      <c r="L172" s="958">
        <v>2</v>
      </c>
      <c r="M172" s="958">
        <v>4</v>
      </c>
      <c r="N172" s="957">
        <v>8</v>
      </c>
      <c r="O172" s="219"/>
      <c r="P172" s="232"/>
      <c r="Q172" s="232"/>
      <c r="AF172" s="233"/>
      <c r="AG172" s="233"/>
    </row>
    <row r="173" spans="1:33" s="231" customFormat="1" ht="22.5">
      <c r="A173" s="956" t="s">
        <v>355</v>
      </c>
      <c r="B173" s="957"/>
      <c r="C173" s="957"/>
      <c r="D173" s="957"/>
      <c r="E173" s="957"/>
      <c r="F173" s="957"/>
      <c r="G173" s="957"/>
      <c r="H173" s="957"/>
      <c r="I173" s="957"/>
      <c r="J173" s="958"/>
      <c r="K173" s="958">
        <v>2</v>
      </c>
      <c r="L173" s="958">
        <v>5</v>
      </c>
      <c r="M173" s="958">
        <v>1</v>
      </c>
      <c r="N173" s="957">
        <v>8</v>
      </c>
      <c r="O173" s="219"/>
      <c r="P173" s="232"/>
      <c r="Q173" s="232"/>
      <c r="AF173" s="233"/>
      <c r="AG173" s="233"/>
    </row>
    <row r="174" spans="1:33" s="231" customFormat="1" ht="22.5">
      <c r="A174" s="956" t="s">
        <v>371</v>
      </c>
      <c r="B174" s="957"/>
      <c r="C174" s="957"/>
      <c r="D174" s="957"/>
      <c r="E174" s="957"/>
      <c r="F174" s="957"/>
      <c r="G174" s="957"/>
      <c r="H174" s="957"/>
      <c r="I174" s="957"/>
      <c r="J174" s="958"/>
      <c r="K174" s="958">
        <v>1</v>
      </c>
      <c r="L174" s="958">
        <v>5</v>
      </c>
      <c r="M174" s="958">
        <v>2</v>
      </c>
      <c r="N174" s="957">
        <v>8</v>
      </c>
      <c r="O174" s="219"/>
      <c r="P174" s="232"/>
      <c r="Q174" s="232"/>
      <c r="AF174" s="233"/>
      <c r="AG174" s="233"/>
    </row>
    <row r="175" spans="1:33" s="231" customFormat="1" ht="22.5">
      <c r="A175" s="956" t="s">
        <v>527</v>
      </c>
      <c r="B175" s="957"/>
      <c r="C175" s="957"/>
      <c r="D175" s="957"/>
      <c r="E175" s="957"/>
      <c r="F175" s="957"/>
      <c r="G175" s="957"/>
      <c r="H175" s="957"/>
      <c r="I175" s="957"/>
      <c r="J175" s="958"/>
      <c r="K175" s="958">
        <v>1</v>
      </c>
      <c r="L175" s="958">
        <v>3</v>
      </c>
      <c r="M175" s="958">
        <v>3</v>
      </c>
      <c r="N175" s="957">
        <v>7</v>
      </c>
      <c r="O175" s="219"/>
      <c r="P175" s="232"/>
      <c r="Q175" s="232"/>
      <c r="AF175" s="233"/>
      <c r="AG175" s="233"/>
    </row>
    <row r="176" spans="1:33" s="231" customFormat="1">
      <c r="A176" s="959" t="s">
        <v>350</v>
      </c>
      <c r="B176" s="957"/>
      <c r="C176" s="957"/>
      <c r="D176" s="957"/>
      <c r="E176" s="957"/>
      <c r="F176" s="957"/>
      <c r="G176" s="957"/>
      <c r="H176" s="957"/>
      <c r="I176" s="957"/>
      <c r="J176" s="958"/>
      <c r="K176" s="958">
        <v>3</v>
      </c>
      <c r="L176" s="958">
        <v>4</v>
      </c>
      <c r="M176" s="958">
        <v>0</v>
      </c>
      <c r="N176" s="957">
        <v>7</v>
      </c>
      <c r="O176" s="219"/>
      <c r="P176" s="232"/>
      <c r="Q176" s="232"/>
      <c r="AF176" s="233"/>
      <c r="AG176" s="233"/>
    </row>
    <row r="177" spans="1:33" s="231" customFormat="1" ht="22.5">
      <c r="A177" s="959" t="s">
        <v>351</v>
      </c>
      <c r="B177" s="957"/>
      <c r="C177" s="957"/>
      <c r="D177" s="957"/>
      <c r="E177" s="957"/>
      <c r="F177" s="957"/>
      <c r="G177" s="957"/>
      <c r="H177" s="957"/>
      <c r="I177" s="957"/>
      <c r="J177" s="958"/>
      <c r="K177" s="958">
        <v>3</v>
      </c>
      <c r="L177" s="958">
        <v>4</v>
      </c>
      <c r="M177" s="958">
        <v>0</v>
      </c>
      <c r="N177" s="957">
        <v>7</v>
      </c>
      <c r="O177" s="219"/>
      <c r="P177" s="232"/>
      <c r="Q177" s="232"/>
      <c r="AF177" s="233"/>
      <c r="AG177" s="233"/>
    </row>
    <row r="178" spans="1:33" s="231" customFormat="1">
      <c r="A178" s="956" t="s">
        <v>353</v>
      </c>
      <c r="B178" s="957"/>
      <c r="C178" s="957"/>
      <c r="D178" s="957"/>
      <c r="E178" s="957"/>
      <c r="F178" s="957"/>
      <c r="G178" s="957"/>
      <c r="H178" s="957"/>
      <c r="I178" s="957"/>
      <c r="J178" s="958"/>
      <c r="K178" s="958">
        <v>2</v>
      </c>
      <c r="L178" s="958">
        <v>4</v>
      </c>
      <c r="M178" s="958">
        <v>1</v>
      </c>
      <c r="N178" s="957">
        <v>7</v>
      </c>
      <c r="O178" s="219"/>
      <c r="P178" s="232"/>
      <c r="Q178" s="232"/>
      <c r="AF178" s="233"/>
      <c r="AG178" s="233"/>
    </row>
    <row r="179" spans="1:33" s="231" customFormat="1">
      <c r="A179" s="956" t="s">
        <v>357</v>
      </c>
      <c r="B179" s="957"/>
      <c r="C179" s="957"/>
      <c r="D179" s="957"/>
      <c r="E179" s="957"/>
      <c r="F179" s="957"/>
      <c r="G179" s="957"/>
      <c r="H179" s="957"/>
      <c r="I179" s="957"/>
      <c r="J179" s="958"/>
      <c r="K179" s="958">
        <v>1</v>
      </c>
      <c r="L179" s="958">
        <v>4</v>
      </c>
      <c r="M179" s="958">
        <v>2</v>
      </c>
      <c r="N179" s="957">
        <v>7</v>
      </c>
      <c r="O179" s="219"/>
      <c r="P179" s="232"/>
      <c r="Q179" s="232"/>
      <c r="AF179" s="233"/>
      <c r="AG179" s="233"/>
    </row>
    <row r="180" spans="1:33" s="231" customFormat="1">
      <c r="A180" s="956" t="s">
        <v>366</v>
      </c>
      <c r="B180" s="957"/>
      <c r="C180" s="957"/>
      <c r="D180" s="957"/>
      <c r="E180" s="957"/>
      <c r="F180" s="957"/>
      <c r="G180" s="957"/>
      <c r="H180" s="957"/>
      <c r="I180" s="957"/>
      <c r="J180" s="958"/>
      <c r="K180" s="958">
        <v>3</v>
      </c>
      <c r="L180" s="958">
        <v>4</v>
      </c>
      <c r="M180" s="958">
        <v>0</v>
      </c>
      <c r="N180" s="957">
        <v>7</v>
      </c>
      <c r="O180" s="219"/>
      <c r="P180" s="232"/>
      <c r="Q180" s="232"/>
      <c r="AF180" s="233"/>
      <c r="AG180" s="233"/>
    </row>
    <row r="181" spans="1:33" s="231" customFormat="1">
      <c r="A181" s="956" t="s">
        <v>375</v>
      </c>
      <c r="B181" s="957"/>
      <c r="C181" s="957"/>
      <c r="D181" s="957"/>
      <c r="E181" s="957"/>
      <c r="F181" s="957"/>
      <c r="G181" s="957"/>
      <c r="H181" s="957"/>
      <c r="I181" s="957"/>
      <c r="J181" s="958"/>
      <c r="K181" s="958">
        <v>1</v>
      </c>
      <c r="L181" s="958">
        <v>3</v>
      </c>
      <c r="M181" s="958">
        <v>2</v>
      </c>
      <c r="N181" s="957">
        <v>6</v>
      </c>
      <c r="O181" s="219"/>
      <c r="P181" s="232"/>
      <c r="Q181" s="232"/>
      <c r="AF181" s="233"/>
      <c r="AG181" s="233"/>
    </row>
    <row r="182" spans="1:33" s="231" customFormat="1" ht="22.5">
      <c r="A182" s="956" t="s">
        <v>519</v>
      </c>
      <c r="B182" s="957"/>
      <c r="C182" s="957"/>
      <c r="D182" s="957"/>
      <c r="E182" s="957"/>
      <c r="F182" s="957"/>
      <c r="G182" s="957"/>
      <c r="H182" s="957"/>
      <c r="I182" s="957"/>
      <c r="J182" s="958"/>
      <c r="K182" s="958">
        <v>1</v>
      </c>
      <c r="L182" s="958">
        <v>1</v>
      </c>
      <c r="M182" s="958">
        <v>3</v>
      </c>
      <c r="N182" s="957">
        <v>5</v>
      </c>
      <c r="O182" s="219"/>
      <c r="P182" s="232"/>
      <c r="Q182" s="232"/>
      <c r="AF182" s="233"/>
      <c r="AG182" s="233"/>
    </row>
    <row r="183" spans="1:33" s="231" customFormat="1" ht="22.5">
      <c r="A183" s="956" t="s">
        <v>354</v>
      </c>
      <c r="B183" s="957"/>
      <c r="C183" s="957"/>
      <c r="D183" s="957"/>
      <c r="E183" s="957"/>
      <c r="F183" s="957"/>
      <c r="G183" s="957"/>
      <c r="H183" s="957"/>
      <c r="I183" s="957"/>
      <c r="J183" s="958"/>
      <c r="K183" s="958">
        <v>0</v>
      </c>
      <c r="L183" s="958">
        <v>4</v>
      </c>
      <c r="M183" s="958">
        <v>1</v>
      </c>
      <c r="N183" s="957">
        <v>5</v>
      </c>
      <c r="O183" s="219"/>
      <c r="P183" s="232"/>
      <c r="Q183" s="232"/>
      <c r="AF183" s="233"/>
      <c r="AG183" s="233"/>
    </row>
    <row r="184" spans="1:33" s="231" customFormat="1">
      <c r="A184" s="959" t="s">
        <v>358</v>
      </c>
      <c r="B184" s="957"/>
      <c r="C184" s="957"/>
      <c r="D184" s="957"/>
      <c r="E184" s="957"/>
      <c r="F184" s="957"/>
      <c r="G184" s="957"/>
      <c r="H184" s="957"/>
      <c r="I184" s="957"/>
      <c r="J184" s="958"/>
      <c r="K184" s="958">
        <v>0</v>
      </c>
      <c r="L184" s="958">
        <v>2</v>
      </c>
      <c r="M184" s="958">
        <v>3</v>
      </c>
      <c r="N184" s="957">
        <v>5</v>
      </c>
      <c r="O184" s="219"/>
      <c r="P184" s="232"/>
      <c r="Q184" s="232"/>
      <c r="AF184" s="233"/>
      <c r="AG184" s="233"/>
    </row>
    <row r="185" spans="1:33" s="231" customFormat="1" ht="22.5">
      <c r="A185" s="959" t="s">
        <v>490</v>
      </c>
      <c r="B185" s="957"/>
      <c r="C185" s="957"/>
      <c r="D185" s="957"/>
      <c r="E185" s="957"/>
      <c r="F185" s="957"/>
      <c r="G185" s="957"/>
      <c r="H185" s="957"/>
      <c r="I185" s="957"/>
      <c r="J185" s="958"/>
      <c r="K185" s="958">
        <v>1</v>
      </c>
      <c r="L185" s="958">
        <v>0</v>
      </c>
      <c r="M185" s="958">
        <v>3</v>
      </c>
      <c r="N185" s="957">
        <v>4</v>
      </c>
      <c r="O185" s="219"/>
      <c r="P185" s="232"/>
      <c r="Q185" s="232"/>
      <c r="AF185" s="233"/>
      <c r="AG185" s="233"/>
    </row>
    <row r="186" spans="1:33" s="231" customFormat="1" ht="22.5">
      <c r="A186" s="956" t="s">
        <v>492</v>
      </c>
      <c r="B186" s="957"/>
      <c r="C186" s="957"/>
      <c r="D186" s="957"/>
      <c r="E186" s="957"/>
      <c r="F186" s="957"/>
      <c r="G186" s="957"/>
      <c r="H186" s="957"/>
      <c r="I186" s="957"/>
      <c r="J186" s="958"/>
      <c r="K186" s="958">
        <v>1</v>
      </c>
      <c r="L186" s="958">
        <v>0</v>
      </c>
      <c r="M186" s="958">
        <v>3</v>
      </c>
      <c r="N186" s="957">
        <v>4</v>
      </c>
      <c r="O186" s="219"/>
      <c r="P186" s="232"/>
      <c r="Q186" s="232"/>
      <c r="AF186" s="233"/>
      <c r="AG186" s="233"/>
    </row>
    <row r="187" spans="1:33" s="231" customFormat="1" ht="33.75">
      <c r="A187" s="956" t="s">
        <v>497</v>
      </c>
      <c r="B187" s="957"/>
      <c r="C187" s="957"/>
      <c r="D187" s="957"/>
      <c r="E187" s="957"/>
      <c r="F187" s="957"/>
      <c r="G187" s="957"/>
      <c r="H187" s="957"/>
      <c r="I187" s="957"/>
      <c r="J187" s="958"/>
      <c r="K187" s="958">
        <v>2</v>
      </c>
      <c r="L187" s="958">
        <v>2</v>
      </c>
      <c r="M187" s="958">
        <v>0</v>
      </c>
      <c r="N187" s="957">
        <v>4</v>
      </c>
      <c r="O187" s="219"/>
      <c r="P187" s="232"/>
      <c r="Q187" s="232"/>
      <c r="AF187" s="233"/>
      <c r="AG187" s="233"/>
    </row>
    <row r="188" spans="1:33" s="231" customFormat="1" ht="22.5">
      <c r="A188" s="956" t="s">
        <v>506</v>
      </c>
      <c r="B188" s="957"/>
      <c r="C188" s="957"/>
      <c r="D188" s="957"/>
      <c r="E188" s="957"/>
      <c r="F188" s="957"/>
      <c r="G188" s="957"/>
      <c r="H188" s="957"/>
      <c r="I188" s="957"/>
      <c r="J188" s="958"/>
      <c r="K188" s="958">
        <v>0</v>
      </c>
      <c r="L188" s="958">
        <v>2</v>
      </c>
      <c r="M188" s="958">
        <v>2</v>
      </c>
      <c r="N188" s="957">
        <v>4</v>
      </c>
      <c r="O188" s="219"/>
      <c r="P188" s="232"/>
      <c r="Q188" s="232"/>
      <c r="AF188" s="233"/>
      <c r="AG188" s="233"/>
    </row>
    <row r="189" spans="1:33" s="231" customFormat="1" ht="22.5">
      <c r="A189" s="956" t="s">
        <v>573</v>
      </c>
      <c r="B189" s="957"/>
      <c r="C189" s="957"/>
      <c r="D189" s="957"/>
      <c r="E189" s="957"/>
      <c r="F189" s="957"/>
      <c r="G189" s="957"/>
      <c r="H189" s="957"/>
      <c r="I189" s="957"/>
      <c r="J189" s="958"/>
      <c r="K189" s="958">
        <v>3</v>
      </c>
      <c r="L189" s="958">
        <v>1</v>
      </c>
      <c r="M189" s="958">
        <v>0</v>
      </c>
      <c r="N189" s="957">
        <v>4</v>
      </c>
      <c r="O189" s="219"/>
      <c r="P189" s="232"/>
      <c r="Q189" s="232"/>
      <c r="AF189" s="233"/>
      <c r="AG189" s="233"/>
    </row>
    <row r="190" spans="1:33" s="231" customFormat="1" ht="22.5">
      <c r="A190" s="956" t="s">
        <v>537</v>
      </c>
      <c r="B190" s="957"/>
      <c r="C190" s="957"/>
      <c r="D190" s="957"/>
      <c r="E190" s="957"/>
      <c r="F190" s="957"/>
      <c r="G190" s="957"/>
      <c r="H190" s="957"/>
      <c r="I190" s="957"/>
      <c r="J190" s="958"/>
      <c r="K190" s="958">
        <v>2</v>
      </c>
      <c r="L190" s="958">
        <v>2</v>
      </c>
      <c r="M190" s="958">
        <v>0</v>
      </c>
      <c r="N190" s="957">
        <v>4</v>
      </c>
      <c r="O190" s="219"/>
      <c r="P190" s="232"/>
      <c r="Q190" s="232"/>
      <c r="AF190" s="233"/>
      <c r="AG190" s="233"/>
    </row>
    <row r="191" spans="1:33" s="231" customFormat="1" ht="22.5">
      <c r="A191" s="956" t="s">
        <v>377</v>
      </c>
      <c r="B191" s="957"/>
      <c r="C191" s="957"/>
      <c r="D191" s="957"/>
      <c r="E191" s="957"/>
      <c r="F191" s="957"/>
      <c r="G191" s="957"/>
      <c r="H191" s="957"/>
      <c r="I191" s="957"/>
      <c r="J191" s="958"/>
      <c r="K191" s="958">
        <v>2</v>
      </c>
      <c r="L191" s="958">
        <v>2</v>
      </c>
      <c r="M191" s="958">
        <v>0</v>
      </c>
      <c r="N191" s="957">
        <v>4</v>
      </c>
      <c r="O191" s="219"/>
      <c r="P191" s="232"/>
      <c r="Q191" s="232"/>
      <c r="AF191" s="233"/>
      <c r="AG191" s="233"/>
    </row>
    <row r="192" spans="1:33" s="231" customFormat="1" ht="22.5">
      <c r="A192" s="956" t="s">
        <v>488</v>
      </c>
      <c r="B192" s="957"/>
      <c r="C192" s="957"/>
      <c r="D192" s="957"/>
      <c r="E192" s="957"/>
      <c r="F192" s="957"/>
      <c r="G192" s="957"/>
      <c r="H192" s="957"/>
      <c r="I192" s="957"/>
      <c r="J192" s="958"/>
      <c r="K192" s="958">
        <v>1</v>
      </c>
      <c r="L192" s="958">
        <v>2</v>
      </c>
      <c r="M192" s="958">
        <v>0</v>
      </c>
      <c r="N192" s="957">
        <v>3</v>
      </c>
      <c r="O192" s="219"/>
      <c r="P192" s="232"/>
      <c r="Q192" s="232"/>
      <c r="AF192" s="233"/>
      <c r="AG192" s="233"/>
    </row>
    <row r="193" spans="1:35" ht="22.5">
      <c r="A193" s="956" t="s">
        <v>528</v>
      </c>
      <c r="B193" s="957"/>
      <c r="C193" s="957"/>
      <c r="D193" s="957"/>
      <c r="E193" s="957"/>
      <c r="F193" s="957"/>
      <c r="G193" s="957"/>
      <c r="H193" s="957"/>
      <c r="I193" s="957"/>
      <c r="J193" s="958"/>
      <c r="K193" s="958">
        <v>2</v>
      </c>
      <c r="L193" s="958">
        <v>1</v>
      </c>
      <c r="M193" s="958">
        <v>0</v>
      </c>
      <c r="N193" s="957">
        <v>3</v>
      </c>
      <c r="O193" s="219"/>
      <c r="AI193" s="231"/>
    </row>
    <row r="194" spans="1:35">
      <c r="A194" s="956" t="s">
        <v>370</v>
      </c>
      <c r="B194" s="957"/>
      <c r="C194" s="957"/>
      <c r="D194" s="957"/>
      <c r="E194" s="957"/>
      <c r="F194" s="957"/>
      <c r="G194" s="957"/>
      <c r="H194" s="957"/>
      <c r="I194" s="957"/>
      <c r="J194" s="958"/>
      <c r="K194" s="958">
        <v>0</v>
      </c>
      <c r="L194" s="958">
        <v>2</v>
      </c>
      <c r="M194" s="958">
        <v>1</v>
      </c>
      <c r="N194" s="957">
        <v>3</v>
      </c>
      <c r="O194" s="219"/>
      <c r="AI194" s="231"/>
    </row>
    <row r="195" spans="1:35" ht="22.5">
      <c r="A195" s="956" t="s">
        <v>521</v>
      </c>
      <c r="B195" s="957"/>
      <c r="C195" s="957"/>
      <c r="D195" s="957"/>
      <c r="E195" s="957"/>
      <c r="F195" s="957"/>
      <c r="G195" s="957"/>
      <c r="H195" s="957"/>
      <c r="I195" s="957"/>
      <c r="J195" s="958"/>
      <c r="K195" s="958">
        <v>0</v>
      </c>
      <c r="L195" s="958">
        <v>0</v>
      </c>
      <c r="M195" s="958">
        <v>2</v>
      </c>
      <c r="N195" s="957">
        <v>2</v>
      </c>
      <c r="O195" s="219"/>
      <c r="AI195" s="231"/>
    </row>
    <row r="196" spans="1:35">
      <c r="A196" s="961" t="s">
        <v>368</v>
      </c>
      <c r="B196" s="957"/>
      <c r="C196" s="957"/>
      <c r="D196" s="957"/>
      <c r="E196" s="957"/>
      <c r="F196" s="957"/>
      <c r="G196" s="957"/>
      <c r="H196" s="957"/>
      <c r="I196" s="957"/>
      <c r="J196" s="958"/>
      <c r="K196" s="958">
        <v>0</v>
      </c>
      <c r="L196" s="958">
        <v>2</v>
      </c>
      <c r="M196" s="958">
        <v>0</v>
      </c>
      <c r="N196" s="957">
        <v>2</v>
      </c>
      <c r="O196" s="219"/>
      <c r="AI196" s="231"/>
    </row>
    <row r="197" spans="1:35" ht="23.25" customHeight="1">
      <c r="A197" s="956" t="s">
        <v>532</v>
      </c>
      <c r="B197" s="957"/>
      <c r="C197" s="957"/>
      <c r="D197" s="957"/>
      <c r="E197" s="957"/>
      <c r="F197" s="957"/>
      <c r="G197" s="957"/>
      <c r="H197" s="957"/>
      <c r="I197" s="957"/>
      <c r="J197" s="958"/>
      <c r="K197" s="958">
        <v>1</v>
      </c>
      <c r="L197" s="958">
        <v>0</v>
      </c>
      <c r="M197" s="958">
        <v>0</v>
      </c>
      <c r="N197" s="957">
        <v>1</v>
      </c>
      <c r="O197" s="219"/>
      <c r="AI197" s="231"/>
    </row>
    <row r="198" spans="1:35" ht="23.25" customHeight="1">
      <c r="A198" s="956" t="s">
        <v>481</v>
      </c>
      <c r="B198" s="957"/>
      <c r="C198" s="957"/>
      <c r="D198" s="957"/>
      <c r="E198" s="957"/>
      <c r="F198" s="957"/>
      <c r="G198" s="957"/>
      <c r="H198" s="957"/>
      <c r="I198" s="957"/>
      <c r="J198" s="958"/>
      <c r="K198" s="958">
        <v>0</v>
      </c>
      <c r="L198" s="958">
        <v>0</v>
      </c>
      <c r="M198" s="958">
        <v>0</v>
      </c>
      <c r="N198" s="957">
        <v>0</v>
      </c>
      <c r="O198" s="219"/>
      <c r="S198" s="1017"/>
      <c r="T198" s="1017"/>
      <c r="U198" s="1017"/>
      <c r="V198" s="1017"/>
      <c r="W198" s="1017"/>
      <c r="X198" s="1017"/>
      <c r="Y198" s="1017"/>
      <c r="Z198" s="1017"/>
      <c r="AA198" s="1017"/>
      <c r="AB198" s="1017"/>
      <c r="AC198" s="1017"/>
      <c r="AD198" s="1017"/>
      <c r="AE198" s="1017"/>
      <c r="AF198" s="1019"/>
      <c r="AG198" s="1019"/>
      <c r="AI198" s="231"/>
    </row>
    <row r="199" spans="1:35" s="1017" customFormat="1" ht="23.25" customHeight="1">
      <c r="A199" s="956" t="s">
        <v>508</v>
      </c>
      <c r="B199" s="957"/>
      <c r="C199" s="957"/>
      <c r="D199" s="957"/>
      <c r="E199" s="957"/>
      <c r="F199" s="957"/>
      <c r="G199" s="957"/>
      <c r="H199" s="957"/>
      <c r="I199" s="957"/>
      <c r="J199" s="958"/>
      <c r="K199" s="958">
        <v>0</v>
      </c>
      <c r="L199" s="958">
        <v>0</v>
      </c>
      <c r="M199" s="958">
        <v>0</v>
      </c>
      <c r="N199" s="957">
        <v>0</v>
      </c>
      <c r="O199" s="303"/>
      <c r="P199" s="1018"/>
      <c r="Q199" s="1018"/>
      <c r="AF199" s="1019"/>
      <c r="AG199" s="1019"/>
    </row>
    <row r="200" spans="1:35" s="1017" customFormat="1" ht="23.25" customHeight="1">
      <c r="A200" s="956" t="s">
        <v>533</v>
      </c>
      <c r="B200" s="957"/>
      <c r="C200" s="957"/>
      <c r="D200" s="957"/>
      <c r="E200" s="957"/>
      <c r="F200" s="957"/>
      <c r="G200" s="957"/>
      <c r="H200" s="957"/>
      <c r="I200" s="957"/>
      <c r="J200" s="958"/>
      <c r="K200" s="958">
        <v>0</v>
      </c>
      <c r="L200" s="958">
        <v>0</v>
      </c>
      <c r="M200" s="958">
        <v>0</v>
      </c>
      <c r="N200" s="957">
        <v>0</v>
      </c>
      <c r="O200" s="303"/>
      <c r="P200" s="1018"/>
      <c r="Q200" s="1018"/>
      <c r="S200" s="337"/>
      <c r="T200" s="337"/>
      <c r="U200" s="337"/>
      <c r="V200" s="337"/>
      <c r="W200" s="337"/>
      <c r="X200" s="337"/>
      <c r="Y200" s="337"/>
      <c r="Z200" s="337"/>
      <c r="AA200" s="337"/>
      <c r="AB200" s="337"/>
      <c r="AC200" s="337"/>
      <c r="AD200" s="337"/>
      <c r="AE200" s="337"/>
      <c r="AF200" s="234"/>
      <c r="AG200" s="234"/>
    </row>
    <row r="201" spans="1:35" s="337" customFormat="1" ht="23.25" customHeight="1">
      <c r="A201" s="952" t="s">
        <v>540</v>
      </c>
      <c r="B201" s="953"/>
      <c r="C201" s="953"/>
      <c r="D201" s="953"/>
      <c r="E201" s="953"/>
      <c r="F201" s="953"/>
      <c r="G201" s="953"/>
      <c r="H201" s="953"/>
      <c r="I201" s="953"/>
      <c r="J201" s="953"/>
      <c r="K201" s="953">
        <v>964</v>
      </c>
      <c r="L201" s="953">
        <v>830</v>
      </c>
      <c r="M201" s="953">
        <v>959</v>
      </c>
      <c r="N201" s="953">
        <v>2753</v>
      </c>
      <c r="O201" s="676"/>
      <c r="P201" s="1016"/>
      <c r="Q201" s="1016"/>
      <c r="S201" s="231"/>
      <c r="T201" s="231"/>
      <c r="U201" s="231"/>
      <c r="V201" s="231"/>
      <c r="W201" s="231"/>
      <c r="X201" s="231"/>
      <c r="Y201" s="231"/>
      <c r="Z201" s="231"/>
      <c r="AA201" s="231"/>
      <c r="AB201" s="231"/>
      <c r="AC201" s="231"/>
      <c r="AD201" s="231"/>
      <c r="AE201" s="231"/>
      <c r="AF201" s="233"/>
      <c r="AG201" s="233"/>
    </row>
    <row r="202" spans="1:35">
      <c r="AI202" s="231"/>
    </row>
    <row r="203" spans="1:35">
      <c r="AI203" s="231"/>
    </row>
    <row r="204" spans="1:35">
      <c r="AI204" s="231"/>
    </row>
    <row r="205" spans="1:35">
      <c r="AI205" s="231"/>
    </row>
    <row r="206" spans="1:35">
      <c r="AI206" s="231"/>
    </row>
    <row r="207" spans="1:35">
      <c r="AI207" s="231"/>
    </row>
    <row r="208" spans="1:35">
      <c r="AI208" s="231"/>
    </row>
    <row r="209" spans="35:35">
      <c r="AI209" s="231"/>
    </row>
    <row r="210" spans="35:35">
      <c r="AI210" s="231"/>
    </row>
    <row r="211" spans="35:35">
      <c r="AI211" s="231"/>
    </row>
    <row r="212" spans="35:35">
      <c r="AI212" s="231"/>
    </row>
    <row r="213" spans="35:35">
      <c r="AI213" s="231"/>
    </row>
    <row r="214" spans="35:35">
      <c r="AI214" s="231"/>
    </row>
    <row r="215" spans="35:35">
      <c r="AI215" s="231"/>
    </row>
    <row r="216" spans="35:35">
      <c r="AI216" s="231"/>
    </row>
    <row r="217" spans="35:35">
      <c r="AI217" s="231"/>
    </row>
    <row r="218" spans="35:35">
      <c r="AI218" s="231"/>
    </row>
    <row r="219" spans="35:35">
      <c r="AI219" s="231"/>
    </row>
    <row r="220" spans="35:35">
      <c r="AI220" s="231"/>
    </row>
    <row r="221" spans="35:35">
      <c r="AI221" s="231"/>
    </row>
    <row r="222" spans="35:35">
      <c r="AI222" s="231"/>
    </row>
    <row r="223" spans="35:35">
      <c r="AI223" s="231"/>
    </row>
    <row r="224" spans="35:35">
      <c r="AI224" s="231"/>
    </row>
    <row r="225" spans="35:35">
      <c r="AI225" s="231"/>
    </row>
    <row r="226" spans="35:35">
      <c r="AI226" s="231"/>
    </row>
    <row r="227" spans="35:35">
      <c r="AI227" s="231"/>
    </row>
    <row r="228" spans="35:35">
      <c r="AI228" s="231"/>
    </row>
    <row r="229" spans="35:35">
      <c r="AI229" s="231"/>
    </row>
    <row r="230" spans="35:35">
      <c r="AI230" s="231"/>
    </row>
    <row r="231" spans="35:35">
      <c r="AI231" s="231"/>
    </row>
    <row r="232" spans="35:35">
      <c r="AI232" s="231"/>
    </row>
    <row r="233" spans="35:35">
      <c r="AI233" s="231"/>
    </row>
    <row r="234" spans="35:35">
      <c r="AI234" s="231"/>
    </row>
    <row r="235" spans="35:35">
      <c r="AI235" s="231"/>
    </row>
    <row r="236" spans="35:35">
      <c r="AI236" s="231"/>
    </row>
    <row r="237" spans="35:35">
      <c r="AI237" s="231"/>
    </row>
    <row r="238" spans="35:35">
      <c r="AI238" s="231"/>
    </row>
    <row r="239" spans="35:35">
      <c r="AI239" s="231"/>
    </row>
    <row r="240" spans="35:35">
      <c r="AI240" s="231"/>
    </row>
    <row r="241" spans="35:35">
      <c r="AI241" s="231"/>
    </row>
    <row r="242" spans="35:35">
      <c r="AI242" s="231"/>
    </row>
    <row r="243" spans="35:35">
      <c r="AI243" s="231"/>
    </row>
    <row r="244" spans="35:35">
      <c r="AI244" s="231"/>
    </row>
    <row r="245" spans="35:35">
      <c r="AI245" s="231"/>
    </row>
    <row r="246" spans="35:35">
      <c r="AI246" s="231"/>
    </row>
    <row r="247" spans="35:35">
      <c r="AI247" s="231"/>
    </row>
    <row r="248" spans="35:35">
      <c r="AI248" s="231"/>
    </row>
    <row r="249" spans="35:35">
      <c r="AI249" s="231"/>
    </row>
    <row r="250" spans="35:35">
      <c r="AI250" s="231"/>
    </row>
    <row r="251" spans="35:35">
      <c r="AI251" s="231"/>
    </row>
    <row r="252" spans="35:35">
      <c r="AI252" s="231"/>
    </row>
    <row r="253" spans="35:35">
      <c r="AI253" s="231"/>
    </row>
    <row r="254" spans="35:35">
      <c r="AI254" s="231"/>
    </row>
    <row r="255" spans="35:35">
      <c r="AI255" s="231"/>
    </row>
    <row r="256" spans="35:35">
      <c r="AI256" s="231"/>
    </row>
    <row r="257" spans="35:35">
      <c r="AI257" s="231"/>
    </row>
    <row r="258" spans="35:35">
      <c r="AI258" s="231"/>
    </row>
    <row r="259" spans="35:35">
      <c r="AI259" s="231"/>
    </row>
    <row r="260" spans="35:35">
      <c r="AI260" s="231"/>
    </row>
    <row r="261" spans="35:35">
      <c r="AI261" s="231"/>
    </row>
    <row r="262" spans="35:35">
      <c r="AI262" s="231"/>
    </row>
    <row r="263" spans="35:35">
      <c r="AI263" s="231"/>
    </row>
    <row r="264" spans="35:35">
      <c r="AI264" s="231"/>
    </row>
    <row r="265" spans="35:35">
      <c r="AI265" s="231"/>
    </row>
    <row r="266" spans="35:35">
      <c r="AI266" s="231"/>
    </row>
    <row r="267" spans="35:35">
      <c r="AI267" s="231"/>
    </row>
    <row r="268" spans="35:35">
      <c r="AI268" s="231"/>
    </row>
    <row r="269" spans="35:35">
      <c r="AI269" s="231"/>
    </row>
    <row r="270" spans="35:35">
      <c r="AI270" s="231"/>
    </row>
    <row r="271" spans="35:35">
      <c r="AI271" s="231"/>
    </row>
    <row r="272" spans="35:35">
      <c r="AI272" s="231"/>
    </row>
    <row r="273" spans="35:35">
      <c r="AI273" s="231"/>
    </row>
    <row r="274" spans="35:35">
      <c r="AI274" s="231"/>
    </row>
    <row r="275" spans="35:35">
      <c r="AI275" s="231"/>
    </row>
    <row r="276" spans="35:35">
      <c r="AI276" s="231"/>
    </row>
    <row r="277" spans="35:35">
      <c r="AI277" s="231"/>
    </row>
    <row r="278" spans="35:35">
      <c r="AI278" s="231"/>
    </row>
    <row r="279" spans="35:35">
      <c r="AI279" s="231"/>
    </row>
    <row r="280" spans="35:35">
      <c r="AI280" s="231"/>
    </row>
    <row r="281" spans="35:35">
      <c r="AI281" s="231"/>
    </row>
    <row r="282" spans="35:35">
      <c r="AI282" s="231"/>
    </row>
    <row r="283" spans="35:35">
      <c r="AI283" s="231"/>
    </row>
    <row r="284" spans="35:35">
      <c r="AI284" s="231"/>
    </row>
    <row r="285" spans="35:35">
      <c r="AI285" s="231"/>
    </row>
    <row r="286" spans="35:35">
      <c r="AI286" s="231"/>
    </row>
    <row r="287" spans="35:35">
      <c r="AI287" s="231"/>
    </row>
    <row r="288" spans="35:35">
      <c r="AI288" s="231"/>
    </row>
    <row r="289" spans="35:35">
      <c r="AI289" s="231"/>
    </row>
    <row r="290" spans="35:35">
      <c r="AI290" s="231"/>
    </row>
    <row r="291" spans="35:35">
      <c r="AI291" s="231"/>
    </row>
    <row r="292" spans="35:35">
      <c r="AI292" s="231"/>
    </row>
    <row r="293" spans="35:35">
      <c r="AI293" s="231"/>
    </row>
    <row r="294" spans="35:35">
      <c r="AI294" s="231"/>
    </row>
    <row r="295" spans="35:35">
      <c r="AI295" s="231"/>
    </row>
    <row r="296" spans="35:35">
      <c r="AI296" s="231"/>
    </row>
    <row r="297" spans="35:35">
      <c r="AI297" s="231"/>
    </row>
    <row r="298" spans="35:35">
      <c r="AI298" s="231"/>
    </row>
    <row r="299" spans="35:35">
      <c r="AI299" s="231"/>
    </row>
    <row r="300" spans="35:35">
      <c r="AI300" s="231"/>
    </row>
    <row r="301" spans="35:35">
      <c r="AI301" s="231"/>
    </row>
    <row r="302" spans="35:35">
      <c r="AI302" s="231"/>
    </row>
    <row r="303" spans="35:35">
      <c r="AI303" s="231"/>
    </row>
    <row r="304" spans="35:35">
      <c r="AI304" s="231"/>
    </row>
    <row r="305" spans="35:35">
      <c r="AI305" s="231"/>
    </row>
    <row r="306" spans="35:35">
      <c r="AI306" s="231"/>
    </row>
    <row r="307" spans="35:35">
      <c r="AI307" s="231"/>
    </row>
    <row r="308" spans="35:35">
      <c r="AI308" s="231"/>
    </row>
    <row r="309" spans="35:35">
      <c r="AI309" s="231"/>
    </row>
    <row r="310" spans="35:35">
      <c r="AI310" s="231"/>
    </row>
    <row r="311" spans="35:35">
      <c r="AI311" s="231"/>
    </row>
    <row r="312" spans="35:35">
      <c r="AI312" s="231"/>
    </row>
    <row r="313" spans="35:35">
      <c r="AI313" s="231"/>
    </row>
    <row r="314" spans="35:35">
      <c r="AI314" s="231"/>
    </row>
    <row r="315" spans="35:35">
      <c r="AI315" s="231"/>
    </row>
    <row r="316" spans="35:35">
      <c r="AI316" s="231"/>
    </row>
    <row r="317" spans="35:35">
      <c r="AI317" s="231"/>
    </row>
    <row r="318" spans="35:35">
      <c r="AI318" s="231"/>
    </row>
    <row r="319" spans="35:35">
      <c r="AI319" s="231"/>
    </row>
    <row r="320" spans="35:35">
      <c r="AI320" s="231"/>
    </row>
    <row r="321" spans="35:35">
      <c r="AI321" s="231"/>
    </row>
    <row r="322" spans="35:35">
      <c r="AI322" s="231"/>
    </row>
    <row r="323" spans="35:35">
      <c r="AI323" s="231"/>
    </row>
    <row r="324" spans="35:35">
      <c r="AI324" s="231"/>
    </row>
    <row r="325" spans="35:35">
      <c r="AI325" s="231"/>
    </row>
    <row r="326" spans="35:35">
      <c r="AI326" s="231"/>
    </row>
    <row r="327" spans="35:35">
      <c r="AI327" s="231"/>
    </row>
    <row r="328" spans="35:35">
      <c r="AI328" s="231"/>
    </row>
    <row r="329" spans="35:35">
      <c r="AI329" s="231"/>
    </row>
    <row r="330" spans="35:35">
      <c r="AI330" s="231"/>
    </row>
    <row r="331" spans="35:35">
      <c r="AI331" s="231"/>
    </row>
    <row r="332" spans="35:35">
      <c r="AI332" s="231"/>
    </row>
    <row r="333" spans="35:35">
      <c r="AI333" s="231"/>
    </row>
    <row r="334" spans="35:35">
      <c r="AI334" s="231"/>
    </row>
    <row r="335" spans="35:35">
      <c r="AI335" s="231"/>
    </row>
    <row r="336" spans="35:35">
      <c r="AI336" s="231"/>
    </row>
    <row r="337" spans="35:35">
      <c r="AI337" s="231"/>
    </row>
    <row r="338" spans="35:35">
      <c r="AI338" s="231"/>
    </row>
    <row r="339" spans="35:35">
      <c r="AI339" s="231"/>
    </row>
    <row r="340" spans="35:35">
      <c r="AI340" s="231"/>
    </row>
    <row r="341" spans="35:35">
      <c r="AI341" s="231"/>
    </row>
    <row r="342" spans="35:35">
      <c r="AI342" s="231"/>
    </row>
    <row r="343" spans="35:35">
      <c r="AI343" s="231"/>
    </row>
    <row r="344" spans="35:35">
      <c r="AI344" s="231"/>
    </row>
    <row r="345" spans="35:35">
      <c r="AI345" s="231"/>
    </row>
    <row r="346" spans="35:35">
      <c r="AI346" s="231"/>
    </row>
    <row r="347" spans="35:35">
      <c r="AI347" s="231"/>
    </row>
    <row r="348" spans="35:35">
      <c r="AI348" s="231"/>
    </row>
    <row r="349" spans="35:35">
      <c r="AI349" s="231"/>
    </row>
    <row r="350" spans="35:35">
      <c r="AI350" s="231"/>
    </row>
    <row r="351" spans="35:35">
      <c r="AI351" s="231"/>
    </row>
    <row r="352" spans="35:35">
      <c r="AI352" s="231"/>
    </row>
    <row r="353" spans="35:35">
      <c r="AI353" s="231"/>
    </row>
    <row r="354" spans="35:35">
      <c r="AI354" s="231"/>
    </row>
    <row r="355" spans="35:35">
      <c r="AI355" s="231"/>
    </row>
    <row r="356" spans="35:35">
      <c r="AI356" s="231"/>
    </row>
    <row r="357" spans="35:35">
      <c r="AI357" s="231"/>
    </row>
    <row r="358" spans="35:35">
      <c r="AI358" s="231"/>
    </row>
    <row r="359" spans="35:35">
      <c r="AI359" s="231"/>
    </row>
    <row r="360" spans="35:35">
      <c r="AI360" s="231"/>
    </row>
    <row r="361" spans="35:35">
      <c r="AI361" s="231"/>
    </row>
    <row r="362" spans="35:35">
      <c r="AI362" s="231"/>
    </row>
    <row r="363" spans="35:35">
      <c r="AI363" s="231"/>
    </row>
    <row r="364" spans="35:35">
      <c r="AI364" s="231"/>
    </row>
    <row r="365" spans="35:35">
      <c r="AI365" s="231"/>
    </row>
    <row r="366" spans="35:35">
      <c r="AI366" s="231"/>
    </row>
    <row r="367" spans="35:35">
      <c r="AI367" s="231"/>
    </row>
    <row r="368" spans="35:35">
      <c r="AI368" s="231"/>
    </row>
    <row r="369" spans="35:35">
      <c r="AI369" s="231"/>
    </row>
    <row r="370" spans="35:35">
      <c r="AI370" s="231"/>
    </row>
    <row r="371" spans="35:35">
      <c r="AI371" s="231"/>
    </row>
    <row r="372" spans="35:35">
      <c r="AI372" s="231"/>
    </row>
    <row r="373" spans="35:35">
      <c r="AI373" s="231"/>
    </row>
    <row r="374" spans="35:35">
      <c r="AI374" s="231"/>
    </row>
    <row r="375" spans="35:35">
      <c r="AI375" s="231"/>
    </row>
    <row r="376" spans="35:35">
      <c r="AI376" s="231"/>
    </row>
    <row r="377" spans="35:35">
      <c r="AI377" s="231"/>
    </row>
    <row r="378" spans="35:35">
      <c r="AI378" s="231"/>
    </row>
    <row r="379" spans="35:35">
      <c r="AI379" s="231"/>
    </row>
    <row r="380" spans="35:35">
      <c r="AI380" s="231"/>
    </row>
    <row r="381" spans="35:35">
      <c r="AI381" s="231"/>
    </row>
    <row r="382" spans="35:35">
      <c r="AI382" s="231"/>
    </row>
    <row r="383" spans="35:35">
      <c r="AI383" s="231"/>
    </row>
    <row r="384" spans="35:35">
      <c r="AI384" s="231"/>
    </row>
    <row r="385" spans="35:35">
      <c r="AI385" s="231"/>
    </row>
    <row r="386" spans="35:35">
      <c r="AI386" s="231"/>
    </row>
    <row r="387" spans="35:35">
      <c r="AI387" s="231"/>
    </row>
    <row r="388" spans="35:35">
      <c r="AI388" s="231"/>
    </row>
    <row r="389" spans="35:35">
      <c r="AI389" s="231"/>
    </row>
    <row r="390" spans="35:35">
      <c r="AI390" s="231"/>
    </row>
    <row r="391" spans="35:35">
      <c r="AI391" s="231"/>
    </row>
    <row r="392" spans="35:35">
      <c r="AI392" s="231"/>
    </row>
    <row r="393" spans="35:35">
      <c r="AI393" s="231"/>
    </row>
    <row r="394" spans="35:35">
      <c r="AI394" s="231"/>
    </row>
    <row r="395" spans="35:35">
      <c r="AI395" s="231"/>
    </row>
    <row r="396" spans="35:35">
      <c r="AI396" s="231"/>
    </row>
    <row r="397" spans="35:35">
      <c r="AI397" s="231"/>
    </row>
    <row r="398" spans="35:35">
      <c r="AI398" s="231"/>
    </row>
    <row r="399" spans="35:35">
      <c r="AI399" s="231"/>
    </row>
    <row r="400" spans="35:35">
      <c r="AI400" s="231"/>
    </row>
    <row r="401" spans="35:35">
      <c r="AI401" s="231"/>
    </row>
    <row r="402" spans="35:35">
      <c r="AI402" s="231"/>
    </row>
    <row r="403" spans="35:35">
      <c r="AI403" s="231"/>
    </row>
    <row r="404" spans="35:35">
      <c r="AI404" s="231"/>
    </row>
    <row r="405" spans="35:35">
      <c r="AI405" s="231"/>
    </row>
    <row r="406" spans="35:35">
      <c r="AI406" s="231"/>
    </row>
    <row r="407" spans="35:35">
      <c r="AI407" s="231"/>
    </row>
    <row r="408" spans="35:35">
      <c r="AI408" s="231"/>
    </row>
    <row r="409" spans="35:35">
      <c r="AI409" s="231"/>
    </row>
    <row r="410" spans="35:35">
      <c r="AI410" s="231"/>
    </row>
    <row r="411" spans="35:35">
      <c r="AI411" s="231"/>
    </row>
    <row r="412" spans="35:35">
      <c r="AI412" s="231"/>
    </row>
    <row r="413" spans="35:35">
      <c r="AI413" s="231"/>
    </row>
    <row r="414" spans="35:35">
      <c r="AI414" s="231"/>
    </row>
    <row r="415" spans="35:35">
      <c r="AI415" s="231"/>
    </row>
    <row r="416" spans="35:35">
      <c r="AI416" s="231"/>
    </row>
    <row r="417" spans="35:35">
      <c r="AI417" s="231"/>
    </row>
    <row r="418" spans="35:35">
      <c r="AI418" s="231"/>
    </row>
    <row r="419" spans="35:35">
      <c r="AI419" s="231"/>
    </row>
    <row r="420" spans="35:35">
      <c r="AI420" s="231"/>
    </row>
    <row r="421" spans="35:35">
      <c r="AI421" s="231"/>
    </row>
    <row r="422" spans="35:35">
      <c r="AI422" s="231"/>
    </row>
    <row r="423" spans="35:35">
      <c r="AI423" s="231"/>
    </row>
    <row r="424" spans="35:35">
      <c r="AI424" s="231"/>
    </row>
    <row r="425" spans="35:35">
      <c r="AI425" s="231"/>
    </row>
    <row r="426" spans="35:35">
      <c r="AI426" s="231"/>
    </row>
    <row r="427" spans="35:35">
      <c r="AI427" s="231"/>
    </row>
    <row r="428" spans="35:35">
      <c r="AI428" s="231"/>
    </row>
    <row r="429" spans="35:35">
      <c r="AI429" s="231"/>
    </row>
    <row r="430" spans="35:35">
      <c r="AI430" s="231"/>
    </row>
    <row r="431" spans="35:35">
      <c r="AI431" s="231"/>
    </row>
    <row r="432" spans="35:35">
      <c r="AI432" s="231"/>
    </row>
    <row r="433" spans="35:35">
      <c r="AI433" s="231"/>
    </row>
    <row r="434" spans="35:35">
      <c r="AI434" s="231"/>
    </row>
    <row r="435" spans="35:35">
      <c r="AI435" s="231"/>
    </row>
    <row r="436" spans="35:35">
      <c r="AI436" s="231"/>
    </row>
    <row r="437" spans="35:35">
      <c r="AI437" s="231"/>
    </row>
    <row r="438" spans="35:35">
      <c r="AI438" s="231"/>
    </row>
    <row r="439" spans="35:35">
      <c r="AI439" s="231"/>
    </row>
    <row r="440" spans="35:35">
      <c r="AI440" s="231"/>
    </row>
    <row r="441" spans="35:35">
      <c r="AI441" s="231"/>
    </row>
    <row r="442" spans="35:35">
      <c r="AI442" s="231"/>
    </row>
    <row r="443" spans="35:35">
      <c r="AI443" s="231"/>
    </row>
    <row r="444" spans="35:35">
      <c r="AI444" s="231"/>
    </row>
    <row r="445" spans="35:35">
      <c r="AI445" s="231"/>
    </row>
    <row r="446" spans="35:35">
      <c r="AI446" s="231"/>
    </row>
    <row r="447" spans="35:35">
      <c r="AI447" s="231"/>
    </row>
    <row r="448" spans="35:35">
      <c r="AI448" s="231"/>
    </row>
    <row r="449" spans="35:35">
      <c r="AI449" s="231"/>
    </row>
    <row r="450" spans="35:35">
      <c r="AI450" s="231"/>
    </row>
    <row r="451" spans="35:35">
      <c r="AI451" s="231"/>
    </row>
    <row r="452" spans="35:35">
      <c r="AI452" s="231"/>
    </row>
    <row r="453" spans="35:35">
      <c r="AI453" s="231"/>
    </row>
    <row r="454" spans="35:35">
      <c r="AI454" s="231"/>
    </row>
    <row r="455" spans="35:35">
      <c r="AI455" s="231"/>
    </row>
    <row r="456" spans="35:35">
      <c r="AI456" s="231"/>
    </row>
    <row r="457" spans="35:35">
      <c r="AI457" s="231"/>
    </row>
    <row r="458" spans="35:35">
      <c r="AI458" s="231"/>
    </row>
    <row r="459" spans="35:35">
      <c r="AI459" s="231"/>
    </row>
    <row r="460" spans="35:35">
      <c r="AI460" s="231"/>
    </row>
    <row r="461" spans="35:35">
      <c r="AI461" s="231"/>
    </row>
    <row r="462" spans="35:35">
      <c r="AI462" s="231"/>
    </row>
    <row r="463" spans="35:35">
      <c r="AI463" s="231"/>
    </row>
    <row r="464" spans="35:35">
      <c r="AI464" s="231"/>
    </row>
    <row r="465" spans="35:35">
      <c r="AI465" s="231"/>
    </row>
    <row r="466" spans="35:35">
      <c r="AI466" s="231"/>
    </row>
    <row r="467" spans="35:35">
      <c r="AI467" s="231"/>
    </row>
    <row r="468" spans="35:35">
      <c r="AI468" s="231"/>
    </row>
    <row r="469" spans="35:35">
      <c r="AI469" s="231"/>
    </row>
    <row r="470" spans="35:35">
      <c r="AI470" s="231"/>
    </row>
    <row r="471" spans="35:35">
      <c r="AI471" s="231"/>
    </row>
    <row r="472" spans="35:35">
      <c r="AI472" s="231"/>
    </row>
    <row r="473" spans="35:35">
      <c r="AI473" s="231"/>
    </row>
    <row r="474" spans="35:35">
      <c r="AI474" s="231"/>
    </row>
    <row r="475" spans="35:35">
      <c r="AI475" s="231"/>
    </row>
    <row r="476" spans="35:35">
      <c r="AI476" s="231"/>
    </row>
    <row r="477" spans="35:35">
      <c r="AI477" s="231"/>
    </row>
    <row r="478" spans="35:35">
      <c r="AI478" s="231"/>
    </row>
    <row r="479" spans="35:35">
      <c r="AI479" s="231"/>
    </row>
    <row r="480" spans="35:35">
      <c r="AI480" s="231"/>
    </row>
    <row r="481" spans="35:35">
      <c r="AI481" s="231"/>
    </row>
    <row r="482" spans="35:35">
      <c r="AI482" s="231"/>
    </row>
    <row r="483" spans="35:35">
      <c r="AI483" s="231"/>
    </row>
    <row r="484" spans="35:35">
      <c r="AI484" s="231"/>
    </row>
    <row r="485" spans="35:35">
      <c r="AI485" s="231"/>
    </row>
    <row r="486" spans="35:35">
      <c r="AI486" s="231"/>
    </row>
    <row r="487" spans="35:35">
      <c r="AI487" s="231"/>
    </row>
    <row r="488" spans="35:35">
      <c r="AI488" s="231"/>
    </row>
    <row r="489" spans="35:35">
      <c r="AI489" s="231"/>
    </row>
    <row r="490" spans="35:35">
      <c r="AI490" s="231"/>
    </row>
    <row r="491" spans="35:35">
      <c r="AI491" s="231"/>
    </row>
    <row r="492" spans="35:35">
      <c r="AI492" s="231"/>
    </row>
    <row r="493" spans="35:35">
      <c r="AI493" s="231"/>
    </row>
    <row r="494" spans="35:35">
      <c r="AI494" s="231"/>
    </row>
    <row r="495" spans="35:35">
      <c r="AI495" s="231"/>
    </row>
    <row r="496" spans="35:35">
      <c r="AI496" s="231"/>
    </row>
    <row r="497" spans="35:35">
      <c r="AI497" s="231"/>
    </row>
    <row r="498" spans="35:35">
      <c r="AI498" s="231"/>
    </row>
    <row r="499" spans="35:35">
      <c r="AI499" s="231"/>
    </row>
    <row r="500" spans="35:35">
      <c r="AI500" s="231"/>
    </row>
    <row r="501" spans="35:35">
      <c r="AI501" s="231"/>
    </row>
    <row r="502" spans="35:35">
      <c r="AI502" s="231"/>
    </row>
    <row r="503" spans="35:35">
      <c r="AI503" s="231"/>
    </row>
    <row r="504" spans="35:35">
      <c r="AI504" s="231"/>
    </row>
    <row r="505" spans="35:35">
      <c r="AI505" s="231"/>
    </row>
    <row r="506" spans="35:35">
      <c r="AI506" s="231"/>
    </row>
    <row r="507" spans="35:35">
      <c r="AI507" s="231"/>
    </row>
    <row r="508" spans="35:35">
      <c r="AI508" s="231"/>
    </row>
    <row r="509" spans="35:35">
      <c r="AI509" s="231"/>
    </row>
    <row r="510" spans="35:35">
      <c r="AI510" s="231"/>
    </row>
    <row r="511" spans="35:35">
      <c r="AI511" s="231"/>
    </row>
    <row r="512" spans="35:35">
      <c r="AI512" s="231"/>
    </row>
    <row r="513" spans="35:35">
      <c r="AI513" s="231"/>
    </row>
    <row r="514" spans="35:35">
      <c r="AI514" s="231"/>
    </row>
    <row r="515" spans="35:35">
      <c r="AI515" s="231"/>
    </row>
    <row r="516" spans="35:35">
      <c r="AI516" s="231"/>
    </row>
    <row r="517" spans="35:35">
      <c r="AI517" s="231"/>
    </row>
    <row r="518" spans="35:35">
      <c r="AI518" s="231"/>
    </row>
    <row r="519" spans="35:35">
      <c r="AI519" s="231"/>
    </row>
    <row r="520" spans="35:35">
      <c r="AI520" s="231"/>
    </row>
    <row r="521" spans="35:35">
      <c r="AI521" s="231"/>
    </row>
    <row r="522" spans="35:35">
      <c r="AI522" s="231"/>
    </row>
    <row r="523" spans="35:35">
      <c r="AI523" s="231"/>
    </row>
    <row r="524" spans="35:35">
      <c r="AI524" s="231"/>
    </row>
    <row r="525" spans="35:35">
      <c r="AI525" s="231"/>
    </row>
    <row r="526" spans="35:35">
      <c r="AI526" s="231"/>
    </row>
    <row r="527" spans="35:35">
      <c r="AI527" s="231"/>
    </row>
    <row r="528" spans="35:35">
      <c r="AI528" s="231"/>
    </row>
    <row r="529" spans="35:35">
      <c r="AI529" s="231"/>
    </row>
    <row r="530" spans="35:35">
      <c r="AI530" s="231"/>
    </row>
    <row r="531" spans="35:35">
      <c r="AI531" s="231"/>
    </row>
    <row r="532" spans="35:35">
      <c r="AI532" s="231"/>
    </row>
    <row r="533" spans="35:35">
      <c r="AI533" s="231"/>
    </row>
    <row r="534" spans="35:35">
      <c r="AI534" s="231"/>
    </row>
    <row r="535" spans="35:35">
      <c r="AI535" s="231"/>
    </row>
    <row r="536" spans="35:35">
      <c r="AI536" s="231"/>
    </row>
    <row r="537" spans="35:35">
      <c r="AI537" s="231"/>
    </row>
    <row r="538" spans="35:35">
      <c r="AI538" s="231"/>
    </row>
    <row r="539" spans="35:35">
      <c r="AI539" s="231"/>
    </row>
    <row r="540" spans="35:35">
      <c r="AI540" s="231"/>
    </row>
    <row r="541" spans="35:35">
      <c r="AI541" s="231"/>
    </row>
    <row r="542" spans="35:35">
      <c r="AI542" s="231"/>
    </row>
    <row r="543" spans="35:35">
      <c r="AI543" s="231"/>
    </row>
    <row r="544" spans="35:35">
      <c r="AI544" s="231"/>
    </row>
    <row r="545" spans="35:35">
      <c r="AI545" s="231"/>
    </row>
    <row r="546" spans="35:35">
      <c r="AI546" s="231"/>
    </row>
    <row r="547" spans="35:35">
      <c r="AI547" s="231"/>
    </row>
    <row r="548" spans="35:35">
      <c r="AI548" s="231"/>
    </row>
    <row r="549" spans="35:35">
      <c r="AI549" s="231"/>
    </row>
    <row r="550" spans="35:35">
      <c r="AI550" s="231"/>
    </row>
    <row r="551" spans="35:35">
      <c r="AI551" s="231"/>
    </row>
    <row r="552" spans="35:35">
      <c r="AI552" s="231"/>
    </row>
    <row r="553" spans="35:35">
      <c r="AI553" s="231"/>
    </row>
    <row r="554" spans="35:35">
      <c r="AI554" s="231"/>
    </row>
    <row r="555" spans="35:35">
      <c r="AI555" s="231"/>
    </row>
    <row r="556" spans="35:35">
      <c r="AI556" s="231"/>
    </row>
    <row r="557" spans="35:35">
      <c r="AI557" s="231"/>
    </row>
    <row r="558" spans="35:35">
      <c r="AI558" s="231"/>
    </row>
    <row r="559" spans="35:35">
      <c r="AI559" s="231"/>
    </row>
    <row r="560" spans="35:35">
      <c r="AI560" s="231"/>
    </row>
    <row r="561" spans="35:35">
      <c r="AI561" s="231"/>
    </row>
    <row r="562" spans="35:35">
      <c r="AI562" s="231"/>
    </row>
    <row r="563" spans="35:35">
      <c r="AI563" s="231"/>
    </row>
    <row r="564" spans="35:35">
      <c r="AI564" s="231"/>
    </row>
    <row r="565" spans="35:35">
      <c r="AI565" s="231"/>
    </row>
    <row r="566" spans="35:35">
      <c r="AI566" s="231"/>
    </row>
    <row r="567" spans="35:35">
      <c r="AI567" s="231"/>
    </row>
    <row r="568" spans="35:35">
      <c r="AI568" s="231"/>
    </row>
    <row r="569" spans="35:35">
      <c r="AI569" s="231"/>
    </row>
    <row r="570" spans="35:35">
      <c r="AI570" s="231"/>
    </row>
    <row r="571" spans="35:35">
      <c r="AI571" s="231"/>
    </row>
    <row r="572" spans="35:35">
      <c r="AI572" s="231"/>
    </row>
    <row r="573" spans="35:35">
      <c r="AI573" s="231"/>
    </row>
    <row r="574" spans="35:35">
      <c r="AI574" s="231"/>
    </row>
    <row r="575" spans="35:35">
      <c r="AI575" s="231"/>
    </row>
    <row r="576" spans="35:35">
      <c r="AI576" s="231"/>
    </row>
    <row r="577" spans="35:35">
      <c r="AI577" s="231"/>
    </row>
    <row r="578" spans="35:35">
      <c r="AI578" s="231"/>
    </row>
    <row r="579" spans="35:35">
      <c r="AI579" s="231"/>
    </row>
    <row r="580" spans="35:35">
      <c r="AI580" s="231"/>
    </row>
    <row r="581" spans="35:35">
      <c r="AI581" s="231"/>
    </row>
    <row r="582" spans="35:35">
      <c r="AI582" s="231"/>
    </row>
    <row r="583" spans="35:35">
      <c r="AI583" s="231"/>
    </row>
    <row r="584" spans="35:35">
      <c r="AI584" s="231"/>
    </row>
    <row r="585" spans="35:35">
      <c r="AI585" s="231"/>
    </row>
    <row r="586" spans="35:35">
      <c r="AI586" s="231"/>
    </row>
    <row r="587" spans="35:35">
      <c r="AI587" s="231"/>
    </row>
    <row r="588" spans="35:35">
      <c r="AI588" s="231"/>
    </row>
    <row r="589" spans="35:35">
      <c r="AI589" s="231"/>
    </row>
    <row r="590" spans="35:35">
      <c r="AI590" s="231"/>
    </row>
    <row r="591" spans="35:35">
      <c r="AI591" s="231"/>
    </row>
    <row r="592" spans="35:35">
      <c r="AI592" s="231"/>
    </row>
    <row r="593" spans="35:35">
      <c r="AI593" s="231"/>
    </row>
    <row r="594" spans="35:35">
      <c r="AI594" s="231"/>
    </row>
    <row r="595" spans="35:35">
      <c r="AI595" s="231"/>
    </row>
    <row r="596" spans="35:35">
      <c r="AI596" s="231"/>
    </row>
    <row r="597" spans="35:35">
      <c r="AI597" s="231"/>
    </row>
    <row r="598" spans="35:35">
      <c r="AI598" s="231"/>
    </row>
    <row r="599" spans="35:35">
      <c r="AI599" s="231"/>
    </row>
    <row r="600" spans="35:35">
      <c r="AI600" s="231"/>
    </row>
    <row r="601" spans="35:35">
      <c r="AI601" s="231"/>
    </row>
    <row r="602" spans="35:35">
      <c r="AI602" s="231"/>
    </row>
    <row r="603" spans="35:35">
      <c r="AI603" s="231"/>
    </row>
    <row r="604" spans="35:35">
      <c r="AI604" s="231"/>
    </row>
    <row r="605" spans="35:35">
      <c r="AI605" s="231"/>
    </row>
    <row r="606" spans="35:35">
      <c r="AI606" s="231"/>
    </row>
    <row r="607" spans="35:35">
      <c r="AI607" s="231"/>
    </row>
    <row r="608" spans="35:35">
      <c r="AI608" s="231"/>
    </row>
    <row r="609" spans="35:35">
      <c r="AI609" s="231"/>
    </row>
    <row r="610" spans="35:35">
      <c r="AI610" s="231"/>
    </row>
    <row r="611" spans="35:35">
      <c r="AI611" s="231"/>
    </row>
    <row r="612" spans="35:35">
      <c r="AI612" s="231"/>
    </row>
    <row r="613" spans="35:35">
      <c r="AI613" s="231"/>
    </row>
    <row r="614" spans="35:35">
      <c r="AI614" s="231"/>
    </row>
    <row r="615" spans="35:35">
      <c r="AI615" s="231"/>
    </row>
    <row r="616" spans="35:35">
      <c r="AI616" s="231"/>
    </row>
    <row r="617" spans="35:35">
      <c r="AI617" s="231"/>
    </row>
    <row r="618" spans="35:35">
      <c r="AI618" s="231"/>
    </row>
    <row r="619" spans="35:35">
      <c r="AI619" s="231"/>
    </row>
    <row r="620" spans="35:35">
      <c r="AI620" s="231"/>
    </row>
    <row r="621" spans="35:35">
      <c r="AI621" s="231"/>
    </row>
    <row r="622" spans="35:35">
      <c r="AI622" s="231"/>
    </row>
    <row r="623" spans="35:35">
      <c r="AI623" s="231"/>
    </row>
    <row r="624" spans="35:35">
      <c r="AI624" s="231"/>
    </row>
    <row r="625" spans="35:35">
      <c r="AI625" s="231"/>
    </row>
    <row r="626" spans="35:35">
      <c r="AI626" s="231"/>
    </row>
    <row r="627" spans="35:35">
      <c r="AI627" s="231"/>
    </row>
    <row r="628" spans="35:35">
      <c r="AI628" s="231"/>
    </row>
    <row r="629" spans="35:35">
      <c r="AI629" s="231"/>
    </row>
    <row r="630" spans="35:35">
      <c r="AI630" s="231"/>
    </row>
    <row r="631" spans="35:35">
      <c r="AI631" s="231"/>
    </row>
    <row r="632" spans="35:35">
      <c r="AI632" s="231"/>
    </row>
    <row r="633" spans="35:35">
      <c r="AI633" s="231"/>
    </row>
  </sheetData>
  <sortState ref="A121:N200">
    <sortCondition descending="1" ref="N120"/>
  </sortState>
  <mergeCells count="7">
    <mergeCell ref="S44:AE44"/>
    <mergeCell ref="A4:C4"/>
    <mergeCell ref="S21:AG21"/>
    <mergeCell ref="S23:AE23"/>
    <mergeCell ref="S26:AE26"/>
    <mergeCell ref="S31:AE31"/>
    <mergeCell ref="S37:AE37"/>
  </mergeCells>
  <conditionalFormatting sqref="A23:A33 A35:A96">
    <cfRule type="expression" dxfId="6" priority="6" stopIfTrue="1">
      <formula>AND(COUNTIF($A$23:$A$33, A23)+COUNTIF($A$35:$A$96, A23)&gt;1,NOT(ISBLANK(A23)))</formula>
    </cfRule>
  </conditionalFormatting>
  <conditionalFormatting sqref="A117:A118">
    <cfRule type="expression" dxfId="5" priority="7" stopIfTrue="1">
      <formula>AND(COUNTIF($A$117:$A$118, A117)&gt;1,NOT(ISBLANK(A117)))</formula>
    </cfRule>
  </conditionalFormatting>
  <conditionalFormatting sqref="A23:A101">
    <cfRule type="expression" dxfId="4" priority="5" stopIfTrue="1">
      <formula>AND(COUNTIF($A$23:$A$101, A23)&gt;1,NOT(ISBLANK(A23)))</formula>
    </cfRule>
  </conditionalFormatting>
  <conditionalFormatting sqref="A122:A132 A134:A195">
    <cfRule type="expression" dxfId="3" priority="4" stopIfTrue="1">
      <formula>AND(COUNTIF($A$23:$A$33, A122)+COUNTIF($A$35:$A$96, A122)&gt;1,NOT(ISBLANK(A122)))</formula>
    </cfRule>
  </conditionalFormatting>
  <conditionalFormatting sqref="A122:A200">
    <cfRule type="expression" dxfId="2" priority="3" stopIfTrue="1">
      <formula>AND(COUNTIF($A$23:$A$101, A122)&gt;1,NOT(ISBLANK(A122)))</formula>
    </cfRule>
  </conditionalFormatting>
  <conditionalFormatting sqref="A108:A116">
    <cfRule type="expression" dxfId="1" priority="2" stopIfTrue="1">
      <formula>AND(COUNTIF($A$23:$A$33, A108)+COUNTIF($A$35:$A$96, A108)&gt;1,NOT(ISBLANK(A108)))</formula>
    </cfRule>
  </conditionalFormatting>
  <conditionalFormatting sqref="A108:A116">
    <cfRule type="expression" dxfId="0" priority="1" stopIfTrue="1">
      <formula>AND(COUNTIF($A$23:$A$101, A108)&gt;1,NOT(ISBLANK(A108)))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102:O102" formula="1"/>
    <ignoredError sqref="K102:M102" formula="1" formulaRange="1"/>
    <ignoredError sqref="K117:M117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topLeftCell="A4" zoomScale="90" zoomScaleNormal="90" workbookViewId="0">
      <selection activeCell="T18" sqref="T18"/>
    </sheetView>
  </sheetViews>
  <sheetFormatPr defaultRowHeight="15"/>
  <cols>
    <col min="1" max="1" width="9.140625" style="231" customWidth="1"/>
    <col min="2" max="2" width="12.28515625" style="231" customWidth="1"/>
    <col min="3" max="3" width="10.7109375" style="231" customWidth="1"/>
    <col min="4" max="4" width="11.7109375" style="231" customWidth="1"/>
    <col min="5" max="5" width="11.5703125" style="231" bestFit="1" customWidth="1"/>
    <col min="6" max="16384" width="9.140625" style="231"/>
  </cols>
  <sheetData>
    <row r="8" spans="1:33">
      <c r="A8" s="640"/>
      <c r="C8" s="232"/>
      <c r="D8" s="232"/>
      <c r="F8" s="233"/>
      <c r="G8" s="233"/>
      <c r="H8" s="233"/>
      <c r="I8" s="234"/>
      <c r="J8" s="233"/>
      <c r="K8" s="233"/>
      <c r="L8" s="233"/>
      <c r="M8" s="235"/>
      <c r="N8" s="236"/>
      <c r="O8" s="232"/>
      <c r="P8" s="232"/>
      <c r="Q8" s="232"/>
      <c r="AF8" s="233"/>
      <c r="AG8" s="233"/>
    </row>
    <row r="9" spans="1:33">
      <c r="A9" s="384"/>
      <c r="C9" s="232"/>
      <c r="D9" s="232"/>
      <c r="F9" s="233"/>
      <c r="G9" s="233"/>
      <c r="H9" s="233"/>
      <c r="I9" s="234"/>
      <c r="J9" s="233"/>
      <c r="K9" s="233"/>
      <c r="L9" s="233"/>
      <c r="M9" s="235"/>
      <c r="N9" s="236"/>
      <c r="O9" s="232"/>
      <c r="P9" s="232"/>
      <c r="Q9" s="232"/>
      <c r="AF9" s="233"/>
      <c r="AG9" s="233"/>
    </row>
    <row r="10" spans="1:33">
      <c r="A10" s="384"/>
      <c r="C10" s="232"/>
      <c r="D10" s="232"/>
      <c r="F10" s="233"/>
      <c r="G10" s="233"/>
      <c r="H10" s="233"/>
      <c r="I10" s="234"/>
      <c r="J10" s="233"/>
      <c r="K10" s="233"/>
      <c r="L10" s="233"/>
      <c r="M10" s="235"/>
      <c r="N10" s="236"/>
      <c r="O10" s="232"/>
      <c r="P10" s="232"/>
      <c r="Q10" s="232"/>
      <c r="AF10" s="233"/>
      <c r="AG10" s="233"/>
    </row>
    <row r="11" spans="1:33">
      <c r="A11" s="384"/>
      <c r="C11" s="232"/>
      <c r="D11" s="232"/>
      <c r="F11" s="233"/>
      <c r="G11" s="233"/>
      <c r="H11" s="233"/>
      <c r="I11" s="234"/>
      <c r="J11" s="233"/>
      <c r="K11" s="233"/>
      <c r="L11" s="233"/>
      <c r="M11" s="235"/>
      <c r="N11" s="236"/>
      <c r="O11" s="232"/>
      <c r="P11" s="232"/>
      <c r="Q11" s="232"/>
      <c r="AF11" s="233"/>
      <c r="AG11" s="233"/>
    </row>
    <row r="12" spans="1:33">
      <c r="A12" s="384"/>
      <c r="C12" s="232"/>
      <c r="D12" s="232"/>
      <c r="F12" s="233"/>
      <c r="G12" s="233"/>
      <c r="H12" s="233"/>
      <c r="I12" s="234"/>
      <c r="J12" s="233"/>
      <c r="K12" s="233"/>
      <c r="L12" s="233"/>
      <c r="M12" s="235"/>
      <c r="N12" s="236"/>
      <c r="O12" s="232"/>
      <c r="P12" s="232"/>
      <c r="Q12" s="232"/>
      <c r="AF12" s="233"/>
      <c r="AG12" s="233"/>
    </row>
    <row r="13" spans="1:33" ht="15.75" thickBot="1">
      <c r="B13" s="231">
        <v>23</v>
      </c>
    </row>
    <row r="14" spans="1:33" ht="15.75" thickBot="1">
      <c r="A14" s="1008" t="s">
        <v>5</v>
      </c>
      <c r="B14" s="1009" t="s">
        <v>6</v>
      </c>
      <c r="C14" s="1010" t="s">
        <v>7</v>
      </c>
      <c r="D14" s="202"/>
      <c r="E14" s="643" t="s">
        <v>5</v>
      </c>
      <c r="F14" s="643" t="s">
        <v>6</v>
      </c>
    </row>
    <row r="15" spans="1:33" ht="15.75" thickBot="1">
      <c r="A15" s="1005">
        <v>46023</v>
      </c>
      <c r="B15" s="1011">
        <v>34</v>
      </c>
      <c r="C15" s="1012">
        <f>((B15-13)/13)*100</f>
        <v>161.53846153846155</v>
      </c>
      <c r="D15" s="202"/>
      <c r="E15" s="700">
        <v>46023</v>
      </c>
      <c r="F15" s="701">
        <v>34</v>
      </c>
    </row>
    <row r="16" spans="1:33" ht="15.75" thickBot="1">
      <c r="A16" s="1005">
        <v>46054</v>
      </c>
      <c r="B16" s="1006">
        <v>24</v>
      </c>
      <c r="C16" s="1007">
        <f t="shared" ref="C16:C26" si="0">((B16-B15)/B15)*100</f>
        <v>-29.411764705882355</v>
      </c>
      <c r="D16" s="202"/>
      <c r="E16" s="700">
        <v>46054</v>
      </c>
      <c r="F16" s="701">
        <v>24</v>
      </c>
    </row>
    <row r="17" spans="1:6" ht="15.75" thickBot="1">
      <c r="A17" s="1005">
        <v>46082</v>
      </c>
      <c r="B17" s="1006">
        <v>19</v>
      </c>
      <c r="C17" s="1007">
        <f t="shared" si="0"/>
        <v>-20.833333333333336</v>
      </c>
      <c r="D17" s="202"/>
      <c r="E17" s="700">
        <v>46082</v>
      </c>
      <c r="F17" s="701">
        <v>19</v>
      </c>
    </row>
    <row r="18" spans="1:6" ht="15.75" thickBot="1">
      <c r="A18" s="1005">
        <v>46113</v>
      </c>
      <c r="B18" s="950">
        <v>0</v>
      </c>
      <c r="C18" s="951">
        <f t="shared" si="0"/>
        <v>-100</v>
      </c>
      <c r="D18" s="202"/>
      <c r="E18" s="700">
        <v>46113</v>
      </c>
      <c r="F18" s="701">
        <v>0</v>
      </c>
    </row>
    <row r="19" spans="1:6" ht="15.75" thickBot="1">
      <c r="A19" s="1005">
        <v>46143</v>
      </c>
      <c r="B19" s="950">
        <v>0</v>
      </c>
      <c r="C19" s="951" t="e">
        <f t="shared" si="0"/>
        <v>#DIV/0!</v>
      </c>
      <c r="D19" s="202"/>
      <c r="E19" s="700">
        <v>46143</v>
      </c>
      <c r="F19" s="701">
        <v>0</v>
      </c>
    </row>
    <row r="20" spans="1:6" ht="15.75" thickBot="1">
      <c r="A20" s="1005">
        <v>46174</v>
      </c>
      <c r="B20" s="950">
        <v>0</v>
      </c>
      <c r="C20" s="951" t="e">
        <f t="shared" si="0"/>
        <v>#DIV/0!</v>
      </c>
      <c r="D20" s="202"/>
      <c r="E20" s="700">
        <v>46174</v>
      </c>
      <c r="F20" s="701">
        <v>0</v>
      </c>
    </row>
    <row r="21" spans="1:6" ht="15.75" thickBot="1">
      <c r="A21" s="1005">
        <v>46204</v>
      </c>
      <c r="B21" s="950">
        <v>0</v>
      </c>
      <c r="C21" s="951" t="e">
        <f t="shared" si="0"/>
        <v>#DIV/0!</v>
      </c>
      <c r="D21" s="202"/>
      <c r="E21" s="700">
        <v>46204</v>
      </c>
      <c r="F21" s="701">
        <v>0</v>
      </c>
    </row>
    <row r="22" spans="1:6" ht="15.75" thickBot="1">
      <c r="A22" s="1005">
        <v>46235</v>
      </c>
      <c r="B22" s="950">
        <v>0</v>
      </c>
      <c r="C22" s="951" t="e">
        <f t="shared" si="0"/>
        <v>#DIV/0!</v>
      </c>
      <c r="D22" s="202"/>
      <c r="E22" s="700">
        <v>46235</v>
      </c>
      <c r="F22" s="701">
        <v>0</v>
      </c>
    </row>
    <row r="23" spans="1:6" ht="15.75" thickBot="1">
      <c r="A23" s="1005">
        <v>46266</v>
      </c>
      <c r="B23" s="950">
        <v>0</v>
      </c>
      <c r="C23" s="951" t="e">
        <f t="shared" si="0"/>
        <v>#DIV/0!</v>
      </c>
      <c r="D23" s="202"/>
      <c r="E23" s="700">
        <v>46266</v>
      </c>
      <c r="F23" s="702">
        <v>0</v>
      </c>
    </row>
    <row r="24" spans="1:6" ht="15.75" thickBot="1">
      <c r="A24" s="1005">
        <v>46296</v>
      </c>
      <c r="B24" s="950">
        <v>0</v>
      </c>
      <c r="C24" s="951" t="e">
        <f t="shared" si="0"/>
        <v>#DIV/0!</v>
      </c>
      <c r="D24" s="202"/>
      <c r="E24" s="700">
        <v>46296</v>
      </c>
      <c r="F24" s="702">
        <v>0</v>
      </c>
    </row>
    <row r="25" spans="1:6" ht="15.75" thickBot="1">
      <c r="A25" s="1005">
        <v>46327</v>
      </c>
      <c r="B25" s="950">
        <v>0</v>
      </c>
      <c r="C25" s="951" t="e">
        <f t="shared" si="0"/>
        <v>#DIV/0!</v>
      </c>
      <c r="D25" s="202"/>
      <c r="E25" s="700">
        <v>46327</v>
      </c>
      <c r="F25" s="701">
        <v>0</v>
      </c>
    </row>
    <row r="26" spans="1:6" ht="15.75" thickBot="1">
      <c r="A26" s="1005">
        <v>46357</v>
      </c>
      <c r="B26" s="950">
        <v>0</v>
      </c>
      <c r="C26" s="951" t="e">
        <f t="shared" si="0"/>
        <v>#DIV/0!</v>
      </c>
      <c r="D26" s="202"/>
      <c r="E26" s="700">
        <v>46357</v>
      </c>
      <c r="F26" s="701">
        <v>0</v>
      </c>
    </row>
    <row r="27" spans="1:6" ht="15.75" thickBot="1">
      <c r="A27" s="1013" t="s">
        <v>8</v>
      </c>
      <c r="B27" s="1013">
        <f>SUM(B15:B26)</f>
        <v>77</v>
      </c>
      <c r="C27" s="1013"/>
      <c r="D27" s="202"/>
      <c r="E27" s="702" t="s">
        <v>8</v>
      </c>
      <c r="F27" s="702">
        <f>SUM(F15:F26)</f>
        <v>77</v>
      </c>
    </row>
    <row r="28" spans="1:6">
      <c r="D28" s="202"/>
      <c r="E28" s="202"/>
      <c r="F28" s="202"/>
    </row>
    <row r="29" spans="1:6">
      <c r="D29" s="202"/>
      <c r="E29" s="202"/>
      <c r="F29" s="202"/>
    </row>
    <row r="30" spans="1:6">
      <c r="A30" s="1014"/>
      <c r="B30" s="1015"/>
      <c r="D30" s="202" t="s">
        <v>550</v>
      </c>
      <c r="E30" s="202">
        <v>0</v>
      </c>
      <c r="F30" s="202"/>
    </row>
    <row r="31" spans="1:6">
      <c r="A31" s="1015"/>
      <c r="B31" s="1015"/>
      <c r="D31" s="202" t="s">
        <v>551</v>
      </c>
      <c r="E31" s="202">
        <v>3</v>
      </c>
      <c r="F31" s="202"/>
    </row>
    <row r="32" spans="1:6">
      <c r="D32" s="202" t="s">
        <v>552</v>
      </c>
      <c r="E32" s="202">
        <v>16</v>
      </c>
      <c r="F32" s="202"/>
    </row>
    <row r="33" spans="1:9">
      <c r="D33" s="202" t="s">
        <v>39</v>
      </c>
      <c r="E33" s="202">
        <f>SUM(E30:E32)</f>
        <v>19</v>
      </c>
      <c r="F33" s="202"/>
    </row>
    <row r="41" spans="1:9">
      <c r="A41" s="1205" t="s">
        <v>20</v>
      </c>
      <c r="B41" s="1205"/>
      <c r="C41" s="1205"/>
      <c r="D41" s="1205"/>
      <c r="E41" s="1205"/>
      <c r="F41" s="1205"/>
      <c r="G41" s="1205"/>
      <c r="H41" s="1205"/>
      <c r="I41" s="1205"/>
    </row>
    <row r="42" spans="1:9">
      <c r="A42" s="1205"/>
      <c r="B42" s="1205"/>
      <c r="C42" s="1205"/>
      <c r="D42" s="1205"/>
      <c r="E42" s="1205"/>
      <c r="F42" s="1205"/>
      <c r="G42" s="1205"/>
      <c r="H42" s="1205"/>
      <c r="I42" s="1205"/>
    </row>
    <row r="43" spans="1:9">
      <c r="A43" s="1205"/>
      <c r="B43" s="1205"/>
      <c r="C43" s="1205"/>
      <c r="D43" s="1205"/>
      <c r="E43" s="1205"/>
      <c r="F43" s="1205"/>
      <c r="G43" s="1205"/>
      <c r="H43" s="1205"/>
      <c r="I43" s="1205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7:C26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67" t="s">
        <v>3</v>
      </c>
    </row>
    <row r="2" spans="1:2">
      <c r="A2" s="1" t="s">
        <v>4</v>
      </c>
    </row>
    <row r="3" spans="1:2">
      <c r="A3" s="65"/>
    </row>
    <row r="4" spans="1:2">
      <c r="A4" s="174" t="s">
        <v>553</v>
      </c>
      <c r="B4" s="175" t="s">
        <v>554</v>
      </c>
    </row>
    <row r="5" spans="1:2" ht="15.75" thickBot="1">
      <c r="A5" s="176" t="s">
        <v>61</v>
      </c>
      <c r="B5" s="177">
        <v>135</v>
      </c>
    </row>
    <row r="6" spans="1:2" ht="45">
      <c r="A6" s="176" t="s">
        <v>555</v>
      </c>
      <c r="B6" s="177">
        <v>58</v>
      </c>
    </row>
    <row r="7" spans="1:2" ht="45">
      <c r="A7" s="178" t="s">
        <v>556</v>
      </c>
      <c r="B7" s="177">
        <v>281</v>
      </c>
    </row>
    <row r="8" spans="1:2" ht="15.75" thickBot="1">
      <c r="A8" s="176" t="s">
        <v>557</v>
      </c>
      <c r="B8" s="177">
        <v>106</v>
      </c>
    </row>
    <row r="9" spans="1:2" ht="15.75" thickBot="1">
      <c r="A9" s="176" t="s">
        <v>558</v>
      </c>
      <c r="B9" s="177">
        <v>4</v>
      </c>
    </row>
    <row r="10" spans="1:2" ht="15.75" thickBot="1">
      <c r="A10" s="176" t="s">
        <v>559</v>
      </c>
      <c r="B10" s="177">
        <v>257</v>
      </c>
    </row>
    <row r="11" spans="1:2" ht="15.75" thickBot="1">
      <c r="A11" s="176" t="s">
        <v>560</v>
      </c>
      <c r="B11" s="177">
        <v>72</v>
      </c>
    </row>
    <row r="12" spans="1:2" ht="30">
      <c r="A12" s="179" t="s">
        <v>561</v>
      </c>
      <c r="B12" s="177">
        <v>42</v>
      </c>
    </row>
    <row r="13" spans="1:2">
      <c r="A13" s="180" t="s">
        <v>19</v>
      </c>
      <c r="B13" s="181">
        <f>SUM(B5:B12)</f>
        <v>955</v>
      </c>
    </row>
    <row r="16" spans="1:2">
      <c r="A16" s="65"/>
    </row>
    <row r="17" spans="1:1">
      <c r="A17" s="65"/>
    </row>
    <row r="18" spans="1:1">
      <c r="A18" s="65"/>
    </row>
    <row r="19" spans="1:1">
      <c r="A19" s="65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90" zoomScaleNormal="90" workbookViewId="0">
      <selection activeCell="W12" sqref="W12"/>
    </sheetView>
  </sheetViews>
  <sheetFormatPr defaultRowHeight="15"/>
  <cols>
    <col min="1" max="1" width="6.42578125" style="231" customWidth="1"/>
    <col min="2" max="2" width="19.7109375" style="231" customWidth="1"/>
    <col min="3" max="10" width="9.140625" style="231"/>
    <col min="11" max="11" width="9.5703125" style="231" customWidth="1"/>
    <col min="12" max="16384" width="9.140625" style="231"/>
  </cols>
  <sheetData>
    <row r="1" spans="1:15">
      <c r="A1" s="384" t="s">
        <v>3</v>
      </c>
    </row>
    <row r="2" spans="1:15">
      <c r="A2" s="384" t="s">
        <v>4</v>
      </c>
    </row>
    <row r="6" spans="1:15" ht="30">
      <c r="A6" s="202"/>
      <c r="B6" s="406" t="s">
        <v>10</v>
      </c>
      <c r="C6" s="407">
        <v>46023</v>
      </c>
      <c r="D6" s="407">
        <v>46054</v>
      </c>
      <c r="E6" s="407">
        <v>46082</v>
      </c>
      <c r="F6" s="407">
        <v>46113</v>
      </c>
      <c r="G6" s="407">
        <v>46143</v>
      </c>
      <c r="H6" s="407">
        <v>46174</v>
      </c>
      <c r="I6" s="407">
        <v>46204</v>
      </c>
      <c r="J6" s="407">
        <v>46235</v>
      </c>
      <c r="K6" s="407">
        <v>46266</v>
      </c>
      <c r="L6" s="407">
        <v>46296</v>
      </c>
      <c r="M6" s="407">
        <v>46327</v>
      </c>
      <c r="N6" s="407">
        <v>46357</v>
      </c>
      <c r="O6" s="202"/>
    </row>
    <row r="7" spans="1:15">
      <c r="A7" s="202"/>
      <c r="B7" s="273" t="s">
        <v>13</v>
      </c>
      <c r="C7" s="380">
        <v>62</v>
      </c>
      <c r="D7" s="380">
        <v>74</v>
      </c>
      <c r="E7" s="380">
        <v>78</v>
      </c>
      <c r="F7" s="380"/>
      <c r="G7" s="380"/>
      <c r="H7" s="380"/>
      <c r="I7" s="380"/>
      <c r="J7" s="380"/>
      <c r="K7" s="380"/>
      <c r="L7" s="380"/>
      <c r="M7" s="380"/>
      <c r="N7" s="380"/>
      <c r="O7" s="202"/>
    </row>
    <row r="8" spans="1:15">
      <c r="B8" s="999" t="s">
        <v>18</v>
      </c>
      <c r="C8" s="1000">
        <v>56</v>
      </c>
      <c r="D8" s="1000">
        <v>61</v>
      </c>
      <c r="E8" s="1000">
        <v>65</v>
      </c>
      <c r="F8" s="1000"/>
      <c r="G8" s="1000"/>
      <c r="H8" s="1000"/>
      <c r="I8" s="1000"/>
      <c r="J8" s="1000"/>
      <c r="K8" s="1000"/>
      <c r="L8" s="1000"/>
      <c r="M8" s="1000"/>
      <c r="N8" s="1000"/>
    </row>
    <row r="9" spans="1:15">
      <c r="B9" s="888"/>
      <c r="H9" s="986"/>
      <c r="I9" s="887"/>
      <c r="J9" s="947"/>
    </row>
    <row r="11" spans="1:15">
      <c r="B11" s="678"/>
      <c r="C11" s="190"/>
      <c r="D11" s="190"/>
      <c r="E11" s="679"/>
      <c r="F11" s="190"/>
      <c r="G11" s="187"/>
    </row>
    <row r="12" spans="1:15">
      <c r="C12" s="232"/>
      <c r="D12" s="232"/>
      <c r="E12" s="232"/>
      <c r="F12" s="233"/>
      <c r="G12" s="68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/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202"/>
      <c r="S1" s="202"/>
      <c r="T1" s="202"/>
      <c r="U1" s="202"/>
      <c r="V1" s="202"/>
      <c r="W1" s="202"/>
    </row>
    <row r="2" spans="1:32">
      <c r="A2" s="1" t="s">
        <v>4</v>
      </c>
      <c r="B2" s="1"/>
      <c r="C2" s="1"/>
      <c r="R2" s="202"/>
      <c r="S2" s="202"/>
      <c r="T2" s="202"/>
      <c r="U2" s="202"/>
      <c r="V2" s="202"/>
      <c r="W2" s="202"/>
    </row>
    <row r="3" spans="1:32" ht="15.75" thickBot="1">
      <c r="R3" s="202"/>
      <c r="S3" s="202"/>
      <c r="T3" s="202"/>
      <c r="U3" s="202"/>
      <c r="V3" s="202"/>
      <c r="W3" s="202"/>
    </row>
    <row r="4" spans="1:32" ht="54.75" customHeight="1" thickBot="1">
      <c r="A4" s="274" t="s">
        <v>22</v>
      </c>
      <c r="B4" s="257">
        <v>46357</v>
      </c>
      <c r="C4" s="490" t="s">
        <v>23</v>
      </c>
      <c r="D4" s="490" t="s">
        <v>24</v>
      </c>
      <c r="E4" s="275">
        <v>46266</v>
      </c>
      <c r="F4" s="275">
        <v>46235</v>
      </c>
      <c r="G4" s="275">
        <v>46204</v>
      </c>
      <c r="H4" s="275">
        <v>46174</v>
      </c>
      <c r="I4" s="276">
        <v>46143</v>
      </c>
      <c r="J4" s="241">
        <v>46113</v>
      </c>
      <c r="K4" s="241">
        <v>46082</v>
      </c>
      <c r="L4" s="241">
        <v>46054</v>
      </c>
      <c r="M4" s="243">
        <v>46023</v>
      </c>
      <c r="N4" s="275" t="s">
        <v>8</v>
      </c>
      <c r="O4" s="277" t="s">
        <v>9</v>
      </c>
      <c r="P4" s="394" t="s">
        <v>11</v>
      </c>
      <c r="Q4" s="395" t="s">
        <v>569</v>
      </c>
      <c r="R4" s="202"/>
      <c r="S4" s="202"/>
      <c r="T4" s="202"/>
      <c r="U4" s="202"/>
      <c r="V4" s="202"/>
      <c r="W4" s="202"/>
    </row>
    <row r="5" spans="1:32" ht="15.75" thickBot="1">
      <c r="A5" s="330" t="s">
        <v>25</v>
      </c>
      <c r="B5" s="50"/>
      <c r="C5" s="23"/>
      <c r="D5" s="23"/>
      <c r="E5" s="23"/>
      <c r="F5" s="23"/>
      <c r="G5" s="45"/>
      <c r="H5" s="45"/>
      <c r="I5" s="212"/>
      <c r="J5" s="89"/>
      <c r="K5" s="50">
        <v>9</v>
      </c>
      <c r="L5" s="89">
        <v>10</v>
      </c>
      <c r="M5" s="46">
        <v>6</v>
      </c>
      <c r="N5" s="47">
        <f t="shared" ref="N5:N12" si="0">SUM(B5:M5)</f>
        <v>25</v>
      </c>
      <c r="O5" s="48">
        <f t="shared" ref="O5:O12" si="1">AVERAGE(B5:M5)</f>
        <v>8.3333333333333339</v>
      </c>
      <c r="P5" s="396">
        <f>N5/N$13*100</f>
        <v>0.1395400759098013</v>
      </c>
      <c r="Q5" s="393">
        <f>(K5*100)/$K$13</f>
        <v>0.13740458015267176</v>
      </c>
      <c r="R5" s="202"/>
      <c r="S5" s="202"/>
      <c r="T5" s="202"/>
      <c r="U5" s="202"/>
      <c r="V5" s="202"/>
      <c r="W5" s="202"/>
    </row>
    <row r="6" spans="1:32" ht="15.75" thickBot="1">
      <c r="A6" s="331" t="s">
        <v>26</v>
      </c>
      <c r="B6" s="50"/>
      <c r="C6" s="31"/>
      <c r="D6" s="31"/>
      <c r="E6" s="31"/>
      <c r="F6" s="31"/>
      <c r="G6" s="50"/>
      <c r="H6" s="50"/>
      <c r="I6" s="213"/>
      <c r="J6" s="90"/>
      <c r="K6" s="50">
        <v>1465</v>
      </c>
      <c r="L6" s="90">
        <v>1260</v>
      </c>
      <c r="M6" s="51">
        <v>1124</v>
      </c>
      <c r="N6" s="47">
        <f t="shared" si="0"/>
        <v>3849</v>
      </c>
      <c r="O6" s="48">
        <f t="shared" si="1"/>
        <v>1283</v>
      </c>
      <c r="P6" s="49">
        <f t="shared" ref="P6:P13" si="2">N6/N$13*100</f>
        <v>21.483590087073008</v>
      </c>
      <c r="Q6" s="393">
        <f t="shared" ref="Q6:Q13" si="3">(K6*100)/$K$13</f>
        <v>22.366412213740457</v>
      </c>
      <c r="R6" s="202"/>
      <c r="S6" s="202"/>
      <c r="T6" s="202"/>
      <c r="U6" s="202"/>
      <c r="V6" s="202"/>
      <c r="W6" s="202"/>
    </row>
    <row r="7" spans="1:32" ht="15.75" thickBot="1">
      <c r="A7" s="331" t="s">
        <v>27</v>
      </c>
      <c r="B7" s="50"/>
      <c r="C7" s="31"/>
      <c r="D7" s="31"/>
      <c r="E7" s="31"/>
      <c r="F7" s="31"/>
      <c r="G7" s="50"/>
      <c r="H7" s="50"/>
      <c r="I7" s="213"/>
      <c r="J7" s="90"/>
      <c r="K7" s="50">
        <v>783</v>
      </c>
      <c r="L7" s="90">
        <v>610</v>
      </c>
      <c r="M7" s="51">
        <v>538</v>
      </c>
      <c r="N7" s="47">
        <f t="shared" si="0"/>
        <v>1931</v>
      </c>
      <c r="O7" s="48">
        <f t="shared" si="1"/>
        <v>643.66666666666663</v>
      </c>
      <c r="P7" s="49">
        <f t="shared" si="2"/>
        <v>10.778075463273051</v>
      </c>
      <c r="Q7" s="393">
        <f t="shared" si="3"/>
        <v>11.954198473282442</v>
      </c>
      <c r="R7" s="202"/>
      <c r="S7" s="202"/>
      <c r="T7" s="202"/>
      <c r="U7" s="202"/>
      <c r="V7" s="202"/>
      <c r="W7" s="202"/>
    </row>
    <row r="8" spans="1:32" ht="15.75" thickBot="1">
      <c r="A8" s="331" t="s">
        <v>28</v>
      </c>
      <c r="B8" s="50"/>
      <c r="C8" s="31"/>
      <c r="D8" s="31"/>
      <c r="E8" s="31"/>
      <c r="F8" s="31"/>
      <c r="G8" s="50"/>
      <c r="H8" s="50"/>
      <c r="I8" s="213"/>
      <c r="J8" s="90"/>
      <c r="K8" s="50">
        <v>976</v>
      </c>
      <c r="L8" s="90">
        <v>723</v>
      </c>
      <c r="M8" s="51">
        <v>917</v>
      </c>
      <c r="N8" s="47">
        <f t="shared" si="0"/>
        <v>2616</v>
      </c>
      <c r="O8" s="48">
        <f t="shared" si="1"/>
        <v>872</v>
      </c>
      <c r="P8" s="49">
        <f t="shared" si="2"/>
        <v>14.601473543201607</v>
      </c>
      <c r="Q8" s="393">
        <f t="shared" si="3"/>
        <v>14.900763358778626</v>
      </c>
      <c r="R8" s="238"/>
      <c r="S8" s="202"/>
      <c r="T8" s="202"/>
      <c r="U8" s="202"/>
      <c r="V8" s="202"/>
      <c r="W8" s="202"/>
    </row>
    <row r="9" spans="1:32" ht="15.75" thickBot="1">
      <c r="A9" s="332" t="s">
        <v>29</v>
      </c>
      <c r="B9" s="315"/>
      <c r="C9" s="37"/>
      <c r="D9" s="37"/>
      <c r="E9" s="37"/>
      <c r="F9" s="37"/>
      <c r="G9" s="315"/>
      <c r="H9" s="315"/>
      <c r="I9" s="316"/>
      <c r="J9" s="91"/>
      <c r="K9" s="315">
        <v>222</v>
      </c>
      <c r="L9" s="91">
        <v>116</v>
      </c>
      <c r="M9" s="317">
        <v>143</v>
      </c>
      <c r="N9" s="47">
        <f t="shared" si="0"/>
        <v>481</v>
      </c>
      <c r="O9" s="48">
        <f t="shared" si="1"/>
        <v>160.33333333333334</v>
      </c>
      <c r="P9" s="49">
        <f t="shared" si="2"/>
        <v>2.6847510605045768</v>
      </c>
      <c r="Q9" s="393">
        <f t="shared" si="3"/>
        <v>3.3893129770992365</v>
      </c>
      <c r="R9" s="238"/>
      <c r="S9" s="202"/>
      <c r="T9" s="202"/>
      <c r="U9" s="202"/>
      <c r="V9" s="202"/>
      <c r="W9" s="202"/>
    </row>
    <row r="10" spans="1:32" ht="15.75" thickBot="1">
      <c r="A10" s="580" t="s">
        <v>30</v>
      </c>
      <c r="B10" s="318"/>
      <c r="C10" s="182"/>
      <c r="D10" s="182"/>
      <c r="E10" s="182"/>
      <c r="F10" s="182"/>
      <c r="G10" s="318"/>
      <c r="H10" s="318"/>
      <c r="I10" s="318"/>
      <c r="J10" s="319"/>
      <c r="K10" s="318">
        <v>108</v>
      </c>
      <c r="L10" s="319">
        <v>81</v>
      </c>
      <c r="M10" s="324">
        <v>92</v>
      </c>
      <c r="N10" s="314">
        <f t="shared" si="0"/>
        <v>281</v>
      </c>
      <c r="O10" s="48">
        <f t="shared" si="1"/>
        <v>93.666666666666671</v>
      </c>
      <c r="P10" s="49">
        <f t="shared" si="2"/>
        <v>1.5684304532261666</v>
      </c>
      <c r="Q10" s="393">
        <f t="shared" si="3"/>
        <v>1.6488549618320612</v>
      </c>
      <c r="R10" s="238"/>
      <c r="S10" s="239"/>
      <c r="T10" s="202"/>
      <c r="U10" s="202"/>
      <c r="V10" s="202"/>
      <c r="W10" s="202"/>
    </row>
    <row r="11" spans="1:32" ht="15.75" thickBot="1">
      <c r="A11" s="333" t="s">
        <v>31</v>
      </c>
      <c r="B11" s="321"/>
      <c r="C11" s="320"/>
      <c r="D11" s="320"/>
      <c r="E11" s="320"/>
      <c r="F11" s="320"/>
      <c r="G11" s="321"/>
      <c r="H11" s="321"/>
      <c r="I11" s="321"/>
      <c r="J11" s="322"/>
      <c r="K11" s="321">
        <v>2759</v>
      </c>
      <c r="L11" s="322">
        <v>2608</v>
      </c>
      <c r="M11" s="327">
        <v>2802</v>
      </c>
      <c r="N11" s="325">
        <f t="shared" si="0"/>
        <v>8169</v>
      </c>
      <c r="O11" s="48">
        <f t="shared" si="1"/>
        <v>2723</v>
      </c>
      <c r="P11" s="49">
        <f t="shared" si="2"/>
        <v>45.596115204286669</v>
      </c>
      <c r="Q11" s="393">
        <f t="shared" si="3"/>
        <v>42.122137404580151</v>
      </c>
      <c r="R11" s="238"/>
      <c r="S11" s="239"/>
      <c r="T11" s="202"/>
      <c r="U11" s="202"/>
      <c r="V11" s="202"/>
      <c r="W11" s="202"/>
    </row>
    <row r="12" spans="1:32" ht="15.75" thickBot="1">
      <c r="A12" s="334" t="s">
        <v>32</v>
      </c>
      <c r="B12" s="321"/>
      <c r="C12" s="320"/>
      <c r="D12" s="320"/>
      <c r="E12" s="320"/>
      <c r="F12" s="320"/>
      <c r="G12" s="321"/>
      <c r="H12" s="321"/>
      <c r="I12" s="321"/>
      <c r="J12" s="322"/>
      <c r="K12" s="321">
        <v>228</v>
      </c>
      <c r="L12" s="322">
        <v>149</v>
      </c>
      <c r="M12" s="327">
        <v>187</v>
      </c>
      <c r="N12" s="326">
        <f t="shared" si="0"/>
        <v>564</v>
      </c>
      <c r="O12" s="48">
        <f t="shared" si="1"/>
        <v>188</v>
      </c>
      <c r="P12" s="49">
        <f t="shared" si="2"/>
        <v>3.1480241125251172</v>
      </c>
      <c r="Q12" s="393">
        <f t="shared" si="3"/>
        <v>3.4809160305343512</v>
      </c>
      <c r="R12" s="238"/>
      <c r="S12" s="239"/>
      <c r="T12" s="202"/>
      <c r="U12" s="202"/>
      <c r="V12" s="202"/>
      <c r="W12" s="202"/>
    </row>
    <row r="13" spans="1:32" ht="16.5" thickBot="1">
      <c r="A13" s="328" t="s">
        <v>33</v>
      </c>
      <c r="B13" s="323">
        <f t="shared" ref="B13:N13" si="4">SUM(B5:B12)</f>
        <v>0</v>
      </c>
      <c r="C13" s="323">
        <f t="shared" si="4"/>
        <v>0</v>
      </c>
      <c r="D13" s="323">
        <f t="shared" si="4"/>
        <v>0</v>
      </c>
      <c r="E13" s="323">
        <f t="shared" si="4"/>
        <v>0</v>
      </c>
      <c r="F13" s="323">
        <f t="shared" si="4"/>
        <v>0</v>
      </c>
      <c r="G13" s="323">
        <f t="shared" si="4"/>
        <v>0</v>
      </c>
      <c r="H13" s="323">
        <f t="shared" si="4"/>
        <v>0</v>
      </c>
      <c r="I13" s="323">
        <f t="shared" si="4"/>
        <v>0</v>
      </c>
      <c r="J13" s="323">
        <f t="shared" si="4"/>
        <v>0</v>
      </c>
      <c r="K13" s="323">
        <f t="shared" si="4"/>
        <v>6550</v>
      </c>
      <c r="L13" s="323">
        <f t="shared" si="4"/>
        <v>5557</v>
      </c>
      <c r="M13" s="329">
        <f t="shared" si="4"/>
        <v>5809</v>
      </c>
      <c r="N13" s="278">
        <f t="shared" si="4"/>
        <v>17916</v>
      </c>
      <c r="O13" s="279">
        <f>AVERAGEIF(B13:M13,"&gt;0")</f>
        <v>5972</v>
      </c>
      <c r="P13" s="280">
        <f t="shared" si="2"/>
        <v>100</v>
      </c>
      <c r="Q13" s="393">
        <f t="shared" si="3"/>
        <v>100</v>
      </c>
      <c r="R13" s="238"/>
      <c r="S13" s="240"/>
      <c r="T13" s="202"/>
      <c r="U13" s="202"/>
      <c r="V13" s="202"/>
      <c r="W13" s="202"/>
      <c r="AD13" s="54"/>
      <c r="AE13" s="2"/>
      <c r="AF13" s="54"/>
    </row>
    <row r="14" spans="1:32">
      <c r="M14" s="55"/>
      <c r="N14" s="53"/>
      <c r="U14" s="54"/>
      <c r="V14" s="2"/>
      <c r="W14" s="54"/>
    </row>
    <row r="15" spans="1:32">
      <c r="A15" s="1144"/>
      <c r="B15" s="1144"/>
      <c r="C15" s="1144"/>
      <c r="D15" s="1144"/>
      <c r="E15" s="52"/>
      <c r="I15" s="53"/>
      <c r="J15" s="53"/>
      <c r="U15" s="54"/>
      <c r="V15" s="2"/>
      <c r="W15" s="54"/>
    </row>
    <row r="16" spans="1:32">
      <c r="A16" s="1144"/>
      <c r="B16" s="1144"/>
      <c r="C16" s="1144"/>
      <c r="D16" s="1144"/>
      <c r="I16" s="53"/>
      <c r="U16" s="54"/>
      <c r="V16" s="2"/>
      <c r="W16" s="54"/>
    </row>
    <row r="17" spans="1:23">
      <c r="A17" s="1144"/>
      <c r="B17" s="1144"/>
      <c r="C17" s="1144"/>
      <c r="D17" s="1144"/>
      <c r="U17" s="56"/>
      <c r="V17" s="2"/>
      <c r="W17" s="57"/>
    </row>
    <row r="22" spans="1:23">
      <c r="A22" s="1"/>
      <c r="B22" s="1"/>
      <c r="C22" s="1"/>
      <c r="D22" s="5"/>
    </row>
    <row r="23" spans="1:23">
      <c r="A23" s="54"/>
      <c r="B23" s="54"/>
      <c r="C23" s="54"/>
      <c r="D23" s="58"/>
    </row>
    <row r="24" spans="1:23">
      <c r="A24" s="54"/>
      <c r="B24" s="54"/>
      <c r="C24" s="54"/>
      <c r="D24" s="58"/>
    </row>
    <row r="25" spans="1:23">
      <c r="A25" s="54"/>
      <c r="B25" s="54"/>
      <c r="C25" s="54"/>
      <c r="D25" s="58"/>
    </row>
    <row r="26" spans="1:23">
      <c r="A26" s="54"/>
      <c r="B26" s="54"/>
      <c r="C26" s="54"/>
      <c r="D26" s="58"/>
    </row>
    <row r="27" spans="1:23">
      <c r="A27" s="56"/>
      <c r="B27" s="56"/>
      <c r="C27" s="56"/>
      <c r="D27" s="58"/>
    </row>
    <row r="28" spans="1:23">
      <c r="E28" s="53"/>
    </row>
    <row r="38" spans="1:1">
      <c r="A38" s="339"/>
    </row>
    <row r="39" spans="1:1">
      <c r="A39" s="503"/>
    </row>
    <row r="41" spans="1:1">
      <c r="A41" s="503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8"/>
  <sheetViews>
    <sheetView zoomScale="90" zoomScaleNormal="90" workbookViewId="0">
      <selection activeCell="R40" sqref="R40"/>
    </sheetView>
  </sheetViews>
  <sheetFormatPr defaultRowHeight="15"/>
  <cols>
    <col min="1" max="1" width="16.85546875" style="462" customWidth="1"/>
    <col min="2" max="2" width="12" style="462" bestFit="1" customWidth="1"/>
    <col min="3" max="3" width="11" style="462" bestFit="1" customWidth="1"/>
    <col min="4" max="13" width="9.140625" style="462"/>
    <col min="14" max="14" width="11.42578125" style="462" customWidth="1"/>
    <col min="15" max="15" width="13.85546875" style="462" customWidth="1"/>
    <col min="16" max="17" width="9.140625" style="462"/>
    <col min="18" max="18" width="22" style="462" customWidth="1"/>
    <col min="19" max="16384" width="9.140625" style="462"/>
  </cols>
  <sheetData>
    <row r="10" spans="1:19">
      <c r="A10" s="640"/>
    </row>
    <row r="11" spans="1:19" ht="15.75" thickBot="1">
      <c r="A11" s="1145" t="s">
        <v>566</v>
      </c>
      <c r="B11" s="1145"/>
      <c r="C11" s="1145"/>
      <c r="R11" s="661"/>
    </row>
    <row r="12" spans="1:19" ht="15.75" thickBot="1">
      <c r="A12" s="459" t="s">
        <v>5</v>
      </c>
      <c r="B12" s="459" t="s">
        <v>6</v>
      </c>
      <c r="C12" s="459" t="s">
        <v>7</v>
      </c>
      <c r="R12" s="661"/>
    </row>
    <row r="13" spans="1:19" ht="15.75" thickBot="1">
      <c r="A13" s="456">
        <v>46023</v>
      </c>
      <c r="B13" s="458">
        <v>143</v>
      </c>
      <c r="C13" s="457">
        <f>((B13-161)/161)*100</f>
        <v>-11.180124223602485</v>
      </c>
      <c r="R13" s="661"/>
    </row>
    <row r="14" spans="1:19" ht="15.75" thickBot="1">
      <c r="A14" s="456">
        <v>46054</v>
      </c>
      <c r="B14" s="458">
        <v>80</v>
      </c>
      <c r="C14" s="457">
        <f t="shared" ref="C14:C24" si="0">((B14-B13)/B13)*100</f>
        <v>-44.05594405594406</v>
      </c>
      <c r="R14" s="662"/>
      <c r="S14" s="663"/>
    </row>
    <row r="15" spans="1:19" ht="15.75" thickBot="1">
      <c r="A15" s="456">
        <v>46082</v>
      </c>
      <c r="B15" s="458">
        <v>154</v>
      </c>
      <c r="C15" s="457">
        <f t="shared" si="0"/>
        <v>92.5</v>
      </c>
    </row>
    <row r="16" spans="1:19" ht="15.75" thickBot="1">
      <c r="A16" s="456">
        <v>46113</v>
      </c>
      <c r="B16" s="948">
        <v>0</v>
      </c>
      <c r="C16" s="949">
        <f t="shared" si="0"/>
        <v>-100</v>
      </c>
    </row>
    <row r="17" spans="1:13" ht="15.75" thickBot="1">
      <c r="A17" s="456">
        <v>46143</v>
      </c>
      <c r="B17" s="948">
        <v>0</v>
      </c>
      <c r="C17" s="949" t="e">
        <f t="shared" si="0"/>
        <v>#DIV/0!</v>
      </c>
    </row>
    <row r="18" spans="1:13" ht="15.75" thickBot="1">
      <c r="A18" s="456">
        <v>46174</v>
      </c>
      <c r="B18" s="948">
        <v>0</v>
      </c>
      <c r="C18" s="949" t="e">
        <f t="shared" si="0"/>
        <v>#DIV/0!</v>
      </c>
    </row>
    <row r="19" spans="1:13" ht="15.75" thickBot="1">
      <c r="A19" s="456">
        <v>46204</v>
      </c>
      <c r="B19" s="948">
        <v>0</v>
      </c>
      <c r="C19" s="949" t="e">
        <f t="shared" si="0"/>
        <v>#DIV/0!</v>
      </c>
    </row>
    <row r="20" spans="1:13" ht="15.75" thickBot="1">
      <c r="A20" s="456">
        <v>46235</v>
      </c>
      <c r="B20" s="948">
        <v>0</v>
      </c>
      <c r="C20" s="949" t="e">
        <f t="shared" si="0"/>
        <v>#DIV/0!</v>
      </c>
    </row>
    <row r="21" spans="1:13" ht="15.75" thickBot="1">
      <c r="A21" s="456">
        <v>46266</v>
      </c>
      <c r="B21" s="948">
        <v>0</v>
      </c>
      <c r="C21" s="949" t="e">
        <f t="shared" si="0"/>
        <v>#DIV/0!</v>
      </c>
    </row>
    <row r="22" spans="1:13" ht="15.75" thickBot="1">
      <c r="A22" s="456">
        <v>46296</v>
      </c>
      <c r="B22" s="948">
        <v>0</v>
      </c>
      <c r="C22" s="949" t="e">
        <f t="shared" si="0"/>
        <v>#DIV/0!</v>
      </c>
    </row>
    <row r="23" spans="1:13" ht="15.75" thickBot="1">
      <c r="A23" s="456">
        <v>46327</v>
      </c>
      <c r="B23" s="948">
        <v>0</v>
      </c>
      <c r="C23" s="949" t="e">
        <f t="shared" si="0"/>
        <v>#DIV/0!</v>
      </c>
    </row>
    <row r="24" spans="1:13" ht="15.75" thickBot="1">
      <c r="A24" s="456">
        <v>46357</v>
      </c>
      <c r="B24" s="948">
        <v>0</v>
      </c>
      <c r="C24" s="949" t="e">
        <f t="shared" si="0"/>
        <v>#DIV/0!</v>
      </c>
    </row>
    <row r="25" spans="1:13" ht="15.75" thickBot="1">
      <c r="A25" s="455" t="s">
        <v>8</v>
      </c>
      <c r="B25" s="455">
        <f>SUM(B13:B24)</f>
        <v>377</v>
      </c>
      <c r="C25" s="455"/>
    </row>
    <row r="27" spans="1:13">
      <c r="A27" s="1146" t="s">
        <v>20</v>
      </c>
      <c r="B27" s="1146"/>
      <c r="C27" s="1146"/>
      <c r="D27" s="1146"/>
      <c r="E27" s="1146"/>
      <c r="F27" s="1146"/>
      <c r="G27" s="1146"/>
      <c r="H27" s="1146"/>
      <c r="I27" s="1146"/>
    </row>
    <row r="28" spans="1:13">
      <c r="A28" s="1146"/>
      <c r="B28" s="1146"/>
      <c r="C28" s="1146"/>
      <c r="D28" s="1146"/>
      <c r="E28" s="1146"/>
      <c r="F28" s="1146"/>
      <c r="G28" s="1146"/>
      <c r="H28" s="1146"/>
      <c r="I28" s="1146"/>
    </row>
    <row r="29" spans="1:13">
      <c r="A29" s="1146"/>
      <c r="B29" s="1146"/>
      <c r="C29" s="1146"/>
      <c r="D29" s="1146"/>
      <c r="E29" s="1146"/>
      <c r="F29" s="1146"/>
      <c r="G29" s="1146"/>
      <c r="H29" s="1146"/>
      <c r="I29" s="1146"/>
    </row>
    <row r="30" spans="1:13">
      <c r="A30" s="1147" t="s">
        <v>581</v>
      </c>
      <c r="B30" s="1147"/>
      <c r="C30" s="1147"/>
      <c r="D30" s="1147"/>
      <c r="E30" s="1147"/>
      <c r="F30" s="1147"/>
      <c r="G30" s="1147"/>
      <c r="H30" s="1147"/>
      <c r="I30" s="1147"/>
      <c r="J30" s="1147"/>
      <c r="K30" s="1147"/>
      <c r="L30" s="1147"/>
      <c r="M30" s="1147"/>
    </row>
    <row r="31" spans="1:13">
      <c r="A31" s="1147"/>
      <c r="B31" s="1147"/>
      <c r="C31" s="1147"/>
      <c r="D31" s="1147"/>
      <c r="E31" s="1147"/>
      <c r="F31" s="1147"/>
      <c r="G31" s="1147"/>
      <c r="H31" s="1147"/>
      <c r="I31" s="1147"/>
      <c r="J31" s="1147"/>
      <c r="K31" s="1147"/>
      <c r="L31" s="1147"/>
      <c r="M31" s="1147"/>
    </row>
    <row r="32" spans="1:13">
      <c r="A32" s="1147"/>
      <c r="B32" s="1147"/>
      <c r="C32" s="1147"/>
      <c r="D32" s="1147"/>
      <c r="E32" s="1147"/>
      <c r="F32" s="1147"/>
      <c r="G32" s="1147"/>
      <c r="H32" s="1147"/>
      <c r="I32" s="1147"/>
      <c r="J32" s="1147"/>
      <c r="K32" s="1147"/>
      <c r="L32" s="1147"/>
      <c r="M32" s="1147"/>
    </row>
    <row r="33" spans="1:2">
      <c r="A33" s="466" t="s">
        <v>34</v>
      </c>
      <c r="B33" s="664">
        <v>26</v>
      </c>
    </row>
    <row r="34" spans="1:2">
      <c r="A34" s="466" t="s">
        <v>35</v>
      </c>
      <c r="B34" s="664">
        <v>15</v>
      </c>
    </row>
    <row r="35" spans="1:2">
      <c r="A35" s="466" t="s">
        <v>36</v>
      </c>
      <c r="B35" s="664">
        <v>113</v>
      </c>
    </row>
    <row r="36" spans="1:2">
      <c r="A36" s="460" t="s">
        <v>19</v>
      </c>
      <c r="B36" s="463">
        <f>SUM(B33:B35)</f>
        <v>154</v>
      </c>
    </row>
    <row r="37" spans="1:2">
      <c r="A37" s="460"/>
      <c r="B37" s="463"/>
    </row>
    <row r="38" spans="1:2">
      <c r="A38" s="465"/>
      <c r="B38" s="465"/>
    </row>
    <row r="39" spans="1:2">
      <c r="A39" s="461" t="s">
        <v>37</v>
      </c>
      <c r="B39" s="464" t="s">
        <v>6</v>
      </c>
    </row>
    <row r="40" spans="1:2">
      <c r="A40" s="461" t="s">
        <v>30</v>
      </c>
      <c r="B40" s="464">
        <v>0</v>
      </c>
    </row>
    <row r="41" spans="1:2">
      <c r="A41" s="461" t="s">
        <v>25</v>
      </c>
      <c r="B41" s="464">
        <v>0</v>
      </c>
    </row>
    <row r="42" spans="1:2">
      <c r="A42" s="461" t="s">
        <v>26</v>
      </c>
      <c r="B42" s="465">
        <v>3</v>
      </c>
    </row>
    <row r="43" spans="1:2">
      <c r="A43" s="461" t="s">
        <v>28</v>
      </c>
      <c r="B43" s="465">
        <v>79</v>
      </c>
    </row>
    <row r="44" spans="1:2">
      <c r="A44" s="461" t="s">
        <v>38</v>
      </c>
      <c r="B44" s="465">
        <v>15</v>
      </c>
    </row>
    <row r="45" spans="1:2">
      <c r="A45" s="461" t="s">
        <v>39</v>
      </c>
      <c r="B45" s="465">
        <v>20</v>
      </c>
    </row>
    <row r="46" spans="1:2">
      <c r="A46" s="461" t="s">
        <v>32</v>
      </c>
      <c r="B46" s="465">
        <v>23</v>
      </c>
    </row>
    <row r="47" spans="1:2">
      <c r="A47" s="461" t="s">
        <v>27</v>
      </c>
      <c r="B47" s="465">
        <v>14</v>
      </c>
    </row>
    <row r="48" spans="1:2">
      <c r="A48" s="460" t="s">
        <v>19</v>
      </c>
      <c r="B48" s="463">
        <f>SUM(B40:B47)</f>
        <v>154</v>
      </c>
    </row>
  </sheetData>
  <sortState ref="A40:B47">
    <sortCondition ref="A39"/>
  </sortState>
  <mergeCells count="3">
    <mergeCell ref="A11:C11"/>
    <mergeCell ref="A27:I29"/>
    <mergeCell ref="A30:M3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B9" sqref="B9"/>
    </sheetView>
  </sheetViews>
  <sheetFormatPr defaultRowHeight="15"/>
  <cols>
    <col min="1" max="1" width="70.140625" customWidth="1"/>
  </cols>
  <sheetData>
    <row r="1" spans="1:2">
      <c r="A1" s="1" t="s">
        <v>3</v>
      </c>
      <c r="B1" s="59"/>
    </row>
    <row r="2" spans="1:2">
      <c r="A2" s="1" t="s">
        <v>4</v>
      </c>
      <c r="B2" s="59"/>
    </row>
    <row r="3" spans="1:2" ht="15.75" thickBot="1">
      <c r="B3" s="60"/>
    </row>
    <row r="4" spans="1:2" ht="15.75" thickBot="1">
      <c r="A4" s="414" t="s">
        <v>40</v>
      </c>
      <c r="B4" s="254">
        <v>46082</v>
      </c>
    </row>
    <row r="5" spans="1:2">
      <c r="A5" s="413" t="s">
        <v>41</v>
      </c>
      <c r="B5" s="398">
        <v>256</v>
      </c>
    </row>
    <row r="6" spans="1:2">
      <c r="A6" s="251" t="s">
        <v>42</v>
      </c>
      <c r="B6" s="399">
        <v>4</v>
      </c>
    </row>
    <row r="7" spans="1:2">
      <c r="A7" s="251" t="s">
        <v>43</v>
      </c>
      <c r="B7" s="399">
        <v>5</v>
      </c>
    </row>
    <row r="8" spans="1:2" ht="15.75" thickBot="1">
      <c r="A8" s="252" t="s">
        <v>44</v>
      </c>
      <c r="B8" s="400">
        <v>65</v>
      </c>
    </row>
    <row r="9" spans="1:2" ht="15.75" thickBot="1">
      <c r="A9" s="253" t="s">
        <v>45</v>
      </c>
      <c r="B9" s="397">
        <f>SUM(B5:B8)</f>
        <v>330</v>
      </c>
    </row>
    <row r="11" spans="1:2" ht="30">
      <c r="A11" s="250" t="s">
        <v>46</v>
      </c>
    </row>
    <row r="14" spans="1:2" ht="45">
      <c r="A14" s="250" t="s">
        <v>47</v>
      </c>
    </row>
    <row r="16" spans="1:2" ht="60">
      <c r="A16" s="250" t="s">
        <v>48</v>
      </c>
    </row>
    <row r="18" spans="1:1" ht="60.75" customHeight="1">
      <c r="A18" s="612" t="s">
        <v>49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72"/>
  <sheetViews>
    <sheetView zoomScale="90" zoomScaleNormal="90" workbookViewId="0">
      <selection activeCell="A201" sqref="A201"/>
    </sheetView>
  </sheetViews>
  <sheetFormatPr defaultRowHeight="15"/>
  <cols>
    <col min="1" max="1" width="69" customWidth="1"/>
    <col min="2" max="2" width="7.5703125" style="60" bestFit="1" customWidth="1"/>
    <col min="3" max="3" width="7.7109375" style="60" bestFit="1" customWidth="1"/>
    <col min="4" max="4" width="7.140625" style="60" bestFit="1" customWidth="1"/>
    <col min="5" max="5" width="7" style="60" bestFit="1" customWidth="1"/>
    <col min="6" max="6" width="7.7109375" style="60" bestFit="1" customWidth="1"/>
    <col min="7" max="7" width="6.42578125" style="60" bestFit="1" customWidth="1"/>
    <col min="8" max="8" width="7.140625" style="60" bestFit="1" customWidth="1"/>
    <col min="9" max="9" width="7.42578125" style="60" bestFit="1" customWidth="1"/>
    <col min="10" max="10" width="7.28515625" style="60" bestFit="1" customWidth="1"/>
    <col min="11" max="11" width="7.7109375" style="60" bestFit="1" customWidth="1"/>
    <col min="12" max="12" width="7.28515625" style="60" bestFit="1" customWidth="1"/>
    <col min="13" max="14" width="7" style="60" bestFit="1" customWidth="1"/>
    <col min="15" max="15" width="8.85546875" style="60" customWidth="1"/>
    <col min="16" max="16" width="8.7109375" style="61" bestFit="1" customWidth="1"/>
    <col min="17" max="17" width="9.140625" customWidth="1"/>
  </cols>
  <sheetData>
    <row r="1" spans="1:16">
      <c r="A1" s="1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6">
      <c r="A2" s="1" t="s">
        <v>4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6" ht="15.75" thickBot="1"/>
    <row r="4" spans="1:16" ht="15.75" thickBot="1">
      <c r="A4" s="415" t="s">
        <v>50</v>
      </c>
      <c r="B4" s="416">
        <v>46357</v>
      </c>
      <c r="C4" s="417">
        <v>46327</v>
      </c>
      <c r="D4" s="418">
        <v>46296</v>
      </c>
      <c r="E4" s="417">
        <v>46266</v>
      </c>
      <c r="F4" s="417">
        <v>46235</v>
      </c>
      <c r="G4" s="417">
        <v>46204</v>
      </c>
      <c r="H4" s="417">
        <v>46174</v>
      </c>
      <c r="I4" s="419">
        <v>46143</v>
      </c>
      <c r="J4" s="417">
        <v>46113</v>
      </c>
      <c r="K4" s="416">
        <v>46082</v>
      </c>
      <c r="L4" s="420">
        <v>46054</v>
      </c>
      <c r="M4" s="421">
        <v>46023</v>
      </c>
      <c r="N4" s="257" t="s">
        <v>8</v>
      </c>
      <c r="O4" s="294" t="s">
        <v>9</v>
      </c>
      <c r="P4" s="183" t="s">
        <v>51</v>
      </c>
    </row>
    <row r="5" spans="1:16" s="674" customFormat="1">
      <c r="A5" s="681" t="s">
        <v>52</v>
      </c>
      <c r="B5" s="682"/>
      <c r="C5" s="667"/>
      <c r="D5" s="683"/>
      <c r="E5" s="683"/>
      <c r="F5" s="683"/>
      <c r="G5" s="683"/>
      <c r="H5" s="683"/>
      <c r="I5" s="683"/>
      <c r="J5" s="683"/>
      <c r="K5" s="684">
        <v>0</v>
      </c>
      <c r="L5" s="684">
        <v>0</v>
      </c>
      <c r="M5" s="670">
        <v>0</v>
      </c>
      <c r="N5" s="685">
        <f t="shared" ref="N5:N68" si="0">SUM(B5:M5)</f>
        <v>0</v>
      </c>
      <c r="O5" s="686">
        <f t="shared" ref="O5:O68" si="1">AVERAGE(B5:M5)</f>
        <v>0</v>
      </c>
      <c r="P5" s="687">
        <f t="shared" ref="P5:P68" si="2">(N5/$N$263)*100</f>
        <v>0</v>
      </c>
    </row>
    <row r="6" spans="1:16" s="674" customFormat="1">
      <c r="A6" s="681" t="s">
        <v>53</v>
      </c>
      <c r="B6" s="682"/>
      <c r="C6" s="667"/>
      <c r="D6" s="683"/>
      <c r="E6" s="683"/>
      <c r="F6" s="683"/>
      <c r="G6" s="683"/>
      <c r="H6" s="683"/>
      <c r="I6" s="683"/>
      <c r="J6" s="683"/>
      <c r="K6" s="684">
        <v>0</v>
      </c>
      <c r="L6" s="684">
        <v>1</v>
      </c>
      <c r="M6" s="670">
        <v>0</v>
      </c>
      <c r="N6" s="685">
        <f t="shared" si="0"/>
        <v>1</v>
      </c>
      <c r="O6" s="686">
        <f t="shared" si="1"/>
        <v>0.33333333333333331</v>
      </c>
      <c r="P6" s="687">
        <f t="shared" si="2"/>
        <v>5.9747864013861502E-3</v>
      </c>
    </row>
    <row r="7" spans="1:16" s="692" customFormat="1">
      <c r="A7" s="688" t="s">
        <v>54</v>
      </c>
      <c r="B7" s="682"/>
      <c r="C7" s="667"/>
      <c r="D7" s="669"/>
      <c r="E7" s="669"/>
      <c r="F7" s="669"/>
      <c r="G7" s="669"/>
      <c r="H7" s="669"/>
      <c r="I7" s="669"/>
      <c r="J7" s="669"/>
      <c r="K7" s="667">
        <v>0</v>
      </c>
      <c r="L7" s="667">
        <v>0</v>
      </c>
      <c r="M7" s="670">
        <v>0</v>
      </c>
      <c r="N7" s="689">
        <f t="shared" si="0"/>
        <v>0</v>
      </c>
      <c r="O7" s="690">
        <f t="shared" si="1"/>
        <v>0</v>
      </c>
      <c r="P7" s="691">
        <f t="shared" si="2"/>
        <v>0</v>
      </c>
    </row>
    <row r="8" spans="1:16" s="692" customFormat="1">
      <c r="A8" s="688" t="s">
        <v>55</v>
      </c>
      <c r="B8" s="682"/>
      <c r="C8" s="667"/>
      <c r="D8" s="669"/>
      <c r="E8" s="669"/>
      <c r="F8" s="669"/>
      <c r="G8" s="669"/>
      <c r="H8" s="669"/>
      <c r="I8" s="669"/>
      <c r="J8" s="669"/>
      <c r="K8" s="667">
        <v>2</v>
      </c>
      <c r="L8" s="667">
        <v>1</v>
      </c>
      <c r="M8" s="670">
        <v>2</v>
      </c>
      <c r="N8" s="693">
        <f t="shared" si="0"/>
        <v>5</v>
      </c>
      <c r="O8" s="694">
        <f t="shared" si="1"/>
        <v>1.6666666666666667</v>
      </c>
      <c r="P8" s="673">
        <f t="shared" si="2"/>
        <v>2.987393200693075E-2</v>
      </c>
    </row>
    <row r="9" spans="1:16" s="692" customFormat="1">
      <c r="A9" s="688" t="s">
        <v>56</v>
      </c>
      <c r="B9" s="682"/>
      <c r="C9" s="667"/>
      <c r="D9" s="669"/>
      <c r="E9" s="669"/>
      <c r="F9" s="669"/>
      <c r="G9" s="669"/>
      <c r="H9" s="669"/>
      <c r="I9" s="669"/>
      <c r="J9" s="669"/>
      <c r="K9" s="667">
        <v>5</v>
      </c>
      <c r="L9" s="667">
        <v>3</v>
      </c>
      <c r="M9" s="670">
        <v>2</v>
      </c>
      <c r="N9" s="671">
        <f t="shared" si="0"/>
        <v>10</v>
      </c>
      <c r="O9" s="672">
        <f t="shared" si="1"/>
        <v>3.3333333333333335</v>
      </c>
      <c r="P9" s="673">
        <f t="shared" si="2"/>
        <v>5.97478640138615E-2</v>
      </c>
    </row>
    <row r="10" spans="1:16" s="692" customFormat="1">
      <c r="A10" s="688" t="s">
        <v>57</v>
      </c>
      <c r="B10" s="682"/>
      <c r="C10" s="667"/>
      <c r="D10" s="669"/>
      <c r="E10" s="669"/>
      <c r="F10" s="669"/>
      <c r="G10" s="669"/>
      <c r="H10" s="669"/>
      <c r="I10" s="669"/>
      <c r="J10" s="669"/>
      <c r="K10" s="667">
        <v>0</v>
      </c>
      <c r="L10" s="667">
        <v>1</v>
      </c>
      <c r="M10" s="670">
        <v>0</v>
      </c>
      <c r="N10" s="671">
        <f t="shared" si="0"/>
        <v>1</v>
      </c>
      <c r="O10" s="672">
        <f t="shared" si="1"/>
        <v>0.33333333333333331</v>
      </c>
      <c r="P10" s="673">
        <f t="shared" si="2"/>
        <v>5.9747864013861502E-3</v>
      </c>
    </row>
    <row r="11" spans="1:16" s="692" customFormat="1">
      <c r="A11" s="688" t="s">
        <v>58</v>
      </c>
      <c r="B11" s="682"/>
      <c r="C11" s="667"/>
      <c r="D11" s="669"/>
      <c r="E11" s="669"/>
      <c r="F11" s="669"/>
      <c r="G11" s="669"/>
      <c r="H11" s="669"/>
      <c r="I11" s="669"/>
      <c r="J11" s="669"/>
      <c r="K11" s="667">
        <v>1</v>
      </c>
      <c r="L11" s="667">
        <v>3</v>
      </c>
      <c r="M11" s="670">
        <v>2</v>
      </c>
      <c r="N11" s="671">
        <f t="shared" si="0"/>
        <v>6</v>
      </c>
      <c r="O11" s="672">
        <f t="shared" si="1"/>
        <v>2</v>
      </c>
      <c r="P11" s="673">
        <f t="shared" si="2"/>
        <v>3.5848718408316903E-2</v>
      </c>
    </row>
    <row r="12" spans="1:16" s="692" customFormat="1">
      <c r="A12" s="695" t="s">
        <v>59</v>
      </c>
      <c r="B12" s="682"/>
      <c r="C12" s="667"/>
      <c r="D12" s="669"/>
      <c r="E12" s="669"/>
      <c r="F12" s="669"/>
      <c r="G12" s="669"/>
      <c r="H12" s="669"/>
      <c r="I12" s="669"/>
      <c r="J12" s="669"/>
      <c r="K12" s="667">
        <v>0</v>
      </c>
      <c r="L12" s="667">
        <v>0</v>
      </c>
      <c r="M12" s="670">
        <v>0</v>
      </c>
      <c r="N12" s="671">
        <f t="shared" si="0"/>
        <v>0</v>
      </c>
      <c r="O12" s="672">
        <f t="shared" si="1"/>
        <v>0</v>
      </c>
      <c r="P12" s="673">
        <f t="shared" si="2"/>
        <v>0</v>
      </c>
    </row>
    <row r="13" spans="1:16" s="692" customFormat="1">
      <c r="A13" s="688" t="s">
        <v>60</v>
      </c>
      <c r="B13" s="682"/>
      <c r="C13" s="667"/>
      <c r="D13" s="669"/>
      <c r="E13" s="669"/>
      <c r="F13" s="669"/>
      <c r="G13" s="669"/>
      <c r="H13" s="669"/>
      <c r="I13" s="669"/>
      <c r="J13" s="669"/>
      <c r="K13" s="667">
        <v>0</v>
      </c>
      <c r="L13" s="667">
        <v>0</v>
      </c>
      <c r="M13" s="670">
        <v>1</v>
      </c>
      <c r="N13" s="671">
        <f t="shared" si="0"/>
        <v>1</v>
      </c>
      <c r="O13" s="672">
        <f t="shared" si="1"/>
        <v>0.33333333333333331</v>
      </c>
      <c r="P13" s="673">
        <f t="shared" si="2"/>
        <v>5.9747864013861502E-3</v>
      </c>
    </row>
    <row r="14" spans="1:16" s="692" customFormat="1">
      <c r="A14" s="688" t="s">
        <v>61</v>
      </c>
      <c r="B14" s="682"/>
      <c r="C14" s="667"/>
      <c r="D14" s="669"/>
      <c r="E14" s="669"/>
      <c r="F14" s="669"/>
      <c r="G14" s="669"/>
      <c r="H14" s="669"/>
      <c r="I14" s="669"/>
      <c r="J14" s="669"/>
      <c r="K14" s="667">
        <v>1</v>
      </c>
      <c r="L14" s="667">
        <v>2</v>
      </c>
      <c r="M14" s="670">
        <v>2</v>
      </c>
      <c r="N14" s="671">
        <f t="shared" si="0"/>
        <v>5</v>
      </c>
      <c r="O14" s="672">
        <f t="shared" si="1"/>
        <v>1.6666666666666667</v>
      </c>
      <c r="P14" s="673">
        <f t="shared" si="2"/>
        <v>2.987393200693075E-2</v>
      </c>
    </row>
    <row r="15" spans="1:16" s="692" customFormat="1">
      <c r="A15" s="688" t="s">
        <v>62</v>
      </c>
      <c r="B15" s="682"/>
      <c r="C15" s="667"/>
      <c r="D15" s="669"/>
      <c r="E15" s="669"/>
      <c r="F15" s="669"/>
      <c r="G15" s="669"/>
      <c r="H15" s="669"/>
      <c r="I15" s="669"/>
      <c r="J15" s="669"/>
      <c r="K15" s="667">
        <v>0</v>
      </c>
      <c r="L15" s="667">
        <v>0</v>
      </c>
      <c r="M15" s="670">
        <v>0</v>
      </c>
      <c r="N15" s="671">
        <f t="shared" si="0"/>
        <v>0</v>
      </c>
      <c r="O15" s="672">
        <f t="shared" si="1"/>
        <v>0</v>
      </c>
      <c r="P15" s="673">
        <f t="shared" si="2"/>
        <v>0</v>
      </c>
    </row>
    <row r="16" spans="1:16" s="692" customFormat="1">
      <c r="A16" s="688" t="s">
        <v>63</v>
      </c>
      <c r="B16" s="682"/>
      <c r="C16" s="667"/>
      <c r="D16" s="669"/>
      <c r="E16" s="669"/>
      <c r="F16" s="669"/>
      <c r="G16" s="669"/>
      <c r="H16" s="669"/>
      <c r="I16" s="669"/>
      <c r="J16" s="669"/>
      <c r="K16" s="667">
        <v>16</v>
      </c>
      <c r="L16" s="667">
        <v>7</v>
      </c>
      <c r="M16" s="670">
        <v>11</v>
      </c>
      <c r="N16" s="671">
        <f t="shared" si="0"/>
        <v>34</v>
      </c>
      <c r="O16" s="672">
        <f t="shared" si="1"/>
        <v>11.333333333333334</v>
      </c>
      <c r="P16" s="673">
        <f t="shared" si="2"/>
        <v>0.20314273764712915</v>
      </c>
    </row>
    <row r="17" spans="1:16" s="674" customFormat="1">
      <c r="A17" s="695" t="s">
        <v>64</v>
      </c>
      <c r="B17" s="666"/>
      <c r="C17" s="667"/>
      <c r="D17" s="668"/>
      <c r="E17" s="668"/>
      <c r="F17" s="668"/>
      <c r="G17" s="669"/>
      <c r="H17" s="669"/>
      <c r="I17" s="669"/>
      <c r="J17" s="668"/>
      <c r="K17" s="667">
        <v>30</v>
      </c>
      <c r="L17" s="667">
        <v>17</v>
      </c>
      <c r="M17" s="670">
        <v>26</v>
      </c>
      <c r="N17" s="671">
        <f t="shared" si="0"/>
        <v>73</v>
      </c>
      <c r="O17" s="672">
        <f t="shared" si="1"/>
        <v>24.333333333333332</v>
      </c>
      <c r="P17" s="673">
        <f t="shared" si="2"/>
        <v>0.43615940730118896</v>
      </c>
    </row>
    <row r="18" spans="1:16" s="674" customFormat="1">
      <c r="A18" s="665" t="s">
        <v>65</v>
      </c>
      <c r="B18" s="666"/>
      <c r="C18" s="667"/>
      <c r="D18" s="668"/>
      <c r="E18" s="668"/>
      <c r="F18" s="668"/>
      <c r="G18" s="669"/>
      <c r="H18" s="669"/>
      <c r="I18" s="669"/>
      <c r="J18" s="668"/>
      <c r="K18" s="667">
        <v>2</v>
      </c>
      <c r="L18" s="667">
        <v>1</v>
      </c>
      <c r="M18" s="670">
        <v>1</v>
      </c>
      <c r="N18" s="671">
        <f t="shared" si="0"/>
        <v>4</v>
      </c>
      <c r="O18" s="672">
        <f t="shared" si="1"/>
        <v>1.3333333333333333</v>
      </c>
      <c r="P18" s="673">
        <f t="shared" si="2"/>
        <v>2.3899145605544601E-2</v>
      </c>
    </row>
    <row r="19" spans="1:16" s="674" customFormat="1">
      <c r="A19" s="665" t="s">
        <v>66</v>
      </c>
      <c r="B19" s="666"/>
      <c r="C19" s="667"/>
      <c r="D19" s="668"/>
      <c r="E19" s="668"/>
      <c r="F19" s="668"/>
      <c r="G19" s="669"/>
      <c r="H19" s="669"/>
      <c r="I19" s="669"/>
      <c r="J19" s="668"/>
      <c r="K19" s="667">
        <v>4</v>
      </c>
      <c r="L19" s="667">
        <v>1</v>
      </c>
      <c r="M19" s="670">
        <v>3</v>
      </c>
      <c r="N19" s="671">
        <f t="shared" si="0"/>
        <v>8</v>
      </c>
      <c r="O19" s="672">
        <f t="shared" si="1"/>
        <v>2.6666666666666665</v>
      </c>
      <c r="P19" s="673">
        <f t="shared" si="2"/>
        <v>4.7798291211089201E-2</v>
      </c>
    </row>
    <row r="20" spans="1:16" s="674" customFormat="1">
      <c r="A20" s="665" t="s">
        <v>67</v>
      </c>
      <c r="B20" s="666"/>
      <c r="C20" s="667"/>
      <c r="D20" s="668"/>
      <c r="E20" s="668"/>
      <c r="F20" s="668"/>
      <c r="G20" s="669"/>
      <c r="H20" s="669"/>
      <c r="I20" s="669"/>
      <c r="J20" s="668"/>
      <c r="K20" s="667">
        <v>1</v>
      </c>
      <c r="L20" s="667">
        <v>9</v>
      </c>
      <c r="M20" s="670">
        <v>4</v>
      </c>
      <c r="N20" s="671">
        <f t="shared" si="0"/>
        <v>14</v>
      </c>
      <c r="O20" s="672">
        <f t="shared" si="1"/>
        <v>4.666666666666667</v>
      </c>
      <c r="P20" s="673">
        <f t="shared" si="2"/>
        <v>8.3647009619406104E-2</v>
      </c>
    </row>
    <row r="21" spans="1:16" s="674" customFormat="1">
      <c r="A21" s="665" t="s">
        <v>68</v>
      </c>
      <c r="B21" s="666"/>
      <c r="C21" s="667"/>
      <c r="D21" s="668"/>
      <c r="E21" s="668"/>
      <c r="F21" s="668"/>
      <c r="G21" s="669"/>
      <c r="H21" s="669"/>
      <c r="I21" s="669"/>
      <c r="J21" s="668"/>
      <c r="K21" s="667">
        <v>4</v>
      </c>
      <c r="L21" s="667">
        <v>2</v>
      </c>
      <c r="M21" s="670">
        <v>2</v>
      </c>
      <c r="N21" s="671">
        <f t="shared" si="0"/>
        <v>8</v>
      </c>
      <c r="O21" s="672">
        <f t="shared" si="1"/>
        <v>2.6666666666666665</v>
      </c>
      <c r="P21" s="673">
        <f t="shared" si="2"/>
        <v>4.7798291211089201E-2</v>
      </c>
    </row>
    <row r="22" spans="1:16" s="674" customFormat="1">
      <c r="A22" s="665" t="s">
        <v>69</v>
      </c>
      <c r="B22" s="666"/>
      <c r="C22" s="667"/>
      <c r="D22" s="668"/>
      <c r="E22" s="668"/>
      <c r="F22" s="668"/>
      <c r="G22" s="669"/>
      <c r="H22" s="669"/>
      <c r="I22" s="669"/>
      <c r="J22" s="668"/>
      <c r="K22" s="667">
        <v>0</v>
      </c>
      <c r="L22" s="667">
        <v>0</v>
      </c>
      <c r="M22" s="670">
        <v>0</v>
      </c>
      <c r="N22" s="671">
        <f t="shared" si="0"/>
        <v>0</v>
      </c>
      <c r="O22" s="672">
        <f t="shared" si="1"/>
        <v>0</v>
      </c>
      <c r="P22" s="673">
        <f t="shared" si="2"/>
        <v>0</v>
      </c>
    </row>
    <row r="23" spans="1:16" s="674" customFormat="1">
      <c r="A23" s="665" t="s">
        <v>70</v>
      </c>
      <c r="B23" s="666"/>
      <c r="C23" s="667"/>
      <c r="D23" s="668"/>
      <c r="E23" s="668"/>
      <c r="F23" s="668"/>
      <c r="G23" s="669"/>
      <c r="H23" s="669"/>
      <c r="I23" s="669"/>
      <c r="J23" s="668"/>
      <c r="K23" s="667">
        <v>0</v>
      </c>
      <c r="L23" s="667">
        <v>0</v>
      </c>
      <c r="M23" s="670">
        <v>0</v>
      </c>
      <c r="N23" s="671">
        <f t="shared" si="0"/>
        <v>0</v>
      </c>
      <c r="O23" s="672">
        <f t="shared" si="1"/>
        <v>0</v>
      </c>
      <c r="P23" s="673">
        <f t="shared" si="2"/>
        <v>0</v>
      </c>
    </row>
    <row r="24" spans="1:16" s="674" customFormat="1">
      <c r="A24" s="665" t="s">
        <v>71</v>
      </c>
      <c r="B24" s="666"/>
      <c r="C24" s="667"/>
      <c r="D24" s="668"/>
      <c r="E24" s="668"/>
      <c r="F24" s="668"/>
      <c r="G24" s="669"/>
      <c r="H24" s="669"/>
      <c r="I24" s="669"/>
      <c r="J24" s="668"/>
      <c r="K24" s="667">
        <v>0</v>
      </c>
      <c r="L24" s="667">
        <v>0</v>
      </c>
      <c r="M24" s="670">
        <v>0</v>
      </c>
      <c r="N24" s="671">
        <f t="shared" si="0"/>
        <v>0</v>
      </c>
      <c r="O24" s="672">
        <f t="shared" si="1"/>
        <v>0</v>
      </c>
      <c r="P24" s="673">
        <f t="shared" si="2"/>
        <v>0</v>
      </c>
    </row>
    <row r="25" spans="1:16" s="674" customFormat="1">
      <c r="A25" s="665" t="s">
        <v>72</v>
      </c>
      <c r="B25" s="666"/>
      <c r="C25" s="667"/>
      <c r="D25" s="668"/>
      <c r="E25" s="668"/>
      <c r="F25" s="668"/>
      <c r="G25" s="669"/>
      <c r="H25" s="669"/>
      <c r="I25" s="669"/>
      <c r="J25" s="668"/>
      <c r="K25" s="667">
        <v>8</v>
      </c>
      <c r="L25" s="667">
        <v>12</v>
      </c>
      <c r="M25" s="670">
        <v>24</v>
      </c>
      <c r="N25" s="671">
        <f t="shared" si="0"/>
        <v>44</v>
      </c>
      <c r="O25" s="672">
        <f t="shared" si="1"/>
        <v>14.666666666666666</v>
      </c>
      <c r="P25" s="673">
        <f t="shared" si="2"/>
        <v>0.2628906016609906</v>
      </c>
    </row>
    <row r="26" spans="1:16" s="674" customFormat="1">
      <c r="A26" s="665" t="s">
        <v>73</v>
      </c>
      <c r="B26" s="666"/>
      <c r="C26" s="667"/>
      <c r="D26" s="668"/>
      <c r="E26" s="668"/>
      <c r="F26" s="668"/>
      <c r="G26" s="669"/>
      <c r="H26" s="669"/>
      <c r="I26" s="669"/>
      <c r="J26" s="668"/>
      <c r="K26" s="667">
        <v>0</v>
      </c>
      <c r="L26" s="667">
        <v>0</v>
      </c>
      <c r="M26" s="670">
        <v>0</v>
      </c>
      <c r="N26" s="671">
        <f t="shared" si="0"/>
        <v>0</v>
      </c>
      <c r="O26" s="672">
        <f t="shared" si="1"/>
        <v>0</v>
      </c>
      <c r="P26" s="673">
        <f t="shared" si="2"/>
        <v>0</v>
      </c>
    </row>
    <row r="27" spans="1:16" s="674" customFormat="1">
      <c r="A27" s="665" t="s">
        <v>74</v>
      </c>
      <c r="B27" s="666"/>
      <c r="C27" s="667"/>
      <c r="D27" s="668"/>
      <c r="E27" s="668"/>
      <c r="F27" s="668"/>
      <c r="G27" s="669"/>
      <c r="H27" s="669"/>
      <c r="I27" s="669"/>
      <c r="J27" s="668"/>
      <c r="K27" s="667">
        <v>0</v>
      </c>
      <c r="L27" s="667">
        <v>0</v>
      </c>
      <c r="M27" s="670">
        <v>0</v>
      </c>
      <c r="N27" s="671">
        <f t="shared" si="0"/>
        <v>0</v>
      </c>
      <c r="O27" s="672">
        <f t="shared" si="1"/>
        <v>0</v>
      </c>
      <c r="P27" s="673">
        <f t="shared" si="2"/>
        <v>0</v>
      </c>
    </row>
    <row r="28" spans="1:16" s="674" customFormat="1">
      <c r="A28" s="675" t="s">
        <v>75</v>
      </c>
      <c r="B28" s="666"/>
      <c r="C28" s="667"/>
      <c r="D28" s="668"/>
      <c r="E28" s="668"/>
      <c r="F28" s="668"/>
      <c r="G28" s="669"/>
      <c r="H28" s="669"/>
      <c r="I28" s="669"/>
      <c r="J28" s="668"/>
      <c r="K28" s="667">
        <v>203</v>
      </c>
      <c r="L28" s="667">
        <v>234</v>
      </c>
      <c r="M28" s="670">
        <v>264</v>
      </c>
      <c r="N28" s="671">
        <f t="shared" si="0"/>
        <v>701</v>
      </c>
      <c r="O28" s="672">
        <f t="shared" si="1"/>
        <v>233.66666666666666</v>
      </c>
      <c r="P28" s="673">
        <f t="shared" si="2"/>
        <v>4.1883252673716909</v>
      </c>
    </row>
    <row r="29" spans="1:16" s="674" customFormat="1">
      <c r="A29" s="665" t="s">
        <v>76</v>
      </c>
      <c r="B29" s="666"/>
      <c r="C29" s="667"/>
      <c r="D29" s="668"/>
      <c r="E29" s="668"/>
      <c r="F29" s="668"/>
      <c r="G29" s="669"/>
      <c r="H29" s="669"/>
      <c r="I29" s="669"/>
      <c r="J29" s="668"/>
      <c r="K29" s="667">
        <v>0</v>
      </c>
      <c r="L29" s="667">
        <v>0</v>
      </c>
      <c r="M29" s="670">
        <v>0</v>
      </c>
      <c r="N29" s="671">
        <f t="shared" si="0"/>
        <v>0</v>
      </c>
      <c r="O29" s="672">
        <f t="shared" si="1"/>
        <v>0</v>
      </c>
      <c r="P29" s="673">
        <f t="shared" si="2"/>
        <v>0</v>
      </c>
    </row>
    <row r="30" spans="1:16" s="674" customFormat="1">
      <c r="A30" s="665" t="s">
        <v>77</v>
      </c>
      <c r="B30" s="666"/>
      <c r="C30" s="667"/>
      <c r="D30" s="668"/>
      <c r="E30" s="668"/>
      <c r="F30" s="668"/>
      <c r="G30" s="669"/>
      <c r="H30" s="669"/>
      <c r="I30" s="669"/>
      <c r="J30" s="668"/>
      <c r="K30" s="667">
        <v>0</v>
      </c>
      <c r="L30" s="667">
        <v>0</v>
      </c>
      <c r="M30" s="670">
        <v>1</v>
      </c>
      <c r="N30" s="671">
        <f t="shared" si="0"/>
        <v>1</v>
      </c>
      <c r="O30" s="672">
        <f t="shared" si="1"/>
        <v>0.33333333333333331</v>
      </c>
      <c r="P30" s="673">
        <f t="shared" si="2"/>
        <v>5.9747864013861502E-3</v>
      </c>
    </row>
    <row r="31" spans="1:16" s="674" customFormat="1">
      <c r="A31" s="665" t="s">
        <v>78</v>
      </c>
      <c r="B31" s="666"/>
      <c r="C31" s="667"/>
      <c r="D31" s="668"/>
      <c r="E31" s="668"/>
      <c r="F31" s="668"/>
      <c r="G31" s="669"/>
      <c r="H31" s="669"/>
      <c r="I31" s="669"/>
      <c r="J31" s="668"/>
      <c r="K31" s="667">
        <v>13</v>
      </c>
      <c r="L31" s="667">
        <v>15</v>
      </c>
      <c r="M31" s="670">
        <v>33</v>
      </c>
      <c r="N31" s="671">
        <f t="shared" si="0"/>
        <v>61</v>
      </c>
      <c r="O31" s="672">
        <f t="shared" si="1"/>
        <v>20.333333333333332</v>
      </c>
      <c r="P31" s="673">
        <f t="shared" si="2"/>
        <v>0.3644619704845552</v>
      </c>
    </row>
    <row r="32" spans="1:16" s="674" customFormat="1">
      <c r="A32" s="665" t="s">
        <v>79</v>
      </c>
      <c r="B32" s="666"/>
      <c r="C32" s="667"/>
      <c r="D32" s="668"/>
      <c r="E32" s="668"/>
      <c r="F32" s="668"/>
      <c r="G32" s="669"/>
      <c r="H32" s="669"/>
      <c r="I32" s="669"/>
      <c r="J32" s="668"/>
      <c r="K32" s="667">
        <v>0</v>
      </c>
      <c r="L32" s="667">
        <v>0</v>
      </c>
      <c r="M32" s="670">
        <v>0</v>
      </c>
      <c r="N32" s="671">
        <f t="shared" si="0"/>
        <v>0</v>
      </c>
      <c r="O32" s="672">
        <f t="shared" si="1"/>
        <v>0</v>
      </c>
      <c r="P32" s="673">
        <f t="shared" si="2"/>
        <v>0</v>
      </c>
    </row>
    <row r="33" spans="1:16" s="674" customFormat="1">
      <c r="A33" s="665" t="s">
        <v>80</v>
      </c>
      <c r="B33" s="666"/>
      <c r="C33" s="667"/>
      <c r="D33" s="668"/>
      <c r="E33" s="668"/>
      <c r="F33" s="668"/>
      <c r="G33" s="669"/>
      <c r="H33" s="669"/>
      <c r="I33" s="669"/>
      <c r="J33" s="668"/>
      <c r="K33" s="667">
        <v>22</v>
      </c>
      <c r="L33" s="667">
        <v>15</v>
      </c>
      <c r="M33" s="670">
        <v>16</v>
      </c>
      <c r="N33" s="671">
        <f t="shared" si="0"/>
        <v>53</v>
      </c>
      <c r="O33" s="672">
        <f t="shared" si="1"/>
        <v>17.666666666666668</v>
      </c>
      <c r="P33" s="673">
        <f t="shared" si="2"/>
        <v>0.31666367927346595</v>
      </c>
    </row>
    <row r="34" spans="1:16" s="674" customFormat="1">
      <c r="A34" s="695" t="s">
        <v>81</v>
      </c>
      <c r="B34" s="666"/>
      <c r="C34" s="667"/>
      <c r="D34" s="668"/>
      <c r="E34" s="668"/>
      <c r="F34" s="668"/>
      <c r="G34" s="669"/>
      <c r="H34" s="669"/>
      <c r="I34" s="669"/>
      <c r="J34" s="668"/>
      <c r="K34" s="667">
        <v>0</v>
      </c>
      <c r="L34" s="667">
        <v>0</v>
      </c>
      <c r="M34" s="670">
        <v>0</v>
      </c>
      <c r="N34" s="671">
        <f t="shared" si="0"/>
        <v>0</v>
      </c>
      <c r="O34" s="672">
        <f t="shared" si="1"/>
        <v>0</v>
      </c>
      <c r="P34" s="673">
        <f t="shared" si="2"/>
        <v>0</v>
      </c>
    </row>
    <row r="35" spans="1:16" s="674" customFormat="1">
      <c r="A35" s="695" t="s">
        <v>82</v>
      </c>
      <c r="B35" s="666"/>
      <c r="C35" s="667"/>
      <c r="D35" s="668"/>
      <c r="E35" s="668"/>
      <c r="F35" s="668"/>
      <c r="G35" s="669"/>
      <c r="H35" s="669"/>
      <c r="I35" s="669"/>
      <c r="J35" s="668"/>
      <c r="K35" s="667">
        <v>7</v>
      </c>
      <c r="L35" s="667">
        <v>1</v>
      </c>
      <c r="M35" s="670">
        <v>8</v>
      </c>
      <c r="N35" s="671">
        <f t="shared" si="0"/>
        <v>16</v>
      </c>
      <c r="O35" s="672">
        <f t="shared" si="1"/>
        <v>5.333333333333333</v>
      </c>
      <c r="P35" s="673">
        <f t="shared" si="2"/>
        <v>9.5596582422178403E-2</v>
      </c>
    </row>
    <row r="36" spans="1:16" s="674" customFormat="1">
      <c r="A36" s="695" t="s">
        <v>83</v>
      </c>
      <c r="B36" s="666"/>
      <c r="C36" s="667"/>
      <c r="D36" s="668"/>
      <c r="E36" s="668"/>
      <c r="F36" s="668"/>
      <c r="G36" s="669"/>
      <c r="H36" s="669"/>
      <c r="I36" s="669"/>
      <c r="J36" s="668"/>
      <c r="K36" s="667">
        <v>0</v>
      </c>
      <c r="L36" s="667">
        <v>0</v>
      </c>
      <c r="M36" s="670">
        <v>1</v>
      </c>
      <c r="N36" s="671">
        <f t="shared" si="0"/>
        <v>1</v>
      </c>
      <c r="O36" s="672">
        <f t="shared" si="1"/>
        <v>0.33333333333333331</v>
      </c>
      <c r="P36" s="673">
        <f t="shared" si="2"/>
        <v>5.9747864013861502E-3</v>
      </c>
    </row>
    <row r="37" spans="1:16" s="674" customFormat="1">
      <c r="A37" s="695" t="s">
        <v>84</v>
      </c>
      <c r="B37" s="666"/>
      <c r="C37" s="667"/>
      <c r="D37" s="668"/>
      <c r="E37" s="668"/>
      <c r="F37" s="668"/>
      <c r="G37" s="669"/>
      <c r="H37" s="669"/>
      <c r="I37" s="669"/>
      <c r="J37" s="668"/>
      <c r="K37" s="667">
        <v>3</v>
      </c>
      <c r="L37" s="667">
        <v>4</v>
      </c>
      <c r="M37" s="670">
        <v>5</v>
      </c>
      <c r="N37" s="671">
        <f t="shared" si="0"/>
        <v>12</v>
      </c>
      <c r="O37" s="672">
        <f t="shared" si="1"/>
        <v>4</v>
      </c>
      <c r="P37" s="673">
        <f t="shared" si="2"/>
        <v>7.1697436816633806E-2</v>
      </c>
    </row>
    <row r="38" spans="1:16" s="674" customFormat="1">
      <c r="A38" s="665" t="s">
        <v>85</v>
      </c>
      <c r="B38" s="666"/>
      <c r="C38" s="667"/>
      <c r="D38" s="668"/>
      <c r="E38" s="668"/>
      <c r="F38" s="668"/>
      <c r="G38" s="669"/>
      <c r="H38" s="669"/>
      <c r="I38" s="669"/>
      <c r="J38" s="668"/>
      <c r="K38" s="667">
        <v>2</v>
      </c>
      <c r="L38" s="667">
        <v>6</v>
      </c>
      <c r="M38" s="670">
        <v>3</v>
      </c>
      <c r="N38" s="671">
        <f t="shared" si="0"/>
        <v>11</v>
      </c>
      <c r="O38" s="672">
        <f t="shared" si="1"/>
        <v>3.6666666666666665</v>
      </c>
      <c r="P38" s="673">
        <f t="shared" si="2"/>
        <v>6.5722650415247649E-2</v>
      </c>
    </row>
    <row r="39" spans="1:16" s="674" customFormat="1">
      <c r="A39" s="665" t="s">
        <v>86</v>
      </c>
      <c r="B39" s="666"/>
      <c r="C39" s="667"/>
      <c r="D39" s="668"/>
      <c r="E39" s="668"/>
      <c r="F39" s="668"/>
      <c r="G39" s="669"/>
      <c r="H39" s="669"/>
      <c r="I39" s="669"/>
      <c r="J39" s="668"/>
      <c r="K39" s="667">
        <v>2</v>
      </c>
      <c r="L39" s="667">
        <v>1</v>
      </c>
      <c r="M39" s="670">
        <v>0</v>
      </c>
      <c r="N39" s="671">
        <f t="shared" si="0"/>
        <v>3</v>
      </c>
      <c r="O39" s="672">
        <f t="shared" si="1"/>
        <v>1</v>
      </c>
      <c r="P39" s="673">
        <f t="shared" si="2"/>
        <v>1.7924359204158451E-2</v>
      </c>
    </row>
    <row r="40" spans="1:16" s="674" customFormat="1">
      <c r="A40" s="665" t="s">
        <v>87</v>
      </c>
      <c r="B40" s="666"/>
      <c r="C40" s="667"/>
      <c r="D40" s="668"/>
      <c r="E40" s="668"/>
      <c r="F40" s="668"/>
      <c r="G40" s="669"/>
      <c r="H40" s="669"/>
      <c r="I40" s="669"/>
      <c r="J40" s="668"/>
      <c r="K40" s="667">
        <v>0</v>
      </c>
      <c r="L40" s="667">
        <v>0</v>
      </c>
      <c r="M40" s="670">
        <v>1</v>
      </c>
      <c r="N40" s="671">
        <f t="shared" si="0"/>
        <v>1</v>
      </c>
      <c r="O40" s="672">
        <f t="shared" si="1"/>
        <v>0.33333333333333331</v>
      </c>
      <c r="P40" s="673">
        <f t="shared" si="2"/>
        <v>5.9747864013861502E-3</v>
      </c>
    </row>
    <row r="41" spans="1:16" s="674" customFormat="1">
      <c r="A41" s="665" t="s">
        <v>88</v>
      </c>
      <c r="B41" s="666"/>
      <c r="C41" s="667"/>
      <c r="D41" s="668"/>
      <c r="E41" s="668"/>
      <c r="F41" s="668"/>
      <c r="G41" s="669"/>
      <c r="H41" s="669"/>
      <c r="I41" s="669"/>
      <c r="J41" s="668"/>
      <c r="K41" s="667">
        <v>1</v>
      </c>
      <c r="L41" s="667">
        <v>0</v>
      </c>
      <c r="M41" s="670">
        <v>0</v>
      </c>
      <c r="N41" s="671">
        <f t="shared" si="0"/>
        <v>1</v>
      </c>
      <c r="O41" s="672">
        <f t="shared" si="1"/>
        <v>0.33333333333333331</v>
      </c>
      <c r="P41" s="673">
        <f t="shared" si="2"/>
        <v>5.9747864013861502E-3</v>
      </c>
    </row>
    <row r="42" spans="1:16" s="674" customFormat="1">
      <c r="A42" s="695" t="s">
        <v>89</v>
      </c>
      <c r="B42" s="666"/>
      <c r="C42" s="667"/>
      <c r="D42" s="668"/>
      <c r="E42" s="668"/>
      <c r="F42" s="668"/>
      <c r="G42" s="669"/>
      <c r="H42" s="669"/>
      <c r="I42" s="669"/>
      <c r="J42" s="668"/>
      <c r="K42" s="667">
        <v>4</v>
      </c>
      <c r="L42" s="667">
        <v>1</v>
      </c>
      <c r="M42" s="670">
        <v>1</v>
      </c>
      <c r="N42" s="671">
        <f t="shared" si="0"/>
        <v>6</v>
      </c>
      <c r="O42" s="672">
        <f t="shared" si="1"/>
        <v>2</v>
      </c>
      <c r="P42" s="673">
        <f t="shared" si="2"/>
        <v>3.5848718408316903E-2</v>
      </c>
    </row>
    <row r="43" spans="1:16" s="674" customFormat="1">
      <c r="A43" s="665" t="s">
        <v>90</v>
      </c>
      <c r="B43" s="666"/>
      <c r="C43" s="667"/>
      <c r="D43" s="668"/>
      <c r="E43" s="668"/>
      <c r="F43" s="668"/>
      <c r="G43" s="669"/>
      <c r="H43" s="669"/>
      <c r="I43" s="669"/>
      <c r="J43" s="668"/>
      <c r="K43" s="667">
        <v>77</v>
      </c>
      <c r="L43" s="667">
        <v>45</v>
      </c>
      <c r="M43" s="670">
        <v>47</v>
      </c>
      <c r="N43" s="671">
        <f t="shared" si="0"/>
        <v>169</v>
      </c>
      <c r="O43" s="672">
        <f t="shared" si="1"/>
        <v>56.333333333333336</v>
      </c>
      <c r="P43" s="673">
        <f t="shared" si="2"/>
        <v>1.0097389018342595</v>
      </c>
    </row>
    <row r="44" spans="1:16" s="674" customFormat="1">
      <c r="A44" s="665" t="s">
        <v>91</v>
      </c>
      <c r="B44" s="666"/>
      <c r="C44" s="667"/>
      <c r="D44" s="668"/>
      <c r="E44" s="668"/>
      <c r="F44" s="668"/>
      <c r="G44" s="669"/>
      <c r="H44" s="669"/>
      <c r="I44" s="669"/>
      <c r="J44" s="668"/>
      <c r="K44" s="667">
        <v>8</v>
      </c>
      <c r="L44" s="667">
        <v>13</v>
      </c>
      <c r="M44" s="670">
        <v>8</v>
      </c>
      <c r="N44" s="671">
        <f t="shared" si="0"/>
        <v>29</v>
      </c>
      <c r="O44" s="672">
        <f t="shared" si="1"/>
        <v>9.6666666666666661</v>
      </c>
      <c r="P44" s="673">
        <f t="shared" si="2"/>
        <v>0.17326880564019836</v>
      </c>
    </row>
    <row r="45" spans="1:16" s="674" customFormat="1">
      <c r="A45" s="665" t="s">
        <v>92</v>
      </c>
      <c r="B45" s="666"/>
      <c r="C45" s="667"/>
      <c r="D45" s="668"/>
      <c r="E45" s="668"/>
      <c r="F45" s="668"/>
      <c r="G45" s="669"/>
      <c r="H45" s="669"/>
      <c r="I45" s="669"/>
      <c r="J45" s="668"/>
      <c r="K45" s="667">
        <v>330</v>
      </c>
      <c r="L45" s="667">
        <v>153</v>
      </c>
      <c r="M45" s="670">
        <v>175</v>
      </c>
      <c r="N45" s="671">
        <f t="shared" si="0"/>
        <v>658</v>
      </c>
      <c r="O45" s="672">
        <f t="shared" si="1"/>
        <v>219.33333333333334</v>
      </c>
      <c r="P45" s="673">
        <f t="shared" si="2"/>
        <v>3.9314094521120868</v>
      </c>
    </row>
    <row r="46" spans="1:16" s="674" customFormat="1">
      <c r="A46" s="665" t="s">
        <v>104</v>
      </c>
      <c r="B46" s="666"/>
      <c r="C46" s="667"/>
      <c r="D46" s="668"/>
      <c r="E46" s="668"/>
      <c r="F46" s="668"/>
      <c r="G46" s="669"/>
      <c r="H46" s="669"/>
      <c r="I46" s="669"/>
      <c r="J46" s="668"/>
      <c r="K46" s="667">
        <v>30</v>
      </c>
      <c r="L46" s="667">
        <v>27</v>
      </c>
      <c r="M46" s="670">
        <v>26</v>
      </c>
      <c r="N46" s="671">
        <f t="shared" si="0"/>
        <v>83</v>
      </c>
      <c r="O46" s="672">
        <f t="shared" si="1"/>
        <v>27.666666666666668</v>
      </c>
      <c r="P46" s="673">
        <f t="shared" si="2"/>
        <v>0.49590727131505047</v>
      </c>
    </row>
    <row r="47" spans="1:16" s="674" customFormat="1">
      <c r="A47" s="665" t="s">
        <v>93</v>
      </c>
      <c r="B47" s="666"/>
      <c r="C47" s="667"/>
      <c r="D47" s="668"/>
      <c r="E47" s="668"/>
      <c r="F47" s="668"/>
      <c r="G47" s="669"/>
      <c r="H47" s="669"/>
      <c r="I47" s="669"/>
      <c r="J47" s="668"/>
      <c r="K47" s="667">
        <v>0</v>
      </c>
      <c r="L47" s="667">
        <v>0</v>
      </c>
      <c r="M47" s="670">
        <v>1</v>
      </c>
      <c r="N47" s="671">
        <f t="shared" si="0"/>
        <v>1</v>
      </c>
      <c r="O47" s="672">
        <f t="shared" si="1"/>
        <v>0.33333333333333331</v>
      </c>
      <c r="P47" s="673">
        <f t="shared" si="2"/>
        <v>5.9747864013861502E-3</v>
      </c>
    </row>
    <row r="48" spans="1:16" s="674" customFormat="1">
      <c r="A48" s="665" t="s">
        <v>94</v>
      </c>
      <c r="B48" s="666"/>
      <c r="C48" s="667"/>
      <c r="D48" s="668"/>
      <c r="E48" s="668"/>
      <c r="F48" s="668"/>
      <c r="G48" s="669"/>
      <c r="H48" s="669"/>
      <c r="I48" s="669"/>
      <c r="J48" s="668"/>
      <c r="K48" s="667">
        <v>0</v>
      </c>
      <c r="L48" s="667">
        <v>0</v>
      </c>
      <c r="M48" s="670">
        <v>0</v>
      </c>
      <c r="N48" s="671">
        <f t="shared" si="0"/>
        <v>0</v>
      </c>
      <c r="O48" s="672">
        <f t="shared" si="1"/>
        <v>0</v>
      </c>
      <c r="P48" s="673">
        <f t="shared" si="2"/>
        <v>0</v>
      </c>
    </row>
    <row r="49" spans="1:16" s="674" customFormat="1">
      <c r="A49" s="665" t="s">
        <v>95</v>
      </c>
      <c r="B49" s="666"/>
      <c r="C49" s="667"/>
      <c r="D49" s="668"/>
      <c r="E49" s="668"/>
      <c r="F49" s="668"/>
      <c r="G49" s="669"/>
      <c r="H49" s="669"/>
      <c r="I49" s="669"/>
      <c r="J49" s="668"/>
      <c r="K49" s="667">
        <v>128</v>
      </c>
      <c r="L49" s="667">
        <v>135</v>
      </c>
      <c r="M49" s="670">
        <v>135</v>
      </c>
      <c r="N49" s="671">
        <f t="shared" si="0"/>
        <v>398</v>
      </c>
      <c r="O49" s="672">
        <f t="shared" si="1"/>
        <v>132.66666666666666</v>
      </c>
      <c r="P49" s="673">
        <f t="shared" si="2"/>
        <v>2.377964987751688</v>
      </c>
    </row>
    <row r="50" spans="1:16" s="674" customFormat="1">
      <c r="A50" s="665" t="s">
        <v>96</v>
      </c>
      <c r="B50" s="666"/>
      <c r="C50" s="667"/>
      <c r="D50" s="668"/>
      <c r="E50" s="668"/>
      <c r="F50" s="668"/>
      <c r="G50" s="669"/>
      <c r="H50" s="669"/>
      <c r="I50" s="669"/>
      <c r="J50" s="668"/>
      <c r="K50" s="667">
        <v>6</v>
      </c>
      <c r="L50" s="667">
        <v>1</v>
      </c>
      <c r="M50" s="670">
        <v>1</v>
      </c>
      <c r="N50" s="671">
        <f t="shared" si="0"/>
        <v>8</v>
      </c>
      <c r="O50" s="672">
        <f t="shared" si="1"/>
        <v>2.6666666666666665</v>
      </c>
      <c r="P50" s="673">
        <f t="shared" si="2"/>
        <v>4.7798291211089201E-2</v>
      </c>
    </row>
    <row r="51" spans="1:16" s="674" customFormat="1">
      <c r="A51" s="665" t="s">
        <v>97</v>
      </c>
      <c r="B51" s="666"/>
      <c r="C51" s="667"/>
      <c r="D51" s="668"/>
      <c r="E51" s="668"/>
      <c r="F51" s="668"/>
      <c r="G51" s="669"/>
      <c r="H51" s="669"/>
      <c r="I51" s="669"/>
      <c r="J51" s="668"/>
      <c r="K51" s="667">
        <v>167</v>
      </c>
      <c r="L51" s="667">
        <v>145</v>
      </c>
      <c r="M51" s="670">
        <v>147</v>
      </c>
      <c r="N51" s="671">
        <f t="shared" si="0"/>
        <v>459</v>
      </c>
      <c r="O51" s="672">
        <f t="shared" si="1"/>
        <v>153</v>
      </c>
      <c r="P51" s="673">
        <f t="shared" si="2"/>
        <v>2.7424269582362428</v>
      </c>
    </row>
    <row r="52" spans="1:16" s="674" customFormat="1">
      <c r="A52" s="665" t="s">
        <v>98</v>
      </c>
      <c r="B52" s="666"/>
      <c r="C52" s="667"/>
      <c r="D52" s="668"/>
      <c r="E52" s="668"/>
      <c r="F52" s="668"/>
      <c r="G52" s="669"/>
      <c r="H52" s="669"/>
      <c r="I52" s="669"/>
      <c r="J52" s="668"/>
      <c r="K52" s="667">
        <v>199</v>
      </c>
      <c r="L52" s="667">
        <v>147</v>
      </c>
      <c r="M52" s="670">
        <v>155</v>
      </c>
      <c r="N52" s="671">
        <f t="shared" si="0"/>
        <v>501</v>
      </c>
      <c r="O52" s="672">
        <f t="shared" si="1"/>
        <v>167</v>
      </c>
      <c r="P52" s="673">
        <f t="shared" si="2"/>
        <v>2.9933679870944614</v>
      </c>
    </row>
    <row r="53" spans="1:16" s="674" customFormat="1">
      <c r="A53" s="665" t="s">
        <v>99</v>
      </c>
      <c r="B53" s="666"/>
      <c r="C53" s="667"/>
      <c r="D53" s="668"/>
      <c r="E53" s="668"/>
      <c r="F53" s="668"/>
      <c r="G53" s="669"/>
      <c r="H53" s="669"/>
      <c r="I53" s="669"/>
      <c r="J53" s="668"/>
      <c r="K53" s="667">
        <v>0</v>
      </c>
      <c r="L53" s="667">
        <v>0</v>
      </c>
      <c r="M53" s="670">
        <v>1</v>
      </c>
      <c r="N53" s="671">
        <f t="shared" si="0"/>
        <v>1</v>
      </c>
      <c r="O53" s="672">
        <f t="shared" si="1"/>
        <v>0.33333333333333331</v>
      </c>
      <c r="P53" s="673">
        <f t="shared" si="2"/>
        <v>5.9747864013861502E-3</v>
      </c>
    </row>
    <row r="54" spans="1:16" s="674" customFormat="1">
      <c r="A54" s="665" t="s">
        <v>100</v>
      </c>
      <c r="B54" s="666"/>
      <c r="C54" s="667"/>
      <c r="D54" s="668"/>
      <c r="E54" s="668"/>
      <c r="F54" s="668"/>
      <c r="G54" s="669"/>
      <c r="H54" s="669"/>
      <c r="I54" s="669"/>
      <c r="J54" s="668"/>
      <c r="K54" s="667">
        <v>14</v>
      </c>
      <c r="L54" s="667">
        <v>14</v>
      </c>
      <c r="M54" s="670">
        <v>42</v>
      </c>
      <c r="N54" s="671">
        <f t="shared" si="0"/>
        <v>70</v>
      </c>
      <c r="O54" s="672">
        <f t="shared" si="1"/>
        <v>23.333333333333332</v>
      </c>
      <c r="P54" s="673">
        <f t="shared" si="2"/>
        <v>0.41823504809703055</v>
      </c>
    </row>
    <row r="55" spans="1:16" s="674" customFormat="1">
      <c r="A55" s="665" t="s">
        <v>101</v>
      </c>
      <c r="B55" s="666"/>
      <c r="C55" s="667"/>
      <c r="D55" s="668"/>
      <c r="E55" s="668"/>
      <c r="F55" s="668"/>
      <c r="G55" s="669"/>
      <c r="H55" s="669"/>
      <c r="I55" s="669"/>
      <c r="J55" s="668"/>
      <c r="K55" s="667">
        <v>0</v>
      </c>
      <c r="L55" s="667">
        <v>0</v>
      </c>
      <c r="M55" s="670">
        <v>0</v>
      </c>
      <c r="N55" s="671">
        <f t="shared" si="0"/>
        <v>0</v>
      </c>
      <c r="O55" s="672">
        <f t="shared" si="1"/>
        <v>0</v>
      </c>
      <c r="P55" s="673">
        <f t="shared" si="2"/>
        <v>0</v>
      </c>
    </row>
    <row r="56" spans="1:16" s="674" customFormat="1">
      <c r="A56" s="665" t="s">
        <v>102</v>
      </c>
      <c r="B56" s="666"/>
      <c r="C56" s="667"/>
      <c r="D56" s="668"/>
      <c r="E56" s="668"/>
      <c r="F56" s="668"/>
      <c r="G56" s="669"/>
      <c r="H56" s="669"/>
      <c r="I56" s="669"/>
      <c r="J56" s="668"/>
      <c r="K56" s="667">
        <v>1</v>
      </c>
      <c r="L56" s="667">
        <v>0</v>
      </c>
      <c r="M56" s="670">
        <v>3</v>
      </c>
      <c r="N56" s="671">
        <f t="shared" si="0"/>
        <v>4</v>
      </c>
      <c r="O56" s="672">
        <f t="shared" si="1"/>
        <v>1.3333333333333333</v>
      </c>
      <c r="P56" s="673">
        <f t="shared" si="2"/>
        <v>2.3899145605544601E-2</v>
      </c>
    </row>
    <row r="57" spans="1:16" s="674" customFormat="1">
      <c r="A57" s="665" t="s">
        <v>103</v>
      </c>
      <c r="B57" s="666"/>
      <c r="C57" s="667"/>
      <c r="D57" s="668"/>
      <c r="E57" s="668"/>
      <c r="F57" s="668"/>
      <c r="G57" s="669"/>
      <c r="H57" s="669"/>
      <c r="I57" s="669"/>
      <c r="J57" s="668"/>
      <c r="K57" s="667">
        <v>11</v>
      </c>
      <c r="L57" s="667">
        <v>3</v>
      </c>
      <c r="M57" s="670">
        <v>8</v>
      </c>
      <c r="N57" s="671">
        <f t="shared" si="0"/>
        <v>22</v>
      </c>
      <c r="O57" s="672">
        <f t="shared" si="1"/>
        <v>7.333333333333333</v>
      </c>
      <c r="P57" s="673">
        <f t="shared" si="2"/>
        <v>0.1314453008304953</v>
      </c>
    </row>
    <row r="58" spans="1:16" s="674" customFormat="1">
      <c r="A58" s="695" t="s">
        <v>105</v>
      </c>
      <c r="B58" s="666"/>
      <c r="C58" s="667"/>
      <c r="D58" s="668"/>
      <c r="E58" s="668"/>
      <c r="F58" s="668"/>
      <c r="G58" s="669"/>
      <c r="H58" s="669"/>
      <c r="I58" s="669"/>
      <c r="J58" s="668"/>
      <c r="K58" s="667">
        <v>18</v>
      </c>
      <c r="L58" s="667">
        <v>20</v>
      </c>
      <c r="M58" s="670">
        <v>29</v>
      </c>
      <c r="N58" s="671">
        <f t="shared" si="0"/>
        <v>67</v>
      </c>
      <c r="O58" s="672">
        <f t="shared" si="1"/>
        <v>22.333333333333332</v>
      </c>
      <c r="P58" s="673">
        <f t="shared" si="2"/>
        <v>0.40031068889287208</v>
      </c>
    </row>
    <row r="59" spans="1:16" s="674" customFormat="1">
      <c r="A59" s="665" t="s">
        <v>106</v>
      </c>
      <c r="B59" s="666"/>
      <c r="C59" s="667"/>
      <c r="D59" s="668"/>
      <c r="E59" s="668"/>
      <c r="F59" s="668"/>
      <c r="G59" s="669"/>
      <c r="H59" s="669"/>
      <c r="I59" s="669"/>
      <c r="J59" s="668"/>
      <c r="K59" s="667">
        <v>8</v>
      </c>
      <c r="L59" s="667">
        <v>10</v>
      </c>
      <c r="M59" s="670">
        <v>6</v>
      </c>
      <c r="N59" s="671">
        <f t="shared" si="0"/>
        <v>24</v>
      </c>
      <c r="O59" s="672">
        <f t="shared" si="1"/>
        <v>8</v>
      </c>
      <c r="P59" s="673">
        <f t="shared" si="2"/>
        <v>0.14339487363326761</v>
      </c>
    </row>
    <row r="60" spans="1:16" s="674" customFormat="1">
      <c r="A60" s="665" t="s">
        <v>107</v>
      </c>
      <c r="B60" s="666"/>
      <c r="C60" s="667"/>
      <c r="D60" s="668"/>
      <c r="E60" s="668"/>
      <c r="F60" s="668"/>
      <c r="G60" s="669"/>
      <c r="H60" s="669"/>
      <c r="I60" s="669"/>
      <c r="J60" s="668"/>
      <c r="K60" s="667">
        <v>0</v>
      </c>
      <c r="L60" s="667">
        <v>0</v>
      </c>
      <c r="M60" s="670">
        <v>0</v>
      </c>
      <c r="N60" s="671">
        <f t="shared" si="0"/>
        <v>0</v>
      </c>
      <c r="O60" s="672">
        <f t="shared" si="1"/>
        <v>0</v>
      </c>
      <c r="P60" s="673">
        <f t="shared" si="2"/>
        <v>0</v>
      </c>
    </row>
    <row r="61" spans="1:16" s="674" customFormat="1">
      <c r="A61" s="665" t="s">
        <v>108</v>
      </c>
      <c r="B61" s="666"/>
      <c r="C61" s="667"/>
      <c r="D61" s="668"/>
      <c r="E61" s="668"/>
      <c r="F61" s="668"/>
      <c r="G61" s="669"/>
      <c r="H61" s="669"/>
      <c r="I61" s="669"/>
      <c r="J61" s="668"/>
      <c r="K61" s="667">
        <v>10</v>
      </c>
      <c r="L61" s="667">
        <v>6</v>
      </c>
      <c r="M61" s="670">
        <v>3</v>
      </c>
      <c r="N61" s="671">
        <f t="shared" si="0"/>
        <v>19</v>
      </c>
      <c r="O61" s="672">
        <f t="shared" si="1"/>
        <v>6.333333333333333</v>
      </c>
      <c r="P61" s="673">
        <f t="shared" si="2"/>
        <v>0.11352094162633684</v>
      </c>
    </row>
    <row r="62" spans="1:16" s="674" customFormat="1">
      <c r="A62" s="665" t="s">
        <v>109</v>
      </c>
      <c r="B62" s="666"/>
      <c r="C62" s="667"/>
      <c r="D62" s="668"/>
      <c r="E62" s="668"/>
      <c r="F62" s="668"/>
      <c r="G62" s="669"/>
      <c r="H62" s="669"/>
      <c r="I62" s="669"/>
      <c r="J62" s="668"/>
      <c r="K62" s="667">
        <v>0</v>
      </c>
      <c r="L62" s="667">
        <v>0</v>
      </c>
      <c r="M62" s="670">
        <v>0</v>
      </c>
      <c r="N62" s="671">
        <f t="shared" si="0"/>
        <v>0</v>
      </c>
      <c r="O62" s="672">
        <f t="shared" si="1"/>
        <v>0</v>
      </c>
      <c r="P62" s="673">
        <f t="shared" si="2"/>
        <v>0</v>
      </c>
    </row>
    <row r="63" spans="1:16" s="674" customFormat="1">
      <c r="A63" s="665" t="s">
        <v>110</v>
      </c>
      <c r="B63" s="666"/>
      <c r="C63" s="667"/>
      <c r="D63" s="668"/>
      <c r="E63" s="668"/>
      <c r="F63" s="668"/>
      <c r="G63" s="669"/>
      <c r="H63" s="669"/>
      <c r="I63" s="669"/>
      <c r="J63" s="668"/>
      <c r="K63" s="667">
        <v>0</v>
      </c>
      <c r="L63" s="667">
        <v>0</v>
      </c>
      <c r="M63" s="670">
        <v>0</v>
      </c>
      <c r="N63" s="671">
        <f t="shared" si="0"/>
        <v>0</v>
      </c>
      <c r="O63" s="672">
        <f t="shared" si="1"/>
        <v>0</v>
      </c>
      <c r="P63" s="673">
        <f t="shared" si="2"/>
        <v>0</v>
      </c>
    </row>
    <row r="64" spans="1:16" s="674" customFormat="1">
      <c r="A64" s="665" t="s">
        <v>111</v>
      </c>
      <c r="B64" s="666"/>
      <c r="C64" s="667"/>
      <c r="D64" s="668"/>
      <c r="E64" s="668"/>
      <c r="F64" s="668"/>
      <c r="G64" s="669"/>
      <c r="H64" s="669"/>
      <c r="I64" s="669"/>
      <c r="J64" s="668"/>
      <c r="K64" s="667">
        <v>92</v>
      </c>
      <c r="L64" s="667">
        <v>51</v>
      </c>
      <c r="M64" s="670">
        <v>83</v>
      </c>
      <c r="N64" s="671">
        <f t="shared" si="0"/>
        <v>226</v>
      </c>
      <c r="O64" s="672">
        <f t="shared" si="1"/>
        <v>75.333333333333329</v>
      </c>
      <c r="P64" s="673">
        <f t="shared" si="2"/>
        <v>1.35030172671327</v>
      </c>
    </row>
    <row r="65" spans="1:16" s="674" customFormat="1">
      <c r="A65" s="665" t="s">
        <v>112</v>
      </c>
      <c r="B65" s="666"/>
      <c r="C65" s="667"/>
      <c r="D65" s="668"/>
      <c r="E65" s="668"/>
      <c r="F65" s="668"/>
      <c r="G65" s="669"/>
      <c r="H65" s="669"/>
      <c r="I65" s="669"/>
      <c r="J65" s="668"/>
      <c r="K65" s="667">
        <v>39</v>
      </c>
      <c r="L65" s="667">
        <v>29</v>
      </c>
      <c r="M65" s="670">
        <v>14</v>
      </c>
      <c r="N65" s="671">
        <f t="shared" si="0"/>
        <v>82</v>
      </c>
      <c r="O65" s="672">
        <f t="shared" si="1"/>
        <v>27.333333333333332</v>
      </c>
      <c r="P65" s="673">
        <f t="shared" si="2"/>
        <v>0.48993248491366431</v>
      </c>
    </row>
    <row r="66" spans="1:16" s="674" customFormat="1">
      <c r="A66" s="665" t="s">
        <v>113</v>
      </c>
      <c r="B66" s="666"/>
      <c r="C66" s="667"/>
      <c r="D66" s="668"/>
      <c r="E66" s="668"/>
      <c r="F66" s="668"/>
      <c r="G66" s="669"/>
      <c r="H66" s="669"/>
      <c r="I66" s="669"/>
      <c r="J66" s="668"/>
      <c r="K66" s="667">
        <v>54</v>
      </c>
      <c r="L66" s="667">
        <v>51</v>
      </c>
      <c r="M66" s="670">
        <v>103</v>
      </c>
      <c r="N66" s="671">
        <f t="shared" si="0"/>
        <v>208</v>
      </c>
      <c r="O66" s="672">
        <f t="shared" si="1"/>
        <v>69.333333333333329</v>
      </c>
      <c r="P66" s="673">
        <f t="shared" si="2"/>
        <v>1.2427555714883192</v>
      </c>
    </row>
    <row r="67" spans="1:16" s="674" customFormat="1">
      <c r="A67" s="665" t="s">
        <v>114</v>
      </c>
      <c r="B67" s="666"/>
      <c r="C67" s="667"/>
      <c r="D67" s="668"/>
      <c r="E67" s="668"/>
      <c r="F67" s="668"/>
      <c r="G67" s="669"/>
      <c r="H67" s="669"/>
      <c r="I67" s="669"/>
      <c r="J67" s="668"/>
      <c r="K67" s="667">
        <v>0</v>
      </c>
      <c r="L67" s="667">
        <v>0</v>
      </c>
      <c r="M67" s="670">
        <v>0</v>
      </c>
      <c r="N67" s="671">
        <f t="shared" si="0"/>
        <v>0</v>
      </c>
      <c r="O67" s="672">
        <f t="shared" si="1"/>
        <v>0</v>
      </c>
      <c r="P67" s="673">
        <f t="shared" si="2"/>
        <v>0</v>
      </c>
    </row>
    <row r="68" spans="1:16" s="674" customFormat="1">
      <c r="A68" s="665" t="s">
        <v>115</v>
      </c>
      <c r="B68" s="666"/>
      <c r="C68" s="667"/>
      <c r="D68" s="668"/>
      <c r="E68" s="668"/>
      <c r="F68" s="668"/>
      <c r="G68" s="669"/>
      <c r="H68" s="669"/>
      <c r="I68" s="669"/>
      <c r="J68" s="668"/>
      <c r="K68" s="667">
        <v>10</v>
      </c>
      <c r="L68" s="667">
        <v>8</v>
      </c>
      <c r="M68" s="670">
        <v>11</v>
      </c>
      <c r="N68" s="671">
        <f t="shared" si="0"/>
        <v>29</v>
      </c>
      <c r="O68" s="672">
        <f t="shared" si="1"/>
        <v>9.6666666666666661</v>
      </c>
      <c r="P68" s="673">
        <f t="shared" si="2"/>
        <v>0.17326880564019836</v>
      </c>
    </row>
    <row r="69" spans="1:16" s="674" customFormat="1">
      <c r="A69" s="665" t="s">
        <v>116</v>
      </c>
      <c r="B69" s="666"/>
      <c r="C69" s="667"/>
      <c r="D69" s="668"/>
      <c r="E69" s="668"/>
      <c r="F69" s="668"/>
      <c r="G69" s="669"/>
      <c r="H69" s="669"/>
      <c r="I69" s="669"/>
      <c r="J69" s="668"/>
      <c r="K69" s="667">
        <v>2</v>
      </c>
      <c r="L69" s="667">
        <v>0</v>
      </c>
      <c r="M69" s="670">
        <v>1</v>
      </c>
      <c r="N69" s="671">
        <f t="shared" ref="N69:N132" si="3">SUM(B69:M69)</f>
        <v>3</v>
      </c>
      <c r="O69" s="672">
        <f t="shared" ref="O69:O132" si="4">AVERAGE(B69:M69)</f>
        <v>1</v>
      </c>
      <c r="P69" s="673">
        <f t="shared" ref="P69:P132" si="5">(N69/$N$263)*100</f>
        <v>1.7924359204158451E-2</v>
      </c>
    </row>
    <row r="70" spans="1:16" s="674" customFormat="1">
      <c r="A70" s="665" t="s">
        <v>117</v>
      </c>
      <c r="B70" s="666"/>
      <c r="C70" s="667"/>
      <c r="D70" s="668"/>
      <c r="E70" s="668"/>
      <c r="F70" s="668"/>
      <c r="G70" s="669"/>
      <c r="H70" s="669"/>
      <c r="I70" s="669"/>
      <c r="J70" s="668"/>
      <c r="K70" s="667">
        <v>0</v>
      </c>
      <c r="L70" s="667">
        <v>0</v>
      </c>
      <c r="M70" s="670">
        <v>0</v>
      </c>
      <c r="N70" s="671">
        <f t="shared" si="3"/>
        <v>0</v>
      </c>
      <c r="O70" s="672">
        <f t="shared" si="4"/>
        <v>0</v>
      </c>
      <c r="P70" s="673">
        <f t="shared" si="5"/>
        <v>0</v>
      </c>
    </row>
    <row r="71" spans="1:16" s="674" customFormat="1">
      <c r="A71" s="665" t="s">
        <v>118</v>
      </c>
      <c r="B71" s="666"/>
      <c r="C71" s="667"/>
      <c r="D71" s="668"/>
      <c r="E71" s="668"/>
      <c r="F71" s="668"/>
      <c r="G71" s="669"/>
      <c r="H71" s="669"/>
      <c r="I71" s="669"/>
      <c r="J71" s="668"/>
      <c r="K71" s="667">
        <v>0</v>
      </c>
      <c r="L71" s="667">
        <v>0</v>
      </c>
      <c r="M71" s="670">
        <v>0</v>
      </c>
      <c r="N71" s="671">
        <f t="shared" si="3"/>
        <v>0</v>
      </c>
      <c r="O71" s="672">
        <f t="shared" si="4"/>
        <v>0</v>
      </c>
      <c r="P71" s="673">
        <f t="shared" si="5"/>
        <v>0</v>
      </c>
    </row>
    <row r="72" spans="1:16" s="674" customFormat="1">
      <c r="A72" s="665" t="s">
        <v>119</v>
      </c>
      <c r="B72" s="666"/>
      <c r="C72" s="667"/>
      <c r="D72" s="668"/>
      <c r="E72" s="668"/>
      <c r="F72" s="668"/>
      <c r="G72" s="669"/>
      <c r="H72" s="669"/>
      <c r="I72" s="669"/>
      <c r="J72" s="668"/>
      <c r="K72" s="667">
        <v>23</v>
      </c>
      <c r="L72" s="667">
        <v>12</v>
      </c>
      <c r="M72" s="670">
        <v>8</v>
      </c>
      <c r="N72" s="671">
        <f t="shared" si="3"/>
        <v>43</v>
      </c>
      <c r="O72" s="672">
        <f t="shared" si="4"/>
        <v>14.333333333333334</v>
      </c>
      <c r="P72" s="673">
        <f t="shared" si="5"/>
        <v>0.25691581525960444</v>
      </c>
    </row>
    <row r="73" spans="1:16" s="674" customFormat="1">
      <c r="A73" s="665" t="s">
        <v>120</v>
      </c>
      <c r="B73" s="666"/>
      <c r="C73" s="667"/>
      <c r="D73" s="668"/>
      <c r="E73" s="668"/>
      <c r="F73" s="668"/>
      <c r="G73" s="669"/>
      <c r="H73" s="669"/>
      <c r="I73" s="669"/>
      <c r="J73" s="668"/>
      <c r="K73" s="667">
        <v>54</v>
      </c>
      <c r="L73" s="667">
        <v>39</v>
      </c>
      <c r="M73" s="670">
        <v>54</v>
      </c>
      <c r="N73" s="671">
        <f t="shared" si="3"/>
        <v>147</v>
      </c>
      <c r="O73" s="672">
        <f t="shared" si="4"/>
        <v>49</v>
      </c>
      <c r="P73" s="673">
        <f t="shared" si="5"/>
        <v>0.87829360100376408</v>
      </c>
    </row>
    <row r="74" spans="1:16" s="674" customFormat="1">
      <c r="A74" s="665" t="s">
        <v>121</v>
      </c>
      <c r="B74" s="666"/>
      <c r="C74" s="667"/>
      <c r="D74" s="668"/>
      <c r="E74" s="668"/>
      <c r="F74" s="668"/>
      <c r="G74" s="669"/>
      <c r="H74" s="669"/>
      <c r="I74" s="669"/>
      <c r="J74" s="668"/>
      <c r="K74" s="667">
        <v>0</v>
      </c>
      <c r="L74" s="667">
        <v>2</v>
      </c>
      <c r="M74" s="670">
        <v>1</v>
      </c>
      <c r="N74" s="671">
        <f t="shared" si="3"/>
        <v>3</v>
      </c>
      <c r="O74" s="672">
        <f t="shared" si="4"/>
        <v>1</v>
      </c>
      <c r="P74" s="673">
        <f t="shared" si="5"/>
        <v>1.7924359204158451E-2</v>
      </c>
    </row>
    <row r="75" spans="1:16" s="674" customFormat="1">
      <c r="A75" s="665" t="s">
        <v>122</v>
      </c>
      <c r="B75" s="666"/>
      <c r="C75" s="667"/>
      <c r="D75" s="668"/>
      <c r="E75" s="668"/>
      <c r="F75" s="668"/>
      <c r="G75" s="669"/>
      <c r="H75" s="669"/>
      <c r="I75" s="669"/>
      <c r="J75" s="668"/>
      <c r="K75" s="667">
        <v>14</v>
      </c>
      <c r="L75" s="667">
        <v>19</v>
      </c>
      <c r="M75" s="670">
        <v>18</v>
      </c>
      <c r="N75" s="671">
        <f t="shared" si="3"/>
        <v>51</v>
      </c>
      <c r="O75" s="672">
        <f t="shared" si="4"/>
        <v>17</v>
      </c>
      <c r="P75" s="673">
        <f t="shared" si="5"/>
        <v>0.30471410647069364</v>
      </c>
    </row>
    <row r="76" spans="1:16" s="674" customFormat="1">
      <c r="A76" s="696" t="s">
        <v>123</v>
      </c>
      <c r="B76" s="666"/>
      <c r="C76" s="667"/>
      <c r="D76" s="668"/>
      <c r="E76" s="668"/>
      <c r="F76" s="668"/>
      <c r="G76" s="669"/>
      <c r="H76" s="669"/>
      <c r="I76" s="669"/>
      <c r="J76" s="668"/>
      <c r="K76" s="667">
        <v>0</v>
      </c>
      <c r="L76" s="667">
        <v>0</v>
      </c>
      <c r="M76" s="670">
        <v>0</v>
      </c>
      <c r="N76" s="671">
        <f t="shared" si="3"/>
        <v>0</v>
      </c>
      <c r="O76" s="672">
        <f t="shared" si="4"/>
        <v>0</v>
      </c>
      <c r="P76" s="673">
        <f t="shared" si="5"/>
        <v>0</v>
      </c>
    </row>
    <row r="77" spans="1:16" s="674" customFormat="1">
      <c r="A77" s="665" t="s">
        <v>124</v>
      </c>
      <c r="B77" s="666"/>
      <c r="C77" s="667"/>
      <c r="D77" s="668"/>
      <c r="E77" s="668"/>
      <c r="F77" s="668"/>
      <c r="G77" s="669"/>
      <c r="H77" s="669"/>
      <c r="I77" s="669"/>
      <c r="J77" s="668"/>
      <c r="K77" s="667">
        <v>14</v>
      </c>
      <c r="L77" s="667">
        <v>8</v>
      </c>
      <c r="M77" s="670">
        <v>14</v>
      </c>
      <c r="N77" s="671">
        <f t="shared" si="3"/>
        <v>36</v>
      </c>
      <c r="O77" s="672">
        <f t="shared" si="4"/>
        <v>12</v>
      </c>
      <c r="P77" s="673">
        <f t="shared" si="5"/>
        <v>0.21509231044990143</v>
      </c>
    </row>
    <row r="78" spans="1:16" s="674" customFormat="1">
      <c r="A78" s="665" t="s">
        <v>125</v>
      </c>
      <c r="B78" s="666"/>
      <c r="C78" s="667"/>
      <c r="D78" s="668"/>
      <c r="E78" s="668"/>
      <c r="F78" s="668"/>
      <c r="G78" s="669"/>
      <c r="H78" s="669"/>
      <c r="I78" s="669"/>
      <c r="J78" s="668"/>
      <c r="K78" s="667">
        <v>3</v>
      </c>
      <c r="L78" s="667">
        <v>14</v>
      </c>
      <c r="M78" s="670">
        <v>5</v>
      </c>
      <c r="N78" s="671">
        <f t="shared" si="3"/>
        <v>22</v>
      </c>
      <c r="O78" s="672">
        <f t="shared" si="4"/>
        <v>7.333333333333333</v>
      </c>
      <c r="P78" s="673">
        <f t="shared" si="5"/>
        <v>0.1314453008304953</v>
      </c>
    </row>
    <row r="79" spans="1:16" s="674" customFormat="1">
      <c r="A79" s="665" t="s">
        <v>126</v>
      </c>
      <c r="B79" s="666"/>
      <c r="C79" s="667"/>
      <c r="D79" s="668"/>
      <c r="E79" s="668"/>
      <c r="F79" s="668"/>
      <c r="G79" s="669"/>
      <c r="H79" s="669"/>
      <c r="I79" s="669"/>
      <c r="J79" s="668"/>
      <c r="K79" s="667">
        <v>0</v>
      </c>
      <c r="L79" s="667">
        <v>0</v>
      </c>
      <c r="M79" s="670">
        <v>0</v>
      </c>
      <c r="N79" s="671">
        <f t="shared" si="3"/>
        <v>0</v>
      </c>
      <c r="O79" s="672">
        <f t="shared" si="4"/>
        <v>0</v>
      </c>
      <c r="P79" s="673">
        <f t="shared" si="5"/>
        <v>0</v>
      </c>
    </row>
    <row r="80" spans="1:16" s="674" customFormat="1">
      <c r="A80" s="665" t="s">
        <v>127</v>
      </c>
      <c r="B80" s="666"/>
      <c r="C80" s="667"/>
      <c r="D80" s="668"/>
      <c r="E80" s="668"/>
      <c r="F80" s="668"/>
      <c r="G80" s="669"/>
      <c r="H80" s="669"/>
      <c r="I80" s="669"/>
      <c r="J80" s="668"/>
      <c r="K80" s="667">
        <v>13</v>
      </c>
      <c r="L80" s="667">
        <v>8</v>
      </c>
      <c r="M80" s="670">
        <v>9</v>
      </c>
      <c r="N80" s="671">
        <f t="shared" si="3"/>
        <v>30</v>
      </c>
      <c r="O80" s="672">
        <f t="shared" si="4"/>
        <v>10</v>
      </c>
      <c r="P80" s="673">
        <f t="shared" si="5"/>
        <v>0.17924359204158452</v>
      </c>
    </row>
    <row r="81" spans="1:16" s="674" customFormat="1">
      <c r="A81" s="665" t="s">
        <v>128</v>
      </c>
      <c r="B81" s="666"/>
      <c r="C81" s="667"/>
      <c r="D81" s="668"/>
      <c r="E81" s="668"/>
      <c r="F81" s="668"/>
      <c r="G81" s="669"/>
      <c r="H81" s="669"/>
      <c r="I81" s="669"/>
      <c r="J81" s="668"/>
      <c r="K81" s="667">
        <v>128</v>
      </c>
      <c r="L81" s="667">
        <v>112</v>
      </c>
      <c r="M81" s="670">
        <v>148</v>
      </c>
      <c r="N81" s="671">
        <f t="shared" si="3"/>
        <v>388</v>
      </c>
      <c r="O81" s="672">
        <f t="shared" si="4"/>
        <v>129.33333333333334</v>
      </c>
      <c r="P81" s="673">
        <f t="shared" si="5"/>
        <v>2.3182171237378264</v>
      </c>
    </row>
    <row r="82" spans="1:16" s="674" customFormat="1">
      <c r="A82" s="665" t="s">
        <v>129</v>
      </c>
      <c r="B82" s="666"/>
      <c r="C82" s="667"/>
      <c r="D82" s="668"/>
      <c r="E82" s="668"/>
      <c r="F82" s="668"/>
      <c r="G82" s="669"/>
      <c r="H82" s="669"/>
      <c r="I82" s="669"/>
      <c r="J82" s="668"/>
      <c r="K82" s="667">
        <v>25</v>
      </c>
      <c r="L82" s="667">
        <v>17</v>
      </c>
      <c r="M82" s="670">
        <v>6</v>
      </c>
      <c r="N82" s="671">
        <f t="shared" si="3"/>
        <v>48</v>
      </c>
      <c r="O82" s="672">
        <f t="shared" si="4"/>
        <v>16</v>
      </c>
      <c r="P82" s="673">
        <f t="shared" si="5"/>
        <v>0.28678974726653522</v>
      </c>
    </row>
    <row r="83" spans="1:16" s="674" customFormat="1">
      <c r="A83" s="665" t="s">
        <v>130</v>
      </c>
      <c r="B83" s="666"/>
      <c r="C83" s="667"/>
      <c r="D83" s="668"/>
      <c r="E83" s="668"/>
      <c r="F83" s="668"/>
      <c r="G83" s="669"/>
      <c r="H83" s="669"/>
      <c r="I83" s="669"/>
      <c r="J83" s="668"/>
      <c r="K83" s="667">
        <v>12</v>
      </c>
      <c r="L83" s="667">
        <v>14</v>
      </c>
      <c r="M83" s="670">
        <v>8</v>
      </c>
      <c r="N83" s="671">
        <f t="shared" si="3"/>
        <v>34</v>
      </c>
      <c r="O83" s="672">
        <f t="shared" si="4"/>
        <v>11.333333333333334</v>
      </c>
      <c r="P83" s="673">
        <f t="shared" si="5"/>
        <v>0.20314273764712915</v>
      </c>
    </row>
    <row r="84" spans="1:16" s="674" customFormat="1">
      <c r="A84" s="665" t="s">
        <v>131</v>
      </c>
      <c r="B84" s="666"/>
      <c r="C84" s="667"/>
      <c r="D84" s="668"/>
      <c r="E84" s="668"/>
      <c r="F84" s="668"/>
      <c r="G84" s="669"/>
      <c r="H84" s="669"/>
      <c r="I84" s="669"/>
      <c r="J84" s="668"/>
      <c r="K84" s="667">
        <v>16</v>
      </c>
      <c r="L84" s="667">
        <v>11</v>
      </c>
      <c r="M84" s="670">
        <v>4</v>
      </c>
      <c r="N84" s="671">
        <f t="shared" si="3"/>
        <v>31</v>
      </c>
      <c r="O84" s="672">
        <f t="shared" si="4"/>
        <v>10.333333333333334</v>
      </c>
      <c r="P84" s="673">
        <f t="shared" si="5"/>
        <v>0.18521837844297065</v>
      </c>
    </row>
    <row r="85" spans="1:16" s="674" customFormat="1">
      <c r="A85" s="665" t="s">
        <v>132</v>
      </c>
      <c r="B85" s="666"/>
      <c r="C85" s="667"/>
      <c r="D85" s="668"/>
      <c r="E85" s="668"/>
      <c r="F85" s="668"/>
      <c r="G85" s="669"/>
      <c r="H85" s="669"/>
      <c r="I85" s="669"/>
      <c r="J85" s="668"/>
      <c r="K85" s="667">
        <v>0</v>
      </c>
      <c r="L85" s="667">
        <v>0</v>
      </c>
      <c r="M85" s="670">
        <v>0</v>
      </c>
      <c r="N85" s="671">
        <f t="shared" si="3"/>
        <v>0</v>
      </c>
      <c r="O85" s="672">
        <f t="shared" si="4"/>
        <v>0</v>
      </c>
      <c r="P85" s="673">
        <f t="shared" si="5"/>
        <v>0</v>
      </c>
    </row>
    <row r="86" spans="1:16" s="674" customFormat="1">
      <c r="A86" s="665" t="s">
        <v>133</v>
      </c>
      <c r="B86" s="666"/>
      <c r="C86" s="667"/>
      <c r="D86" s="668"/>
      <c r="E86" s="668"/>
      <c r="F86" s="668"/>
      <c r="G86" s="669"/>
      <c r="H86" s="669"/>
      <c r="I86" s="669"/>
      <c r="J86" s="668"/>
      <c r="K86" s="667">
        <v>24</v>
      </c>
      <c r="L86" s="667">
        <v>22</v>
      </c>
      <c r="M86" s="670">
        <v>16</v>
      </c>
      <c r="N86" s="671">
        <f t="shared" si="3"/>
        <v>62</v>
      </c>
      <c r="O86" s="672">
        <f t="shared" si="4"/>
        <v>20.666666666666668</v>
      </c>
      <c r="P86" s="673">
        <f t="shared" si="5"/>
        <v>0.3704367568859413</v>
      </c>
    </row>
    <row r="87" spans="1:16" s="674" customFormat="1">
      <c r="A87" s="665" t="s">
        <v>134</v>
      </c>
      <c r="B87" s="666"/>
      <c r="C87" s="667"/>
      <c r="D87" s="668"/>
      <c r="E87" s="668"/>
      <c r="F87" s="668"/>
      <c r="G87" s="669"/>
      <c r="H87" s="669"/>
      <c r="I87" s="669"/>
      <c r="J87" s="668"/>
      <c r="K87" s="667">
        <v>8</v>
      </c>
      <c r="L87" s="667">
        <v>13</v>
      </c>
      <c r="M87" s="670">
        <v>14</v>
      </c>
      <c r="N87" s="671">
        <f t="shared" si="3"/>
        <v>35</v>
      </c>
      <c r="O87" s="672">
        <f t="shared" si="4"/>
        <v>11.666666666666666</v>
      </c>
      <c r="P87" s="673">
        <f t="shared" si="5"/>
        <v>0.20911752404851527</v>
      </c>
    </row>
    <row r="88" spans="1:16" s="674" customFormat="1">
      <c r="A88" s="665" t="s">
        <v>135</v>
      </c>
      <c r="B88" s="666"/>
      <c r="C88" s="667"/>
      <c r="D88" s="668"/>
      <c r="E88" s="668"/>
      <c r="F88" s="668"/>
      <c r="G88" s="669"/>
      <c r="H88" s="669"/>
      <c r="I88" s="669"/>
      <c r="J88" s="668"/>
      <c r="K88" s="667">
        <v>1</v>
      </c>
      <c r="L88" s="667">
        <v>2</v>
      </c>
      <c r="M88" s="670">
        <v>4</v>
      </c>
      <c r="N88" s="671">
        <f t="shared" si="3"/>
        <v>7</v>
      </c>
      <c r="O88" s="672">
        <f t="shared" si="4"/>
        <v>2.3333333333333335</v>
      </c>
      <c r="P88" s="673">
        <f t="shared" si="5"/>
        <v>4.1823504809703052E-2</v>
      </c>
    </row>
    <row r="89" spans="1:16" s="674" customFormat="1">
      <c r="A89" s="665" t="s">
        <v>136</v>
      </c>
      <c r="B89" s="666"/>
      <c r="C89" s="667"/>
      <c r="D89" s="668"/>
      <c r="E89" s="668"/>
      <c r="F89" s="668"/>
      <c r="G89" s="669"/>
      <c r="H89" s="669"/>
      <c r="I89" s="669"/>
      <c r="J89" s="668"/>
      <c r="K89" s="667">
        <v>1</v>
      </c>
      <c r="L89" s="667">
        <v>0</v>
      </c>
      <c r="M89" s="670">
        <v>0</v>
      </c>
      <c r="N89" s="671">
        <f t="shared" si="3"/>
        <v>1</v>
      </c>
      <c r="O89" s="672">
        <f t="shared" si="4"/>
        <v>0.33333333333333331</v>
      </c>
      <c r="P89" s="673">
        <f t="shared" si="5"/>
        <v>5.9747864013861502E-3</v>
      </c>
    </row>
    <row r="90" spans="1:16" s="674" customFormat="1">
      <c r="A90" s="665" t="s">
        <v>137</v>
      </c>
      <c r="B90" s="666"/>
      <c r="C90" s="667"/>
      <c r="D90" s="668"/>
      <c r="E90" s="668"/>
      <c r="F90" s="668"/>
      <c r="G90" s="669"/>
      <c r="H90" s="669"/>
      <c r="I90" s="669"/>
      <c r="J90" s="668"/>
      <c r="K90" s="667">
        <v>1</v>
      </c>
      <c r="L90" s="667">
        <v>0</v>
      </c>
      <c r="M90" s="670">
        <v>0</v>
      </c>
      <c r="N90" s="671">
        <f t="shared" si="3"/>
        <v>1</v>
      </c>
      <c r="O90" s="672">
        <f t="shared" si="4"/>
        <v>0.33333333333333331</v>
      </c>
      <c r="P90" s="673">
        <f t="shared" si="5"/>
        <v>5.9747864013861502E-3</v>
      </c>
    </row>
    <row r="91" spans="1:16" s="674" customFormat="1">
      <c r="A91" s="665" t="s">
        <v>138</v>
      </c>
      <c r="B91" s="666"/>
      <c r="C91" s="667"/>
      <c r="D91" s="668"/>
      <c r="E91" s="668"/>
      <c r="F91" s="668"/>
      <c r="G91" s="669"/>
      <c r="H91" s="669"/>
      <c r="I91" s="669"/>
      <c r="J91" s="668"/>
      <c r="K91" s="667">
        <v>0</v>
      </c>
      <c r="L91" s="667">
        <v>1</v>
      </c>
      <c r="M91" s="670">
        <v>0</v>
      </c>
      <c r="N91" s="671">
        <f t="shared" si="3"/>
        <v>1</v>
      </c>
      <c r="O91" s="672">
        <f t="shared" si="4"/>
        <v>0.33333333333333331</v>
      </c>
      <c r="P91" s="673">
        <f t="shared" si="5"/>
        <v>5.9747864013861502E-3</v>
      </c>
    </row>
    <row r="92" spans="1:16" s="674" customFormat="1">
      <c r="A92" s="665" t="s">
        <v>139</v>
      </c>
      <c r="B92" s="666"/>
      <c r="C92" s="667"/>
      <c r="D92" s="668"/>
      <c r="E92" s="668"/>
      <c r="F92" s="668"/>
      <c r="G92" s="669"/>
      <c r="H92" s="669"/>
      <c r="I92" s="669"/>
      <c r="J92" s="668"/>
      <c r="K92" s="667">
        <v>1</v>
      </c>
      <c r="L92" s="667">
        <v>0</v>
      </c>
      <c r="M92" s="670">
        <v>0</v>
      </c>
      <c r="N92" s="671">
        <f t="shared" si="3"/>
        <v>1</v>
      </c>
      <c r="O92" s="672">
        <f t="shared" si="4"/>
        <v>0.33333333333333331</v>
      </c>
      <c r="P92" s="673">
        <f t="shared" si="5"/>
        <v>5.9747864013861502E-3</v>
      </c>
    </row>
    <row r="93" spans="1:16" s="674" customFormat="1">
      <c r="A93" s="665" t="s">
        <v>140</v>
      </c>
      <c r="B93" s="666"/>
      <c r="C93" s="667"/>
      <c r="D93" s="668"/>
      <c r="E93" s="668"/>
      <c r="F93" s="668"/>
      <c r="G93" s="669"/>
      <c r="H93" s="669"/>
      <c r="I93" s="669"/>
      <c r="J93" s="668"/>
      <c r="K93" s="667">
        <v>0</v>
      </c>
      <c r="L93" s="667">
        <v>0</v>
      </c>
      <c r="M93" s="670">
        <v>0</v>
      </c>
      <c r="N93" s="671">
        <f t="shared" si="3"/>
        <v>0</v>
      </c>
      <c r="O93" s="672">
        <f t="shared" si="4"/>
        <v>0</v>
      </c>
      <c r="P93" s="673">
        <f t="shared" si="5"/>
        <v>0</v>
      </c>
    </row>
    <row r="94" spans="1:16" s="674" customFormat="1">
      <c r="A94" s="665" t="s">
        <v>141</v>
      </c>
      <c r="B94" s="666"/>
      <c r="C94" s="667"/>
      <c r="D94" s="668"/>
      <c r="E94" s="668"/>
      <c r="F94" s="668"/>
      <c r="G94" s="669"/>
      <c r="H94" s="669"/>
      <c r="I94" s="669"/>
      <c r="J94" s="668"/>
      <c r="K94" s="667">
        <v>0</v>
      </c>
      <c r="L94" s="667">
        <v>0</v>
      </c>
      <c r="M94" s="670">
        <v>0</v>
      </c>
      <c r="N94" s="671">
        <f t="shared" si="3"/>
        <v>0</v>
      </c>
      <c r="O94" s="672">
        <f t="shared" si="4"/>
        <v>0</v>
      </c>
      <c r="P94" s="673">
        <f t="shared" si="5"/>
        <v>0</v>
      </c>
    </row>
    <row r="95" spans="1:16" s="674" customFormat="1">
      <c r="A95" s="665" t="s">
        <v>142</v>
      </c>
      <c r="B95" s="666"/>
      <c r="C95" s="667"/>
      <c r="D95" s="668"/>
      <c r="E95" s="668"/>
      <c r="F95" s="668"/>
      <c r="G95" s="669"/>
      <c r="H95" s="669"/>
      <c r="I95" s="669"/>
      <c r="J95" s="668"/>
      <c r="K95" s="667">
        <v>3</v>
      </c>
      <c r="L95" s="667">
        <v>0</v>
      </c>
      <c r="M95" s="670">
        <v>0</v>
      </c>
      <c r="N95" s="671">
        <f t="shared" si="3"/>
        <v>3</v>
      </c>
      <c r="O95" s="672">
        <f t="shared" si="4"/>
        <v>1</v>
      </c>
      <c r="P95" s="673">
        <f t="shared" si="5"/>
        <v>1.7924359204158451E-2</v>
      </c>
    </row>
    <row r="96" spans="1:16" s="674" customFormat="1">
      <c r="A96" s="665" t="s">
        <v>143</v>
      </c>
      <c r="B96" s="666"/>
      <c r="C96" s="667"/>
      <c r="D96" s="668"/>
      <c r="E96" s="668"/>
      <c r="F96" s="668"/>
      <c r="G96" s="669"/>
      <c r="H96" s="669"/>
      <c r="I96" s="669"/>
      <c r="J96" s="668"/>
      <c r="K96" s="667">
        <v>0</v>
      </c>
      <c r="L96" s="667">
        <v>0</v>
      </c>
      <c r="M96" s="670">
        <v>0</v>
      </c>
      <c r="N96" s="671">
        <f t="shared" si="3"/>
        <v>0</v>
      </c>
      <c r="O96" s="672">
        <f t="shared" si="4"/>
        <v>0</v>
      </c>
      <c r="P96" s="673">
        <f t="shared" si="5"/>
        <v>0</v>
      </c>
    </row>
    <row r="97" spans="1:16" s="674" customFormat="1">
      <c r="A97" s="675" t="s">
        <v>144</v>
      </c>
      <c r="B97" s="666"/>
      <c r="C97" s="667"/>
      <c r="D97" s="668"/>
      <c r="E97" s="668"/>
      <c r="F97" s="668"/>
      <c r="G97" s="669"/>
      <c r="H97" s="669"/>
      <c r="I97" s="669"/>
      <c r="J97" s="668"/>
      <c r="K97" s="667">
        <v>0</v>
      </c>
      <c r="L97" s="667">
        <v>1</v>
      </c>
      <c r="M97" s="670">
        <v>0</v>
      </c>
      <c r="N97" s="671">
        <f t="shared" si="3"/>
        <v>1</v>
      </c>
      <c r="O97" s="672">
        <f t="shared" si="4"/>
        <v>0.33333333333333331</v>
      </c>
      <c r="P97" s="673">
        <f t="shared" si="5"/>
        <v>5.9747864013861502E-3</v>
      </c>
    </row>
    <row r="98" spans="1:16" s="674" customFormat="1">
      <c r="A98" s="665" t="s">
        <v>145</v>
      </c>
      <c r="B98" s="666"/>
      <c r="C98" s="667"/>
      <c r="D98" s="668"/>
      <c r="E98" s="668"/>
      <c r="F98" s="668"/>
      <c r="G98" s="669"/>
      <c r="H98" s="669"/>
      <c r="I98" s="669"/>
      <c r="J98" s="668"/>
      <c r="K98" s="667">
        <v>1</v>
      </c>
      <c r="L98" s="667">
        <v>0</v>
      </c>
      <c r="M98" s="670">
        <v>0</v>
      </c>
      <c r="N98" s="671">
        <f t="shared" si="3"/>
        <v>1</v>
      </c>
      <c r="O98" s="672">
        <f t="shared" si="4"/>
        <v>0.33333333333333331</v>
      </c>
      <c r="P98" s="673">
        <f t="shared" si="5"/>
        <v>5.9747864013861502E-3</v>
      </c>
    </row>
    <row r="99" spans="1:16" s="674" customFormat="1">
      <c r="A99" s="665" t="s">
        <v>146</v>
      </c>
      <c r="B99" s="666"/>
      <c r="C99" s="667"/>
      <c r="D99" s="668"/>
      <c r="E99" s="668"/>
      <c r="F99" s="668"/>
      <c r="G99" s="669"/>
      <c r="H99" s="669"/>
      <c r="I99" s="669"/>
      <c r="J99" s="668"/>
      <c r="K99" s="667">
        <v>0</v>
      </c>
      <c r="L99" s="667">
        <v>0</v>
      </c>
      <c r="M99" s="670">
        <v>0</v>
      </c>
      <c r="N99" s="671">
        <f t="shared" si="3"/>
        <v>0</v>
      </c>
      <c r="O99" s="672">
        <f t="shared" si="4"/>
        <v>0</v>
      </c>
      <c r="P99" s="673">
        <f t="shared" si="5"/>
        <v>0</v>
      </c>
    </row>
    <row r="100" spans="1:16" s="674" customFormat="1">
      <c r="A100" s="665" t="s">
        <v>147</v>
      </c>
      <c r="B100" s="666"/>
      <c r="C100" s="667"/>
      <c r="D100" s="668"/>
      <c r="E100" s="668"/>
      <c r="F100" s="668"/>
      <c r="G100" s="669"/>
      <c r="H100" s="669"/>
      <c r="I100" s="669"/>
      <c r="J100" s="668"/>
      <c r="K100" s="667">
        <v>0</v>
      </c>
      <c r="L100" s="667">
        <v>1</v>
      </c>
      <c r="M100" s="670">
        <v>0</v>
      </c>
      <c r="N100" s="671">
        <f t="shared" si="3"/>
        <v>1</v>
      </c>
      <c r="O100" s="672">
        <f t="shared" si="4"/>
        <v>0.33333333333333331</v>
      </c>
      <c r="P100" s="673">
        <f t="shared" si="5"/>
        <v>5.9747864013861502E-3</v>
      </c>
    </row>
    <row r="101" spans="1:16" s="674" customFormat="1">
      <c r="A101" s="665" t="s">
        <v>148</v>
      </c>
      <c r="B101" s="666"/>
      <c r="C101" s="667"/>
      <c r="D101" s="668"/>
      <c r="E101" s="668"/>
      <c r="F101" s="668"/>
      <c r="G101" s="669"/>
      <c r="H101" s="669"/>
      <c r="I101" s="669"/>
      <c r="J101" s="668"/>
      <c r="K101" s="667">
        <v>1</v>
      </c>
      <c r="L101" s="667">
        <v>0</v>
      </c>
      <c r="M101" s="670">
        <v>0</v>
      </c>
      <c r="N101" s="671">
        <f t="shared" si="3"/>
        <v>1</v>
      </c>
      <c r="O101" s="672">
        <f t="shared" si="4"/>
        <v>0.33333333333333331</v>
      </c>
      <c r="P101" s="673">
        <f t="shared" si="5"/>
        <v>5.9747864013861502E-3</v>
      </c>
    </row>
    <row r="102" spans="1:16" s="674" customFormat="1">
      <c r="A102" s="665" t="s">
        <v>149</v>
      </c>
      <c r="B102" s="666"/>
      <c r="C102" s="667"/>
      <c r="D102" s="668"/>
      <c r="E102" s="668"/>
      <c r="F102" s="668"/>
      <c r="G102" s="669"/>
      <c r="H102" s="669"/>
      <c r="I102" s="669"/>
      <c r="J102" s="668"/>
      <c r="K102" s="667">
        <v>0</v>
      </c>
      <c r="L102" s="667">
        <v>0</v>
      </c>
      <c r="M102" s="670">
        <v>0</v>
      </c>
      <c r="N102" s="671">
        <f t="shared" si="3"/>
        <v>0</v>
      </c>
      <c r="O102" s="672">
        <f t="shared" si="4"/>
        <v>0</v>
      </c>
      <c r="P102" s="673">
        <f t="shared" si="5"/>
        <v>0</v>
      </c>
    </row>
    <row r="103" spans="1:16" s="674" customFormat="1">
      <c r="A103" s="665" t="s">
        <v>150</v>
      </c>
      <c r="B103" s="666"/>
      <c r="C103" s="667"/>
      <c r="D103" s="668"/>
      <c r="E103" s="668"/>
      <c r="F103" s="668"/>
      <c r="G103" s="669"/>
      <c r="H103" s="669"/>
      <c r="I103" s="669"/>
      <c r="J103" s="668"/>
      <c r="K103" s="667">
        <v>0</v>
      </c>
      <c r="L103" s="667">
        <v>0</v>
      </c>
      <c r="M103" s="670">
        <v>0</v>
      </c>
      <c r="N103" s="671">
        <f t="shared" si="3"/>
        <v>0</v>
      </c>
      <c r="O103" s="672">
        <f t="shared" si="4"/>
        <v>0</v>
      </c>
      <c r="P103" s="673">
        <f t="shared" si="5"/>
        <v>0</v>
      </c>
    </row>
    <row r="104" spans="1:16" s="674" customFormat="1">
      <c r="A104" s="665" t="s">
        <v>151</v>
      </c>
      <c r="B104" s="666"/>
      <c r="C104" s="667"/>
      <c r="D104" s="668"/>
      <c r="E104" s="669"/>
      <c r="F104" s="669"/>
      <c r="G104" s="669"/>
      <c r="H104" s="669"/>
      <c r="I104" s="669"/>
      <c r="J104" s="669"/>
      <c r="K104" s="667">
        <v>0</v>
      </c>
      <c r="L104" s="667">
        <v>0</v>
      </c>
      <c r="M104" s="670">
        <v>0</v>
      </c>
      <c r="N104" s="671">
        <f t="shared" si="3"/>
        <v>0</v>
      </c>
      <c r="O104" s="672">
        <f t="shared" si="4"/>
        <v>0</v>
      </c>
      <c r="P104" s="673">
        <f t="shared" si="5"/>
        <v>0</v>
      </c>
    </row>
    <row r="105" spans="1:16" s="674" customFormat="1">
      <c r="A105" s="665" t="s">
        <v>152</v>
      </c>
      <c r="B105" s="666"/>
      <c r="C105" s="667"/>
      <c r="D105" s="668"/>
      <c r="E105" s="668"/>
      <c r="F105" s="668"/>
      <c r="G105" s="669"/>
      <c r="H105" s="669"/>
      <c r="I105" s="669"/>
      <c r="J105" s="668"/>
      <c r="K105" s="667">
        <v>1</v>
      </c>
      <c r="L105" s="667">
        <v>0</v>
      </c>
      <c r="M105" s="670">
        <v>0</v>
      </c>
      <c r="N105" s="671">
        <f t="shared" si="3"/>
        <v>1</v>
      </c>
      <c r="O105" s="672">
        <f t="shared" si="4"/>
        <v>0.33333333333333331</v>
      </c>
      <c r="P105" s="673">
        <f t="shared" si="5"/>
        <v>5.9747864013861502E-3</v>
      </c>
    </row>
    <row r="106" spans="1:16" s="674" customFormat="1">
      <c r="A106" s="697" t="s">
        <v>153</v>
      </c>
      <c r="B106" s="666"/>
      <c r="C106" s="667"/>
      <c r="D106" s="668"/>
      <c r="E106" s="668"/>
      <c r="F106" s="668"/>
      <c r="G106" s="669"/>
      <c r="H106" s="669"/>
      <c r="I106" s="669"/>
      <c r="J106" s="668"/>
      <c r="K106" s="667">
        <v>0</v>
      </c>
      <c r="L106" s="667">
        <v>0</v>
      </c>
      <c r="M106" s="670">
        <v>0</v>
      </c>
      <c r="N106" s="671">
        <f t="shared" si="3"/>
        <v>0</v>
      </c>
      <c r="O106" s="672">
        <f t="shared" si="4"/>
        <v>0</v>
      </c>
      <c r="P106" s="673">
        <f t="shared" si="5"/>
        <v>0</v>
      </c>
    </row>
    <row r="107" spans="1:16" s="674" customFormat="1">
      <c r="A107" s="697" t="s">
        <v>154</v>
      </c>
      <c r="B107" s="666"/>
      <c r="C107" s="667"/>
      <c r="D107" s="668"/>
      <c r="E107" s="668"/>
      <c r="F107" s="668"/>
      <c r="G107" s="669"/>
      <c r="H107" s="669"/>
      <c r="I107" s="669"/>
      <c r="J107" s="668"/>
      <c r="K107" s="667">
        <v>0</v>
      </c>
      <c r="L107" s="667">
        <v>0</v>
      </c>
      <c r="M107" s="670">
        <v>0</v>
      </c>
      <c r="N107" s="671">
        <f t="shared" si="3"/>
        <v>0</v>
      </c>
      <c r="O107" s="672">
        <f t="shared" si="4"/>
        <v>0</v>
      </c>
      <c r="P107" s="673">
        <f t="shared" si="5"/>
        <v>0</v>
      </c>
    </row>
    <row r="108" spans="1:16" s="674" customFormat="1">
      <c r="A108" s="697" t="s">
        <v>155</v>
      </c>
      <c r="B108" s="666"/>
      <c r="C108" s="667"/>
      <c r="D108" s="668"/>
      <c r="E108" s="668"/>
      <c r="F108" s="668"/>
      <c r="G108" s="669"/>
      <c r="H108" s="669"/>
      <c r="I108" s="669"/>
      <c r="J108" s="668"/>
      <c r="K108" s="667">
        <v>0</v>
      </c>
      <c r="L108" s="667">
        <v>0</v>
      </c>
      <c r="M108" s="670">
        <v>0</v>
      </c>
      <c r="N108" s="671">
        <f t="shared" si="3"/>
        <v>0</v>
      </c>
      <c r="O108" s="672">
        <f t="shared" si="4"/>
        <v>0</v>
      </c>
      <c r="P108" s="673">
        <f t="shared" si="5"/>
        <v>0</v>
      </c>
    </row>
    <row r="109" spans="1:16" s="674" customFormat="1">
      <c r="A109" s="697" t="s">
        <v>156</v>
      </c>
      <c r="B109" s="666"/>
      <c r="C109" s="667"/>
      <c r="D109" s="668"/>
      <c r="E109" s="669"/>
      <c r="F109" s="669"/>
      <c r="G109" s="669"/>
      <c r="H109" s="669"/>
      <c r="I109" s="669"/>
      <c r="J109" s="669"/>
      <c r="K109" s="667">
        <v>0</v>
      </c>
      <c r="L109" s="667">
        <v>0</v>
      </c>
      <c r="M109" s="670">
        <v>0</v>
      </c>
      <c r="N109" s="671">
        <f t="shared" si="3"/>
        <v>0</v>
      </c>
      <c r="O109" s="672">
        <f t="shared" si="4"/>
        <v>0</v>
      </c>
      <c r="P109" s="673">
        <f t="shared" si="5"/>
        <v>0</v>
      </c>
    </row>
    <row r="110" spans="1:16" s="674" customFormat="1">
      <c r="A110" s="665" t="s">
        <v>157</v>
      </c>
      <c r="B110" s="666"/>
      <c r="C110" s="667"/>
      <c r="D110" s="668"/>
      <c r="E110" s="668"/>
      <c r="F110" s="668"/>
      <c r="G110" s="669"/>
      <c r="H110" s="669"/>
      <c r="I110" s="669"/>
      <c r="J110" s="668"/>
      <c r="K110" s="667">
        <v>0</v>
      </c>
      <c r="L110" s="667">
        <v>0</v>
      </c>
      <c r="M110" s="670">
        <v>0</v>
      </c>
      <c r="N110" s="671">
        <f t="shared" si="3"/>
        <v>0</v>
      </c>
      <c r="O110" s="672">
        <f t="shared" si="4"/>
        <v>0</v>
      </c>
      <c r="P110" s="673">
        <f t="shared" si="5"/>
        <v>0</v>
      </c>
    </row>
    <row r="111" spans="1:16" s="674" customFormat="1">
      <c r="A111" s="665" t="s">
        <v>158</v>
      </c>
      <c r="B111" s="666"/>
      <c r="C111" s="667"/>
      <c r="D111" s="668"/>
      <c r="E111" s="668"/>
      <c r="F111" s="668"/>
      <c r="G111" s="669"/>
      <c r="H111" s="669"/>
      <c r="I111" s="669"/>
      <c r="J111" s="668"/>
      <c r="K111" s="667">
        <v>0</v>
      </c>
      <c r="L111" s="667">
        <v>0</v>
      </c>
      <c r="M111" s="670">
        <v>0</v>
      </c>
      <c r="N111" s="671">
        <f t="shared" si="3"/>
        <v>0</v>
      </c>
      <c r="O111" s="672">
        <f t="shared" si="4"/>
        <v>0</v>
      </c>
      <c r="P111" s="673">
        <f t="shared" si="5"/>
        <v>0</v>
      </c>
    </row>
    <row r="112" spans="1:16" s="674" customFormat="1">
      <c r="A112" s="665" t="s">
        <v>159</v>
      </c>
      <c r="B112" s="666"/>
      <c r="C112" s="667"/>
      <c r="D112" s="668"/>
      <c r="E112" s="669"/>
      <c r="F112" s="669"/>
      <c r="G112" s="669"/>
      <c r="H112" s="669"/>
      <c r="I112" s="669"/>
      <c r="J112" s="669"/>
      <c r="K112" s="667">
        <v>0</v>
      </c>
      <c r="L112" s="667">
        <v>0</v>
      </c>
      <c r="M112" s="670">
        <v>0</v>
      </c>
      <c r="N112" s="671">
        <f t="shared" si="3"/>
        <v>0</v>
      </c>
      <c r="O112" s="672">
        <f t="shared" si="4"/>
        <v>0</v>
      </c>
      <c r="P112" s="673">
        <f t="shared" si="5"/>
        <v>0</v>
      </c>
    </row>
    <row r="113" spans="1:16" s="674" customFormat="1">
      <c r="A113" s="665" t="s">
        <v>160</v>
      </c>
      <c r="B113" s="666"/>
      <c r="C113" s="667"/>
      <c r="D113" s="668"/>
      <c r="E113" s="668"/>
      <c r="F113" s="668"/>
      <c r="G113" s="669"/>
      <c r="H113" s="669"/>
      <c r="I113" s="669"/>
      <c r="J113" s="668"/>
      <c r="K113" s="667">
        <v>0</v>
      </c>
      <c r="L113" s="667">
        <v>0</v>
      </c>
      <c r="M113" s="670">
        <v>1</v>
      </c>
      <c r="N113" s="671">
        <f t="shared" si="3"/>
        <v>1</v>
      </c>
      <c r="O113" s="672">
        <f t="shared" si="4"/>
        <v>0.33333333333333331</v>
      </c>
      <c r="P113" s="673">
        <f t="shared" si="5"/>
        <v>5.9747864013861502E-3</v>
      </c>
    </row>
    <row r="114" spans="1:16" s="674" customFormat="1">
      <c r="A114" s="665" t="s">
        <v>161</v>
      </c>
      <c r="B114" s="666"/>
      <c r="C114" s="667"/>
      <c r="D114" s="668"/>
      <c r="E114" s="668"/>
      <c r="F114" s="668"/>
      <c r="G114" s="669"/>
      <c r="H114" s="669"/>
      <c r="I114" s="669"/>
      <c r="J114" s="668"/>
      <c r="K114" s="667">
        <v>0</v>
      </c>
      <c r="L114" s="667">
        <v>0</v>
      </c>
      <c r="M114" s="670">
        <v>0</v>
      </c>
      <c r="N114" s="671">
        <f t="shared" si="3"/>
        <v>0</v>
      </c>
      <c r="O114" s="672">
        <f t="shared" si="4"/>
        <v>0</v>
      </c>
      <c r="P114" s="673">
        <f t="shared" si="5"/>
        <v>0</v>
      </c>
    </row>
    <row r="115" spans="1:16" s="674" customFormat="1">
      <c r="A115" s="665" t="s">
        <v>162</v>
      </c>
      <c r="B115" s="666"/>
      <c r="C115" s="667"/>
      <c r="D115" s="668"/>
      <c r="E115" s="669"/>
      <c r="F115" s="669"/>
      <c r="G115" s="669"/>
      <c r="H115" s="669"/>
      <c r="I115" s="669"/>
      <c r="J115" s="669"/>
      <c r="K115" s="667">
        <v>0</v>
      </c>
      <c r="L115" s="667">
        <v>1</v>
      </c>
      <c r="M115" s="670">
        <v>0</v>
      </c>
      <c r="N115" s="671">
        <f t="shared" si="3"/>
        <v>1</v>
      </c>
      <c r="O115" s="672">
        <f t="shared" si="4"/>
        <v>0.33333333333333331</v>
      </c>
      <c r="P115" s="673">
        <f t="shared" si="5"/>
        <v>5.9747864013861502E-3</v>
      </c>
    </row>
    <row r="116" spans="1:16" s="674" customFormat="1">
      <c r="A116" s="665" t="s">
        <v>163</v>
      </c>
      <c r="B116" s="666"/>
      <c r="C116" s="667"/>
      <c r="D116" s="668"/>
      <c r="E116" s="669"/>
      <c r="F116" s="669"/>
      <c r="G116" s="669"/>
      <c r="H116" s="669"/>
      <c r="I116" s="669"/>
      <c r="J116" s="669"/>
      <c r="K116" s="667">
        <v>0</v>
      </c>
      <c r="L116" s="667">
        <v>0</v>
      </c>
      <c r="M116" s="670">
        <v>0</v>
      </c>
      <c r="N116" s="671">
        <f t="shared" si="3"/>
        <v>0</v>
      </c>
      <c r="O116" s="672">
        <f t="shared" si="4"/>
        <v>0</v>
      </c>
      <c r="P116" s="673">
        <f t="shared" si="5"/>
        <v>0</v>
      </c>
    </row>
    <row r="117" spans="1:16" s="674" customFormat="1">
      <c r="A117" s="665" t="s">
        <v>164</v>
      </c>
      <c r="B117" s="666"/>
      <c r="C117" s="667"/>
      <c r="D117" s="668"/>
      <c r="E117" s="669"/>
      <c r="F117" s="669"/>
      <c r="G117" s="669"/>
      <c r="H117" s="669"/>
      <c r="I117" s="669"/>
      <c r="J117" s="669"/>
      <c r="K117" s="667">
        <v>0</v>
      </c>
      <c r="L117" s="667">
        <v>0</v>
      </c>
      <c r="M117" s="670">
        <v>0</v>
      </c>
      <c r="N117" s="671">
        <f t="shared" si="3"/>
        <v>0</v>
      </c>
      <c r="O117" s="672">
        <f t="shared" si="4"/>
        <v>0</v>
      </c>
      <c r="P117" s="673">
        <f t="shared" si="5"/>
        <v>0</v>
      </c>
    </row>
    <row r="118" spans="1:16" s="674" customFormat="1">
      <c r="A118" s="665" t="s">
        <v>165</v>
      </c>
      <c r="B118" s="666"/>
      <c r="C118" s="667"/>
      <c r="D118" s="668"/>
      <c r="E118" s="669"/>
      <c r="F118" s="669"/>
      <c r="G118" s="669"/>
      <c r="H118" s="669"/>
      <c r="I118" s="669"/>
      <c r="J118" s="669"/>
      <c r="K118" s="667">
        <v>0</v>
      </c>
      <c r="L118" s="667">
        <v>1</v>
      </c>
      <c r="M118" s="670">
        <v>1</v>
      </c>
      <c r="N118" s="671">
        <f t="shared" si="3"/>
        <v>2</v>
      </c>
      <c r="O118" s="672">
        <f t="shared" si="4"/>
        <v>0.66666666666666663</v>
      </c>
      <c r="P118" s="673">
        <f t="shared" si="5"/>
        <v>1.19495728027723E-2</v>
      </c>
    </row>
    <row r="119" spans="1:16" s="674" customFormat="1">
      <c r="A119" s="665" t="s">
        <v>166</v>
      </c>
      <c r="B119" s="666"/>
      <c r="C119" s="667"/>
      <c r="D119" s="668"/>
      <c r="E119" s="668"/>
      <c r="F119" s="668"/>
      <c r="G119" s="669"/>
      <c r="H119" s="669"/>
      <c r="I119" s="669"/>
      <c r="J119" s="668"/>
      <c r="K119" s="667">
        <v>17</v>
      </c>
      <c r="L119" s="667">
        <v>18</v>
      </c>
      <c r="M119" s="670">
        <v>15</v>
      </c>
      <c r="N119" s="671">
        <f t="shared" si="3"/>
        <v>50</v>
      </c>
      <c r="O119" s="672">
        <f t="shared" si="4"/>
        <v>16.666666666666668</v>
      </c>
      <c r="P119" s="673">
        <f t="shared" si="5"/>
        <v>0.29873932006930753</v>
      </c>
    </row>
    <row r="120" spans="1:16" s="674" customFormat="1">
      <c r="A120" s="665" t="s">
        <v>167</v>
      </c>
      <c r="B120" s="666"/>
      <c r="C120" s="667"/>
      <c r="D120" s="668"/>
      <c r="E120" s="668"/>
      <c r="F120" s="668"/>
      <c r="G120" s="669"/>
      <c r="H120" s="669"/>
      <c r="I120" s="669"/>
      <c r="J120" s="668"/>
      <c r="K120" s="667">
        <v>54</v>
      </c>
      <c r="L120" s="667">
        <v>58</v>
      </c>
      <c r="M120" s="670">
        <v>58</v>
      </c>
      <c r="N120" s="671">
        <f t="shared" si="3"/>
        <v>170</v>
      </c>
      <c r="O120" s="672">
        <f t="shared" si="4"/>
        <v>56.666666666666664</v>
      </c>
      <c r="P120" s="673">
        <f t="shared" si="5"/>
        <v>1.0157136882356457</v>
      </c>
    </row>
    <row r="121" spans="1:16" s="674" customFormat="1">
      <c r="A121" s="665" t="s">
        <v>168</v>
      </c>
      <c r="B121" s="666"/>
      <c r="C121" s="667"/>
      <c r="D121" s="668"/>
      <c r="E121" s="668"/>
      <c r="F121" s="668"/>
      <c r="G121" s="669"/>
      <c r="H121" s="669"/>
      <c r="I121" s="669"/>
      <c r="J121" s="668"/>
      <c r="K121" s="667">
        <v>5</v>
      </c>
      <c r="L121" s="667">
        <v>5</v>
      </c>
      <c r="M121" s="670">
        <v>3</v>
      </c>
      <c r="N121" s="671">
        <f t="shared" si="3"/>
        <v>13</v>
      </c>
      <c r="O121" s="672">
        <f t="shared" si="4"/>
        <v>4.333333333333333</v>
      </c>
      <c r="P121" s="673">
        <f t="shared" si="5"/>
        <v>7.7672223218019948E-2</v>
      </c>
    </row>
    <row r="122" spans="1:16" s="674" customFormat="1">
      <c r="A122" s="695" t="s">
        <v>169</v>
      </c>
      <c r="B122" s="666"/>
      <c r="C122" s="667"/>
      <c r="D122" s="668"/>
      <c r="E122" s="668"/>
      <c r="F122" s="668"/>
      <c r="G122" s="669"/>
      <c r="H122" s="669"/>
      <c r="I122" s="669"/>
      <c r="J122" s="668"/>
      <c r="K122" s="667">
        <v>9</v>
      </c>
      <c r="L122" s="667">
        <v>4</v>
      </c>
      <c r="M122" s="670">
        <v>12</v>
      </c>
      <c r="N122" s="671">
        <f t="shared" si="3"/>
        <v>25</v>
      </c>
      <c r="O122" s="672">
        <f t="shared" si="4"/>
        <v>8.3333333333333339</v>
      </c>
      <c r="P122" s="673">
        <f t="shared" si="5"/>
        <v>0.14936966003465377</v>
      </c>
    </row>
    <row r="123" spans="1:16" s="674" customFormat="1">
      <c r="A123" s="665" t="s">
        <v>170</v>
      </c>
      <c r="B123" s="666"/>
      <c r="C123" s="667"/>
      <c r="D123" s="668"/>
      <c r="E123" s="668"/>
      <c r="F123" s="668"/>
      <c r="G123" s="669"/>
      <c r="H123" s="669"/>
      <c r="I123" s="669"/>
      <c r="J123" s="668"/>
      <c r="K123" s="667">
        <v>4</v>
      </c>
      <c r="L123" s="667">
        <v>0</v>
      </c>
      <c r="M123" s="670">
        <v>6</v>
      </c>
      <c r="N123" s="671">
        <f t="shared" si="3"/>
        <v>10</v>
      </c>
      <c r="O123" s="672">
        <f t="shared" si="4"/>
        <v>3.3333333333333335</v>
      </c>
      <c r="P123" s="673">
        <f t="shared" si="5"/>
        <v>5.97478640138615E-2</v>
      </c>
    </row>
    <row r="124" spans="1:16" s="674" customFormat="1">
      <c r="A124" s="665" t="s">
        <v>171</v>
      </c>
      <c r="B124" s="666"/>
      <c r="C124" s="667"/>
      <c r="D124" s="668"/>
      <c r="E124" s="668"/>
      <c r="F124" s="668"/>
      <c r="G124" s="669"/>
      <c r="H124" s="669"/>
      <c r="I124" s="669"/>
      <c r="J124" s="668"/>
      <c r="K124" s="667">
        <v>134</v>
      </c>
      <c r="L124" s="667">
        <v>146</v>
      </c>
      <c r="M124" s="670">
        <v>93</v>
      </c>
      <c r="N124" s="671">
        <f t="shared" si="3"/>
        <v>373</v>
      </c>
      <c r="O124" s="672">
        <f t="shared" si="4"/>
        <v>124.33333333333333</v>
      </c>
      <c r="P124" s="673">
        <f t="shared" si="5"/>
        <v>2.2285953277170338</v>
      </c>
    </row>
    <row r="125" spans="1:16" s="674" customFormat="1">
      <c r="A125" s="695" t="s">
        <v>172</v>
      </c>
      <c r="B125" s="666"/>
      <c r="C125" s="667"/>
      <c r="D125" s="668"/>
      <c r="E125" s="668"/>
      <c r="F125" s="668"/>
      <c r="G125" s="669"/>
      <c r="H125" s="669"/>
      <c r="I125" s="669"/>
      <c r="J125" s="668"/>
      <c r="K125" s="667">
        <v>5</v>
      </c>
      <c r="L125" s="667">
        <v>3</v>
      </c>
      <c r="M125" s="670">
        <v>5</v>
      </c>
      <c r="N125" s="671">
        <f t="shared" si="3"/>
        <v>13</v>
      </c>
      <c r="O125" s="672">
        <f t="shared" si="4"/>
        <v>4.333333333333333</v>
      </c>
      <c r="P125" s="673">
        <f t="shared" si="5"/>
        <v>7.7672223218019948E-2</v>
      </c>
    </row>
    <row r="126" spans="1:16" s="674" customFormat="1">
      <c r="A126" s="695" t="s">
        <v>173</v>
      </c>
      <c r="B126" s="666"/>
      <c r="C126" s="667"/>
      <c r="D126" s="668"/>
      <c r="E126" s="668"/>
      <c r="F126" s="668"/>
      <c r="G126" s="669"/>
      <c r="H126" s="669"/>
      <c r="I126" s="669"/>
      <c r="J126" s="668"/>
      <c r="K126" s="667">
        <v>0</v>
      </c>
      <c r="L126" s="667">
        <v>0</v>
      </c>
      <c r="M126" s="670">
        <v>0</v>
      </c>
      <c r="N126" s="671">
        <f t="shared" si="3"/>
        <v>0</v>
      </c>
      <c r="O126" s="672">
        <f t="shared" si="4"/>
        <v>0</v>
      </c>
      <c r="P126" s="673">
        <f t="shared" si="5"/>
        <v>0</v>
      </c>
    </row>
    <row r="127" spans="1:16" s="674" customFormat="1">
      <c r="A127" s="665" t="s">
        <v>13</v>
      </c>
      <c r="B127" s="666"/>
      <c r="C127" s="667"/>
      <c r="D127" s="668"/>
      <c r="E127" s="668"/>
      <c r="F127" s="668"/>
      <c r="G127" s="669"/>
      <c r="H127" s="669"/>
      <c r="I127" s="669"/>
      <c r="J127" s="668"/>
      <c r="K127" s="667">
        <v>78</v>
      </c>
      <c r="L127" s="667">
        <v>74</v>
      </c>
      <c r="M127" s="670">
        <v>63</v>
      </c>
      <c r="N127" s="671">
        <f t="shared" si="3"/>
        <v>215</v>
      </c>
      <c r="O127" s="672">
        <f t="shared" si="4"/>
        <v>71.666666666666671</v>
      </c>
      <c r="P127" s="673">
        <f t="shared" si="5"/>
        <v>1.2845790762980223</v>
      </c>
    </row>
    <row r="128" spans="1:16" s="674" customFormat="1">
      <c r="A128" s="665" t="s">
        <v>174</v>
      </c>
      <c r="B128" s="666"/>
      <c r="C128" s="667"/>
      <c r="D128" s="668"/>
      <c r="E128" s="668"/>
      <c r="F128" s="668"/>
      <c r="G128" s="669"/>
      <c r="H128" s="669"/>
      <c r="I128" s="669"/>
      <c r="J128" s="668"/>
      <c r="K128" s="667">
        <v>1</v>
      </c>
      <c r="L128" s="667">
        <v>0</v>
      </c>
      <c r="M128" s="670">
        <v>0</v>
      </c>
      <c r="N128" s="671">
        <f t="shared" si="3"/>
        <v>1</v>
      </c>
      <c r="O128" s="672">
        <f t="shared" si="4"/>
        <v>0.33333333333333331</v>
      </c>
      <c r="P128" s="673">
        <f t="shared" si="5"/>
        <v>5.9747864013861502E-3</v>
      </c>
    </row>
    <row r="129" spans="1:16" s="674" customFormat="1">
      <c r="A129" s="665" t="s">
        <v>175</v>
      </c>
      <c r="B129" s="666"/>
      <c r="C129" s="667"/>
      <c r="D129" s="668"/>
      <c r="E129" s="668"/>
      <c r="F129" s="668"/>
      <c r="G129" s="669"/>
      <c r="H129" s="669"/>
      <c r="I129" s="669"/>
      <c r="J129" s="668"/>
      <c r="K129" s="667">
        <v>0</v>
      </c>
      <c r="L129" s="667">
        <v>0</v>
      </c>
      <c r="M129" s="670">
        <v>0</v>
      </c>
      <c r="N129" s="671">
        <f t="shared" si="3"/>
        <v>0</v>
      </c>
      <c r="O129" s="672">
        <f t="shared" si="4"/>
        <v>0</v>
      </c>
      <c r="P129" s="673">
        <f t="shared" si="5"/>
        <v>0</v>
      </c>
    </row>
    <row r="130" spans="1:16" s="674" customFormat="1">
      <c r="A130" s="665" t="s">
        <v>176</v>
      </c>
      <c r="B130" s="666"/>
      <c r="C130" s="667"/>
      <c r="D130" s="668"/>
      <c r="E130" s="668"/>
      <c r="F130" s="668"/>
      <c r="G130" s="669"/>
      <c r="H130" s="669"/>
      <c r="I130" s="669"/>
      <c r="J130" s="668"/>
      <c r="K130" s="667">
        <v>0</v>
      </c>
      <c r="L130" s="667">
        <v>0</v>
      </c>
      <c r="M130" s="670">
        <v>0</v>
      </c>
      <c r="N130" s="671">
        <f t="shared" si="3"/>
        <v>0</v>
      </c>
      <c r="O130" s="672">
        <f t="shared" si="4"/>
        <v>0</v>
      </c>
      <c r="P130" s="673">
        <f t="shared" si="5"/>
        <v>0</v>
      </c>
    </row>
    <row r="131" spans="1:16" s="674" customFormat="1">
      <c r="A131" s="665" t="s">
        <v>177</v>
      </c>
      <c r="B131" s="666"/>
      <c r="C131" s="667"/>
      <c r="D131" s="668"/>
      <c r="E131" s="668"/>
      <c r="F131" s="668"/>
      <c r="G131" s="669"/>
      <c r="H131" s="669"/>
      <c r="I131" s="669"/>
      <c r="J131" s="668"/>
      <c r="K131" s="667">
        <v>195</v>
      </c>
      <c r="L131" s="667">
        <v>123</v>
      </c>
      <c r="M131" s="670">
        <v>111</v>
      </c>
      <c r="N131" s="671">
        <f t="shared" si="3"/>
        <v>429</v>
      </c>
      <c r="O131" s="672">
        <f t="shared" si="4"/>
        <v>143</v>
      </c>
      <c r="P131" s="673">
        <f t="shared" si="5"/>
        <v>2.5631833661946586</v>
      </c>
    </row>
    <row r="132" spans="1:16" s="674" customFormat="1">
      <c r="A132" s="665" t="s">
        <v>178</v>
      </c>
      <c r="B132" s="666"/>
      <c r="C132" s="698"/>
      <c r="D132" s="668"/>
      <c r="E132" s="668"/>
      <c r="F132" s="668"/>
      <c r="G132" s="669"/>
      <c r="H132" s="669"/>
      <c r="I132" s="669"/>
      <c r="J132" s="668"/>
      <c r="K132" s="667">
        <v>132</v>
      </c>
      <c r="L132" s="667">
        <v>84</v>
      </c>
      <c r="M132" s="670">
        <v>66</v>
      </c>
      <c r="N132" s="671">
        <f t="shared" si="3"/>
        <v>282</v>
      </c>
      <c r="O132" s="672">
        <f t="shared" si="4"/>
        <v>94</v>
      </c>
      <c r="P132" s="673">
        <f t="shared" si="5"/>
        <v>1.6848897651908945</v>
      </c>
    </row>
    <row r="133" spans="1:16" s="674" customFormat="1">
      <c r="A133" s="665" t="s">
        <v>179</v>
      </c>
      <c r="B133" s="666"/>
      <c r="C133" s="698"/>
      <c r="D133" s="668"/>
      <c r="E133" s="668"/>
      <c r="F133" s="668"/>
      <c r="G133" s="669"/>
      <c r="H133" s="669"/>
      <c r="I133" s="669"/>
      <c r="J133" s="668"/>
      <c r="K133" s="667">
        <v>0</v>
      </c>
      <c r="L133" s="667">
        <v>0</v>
      </c>
      <c r="M133" s="670">
        <v>0</v>
      </c>
      <c r="N133" s="671">
        <f t="shared" ref="N133:N196" si="6">SUM(B133:M133)</f>
        <v>0</v>
      </c>
      <c r="O133" s="672">
        <f t="shared" ref="O133:O196" si="7">AVERAGE(B133:M133)</f>
        <v>0</v>
      </c>
      <c r="P133" s="673">
        <f t="shared" ref="P133:P196" si="8">(N133/$N$263)*100</f>
        <v>0</v>
      </c>
    </row>
    <row r="134" spans="1:16" s="674" customFormat="1">
      <c r="A134" s="665" t="s">
        <v>180</v>
      </c>
      <c r="B134" s="666"/>
      <c r="C134" s="667"/>
      <c r="D134" s="668"/>
      <c r="E134" s="668"/>
      <c r="F134" s="668"/>
      <c r="G134" s="669"/>
      <c r="H134" s="669"/>
      <c r="I134" s="669"/>
      <c r="J134" s="668"/>
      <c r="K134" s="667">
        <v>9</v>
      </c>
      <c r="L134" s="667">
        <v>20</v>
      </c>
      <c r="M134" s="670">
        <v>4</v>
      </c>
      <c r="N134" s="671">
        <f t="shared" si="6"/>
        <v>33</v>
      </c>
      <c r="O134" s="672">
        <f t="shared" si="7"/>
        <v>11</v>
      </c>
      <c r="P134" s="673">
        <f t="shared" si="8"/>
        <v>0.19716795124574299</v>
      </c>
    </row>
    <row r="135" spans="1:16" s="674" customFormat="1">
      <c r="A135" s="665" t="s">
        <v>181</v>
      </c>
      <c r="B135" s="666"/>
      <c r="C135" s="667"/>
      <c r="D135" s="668"/>
      <c r="E135" s="668"/>
      <c r="F135" s="668"/>
      <c r="G135" s="669"/>
      <c r="H135" s="669"/>
      <c r="I135" s="669"/>
      <c r="J135" s="668"/>
      <c r="K135" s="667">
        <v>0</v>
      </c>
      <c r="L135" s="667">
        <v>0</v>
      </c>
      <c r="M135" s="670">
        <v>0</v>
      </c>
      <c r="N135" s="671">
        <f t="shared" si="6"/>
        <v>0</v>
      </c>
      <c r="O135" s="672">
        <f t="shared" si="7"/>
        <v>0</v>
      </c>
      <c r="P135" s="673">
        <f t="shared" si="8"/>
        <v>0</v>
      </c>
    </row>
    <row r="136" spans="1:16" s="674" customFormat="1">
      <c r="A136" s="665" t="s">
        <v>182</v>
      </c>
      <c r="B136" s="666"/>
      <c r="C136" s="667"/>
      <c r="D136" s="668"/>
      <c r="E136" s="668"/>
      <c r="F136" s="668"/>
      <c r="G136" s="669"/>
      <c r="H136" s="669"/>
      <c r="I136" s="669"/>
      <c r="J136" s="668"/>
      <c r="K136" s="667">
        <v>44</v>
      </c>
      <c r="L136" s="667">
        <v>68</v>
      </c>
      <c r="M136" s="670">
        <v>37</v>
      </c>
      <c r="N136" s="671">
        <f t="shared" si="6"/>
        <v>149</v>
      </c>
      <c r="O136" s="672">
        <f t="shared" si="7"/>
        <v>49.666666666666664</v>
      </c>
      <c r="P136" s="673">
        <f t="shared" si="8"/>
        <v>0.8902431738065365</v>
      </c>
    </row>
    <row r="137" spans="1:16" s="674" customFormat="1">
      <c r="A137" s="665" t="s">
        <v>183</v>
      </c>
      <c r="B137" s="666"/>
      <c r="C137" s="667"/>
      <c r="D137" s="668"/>
      <c r="E137" s="668"/>
      <c r="F137" s="668"/>
      <c r="G137" s="669"/>
      <c r="H137" s="669"/>
      <c r="I137" s="669"/>
      <c r="J137" s="668"/>
      <c r="K137" s="667">
        <v>1</v>
      </c>
      <c r="L137" s="667">
        <v>2</v>
      </c>
      <c r="M137" s="670">
        <v>3</v>
      </c>
      <c r="N137" s="671">
        <f t="shared" si="6"/>
        <v>6</v>
      </c>
      <c r="O137" s="672">
        <f t="shared" si="7"/>
        <v>2</v>
      </c>
      <c r="P137" s="673">
        <f t="shared" si="8"/>
        <v>3.5848718408316903E-2</v>
      </c>
    </row>
    <row r="138" spans="1:16" s="674" customFormat="1">
      <c r="A138" s="665" t="s">
        <v>184</v>
      </c>
      <c r="B138" s="666"/>
      <c r="C138" s="667"/>
      <c r="D138" s="668"/>
      <c r="E138" s="668"/>
      <c r="F138" s="668"/>
      <c r="G138" s="669"/>
      <c r="H138" s="669"/>
      <c r="I138" s="669"/>
      <c r="J138" s="668"/>
      <c r="K138" s="667">
        <v>0</v>
      </c>
      <c r="L138" s="667">
        <v>0</v>
      </c>
      <c r="M138" s="670">
        <v>0</v>
      </c>
      <c r="N138" s="671">
        <f t="shared" si="6"/>
        <v>0</v>
      </c>
      <c r="O138" s="672">
        <f t="shared" si="7"/>
        <v>0</v>
      </c>
      <c r="P138" s="673">
        <f t="shared" si="8"/>
        <v>0</v>
      </c>
    </row>
    <row r="139" spans="1:16" s="674" customFormat="1">
      <c r="A139" s="665" t="s">
        <v>185</v>
      </c>
      <c r="B139" s="666"/>
      <c r="C139" s="667"/>
      <c r="D139" s="668"/>
      <c r="E139" s="668"/>
      <c r="F139" s="668"/>
      <c r="G139" s="669"/>
      <c r="H139" s="669"/>
      <c r="I139" s="669"/>
      <c r="J139" s="668"/>
      <c r="K139" s="667">
        <v>4</v>
      </c>
      <c r="L139" s="667">
        <v>4</v>
      </c>
      <c r="M139" s="670">
        <v>5</v>
      </c>
      <c r="N139" s="671">
        <f t="shared" si="6"/>
        <v>13</v>
      </c>
      <c r="O139" s="672">
        <f t="shared" si="7"/>
        <v>4.333333333333333</v>
      </c>
      <c r="P139" s="673">
        <f t="shared" si="8"/>
        <v>7.7672223218019948E-2</v>
      </c>
    </row>
    <row r="140" spans="1:16" s="674" customFormat="1">
      <c r="A140" s="665" t="s">
        <v>186</v>
      </c>
      <c r="B140" s="666"/>
      <c r="C140" s="667"/>
      <c r="D140" s="668"/>
      <c r="E140" s="668"/>
      <c r="F140" s="668"/>
      <c r="G140" s="669"/>
      <c r="H140" s="669"/>
      <c r="I140" s="669"/>
      <c r="J140" s="668"/>
      <c r="K140" s="667">
        <v>8</v>
      </c>
      <c r="L140" s="667">
        <v>12</v>
      </c>
      <c r="M140" s="670">
        <v>13</v>
      </c>
      <c r="N140" s="671">
        <f t="shared" si="6"/>
        <v>33</v>
      </c>
      <c r="O140" s="672">
        <f t="shared" si="7"/>
        <v>11</v>
      </c>
      <c r="P140" s="673">
        <f t="shared" si="8"/>
        <v>0.19716795124574299</v>
      </c>
    </row>
    <row r="141" spans="1:16" s="674" customFormat="1">
      <c r="A141" s="665" t="s">
        <v>187</v>
      </c>
      <c r="B141" s="666"/>
      <c r="C141" s="667"/>
      <c r="D141" s="668"/>
      <c r="E141" s="668"/>
      <c r="F141" s="668"/>
      <c r="G141" s="669"/>
      <c r="H141" s="669"/>
      <c r="I141" s="669"/>
      <c r="J141" s="668"/>
      <c r="K141" s="667">
        <v>0</v>
      </c>
      <c r="L141" s="667">
        <v>0</v>
      </c>
      <c r="M141" s="670">
        <v>0</v>
      </c>
      <c r="N141" s="671">
        <f t="shared" si="6"/>
        <v>0</v>
      </c>
      <c r="O141" s="672">
        <f t="shared" si="7"/>
        <v>0</v>
      </c>
      <c r="P141" s="673">
        <f t="shared" si="8"/>
        <v>0</v>
      </c>
    </row>
    <row r="142" spans="1:16" s="674" customFormat="1">
      <c r="A142" s="665" t="s">
        <v>188</v>
      </c>
      <c r="B142" s="666"/>
      <c r="C142" s="667"/>
      <c r="D142" s="668"/>
      <c r="E142" s="668"/>
      <c r="F142" s="668"/>
      <c r="G142" s="669"/>
      <c r="H142" s="669"/>
      <c r="I142" s="669"/>
      <c r="J142" s="668"/>
      <c r="K142" s="667">
        <v>109</v>
      </c>
      <c r="L142" s="667">
        <v>74</v>
      </c>
      <c r="M142" s="670">
        <v>82</v>
      </c>
      <c r="N142" s="671">
        <f t="shared" si="6"/>
        <v>265</v>
      </c>
      <c r="O142" s="672">
        <f t="shared" si="7"/>
        <v>88.333333333333329</v>
      </c>
      <c r="P142" s="673">
        <f t="shared" si="8"/>
        <v>1.5833183963673298</v>
      </c>
    </row>
    <row r="143" spans="1:16" s="674" customFormat="1">
      <c r="A143" s="665" t="s">
        <v>189</v>
      </c>
      <c r="B143" s="666"/>
      <c r="C143" s="667"/>
      <c r="D143" s="668"/>
      <c r="E143" s="668"/>
      <c r="F143" s="668"/>
      <c r="G143" s="669"/>
      <c r="H143" s="669"/>
      <c r="I143" s="669"/>
      <c r="J143" s="668"/>
      <c r="K143" s="667">
        <v>0</v>
      </c>
      <c r="L143" s="667">
        <v>0</v>
      </c>
      <c r="M143" s="670">
        <v>0</v>
      </c>
      <c r="N143" s="671">
        <f t="shared" si="6"/>
        <v>0</v>
      </c>
      <c r="O143" s="672">
        <f t="shared" si="7"/>
        <v>0</v>
      </c>
      <c r="P143" s="673">
        <f t="shared" si="8"/>
        <v>0</v>
      </c>
    </row>
    <row r="144" spans="1:16" s="674" customFormat="1">
      <c r="A144" s="695" t="s">
        <v>567</v>
      </c>
      <c r="B144" s="666"/>
      <c r="C144" s="667"/>
      <c r="D144" s="668"/>
      <c r="E144" s="668"/>
      <c r="F144" s="668"/>
      <c r="G144" s="669"/>
      <c r="H144" s="669"/>
      <c r="I144" s="669"/>
      <c r="J144" s="668"/>
      <c r="K144" s="667">
        <v>154</v>
      </c>
      <c r="L144" s="667">
        <v>80</v>
      </c>
      <c r="M144" s="670">
        <v>143</v>
      </c>
      <c r="N144" s="671">
        <f t="shared" si="6"/>
        <v>377</v>
      </c>
      <c r="O144" s="672">
        <f t="shared" si="7"/>
        <v>125.66666666666667</v>
      </c>
      <c r="P144" s="673">
        <f t="shared" si="8"/>
        <v>2.2524944733225789</v>
      </c>
    </row>
    <row r="145" spans="1:16" s="674" customFormat="1">
      <c r="A145" s="665" t="s">
        <v>190</v>
      </c>
      <c r="B145" s="666"/>
      <c r="C145" s="667"/>
      <c r="D145" s="668"/>
      <c r="E145" s="668"/>
      <c r="F145" s="668"/>
      <c r="G145" s="669"/>
      <c r="H145" s="669"/>
      <c r="I145" s="669"/>
      <c r="J145" s="668"/>
      <c r="K145" s="667">
        <v>0</v>
      </c>
      <c r="L145" s="667">
        <v>0</v>
      </c>
      <c r="M145" s="670">
        <v>0</v>
      </c>
      <c r="N145" s="671">
        <f t="shared" si="6"/>
        <v>0</v>
      </c>
      <c r="O145" s="672">
        <f t="shared" si="7"/>
        <v>0</v>
      </c>
      <c r="P145" s="673">
        <f t="shared" si="8"/>
        <v>0</v>
      </c>
    </row>
    <row r="146" spans="1:16" s="674" customFormat="1">
      <c r="A146" s="665" t="s">
        <v>191</v>
      </c>
      <c r="B146" s="666"/>
      <c r="C146" s="667"/>
      <c r="D146" s="668"/>
      <c r="E146" s="668"/>
      <c r="F146" s="668"/>
      <c r="G146" s="669"/>
      <c r="H146" s="669"/>
      <c r="I146" s="669"/>
      <c r="J146" s="668"/>
      <c r="K146" s="667">
        <v>0</v>
      </c>
      <c r="L146" s="667">
        <v>0</v>
      </c>
      <c r="M146" s="670">
        <v>0</v>
      </c>
      <c r="N146" s="671">
        <f t="shared" si="6"/>
        <v>0</v>
      </c>
      <c r="O146" s="672">
        <f t="shared" si="7"/>
        <v>0</v>
      </c>
      <c r="P146" s="673">
        <f t="shared" si="8"/>
        <v>0</v>
      </c>
    </row>
    <row r="147" spans="1:16" s="674" customFormat="1">
      <c r="A147" s="665" t="s">
        <v>192</v>
      </c>
      <c r="B147" s="666"/>
      <c r="C147" s="667"/>
      <c r="D147" s="668"/>
      <c r="E147" s="668"/>
      <c r="F147" s="668"/>
      <c r="G147" s="669"/>
      <c r="H147" s="669"/>
      <c r="I147" s="669"/>
      <c r="J147" s="668"/>
      <c r="K147" s="667">
        <v>1</v>
      </c>
      <c r="L147" s="667">
        <v>4</v>
      </c>
      <c r="M147" s="670">
        <v>1</v>
      </c>
      <c r="N147" s="671">
        <f t="shared" si="6"/>
        <v>6</v>
      </c>
      <c r="O147" s="672">
        <f t="shared" si="7"/>
        <v>2</v>
      </c>
      <c r="P147" s="673">
        <f t="shared" si="8"/>
        <v>3.5848718408316903E-2</v>
      </c>
    </row>
    <row r="148" spans="1:16" s="674" customFormat="1">
      <c r="A148" s="665" t="s">
        <v>193</v>
      </c>
      <c r="B148" s="666"/>
      <c r="C148" s="667"/>
      <c r="D148" s="668"/>
      <c r="E148" s="668"/>
      <c r="F148" s="668"/>
      <c r="G148" s="669"/>
      <c r="H148" s="669"/>
      <c r="I148" s="669"/>
      <c r="J148" s="668"/>
      <c r="K148" s="667">
        <v>1</v>
      </c>
      <c r="L148" s="667">
        <v>1</v>
      </c>
      <c r="M148" s="670">
        <v>1</v>
      </c>
      <c r="N148" s="671">
        <f t="shared" si="6"/>
        <v>3</v>
      </c>
      <c r="O148" s="672">
        <f t="shared" si="7"/>
        <v>1</v>
      </c>
      <c r="P148" s="673">
        <f t="shared" si="8"/>
        <v>1.7924359204158451E-2</v>
      </c>
    </row>
    <row r="149" spans="1:16" s="674" customFormat="1">
      <c r="A149" s="665" t="s">
        <v>194</v>
      </c>
      <c r="B149" s="666"/>
      <c r="C149" s="667"/>
      <c r="D149" s="668"/>
      <c r="E149" s="668"/>
      <c r="F149" s="668"/>
      <c r="G149" s="669"/>
      <c r="H149" s="669"/>
      <c r="I149" s="669"/>
      <c r="J149" s="668"/>
      <c r="K149" s="667">
        <v>29</v>
      </c>
      <c r="L149" s="667">
        <v>25</v>
      </c>
      <c r="M149" s="670">
        <v>29</v>
      </c>
      <c r="N149" s="671">
        <f t="shared" si="6"/>
        <v>83</v>
      </c>
      <c r="O149" s="672">
        <f t="shared" si="7"/>
        <v>27.666666666666668</v>
      </c>
      <c r="P149" s="673">
        <f t="shared" si="8"/>
        <v>0.49590727131505047</v>
      </c>
    </row>
    <row r="150" spans="1:16" s="674" customFormat="1">
      <c r="A150" s="665" t="s">
        <v>195</v>
      </c>
      <c r="B150" s="666"/>
      <c r="C150" s="667"/>
      <c r="D150" s="668"/>
      <c r="E150" s="668"/>
      <c r="F150" s="668"/>
      <c r="G150" s="669"/>
      <c r="H150" s="669"/>
      <c r="I150" s="669"/>
      <c r="J150" s="668"/>
      <c r="K150" s="667">
        <v>12</v>
      </c>
      <c r="L150" s="667">
        <v>19</v>
      </c>
      <c r="M150" s="670">
        <v>15</v>
      </c>
      <c r="N150" s="671">
        <f t="shared" si="6"/>
        <v>46</v>
      </c>
      <c r="O150" s="672">
        <f t="shared" si="7"/>
        <v>15.333333333333334</v>
      </c>
      <c r="P150" s="673">
        <f t="shared" si="8"/>
        <v>0.27484017446376291</v>
      </c>
    </row>
    <row r="151" spans="1:16" s="674" customFormat="1">
      <c r="A151" s="665" t="s">
        <v>196</v>
      </c>
      <c r="B151" s="666"/>
      <c r="C151" s="667"/>
      <c r="D151" s="668"/>
      <c r="E151" s="668"/>
      <c r="F151" s="668"/>
      <c r="G151" s="669"/>
      <c r="H151" s="669"/>
      <c r="I151" s="669"/>
      <c r="J151" s="668"/>
      <c r="K151" s="667">
        <v>0</v>
      </c>
      <c r="L151" s="667">
        <v>0</v>
      </c>
      <c r="M151" s="670">
        <v>0</v>
      </c>
      <c r="N151" s="671">
        <f t="shared" si="6"/>
        <v>0</v>
      </c>
      <c r="O151" s="672">
        <f t="shared" si="7"/>
        <v>0</v>
      </c>
      <c r="P151" s="673">
        <f t="shared" si="8"/>
        <v>0</v>
      </c>
    </row>
    <row r="152" spans="1:16" s="674" customFormat="1">
      <c r="A152" s="665" t="s">
        <v>197</v>
      </c>
      <c r="B152" s="666"/>
      <c r="C152" s="667"/>
      <c r="D152" s="668"/>
      <c r="E152" s="668"/>
      <c r="F152" s="668"/>
      <c r="G152" s="669"/>
      <c r="H152" s="669"/>
      <c r="I152" s="669"/>
      <c r="J152" s="668"/>
      <c r="K152" s="667">
        <v>0</v>
      </c>
      <c r="L152" s="667">
        <v>0</v>
      </c>
      <c r="M152" s="670">
        <v>1</v>
      </c>
      <c r="N152" s="671">
        <f t="shared" si="6"/>
        <v>1</v>
      </c>
      <c r="O152" s="672">
        <f t="shared" si="7"/>
        <v>0.33333333333333331</v>
      </c>
      <c r="P152" s="673">
        <f t="shared" si="8"/>
        <v>5.9747864013861502E-3</v>
      </c>
    </row>
    <row r="153" spans="1:16" s="674" customFormat="1">
      <c r="A153" s="665" t="s">
        <v>198</v>
      </c>
      <c r="B153" s="666"/>
      <c r="C153" s="667"/>
      <c r="D153" s="668"/>
      <c r="E153" s="668"/>
      <c r="F153" s="668"/>
      <c r="G153" s="669"/>
      <c r="H153" s="669"/>
      <c r="I153" s="669"/>
      <c r="J153" s="668"/>
      <c r="K153" s="667">
        <v>3</v>
      </c>
      <c r="L153" s="667">
        <v>1</v>
      </c>
      <c r="M153" s="670">
        <v>2</v>
      </c>
      <c r="N153" s="671">
        <f t="shared" si="6"/>
        <v>6</v>
      </c>
      <c r="O153" s="672">
        <f t="shared" si="7"/>
        <v>2</v>
      </c>
      <c r="P153" s="673">
        <f t="shared" si="8"/>
        <v>3.5848718408316903E-2</v>
      </c>
    </row>
    <row r="154" spans="1:16" s="674" customFormat="1">
      <c r="A154" s="695" t="s">
        <v>199</v>
      </c>
      <c r="B154" s="666"/>
      <c r="C154" s="667"/>
      <c r="D154" s="668"/>
      <c r="E154" s="668"/>
      <c r="F154" s="668"/>
      <c r="G154" s="669"/>
      <c r="H154" s="669"/>
      <c r="I154" s="669"/>
      <c r="J154" s="668"/>
      <c r="K154" s="667">
        <v>104</v>
      </c>
      <c r="L154" s="667">
        <v>72</v>
      </c>
      <c r="M154" s="670">
        <v>84</v>
      </c>
      <c r="N154" s="671">
        <f t="shared" si="6"/>
        <v>260</v>
      </c>
      <c r="O154" s="672">
        <f t="shared" si="7"/>
        <v>86.666666666666671</v>
      </c>
      <c r="P154" s="673">
        <f t="shared" si="8"/>
        <v>1.5534444643603991</v>
      </c>
    </row>
    <row r="155" spans="1:16" s="674" customFormat="1">
      <c r="A155" s="665" t="s">
        <v>200</v>
      </c>
      <c r="B155" s="666"/>
      <c r="C155" s="667"/>
      <c r="D155" s="668"/>
      <c r="E155" s="668"/>
      <c r="F155" s="668"/>
      <c r="G155" s="669"/>
      <c r="H155" s="669"/>
      <c r="I155" s="669"/>
      <c r="J155" s="668"/>
      <c r="K155" s="667">
        <v>0</v>
      </c>
      <c r="L155" s="667">
        <v>1</v>
      </c>
      <c r="M155" s="670">
        <v>0</v>
      </c>
      <c r="N155" s="671">
        <f t="shared" si="6"/>
        <v>1</v>
      </c>
      <c r="O155" s="672">
        <f t="shared" si="7"/>
        <v>0.33333333333333331</v>
      </c>
      <c r="P155" s="673">
        <f t="shared" si="8"/>
        <v>5.9747864013861502E-3</v>
      </c>
    </row>
    <row r="156" spans="1:16" s="674" customFormat="1">
      <c r="A156" s="695" t="s">
        <v>209</v>
      </c>
      <c r="B156" s="666"/>
      <c r="C156" s="667"/>
      <c r="D156" s="668"/>
      <c r="E156" s="668"/>
      <c r="F156" s="668"/>
      <c r="G156" s="669"/>
      <c r="H156" s="669"/>
      <c r="I156" s="669"/>
      <c r="J156" s="668"/>
      <c r="K156" s="667">
        <v>11</v>
      </c>
      <c r="L156" s="667">
        <v>12</v>
      </c>
      <c r="M156" s="670">
        <v>9</v>
      </c>
      <c r="N156" s="671">
        <f t="shared" si="6"/>
        <v>32</v>
      </c>
      <c r="O156" s="672">
        <f t="shared" si="7"/>
        <v>10.666666666666666</v>
      </c>
      <c r="P156" s="673">
        <f t="shared" si="8"/>
        <v>0.19119316484435681</v>
      </c>
    </row>
    <row r="157" spans="1:16" s="674" customFormat="1">
      <c r="A157" s="665" t="s">
        <v>201</v>
      </c>
      <c r="B157" s="666"/>
      <c r="C157" s="667"/>
      <c r="D157" s="668"/>
      <c r="E157" s="668"/>
      <c r="F157" s="668"/>
      <c r="G157" s="669"/>
      <c r="H157" s="669"/>
      <c r="I157" s="669"/>
      <c r="J157" s="668"/>
      <c r="K157" s="667">
        <v>0</v>
      </c>
      <c r="L157" s="667">
        <v>0</v>
      </c>
      <c r="M157" s="670">
        <v>4</v>
      </c>
      <c r="N157" s="671">
        <f t="shared" si="6"/>
        <v>4</v>
      </c>
      <c r="O157" s="672">
        <f t="shared" si="7"/>
        <v>1.3333333333333333</v>
      </c>
      <c r="P157" s="673">
        <f t="shared" si="8"/>
        <v>2.3899145605544601E-2</v>
      </c>
    </row>
    <row r="158" spans="1:16" s="674" customFormat="1">
      <c r="A158" s="665" t="s">
        <v>202</v>
      </c>
      <c r="B158" s="666"/>
      <c r="C158" s="667"/>
      <c r="D158" s="668"/>
      <c r="E158" s="668"/>
      <c r="F158" s="668"/>
      <c r="G158" s="669"/>
      <c r="H158" s="669"/>
      <c r="I158" s="669"/>
      <c r="J158" s="668"/>
      <c r="K158" s="667">
        <v>4</v>
      </c>
      <c r="L158" s="667">
        <v>5</v>
      </c>
      <c r="M158" s="670">
        <v>0</v>
      </c>
      <c r="N158" s="671">
        <f t="shared" si="6"/>
        <v>9</v>
      </c>
      <c r="O158" s="672">
        <f t="shared" si="7"/>
        <v>3</v>
      </c>
      <c r="P158" s="673">
        <f t="shared" si="8"/>
        <v>5.3773077612475358E-2</v>
      </c>
    </row>
    <row r="159" spans="1:16" s="674" customFormat="1">
      <c r="A159" s="665" t="s">
        <v>203</v>
      </c>
      <c r="B159" s="666"/>
      <c r="C159" s="667"/>
      <c r="D159" s="668"/>
      <c r="E159" s="668"/>
      <c r="F159" s="668"/>
      <c r="G159" s="669"/>
      <c r="H159" s="669"/>
      <c r="I159" s="669"/>
      <c r="J159" s="668"/>
      <c r="K159" s="667">
        <v>0</v>
      </c>
      <c r="L159" s="667">
        <v>0</v>
      </c>
      <c r="M159" s="670">
        <v>0</v>
      </c>
      <c r="N159" s="671">
        <f t="shared" si="6"/>
        <v>0</v>
      </c>
      <c r="O159" s="672">
        <f t="shared" si="7"/>
        <v>0</v>
      </c>
      <c r="P159" s="673">
        <f t="shared" si="8"/>
        <v>0</v>
      </c>
    </row>
    <row r="160" spans="1:16" s="674" customFormat="1">
      <c r="A160" s="665" t="s">
        <v>204</v>
      </c>
      <c r="B160" s="666"/>
      <c r="C160" s="667"/>
      <c r="D160" s="668"/>
      <c r="E160" s="668"/>
      <c r="F160" s="668"/>
      <c r="G160" s="669"/>
      <c r="H160" s="669"/>
      <c r="I160" s="669"/>
      <c r="J160" s="668"/>
      <c r="K160" s="667">
        <v>0</v>
      </c>
      <c r="L160" s="667">
        <v>0</v>
      </c>
      <c r="M160" s="670">
        <v>0</v>
      </c>
      <c r="N160" s="671">
        <f t="shared" si="6"/>
        <v>0</v>
      </c>
      <c r="O160" s="672">
        <f t="shared" si="7"/>
        <v>0</v>
      </c>
      <c r="P160" s="673">
        <f t="shared" si="8"/>
        <v>0</v>
      </c>
    </row>
    <row r="161" spans="1:16" s="674" customFormat="1">
      <c r="A161" s="665" t="s">
        <v>205</v>
      </c>
      <c r="B161" s="666"/>
      <c r="C161" s="667"/>
      <c r="D161" s="668"/>
      <c r="E161" s="668"/>
      <c r="F161" s="668"/>
      <c r="G161" s="669"/>
      <c r="H161" s="669"/>
      <c r="I161" s="669"/>
      <c r="J161" s="668"/>
      <c r="K161" s="667">
        <v>4</v>
      </c>
      <c r="L161" s="667">
        <v>1</v>
      </c>
      <c r="M161" s="670">
        <v>1</v>
      </c>
      <c r="N161" s="671">
        <f t="shared" si="6"/>
        <v>6</v>
      </c>
      <c r="O161" s="672">
        <f t="shared" si="7"/>
        <v>2</v>
      </c>
      <c r="P161" s="673">
        <f t="shared" si="8"/>
        <v>3.5848718408316903E-2</v>
      </c>
    </row>
    <row r="162" spans="1:16" s="674" customFormat="1">
      <c r="A162" s="695" t="s">
        <v>206</v>
      </c>
      <c r="B162" s="666"/>
      <c r="C162" s="667"/>
      <c r="D162" s="668"/>
      <c r="E162" s="668"/>
      <c r="F162" s="668"/>
      <c r="G162" s="669"/>
      <c r="H162" s="669"/>
      <c r="I162" s="669"/>
      <c r="J162" s="668"/>
      <c r="K162" s="667">
        <v>120</v>
      </c>
      <c r="L162" s="667">
        <v>131</v>
      </c>
      <c r="M162" s="670">
        <v>105</v>
      </c>
      <c r="N162" s="671">
        <f t="shared" si="6"/>
        <v>356</v>
      </c>
      <c r="O162" s="672">
        <f t="shared" si="7"/>
        <v>118.66666666666667</v>
      </c>
      <c r="P162" s="673">
        <f t="shared" si="8"/>
        <v>2.1270239588934694</v>
      </c>
    </row>
    <row r="163" spans="1:16" s="674" customFormat="1">
      <c r="A163" s="695" t="s">
        <v>207</v>
      </c>
      <c r="B163" s="666"/>
      <c r="C163" s="667"/>
      <c r="D163" s="668"/>
      <c r="E163" s="668"/>
      <c r="F163" s="668"/>
      <c r="G163" s="669"/>
      <c r="H163" s="669"/>
      <c r="I163" s="669"/>
      <c r="J163" s="668"/>
      <c r="K163" s="667">
        <v>1</v>
      </c>
      <c r="L163" s="667">
        <v>1</v>
      </c>
      <c r="M163" s="670">
        <v>1</v>
      </c>
      <c r="N163" s="671">
        <f t="shared" si="6"/>
        <v>3</v>
      </c>
      <c r="O163" s="672">
        <f t="shared" si="7"/>
        <v>1</v>
      </c>
      <c r="P163" s="673">
        <f t="shared" si="8"/>
        <v>1.7924359204158451E-2</v>
      </c>
    </row>
    <row r="164" spans="1:16" s="674" customFormat="1">
      <c r="A164" s="695" t="s">
        <v>208</v>
      </c>
      <c r="B164" s="666"/>
      <c r="C164" s="667"/>
      <c r="D164" s="668"/>
      <c r="E164" s="668"/>
      <c r="F164" s="668"/>
      <c r="G164" s="669"/>
      <c r="H164" s="669"/>
      <c r="I164" s="669"/>
      <c r="J164" s="668"/>
      <c r="K164" s="667">
        <v>16</v>
      </c>
      <c r="L164" s="667">
        <v>15</v>
      </c>
      <c r="M164" s="670">
        <v>19</v>
      </c>
      <c r="N164" s="671">
        <f t="shared" si="6"/>
        <v>50</v>
      </c>
      <c r="O164" s="672">
        <f t="shared" si="7"/>
        <v>16.666666666666668</v>
      </c>
      <c r="P164" s="673">
        <f t="shared" si="8"/>
        <v>0.29873932006930753</v>
      </c>
    </row>
    <row r="165" spans="1:16" s="674" customFormat="1">
      <c r="A165" s="695" t="s">
        <v>210</v>
      </c>
      <c r="B165" s="666"/>
      <c r="C165" s="667"/>
      <c r="D165" s="668"/>
      <c r="E165" s="668"/>
      <c r="F165" s="668"/>
      <c r="G165" s="669"/>
      <c r="H165" s="669"/>
      <c r="I165" s="669"/>
      <c r="J165" s="668"/>
      <c r="K165" s="667">
        <v>0</v>
      </c>
      <c r="L165" s="667">
        <v>0</v>
      </c>
      <c r="M165" s="670">
        <v>0</v>
      </c>
      <c r="N165" s="671">
        <f t="shared" si="6"/>
        <v>0</v>
      </c>
      <c r="O165" s="672">
        <f t="shared" si="7"/>
        <v>0</v>
      </c>
      <c r="P165" s="673">
        <f t="shared" si="8"/>
        <v>0</v>
      </c>
    </row>
    <row r="166" spans="1:16" s="674" customFormat="1">
      <c r="A166" s="695" t="s">
        <v>211</v>
      </c>
      <c r="B166" s="666"/>
      <c r="C166" s="667"/>
      <c r="D166" s="668"/>
      <c r="E166" s="668"/>
      <c r="F166" s="668"/>
      <c r="G166" s="669"/>
      <c r="H166" s="669"/>
      <c r="I166" s="669"/>
      <c r="J166" s="668"/>
      <c r="K166" s="667">
        <v>55</v>
      </c>
      <c r="L166" s="667">
        <v>44</v>
      </c>
      <c r="M166" s="670">
        <v>39</v>
      </c>
      <c r="N166" s="671">
        <f t="shared" si="6"/>
        <v>138</v>
      </c>
      <c r="O166" s="672">
        <f t="shared" si="7"/>
        <v>46</v>
      </c>
      <c r="P166" s="673">
        <f t="shared" si="8"/>
        <v>0.82452052339128878</v>
      </c>
    </row>
    <row r="167" spans="1:16" s="674" customFormat="1">
      <c r="A167" s="665" t="s">
        <v>212</v>
      </c>
      <c r="B167" s="666"/>
      <c r="C167" s="667"/>
      <c r="D167" s="668"/>
      <c r="E167" s="668"/>
      <c r="F167" s="668"/>
      <c r="G167" s="669"/>
      <c r="H167" s="669"/>
      <c r="I167" s="669"/>
      <c r="J167" s="668"/>
      <c r="K167" s="667">
        <v>0</v>
      </c>
      <c r="L167" s="667">
        <v>0</v>
      </c>
      <c r="M167" s="670">
        <v>0</v>
      </c>
      <c r="N167" s="671">
        <f t="shared" si="6"/>
        <v>0</v>
      </c>
      <c r="O167" s="672">
        <f t="shared" si="7"/>
        <v>0</v>
      </c>
      <c r="P167" s="673">
        <f t="shared" si="8"/>
        <v>0</v>
      </c>
    </row>
    <row r="168" spans="1:16" s="255" customFormat="1">
      <c r="A168" s="665" t="s">
        <v>213</v>
      </c>
      <c r="B168" s="666"/>
      <c r="C168" s="667"/>
      <c r="D168" s="668"/>
      <c r="E168" s="668"/>
      <c r="F168" s="668"/>
      <c r="G168" s="669"/>
      <c r="H168" s="669"/>
      <c r="I168" s="669"/>
      <c r="J168" s="668"/>
      <c r="K168" s="667">
        <v>0</v>
      </c>
      <c r="L168" s="667">
        <v>0</v>
      </c>
      <c r="M168" s="670">
        <v>0</v>
      </c>
      <c r="N168" s="671">
        <f t="shared" si="6"/>
        <v>0</v>
      </c>
      <c r="O168" s="672">
        <f t="shared" si="7"/>
        <v>0</v>
      </c>
      <c r="P168" s="673">
        <f t="shared" si="8"/>
        <v>0</v>
      </c>
    </row>
    <row r="169" spans="1:16" s="674" customFormat="1">
      <c r="A169" s="665" t="s">
        <v>214</v>
      </c>
      <c r="B169" s="666"/>
      <c r="C169" s="667"/>
      <c r="D169" s="668"/>
      <c r="E169" s="668"/>
      <c r="F169" s="668"/>
      <c r="G169" s="669"/>
      <c r="H169" s="669"/>
      <c r="I169" s="669"/>
      <c r="J169" s="668"/>
      <c r="K169" s="667">
        <v>0</v>
      </c>
      <c r="L169" s="667">
        <v>0</v>
      </c>
      <c r="M169" s="670">
        <v>0</v>
      </c>
      <c r="N169" s="671">
        <f t="shared" si="6"/>
        <v>0</v>
      </c>
      <c r="O169" s="672">
        <f t="shared" si="7"/>
        <v>0</v>
      </c>
      <c r="P169" s="673">
        <f t="shared" si="8"/>
        <v>0</v>
      </c>
    </row>
    <row r="170" spans="1:16" s="674" customFormat="1">
      <c r="A170" s="429" t="s">
        <v>215</v>
      </c>
      <c r="B170" s="427"/>
      <c r="C170" s="423"/>
      <c r="D170" s="422"/>
      <c r="E170" s="422"/>
      <c r="F170" s="422"/>
      <c r="G170" s="422"/>
      <c r="H170" s="422"/>
      <c r="I170" s="422"/>
      <c r="J170" s="422"/>
      <c r="K170" s="423">
        <v>30</v>
      </c>
      <c r="L170" s="423">
        <v>31</v>
      </c>
      <c r="M170" s="670">
        <v>30</v>
      </c>
      <c r="N170" s="381">
        <f t="shared" si="6"/>
        <v>91</v>
      </c>
      <c r="O170" s="382">
        <f t="shared" si="7"/>
        <v>30.333333333333332</v>
      </c>
      <c r="P170" s="256">
        <f t="shared" si="8"/>
        <v>0.54370556252613966</v>
      </c>
    </row>
    <row r="171" spans="1:16" s="674" customFormat="1">
      <c r="A171" s="695" t="s">
        <v>216</v>
      </c>
      <c r="B171" s="666"/>
      <c r="C171" s="667"/>
      <c r="D171" s="668"/>
      <c r="E171" s="668"/>
      <c r="F171" s="668"/>
      <c r="G171" s="669"/>
      <c r="H171" s="669"/>
      <c r="I171" s="669"/>
      <c r="J171" s="668"/>
      <c r="K171" s="667">
        <v>0</v>
      </c>
      <c r="L171" s="667">
        <v>0</v>
      </c>
      <c r="M171" s="670">
        <v>0</v>
      </c>
      <c r="N171" s="671">
        <f t="shared" si="6"/>
        <v>0</v>
      </c>
      <c r="O171" s="672">
        <f t="shared" si="7"/>
        <v>0</v>
      </c>
      <c r="P171" s="673">
        <f t="shared" si="8"/>
        <v>0</v>
      </c>
    </row>
    <row r="172" spans="1:16" s="674" customFormat="1">
      <c r="A172" s="665" t="s">
        <v>217</v>
      </c>
      <c r="B172" s="666"/>
      <c r="C172" s="667"/>
      <c r="D172" s="668"/>
      <c r="E172" s="668"/>
      <c r="F172" s="668"/>
      <c r="G172" s="669"/>
      <c r="H172" s="669"/>
      <c r="I172" s="669"/>
      <c r="J172" s="668"/>
      <c r="K172" s="667">
        <v>10</v>
      </c>
      <c r="L172" s="667">
        <v>45</v>
      </c>
      <c r="M172" s="670">
        <v>85</v>
      </c>
      <c r="N172" s="671">
        <f t="shared" si="6"/>
        <v>140</v>
      </c>
      <c r="O172" s="672">
        <f t="shared" si="7"/>
        <v>46.666666666666664</v>
      </c>
      <c r="P172" s="673">
        <f t="shared" si="8"/>
        <v>0.8364700961940611</v>
      </c>
    </row>
    <row r="173" spans="1:16" s="674" customFormat="1">
      <c r="A173" s="665" t="s">
        <v>218</v>
      </c>
      <c r="B173" s="666"/>
      <c r="C173" s="667"/>
      <c r="D173" s="668"/>
      <c r="E173" s="668"/>
      <c r="F173" s="668"/>
      <c r="G173" s="669"/>
      <c r="H173" s="669"/>
      <c r="I173" s="669"/>
      <c r="J173" s="668"/>
      <c r="K173" s="667">
        <v>210</v>
      </c>
      <c r="L173" s="667">
        <v>298</v>
      </c>
      <c r="M173" s="670">
        <v>232</v>
      </c>
      <c r="N173" s="671">
        <f t="shared" si="6"/>
        <v>740</v>
      </c>
      <c r="O173" s="672">
        <f t="shared" si="7"/>
        <v>246.66666666666666</v>
      </c>
      <c r="P173" s="673">
        <f t="shared" si="8"/>
        <v>4.4213419370257512</v>
      </c>
    </row>
    <row r="174" spans="1:16" s="674" customFormat="1">
      <c r="A174" s="697" t="s">
        <v>219</v>
      </c>
      <c r="B174" s="666"/>
      <c r="C174" s="667"/>
      <c r="D174" s="668"/>
      <c r="E174" s="668"/>
      <c r="F174" s="668"/>
      <c r="G174" s="669"/>
      <c r="H174" s="669"/>
      <c r="I174" s="669"/>
      <c r="J174" s="668"/>
      <c r="K174" s="667">
        <v>4</v>
      </c>
      <c r="L174" s="667">
        <v>0</v>
      </c>
      <c r="M174" s="670">
        <v>4</v>
      </c>
      <c r="N174" s="671">
        <f t="shared" si="6"/>
        <v>8</v>
      </c>
      <c r="O174" s="672">
        <f t="shared" si="7"/>
        <v>2.6666666666666665</v>
      </c>
      <c r="P174" s="673">
        <f t="shared" si="8"/>
        <v>4.7798291211089201E-2</v>
      </c>
    </row>
    <row r="175" spans="1:16" s="674" customFormat="1">
      <c r="A175" s="696" t="s">
        <v>220</v>
      </c>
      <c r="B175" s="666"/>
      <c r="C175" s="667"/>
      <c r="D175" s="668"/>
      <c r="E175" s="668"/>
      <c r="F175" s="668"/>
      <c r="G175" s="669"/>
      <c r="H175" s="669"/>
      <c r="I175" s="669"/>
      <c r="J175" s="668"/>
      <c r="K175" s="667">
        <v>3</v>
      </c>
      <c r="L175" s="667">
        <v>0</v>
      </c>
      <c r="M175" s="670">
        <v>0</v>
      </c>
      <c r="N175" s="671">
        <f t="shared" si="6"/>
        <v>3</v>
      </c>
      <c r="O175" s="672">
        <f t="shared" si="7"/>
        <v>1</v>
      </c>
      <c r="P175" s="673">
        <f t="shared" si="8"/>
        <v>1.7924359204158451E-2</v>
      </c>
    </row>
    <row r="176" spans="1:16" s="674" customFormat="1">
      <c r="A176" s="675" t="s">
        <v>221</v>
      </c>
      <c r="B176" s="666"/>
      <c r="C176" s="667"/>
      <c r="D176" s="668"/>
      <c r="E176" s="668"/>
      <c r="F176" s="668"/>
      <c r="G176" s="669"/>
      <c r="H176" s="669"/>
      <c r="I176" s="669"/>
      <c r="J176" s="668"/>
      <c r="K176" s="667">
        <v>0</v>
      </c>
      <c r="L176" s="667">
        <v>0</v>
      </c>
      <c r="M176" s="670">
        <v>0</v>
      </c>
      <c r="N176" s="671">
        <f t="shared" si="6"/>
        <v>0</v>
      </c>
      <c r="O176" s="672">
        <f t="shared" si="7"/>
        <v>0</v>
      </c>
      <c r="P176" s="673">
        <f t="shared" si="8"/>
        <v>0</v>
      </c>
    </row>
    <row r="177" spans="1:16" s="674" customFormat="1">
      <c r="A177" s="665" t="s">
        <v>222</v>
      </c>
      <c r="B177" s="666"/>
      <c r="C177" s="667"/>
      <c r="D177" s="668"/>
      <c r="E177" s="668"/>
      <c r="F177" s="668"/>
      <c r="G177" s="669"/>
      <c r="H177" s="669"/>
      <c r="I177" s="669"/>
      <c r="J177" s="668"/>
      <c r="K177" s="667">
        <v>0</v>
      </c>
      <c r="L177" s="667">
        <v>0</v>
      </c>
      <c r="M177" s="670">
        <v>0</v>
      </c>
      <c r="N177" s="671">
        <f t="shared" si="6"/>
        <v>0</v>
      </c>
      <c r="O177" s="672">
        <f t="shared" si="7"/>
        <v>0</v>
      </c>
      <c r="P177" s="673">
        <f t="shared" si="8"/>
        <v>0</v>
      </c>
    </row>
    <row r="178" spans="1:16" s="674" customFormat="1">
      <c r="A178" s="665" t="s">
        <v>223</v>
      </c>
      <c r="B178" s="666"/>
      <c r="C178" s="667"/>
      <c r="D178" s="668"/>
      <c r="E178" s="668"/>
      <c r="F178" s="668"/>
      <c r="G178" s="669"/>
      <c r="H178" s="669"/>
      <c r="I178" s="669"/>
      <c r="J178" s="668"/>
      <c r="K178" s="667">
        <v>0</v>
      </c>
      <c r="L178" s="667">
        <v>1</v>
      </c>
      <c r="M178" s="670">
        <v>4</v>
      </c>
      <c r="N178" s="671">
        <f t="shared" si="6"/>
        <v>5</v>
      </c>
      <c r="O178" s="672">
        <f t="shared" si="7"/>
        <v>1.6666666666666667</v>
      </c>
      <c r="P178" s="673">
        <f t="shared" si="8"/>
        <v>2.987393200693075E-2</v>
      </c>
    </row>
    <row r="179" spans="1:16" s="674" customFormat="1">
      <c r="A179" s="665" t="s">
        <v>224</v>
      </c>
      <c r="B179" s="666"/>
      <c r="C179" s="667"/>
      <c r="D179" s="668"/>
      <c r="E179" s="668"/>
      <c r="F179" s="668"/>
      <c r="G179" s="669"/>
      <c r="H179" s="669"/>
      <c r="I179" s="669"/>
      <c r="J179" s="668"/>
      <c r="K179" s="667">
        <v>0</v>
      </c>
      <c r="L179" s="667">
        <v>0</v>
      </c>
      <c r="M179" s="670">
        <v>0</v>
      </c>
      <c r="N179" s="671">
        <f t="shared" si="6"/>
        <v>0</v>
      </c>
      <c r="O179" s="672">
        <f t="shared" si="7"/>
        <v>0</v>
      </c>
      <c r="P179" s="673">
        <f t="shared" si="8"/>
        <v>0</v>
      </c>
    </row>
    <row r="180" spans="1:16" s="674" customFormat="1">
      <c r="A180" s="665" t="s">
        <v>225</v>
      </c>
      <c r="B180" s="666"/>
      <c r="C180" s="667"/>
      <c r="D180" s="668"/>
      <c r="E180" s="668"/>
      <c r="F180" s="668"/>
      <c r="G180" s="669"/>
      <c r="H180" s="669"/>
      <c r="I180" s="669"/>
      <c r="J180" s="668"/>
      <c r="K180" s="667">
        <v>2</v>
      </c>
      <c r="L180" s="667">
        <v>1</v>
      </c>
      <c r="M180" s="670">
        <v>1</v>
      </c>
      <c r="N180" s="671">
        <f t="shared" si="6"/>
        <v>4</v>
      </c>
      <c r="O180" s="672">
        <f t="shared" si="7"/>
        <v>1.3333333333333333</v>
      </c>
      <c r="P180" s="673">
        <f t="shared" si="8"/>
        <v>2.3899145605544601E-2</v>
      </c>
    </row>
    <row r="181" spans="1:16" s="674" customFormat="1">
      <c r="A181" s="665" t="s">
        <v>226</v>
      </c>
      <c r="B181" s="666"/>
      <c r="C181" s="667"/>
      <c r="D181" s="668"/>
      <c r="E181" s="668"/>
      <c r="F181" s="668"/>
      <c r="G181" s="669"/>
      <c r="H181" s="669"/>
      <c r="I181" s="669"/>
      <c r="J181" s="668"/>
      <c r="K181" s="667">
        <v>0</v>
      </c>
      <c r="L181" s="667">
        <v>1</v>
      </c>
      <c r="M181" s="670">
        <v>0</v>
      </c>
      <c r="N181" s="671">
        <f t="shared" si="6"/>
        <v>1</v>
      </c>
      <c r="O181" s="672">
        <f t="shared" si="7"/>
        <v>0.33333333333333331</v>
      </c>
      <c r="P181" s="673">
        <f t="shared" si="8"/>
        <v>5.9747864013861502E-3</v>
      </c>
    </row>
    <row r="182" spans="1:16" s="674" customFormat="1">
      <c r="A182" s="665" t="s">
        <v>227</v>
      </c>
      <c r="B182" s="666"/>
      <c r="C182" s="667"/>
      <c r="D182" s="668"/>
      <c r="E182" s="668"/>
      <c r="F182" s="668"/>
      <c r="G182" s="669"/>
      <c r="H182" s="669"/>
      <c r="I182" s="669"/>
      <c r="J182" s="668"/>
      <c r="K182" s="667">
        <v>160</v>
      </c>
      <c r="L182" s="667">
        <v>142</v>
      </c>
      <c r="M182" s="670">
        <v>165</v>
      </c>
      <c r="N182" s="671">
        <f t="shared" si="6"/>
        <v>467</v>
      </c>
      <c r="O182" s="672">
        <f t="shared" si="7"/>
        <v>155.66666666666666</v>
      </c>
      <c r="P182" s="673">
        <f t="shared" si="8"/>
        <v>2.7902252494473321</v>
      </c>
    </row>
    <row r="183" spans="1:16" s="674" customFormat="1">
      <c r="A183" s="665" t="s">
        <v>228</v>
      </c>
      <c r="B183" s="666"/>
      <c r="C183" s="667"/>
      <c r="D183" s="668"/>
      <c r="E183" s="668"/>
      <c r="F183" s="668"/>
      <c r="G183" s="669"/>
      <c r="H183" s="669"/>
      <c r="I183" s="669"/>
      <c r="J183" s="668"/>
      <c r="K183" s="667">
        <v>0</v>
      </c>
      <c r="L183" s="667">
        <v>0</v>
      </c>
      <c r="M183" s="670">
        <v>0</v>
      </c>
      <c r="N183" s="671">
        <f t="shared" si="6"/>
        <v>0</v>
      </c>
      <c r="O183" s="672">
        <f t="shared" si="7"/>
        <v>0</v>
      </c>
      <c r="P183" s="673">
        <f t="shared" si="8"/>
        <v>0</v>
      </c>
    </row>
    <row r="184" spans="1:16" s="674" customFormat="1">
      <c r="A184" s="665" t="s">
        <v>229</v>
      </c>
      <c r="B184" s="666"/>
      <c r="C184" s="667"/>
      <c r="D184" s="668"/>
      <c r="E184" s="668"/>
      <c r="F184" s="668"/>
      <c r="G184" s="669"/>
      <c r="H184" s="669"/>
      <c r="I184" s="669"/>
      <c r="J184" s="668"/>
      <c r="K184" s="667">
        <v>110</v>
      </c>
      <c r="L184" s="667">
        <v>65</v>
      </c>
      <c r="M184" s="670">
        <v>52</v>
      </c>
      <c r="N184" s="671">
        <f t="shared" si="6"/>
        <v>227</v>
      </c>
      <c r="O184" s="672">
        <f t="shared" si="7"/>
        <v>75.666666666666671</v>
      </c>
      <c r="P184" s="673">
        <f t="shared" si="8"/>
        <v>1.3562765131146561</v>
      </c>
    </row>
    <row r="185" spans="1:16" s="674" customFormat="1">
      <c r="A185" s="665" t="s">
        <v>230</v>
      </c>
      <c r="B185" s="666"/>
      <c r="C185" s="667"/>
      <c r="D185" s="668"/>
      <c r="E185" s="668"/>
      <c r="F185" s="668"/>
      <c r="G185" s="669"/>
      <c r="H185" s="669"/>
      <c r="I185" s="669"/>
      <c r="J185" s="668"/>
      <c r="K185" s="667">
        <v>34</v>
      </c>
      <c r="L185" s="667">
        <v>34</v>
      </c>
      <c r="M185" s="670">
        <v>34</v>
      </c>
      <c r="N185" s="671">
        <f t="shared" si="6"/>
        <v>102</v>
      </c>
      <c r="O185" s="672">
        <f t="shared" si="7"/>
        <v>34</v>
      </c>
      <c r="P185" s="673">
        <f t="shared" si="8"/>
        <v>0.60942821294138727</v>
      </c>
    </row>
    <row r="186" spans="1:16" s="674" customFormat="1">
      <c r="A186" s="665" t="s">
        <v>231</v>
      </c>
      <c r="B186" s="666"/>
      <c r="C186" s="667"/>
      <c r="D186" s="668"/>
      <c r="E186" s="668"/>
      <c r="F186" s="668"/>
      <c r="G186" s="669"/>
      <c r="H186" s="669"/>
      <c r="I186" s="669"/>
      <c r="J186" s="668"/>
      <c r="K186" s="667">
        <v>0</v>
      </c>
      <c r="L186" s="667">
        <v>0</v>
      </c>
      <c r="M186" s="670">
        <v>0</v>
      </c>
      <c r="N186" s="671">
        <f t="shared" si="6"/>
        <v>0</v>
      </c>
      <c r="O186" s="672">
        <f t="shared" si="7"/>
        <v>0</v>
      </c>
      <c r="P186" s="673">
        <f t="shared" si="8"/>
        <v>0</v>
      </c>
    </row>
    <row r="187" spans="1:16" s="674" customFormat="1">
      <c r="A187" s="695" t="s">
        <v>232</v>
      </c>
      <c r="B187" s="666"/>
      <c r="C187" s="667"/>
      <c r="D187" s="668"/>
      <c r="E187" s="668"/>
      <c r="F187" s="668"/>
      <c r="G187" s="669"/>
      <c r="H187" s="669"/>
      <c r="I187" s="669"/>
      <c r="J187" s="668"/>
      <c r="K187" s="667">
        <v>1</v>
      </c>
      <c r="L187" s="667">
        <v>1</v>
      </c>
      <c r="M187" s="670">
        <v>0</v>
      </c>
      <c r="N187" s="671">
        <f t="shared" si="6"/>
        <v>2</v>
      </c>
      <c r="O187" s="672">
        <f t="shared" si="7"/>
        <v>0.66666666666666663</v>
      </c>
      <c r="P187" s="673">
        <f t="shared" si="8"/>
        <v>1.19495728027723E-2</v>
      </c>
    </row>
    <row r="188" spans="1:16" s="674" customFormat="1">
      <c r="A188" s="665" t="s">
        <v>233</v>
      </c>
      <c r="B188" s="666"/>
      <c r="C188" s="667"/>
      <c r="D188" s="668"/>
      <c r="E188" s="668"/>
      <c r="F188" s="668"/>
      <c r="G188" s="669"/>
      <c r="H188" s="669"/>
      <c r="I188" s="669"/>
      <c r="J188" s="668"/>
      <c r="K188" s="667">
        <v>3</v>
      </c>
      <c r="L188" s="667">
        <v>1</v>
      </c>
      <c r="M188" s="670">
        <v>4</v>
      </c>
      <c r="N188" s="671">
        <f t="shared" si="6"/>
        <v>8</v>
      </c>
      <c r="O188" s="672">
        <f t="shared" si="7"/>
        <v>2.6666666666666665</v>
      </c>
      <c r="P188" s="673">
        <f t="shared" si="8"/>
        <v>4.7798291211089201E-2</v>
      </c>
    </row>
    <row r="189" spans="1:16" s="674" customFormat="1">
      <c r="A189" s="665" t="s">
        <v>234</v>
      </c>
      <c r="B189" s="666"/>
      <c r="C189" s="667"/>
      <c r="D189" s="668"/>
      <c r="E189" s="668"/>
      <c r="F189" s="668"/>
      <c r="G189" s="669"/>
      <c r="H189" s="669"/>
      <c r="I189" s="669"/>
      <c r="J189" s="668"/>
      <c r="K189" s="667">
        <v>257</v>
      </c>
      <c r="L189" s="667">
        <v>251</v>
      </c>
      <c r="M189" s="670">
        <v>169</v>
      </c>
      <c r="N189" s="671">
        <f t="shared" si="6"/>
        <v>677</v>
      </c>
      <c r="O189" s="672">
        <f t="shared" si="7"/>
        <v>225.66666666666666</v>
      </c>
      <c r="P189" s="673">
        <f t="shared" si="8"/>
        <v>4.044930393738424</v>
      </c>
    </row>
    <row r="190" spans="1:16" s="674" customFormat="1">
      <c r="A190" s="665" t="s">
        <v>235</v>
      </c>
      <c r="B190" s="666"/>
      <c r="C190" s="667"/>
      <c r="D190" s="668"/>
      <c r="E190" s="668"/>
      <c r="F190" s="668"/>
      <c r="G190" s="669"/>
      <c r="H190" s="669"/>
      <c r="I190" s="669"/>
      <c r="J190" s="668"/>
      <c r="K190" s="667">
        <v>30</v>
      </c>
      <c r="L190" s="667">
        <v>21</v>
      </c>
      <c r="M190" s="670">
        <v>32</v>
      </c>
      <c r="N190" s="671">
        <f t="shared" si="6"/>
        <v>83</v>
      </c>
      <c r="O190" s="672">
        <f t="shared" si="7"/>
        <v>27.666666666666668</v>
      </c>
      <c r="P190" s="673">
        <f t="shared" si="8"/>
        <v>0.49590727131505047</v>
      </c>
    </row>
    <row r="191" spans="1:16" s="674" customFormat="1">
      <c r="A191" s="665" t="s">
        <v>236</v>
      </c>
      <c r="B191" s="666"/>
      <c r="C191" s="667"/>
      <c r="D191" s="668"/>
      <c r="E191" s="668"/>
      <c r="F191" s="668"/>
      <c r="G191" s="669"/>
      <c r="H191" s="669"/>
      <c r="I191" s="669"/>
      <c r="J191" s="668"/>
      <c r="K191" s="667">
        <v>0</v>
      </c>
      <c r="L191" s="667">
        <v>0</v>
      </c>
      <c r="M191" s="670">
        <v>0</v>
      </c>
      <c r="N191" s="671">
        <f t="shared" si="6"/>
        <v>0</v>
      </c>
      <c r="O191" s="672">
        <f t="shared" si="7"/>
        <v>0</v>
      </c>
      <c r="P191" s="673">
        <f t="shared" si="8"/>
        <v>0</v>
      </c>
    </row>
    <row r="192" spans="1:16" s="674" customFormat="1">
      <c r="A192" s="665" t="s">
        <v>237</v>
      </c>
      <c r="B192" s="666"/>
      <c r="C192" s="667"/>
      <c r="D192" s="668"/>
      <c r="E192" s="668"/>
      <c r="F192" s="668"/>
      <c r="G192" s="669"/>
      <c r="H192" s="669"/>
      <c r="I192" s="669"/>
      <c r="J192" s="668"/>
      <c r="K192" s="667">
        <v>0</v>
      </c>
      <c r="L192" s="667">
        <v>1</v>
      </c>
      <c r="M192" s="670">
        <v>0</v>
      </c>
      <c r="N192" s="671">
        <f t="shared" si="6"/>
        <v>1</v>
      </c>
      <c r="O192" s="672">
        <f t="shared" si="7"/>
        <v>0.33333333333333331</v>
      </c>
      <c r="P192" s="673">
        <f t="shared" si="8"/>
        <v>5.9747864013861502E-3</v>
      </c>
    </row>
    <row r="193" spans="1:16" s="674" customFormat="1">
      <c r="A193" s="665" t="s">
        <v>238</v>
      </c>
      <c r="B193" s="666"/>
      <c r="C193" s="667"/>
      <c r="D193" s="668"/>
      <c r="E193" s="668"/>
      <c r="F193" s="668"/>
      <c r="G193" s="669"/>
      <c r="H193" s="669"/>
      <c r="I193" s="669"/>
      <c r="J193" s="668"/>
      <c r="K193" s="667">
        <v>120</v>
      </c>
      <c r="L193" s="667">
        <v>90</v>
      </c>
      <c r="M193" s="670">
        <v>108</v>
      </c>
      <c r="N193" s="671">
        <f t="shared" si="6"/>
        <v>318</v>
      </c>
      <c r="O193" s="672">
        <f t="shared" si="7"/>
        <v>106</v>
      </c>
      <c r="P193" s="673">
        <f t="shared" si="8"/>
        <v>1.8999820756407957</v>
      </c>
    </row>
    <row r="194" spans="1:16" s="674" customFormat="1">
      <c r="A194" s="665" t="s">
        <v>239</v>
      </c>
      <c r="B194" s="666"/>
      <c r="C194" s="667"/>
      <c r="D194" s="668"/>
      <c r="E194" s="668"/>
      <c r="F194" s="668"/>
      <c r="G194" s="669"/>
      <c r="H194" s="669"/>
      <c r="I194" s="669"/>
      <c r="J194" s="668"/>
      <c r="K194" s="667">
        <v>8</v>
      </c>
      <c r="L194" s="667">
        <v>3</v>
      </c>
      <c r="M194" s="670">
        <v>8</v>
      </c>
      <c r="N194" s="671">
        <f t="shared" si="6"/>
        <v>19</v>
      </c>
      <c r="O194" s="672">
        <f t="shared" si="7"/>
        <v>6.333333333333333</v>
      </c>
      <c r="P194" s="673">
        <f t="shared" si="8"/>
        <v>0.11352094162633684</v>
      </c>
    </row>
    <row r="195" spans="1:16" s="674" customFormat="1">
      <c r="A195" s="665" t="s">
        <v>240</v>
      </c>
      <c r="B195" s="666"/>
      <c r="C195" s="667"/>
      <c r="D195" s="668"/>
      <c r="E195" s="668"/>
      <c r="F195" s="668"/>
      <c r="G195" s="669"/>
      <c r="H195" s="669"/>
      <c r="I195" s="669"/>
      <c r="J195" s="668"/>
      <c r="K195" s="667">
        <v>10</v>
      </c>
      <c r="L195" s="667">
        <v>15</v>
      </c>
      <c r="M195" s="670">
        <v>15</v>
      </c>
      <c r="N195" s="671">
        <f t="shared" si="6"/>
        <v>40</v>
      </c>
      <c r="O195" s="672">
        <f t="shared" si="7"/>
        <v>13.333333333333334</v>
      </c>
      <c r="P195" s="673">
        <f t="shared" si="8"/>
        <v>0.238991456055446</v>
      </c>
    </row>
    <row r="196" spans="1:16" s="674" customFormat="1">
      <c r="A196" s="665" t="s">
        <v>241</v>
      </c>
      <c r="B196" s="666"/>
      <c r="C196" s="667"/>
      <c r="D196" s="668"/>
      <c r="E196" s="668"/>
      <c r="F196" s="668"/>
      <c r="G196" s="669"/>
      <c r="H196" s="669"/>
      <c r="I196" s="669"/>
      <c r="J196" s="668"/>
      <c r="K196" s="667">
        <v>2</v>
      </c>
      <c r="L196" s="667">
        <v>0</v>
      </c>
      <c r="M196" s="670">
        <v>3</v>
      </c>
      <c r="N196" s="671">
        <f t="shared" si="6"/>
        <v>5</v>
      </c>
      <c r="O196" s="672">
        <f t="shared" si="7"/>
        <v>1.6666666666666667</v>
      </c>
      <c r="P196" s="673">
        <f t="shared" si="8"/>
        <v>2.987393200693075E-2</v>
      </c>
    </row>
    <row r="197" spans="1:16" s="674" customFormat="1">
      <c r="A197" s="665" t="s">
        <v>242</v>
      </c>
      <c r="B197" s="666"/>
      <c r="C197" s="667"/>
      <c r="D197" s="668"/>
      <c r="E197" s="668"/>
      <c r="F197" s="668"/>
      <c r="G197" s="669"/>
      <c r="H197" s="669"/>
      <c r="I197" s="669"/>
      <c r="J197" s="668"/>
      <c r="K197" s="667">
        <v>0</v>
      </c>
      <c r="L197" s="667">
        <v>0</v>
      </c>
      <c r="M197" s="670">
        <v>0</v>
      </c>
      <c r="N197" s="671">
        <f t="shared" ref="N197:N260" si="9">SUM(B197:M197)</f>
        <v>0</v>
      </c>
      <c r="O197" s="672">
        <f t="shared" ref="O197:O262" si="10">AVERAGE(B197:M197)</f>
        <v>0</v>
      </c>
      <c r="P197" s="673">
        <f t="shared" ref="P197:P262" si="11">(N197/$N$263)*100</f>
        <v>0</v>
      </c>
    </row>
    <row r="198" spans="1:16" s="674" customFormat="1">
      <c r="A198" s="665" t="s">
        <v>243</v>
      </c>
      <c r="B198" s="666"/>
      <c r="C198" s="667"/>
      <c r="D198" s="668"/>
      <c r="E198" s="668"/>
      <c r="F198" s="668"/>
      <c r="G198" s="669"/>
      <c r="H198" s="669"/>
      <c r="I198" s="669"/>
      <c r="J198" s="668"/>
      <c r="K198" s="667">
        <v>1</v>
      </c>
      <c r="L198" s="667">
        <v>0</v>
      </c>
      <c r="M198" s="670">
        <v>0</v>
      </c>
      <c r="N198" s="671">
        <f t="shared" si="9"/>
        <v>1</v>
      </c>
      <c r="O198" s="672">
        <f t="shared" si="10"/>
        <v>0.33333333333333331</v>
      </c>
      <c r="P198" s="673">
        <f t="shared" si="11"/>
        <v>5.9747864013861502E-3</v>
      </c>
    </row>
    <row r="199" spans="1:16" s="674" customFormat="1">
      <c r="A199" s="665" t="s">
        <v>244</v>
      </c>
      <c r="B199" s="666"/>
      <c r="C199" s="667"/>
      <c r="D199" s="668"/>
      <c r="E199" s="668"/>
      <c r="F199" s="668"/>
      <c r="G199" s="669"/>
      <c r="H199" s="669"/>
      <c r="I199" s="669"/>
      <c r="J199" s="668"/>
      <c r="K199" s="667">
        <v>1</v>
      </c>
      <c r="L199" s="667">
        <v>0</v>
      </c>
      <c r="M199" s="670">
        <v>0</v>
      </c>
      <c r="N199" s="671">
        <f t="shared" si="9"/>
        <v>1</v>
      </c>
      <c r="O199" s="672">
        <f t="shared" si="10"/>
        <v>0.33333333333333331</v>
      </c>
      <c r="P199" s="673">
        <f t="shared" si="11"/>
        <v>5.9747864013861502E-3</v>
      </c>
    </row>
    <row r="200" spans="1:16" s="674" customFormat="1">
      <c r="A200" s="695" t="s">
        <v>245</v>
      </c>
      <c r="B200" s="666"/>
      <c r="C200" s="667"/>
      <c r="D200" s="668"/>
      <c r="E200" s="668"/>
      <c r="F200" s="668"/>
      <c r="G200" s="669"/>
      <c r="H200" s="669"/>
      <c r="I200" s="669"/>
      <c r="J200" s="668"/>
      <c r="K200" s="667">
        <v>32</v>
      </c>
      <c r="L200" s="667">
        <v>12</v>
      </c>
      <c r="M200" s="670">
        <v>7</v>
      </c>
      <c r="N200" s="671">
        <f t="shared" si="9"/>
        <v>51</v>
      </c>
      <c r="O200" s="672">
        <f t="shared" si="10"/>
        <v>17</v>
      </c>
      <c r="P200" s="673">
        <f t="shared" si="11"/>
        <v>0.30471410647069364</v>
      </c>
    </row>
    <row r="201" spans="1:16" s="674" customFormat="1">
      <c r="A201" s="695" t="s">
        <v>246</v>
      </c>
      <c r="B201" s="666"/>
      <c r="C201" s="667"/>
      <c r="D201" s="668"/>
      <c r="E201" s="668"/>
      <c r="F201" s="668"/>
      <c r="G201" s="669"/>
      <c r="H201" s="669"/>
      <c r="I201" s="669"/>
      <c r="J201" s="668"/>
      <c r="K201" s="667">
        <v>0</v>
      </c>
      <c r="L201" s="667">
        <v>0</v>
      </c>
      <c r="M201" s="670">
        <v>0</v>
      </c>
      <c r="N201" s="671">
        <f t="shared" si="9"/>
        <v>0</v>
      </c>
      <c r="O201" s="672">
        <f t="shared" si="10"/>
        <v>0</v>
      </c>
      <c r="P201" s="673">
        <f t="shared" si="11"/>
        <v>0</v>
      </c>
    </row>
    <row r="202" spans="1:16" s="674" customFormat="1">
      <c r="A202" s="695" t="s">
        <v>247</v>
      </c>
      <c r="B202" s="666"/>
      <c r="C202" s="667"/>
      <c r="D202" s="668"/>
      <c r="E202" s="668"/>
      <c r="F202" s="668"/>
      <c r="G202" s="669"/>
      <c r="H202" s="669"/>
      <c r="I202" s="669"/>
      <c r="J202" s="668"/>
      <c r="K202" s="667">
        <v>11</v>
      </c>
      <c r="L202" s="667">
        <v>8</v>
      </c>
      <c r="M202" s="670">
        <v>5</v>
      </c>
      <c r="N202" s="671">
        <f t="shared" si="9"/>
        <v>24</v>
      </c>
      <c r="O202" s="672">
        <f t="shared" si="10"/>
        <v>8</v>
      </c>
      <c r="P202" s="673">
        <f t="shared" si="11"/>
        <v>0.14339487363326761</v>
      </c>
    </row>
    <row r="203" spans="1:16" s="674" customFormat="1">
      <c r="A203" s="665" t="s">
        <v>248</v>
      </c>
      <c r="B203" s="666"/>
      <c r="C203" s="667"/>
      <c r="D203" s="668"/>
      <c r="E203" s="668"/>
      <c r="F203" s="668"/>
      <c r="G203" s="669"/>
      <c r="H203" s="669"/>
      <c r="I203" s="669"/>
      <c r="J203" s="668"/>
      <c r="K203" s="667">
        <v>214</v>
      </c>
      <c r="L203" s="667">
        <v>110</v>
      </c>
      <c r="M203" s="670">
        <v>137</v>
      </c>
      <c r="N203" s="671">
        <f t="shared" si="9"/>
        <v>461</v>
      </c>
      <c r="O203" s="672">
        <f t="shared" si="10"/>
        <v>153.66666666666666</v>
      </c>
      <c r="P203" s="673">
        <f t="shared" si="11"/>
        <v>2.7543765310390151</v>
      </c>
    </row>
    <row r="204" spans="1:16" s="674" customFormat="1">
      <c r="A204" s="665" t="s">
        <v>249</v>
      </c>
      <c r="B204" s="666"/>
      <c r="C204" s="667"/>
      <c r="D204" s="668"/>
      <c r="E204" s="668"/>
      <c r="F204" s="668"/>
      <c r="G204" s="669"/>
      <c r="H204" s="669"/>
      <c r="I204" s="669"/>
      <c r="J204" s="668"/>
      <c r="K204" s="667">
        <v>224</v>
      </c>
      <c r="L204" s="667">
        <v>212</v>
      </c>
      <c r="M204" s="670">
        <v>198</v>
      </c>
      <c r="N204" s="671">
        <f t="shared" si="9"/>
        <v>634</v>
      </c>
      <c r="O204" s="672">
        <f t="shared" si="10"/>
        <v>211.33333333333334</v>
      </c>
      <c r="P204" s="673">
        <f t="shared" si="11"/>
        <v>3.7880145784788195</v>
      </c>
    </row>
    <row r="205" spans="1:16" s="674" customFormat="1">
      <c r="A205" s="665" t="s">
        <v>250</v>
      </c>
      <c r="B205" s="666"/>
      <c r="C205" s="667"/>
      <c r="D205" s="668"/>
      <c r="E205" s="668"/>
      <c r="F205" s="668"/>
      <c r="G205" s="669"/>
      <c r="H205" s="669"/>
      <c r="I205" s="669"/>
      <c r="J205" s="668"/>
      <c r="K205" s="667">
        <v>28</v>
      </c>
      <c r="L205" s="667">
        <v>16</v>
      </c>
      <c r="M205" s="670">
        <v>18</v>
      </c>
      <c r="N205" s="671">
        <f t="shared" si="9"/>
        <v>62</v>
      </c>
      <c r="O205" s="672">
        <f t="shared" si="10"/>
        <v>20.666666666666668</v>
      </c>
      <c r="P205" s="673">
        <f t="shared" si="11"/>
        <v>0.3704367568859413</v>
      </c>
    </row>
    <row r="206" spans="1:16" s="692" customFormat="1">
      <c r="A206" s="695" t="s">
        <v>251</v>
      </c>
      <c r="B206" s="682"/>
      <c r="C206" s="667"/>
      <c r="D206" s="669"/>
      <c r="E206" s="669"/>
      <c r="F206" s="669"/>
      <c r="G206" s="669"/>
      <c r="H206" s="669"/>
      <c r="I206" s="669"/>
      <c r="J206" s="669"/>
      <c r="K206" s="667">
        <v>20</v>
      </c>
      <c r="L206" s="667">
        <v>5</v>
      </c>
      <c r="M206" s="670">
        <v>14</v>
      </c>
      <c r="N206" s="671">
        <f t="shared" si="9"/>
        <v>39</v>
      </c>
      <c r="O206" s="672">
        <f t="shared" si="10"/>
        <v>13</v>
      </c>
      <c r="P206" s="673">
        <f t="shared" si="11"/>
        <v>0.23301666965405984</v>
      </c>
    </row>
    <row r="207" spans="1:16" s="692" customFormat="1">
      <c r="A207" s="695" t="s">
        <v>252</v>
      </c>
      <c r="B207" s="682"/>
      <c r="C207" s="667"/>
      <c r="D207" s="669"/>
      <c r="E207" s="669"/>
      <c r="F207" s="669"/>
      <c r="G207" s="669"/>
      <c r="H207" s="669"/>
      <c r="I207" s="669"/>
      <c r="J207" s="669"/>
      <c r="K207" s="667">
        <v>35</v>
      </c>
      <c r="L207" s="667">
        <v>16</v>
      </c>
      <c r="M207" s="670">
        <v>23</v>
      </c>
      <c r="N207" s="671">
        <f t="shared" si="9"/>
        <v>74</v>
      </c>
      <c r="O207" s="672">
        <f t="shared" si="10"/>
        <v>24.666666666666668</v>
      </c>
      <c r="P207" s="673">
        <f t="shared" si="11"/>
        <v>0.44213419370257512</v>
      </c>
    </row>
    <row r="208" spans="1:16" s="674" customFormat="1">
      <c r="A208" s="695" t="s">
        <v>253</v>
      </c>
      <c r="B208" s="682"/>
      <c r="C208" s="667"/>
      <c r="D208" s="669"/>
      <c r="E208" s="669"/>
      <c r="F208" s="669"/>
      <c r="G208" s="669"/>
      <c r="H208" s="669"/>
      <c r="I208" s="669"/>
      <c r="J208" s="669"/>
      <c r="K208" s="667">
        <v>1</v>
      </c>
      <c r="L208" s="667">
        <v>1</v>
      </c>
      <c r="M208" s="670">
        <v>1</v>
      </c>
      <c r="N208" s="671">
        <f t="shared" si="9"/>
        <v>3</v>
      </c>
      <c r="O208" s="672">
        <f t="shared" si="10"/>
        <v>1</v>
      </c>
      <c r="P208" s="673">
        <f t="shared" si="11"/>
        <v>1.7924359204158451E-2</v>
      </c>
    </row>
    <row r="209" spans="1:16" s="674" customFormat="1">
      <c r="A209" s="665" t="s">
        <v>254</v>
      </c>
      <c r="B209" s="666"/>
      <c r="C209" s="667"/>
      <c r="D209" s="668"/>
      <c r="E209" s="668"/>
      <c r="F209" s="668"/>
      <c r="G209" s="669"/>
      <c r="H209" s="669"/>
      <c r="I209" s="669"/>
      <c r="J209" s="668"/>
      <c r="K209" s="667">
        <v>200</v>
      </c>
      <c r="L209" s="667">
        <v>161</v>
      </c>
      <c r="M209" s="670">
        <v>217</v>
      </c>
      <c r="N209" s="671">
        <f t="shared" si="9"/>
        <v>578</v>
      </c>
      <c r="O209" s="672">
        <f t="shared" si="10"/>
        <v>192.66666666666666</v>
      </c>
      <c r="P209" s="673">
        <f t="shared" si="11"/>
        <v>3.4534265400011948</v>
      </c>
    </row>
    <row r="210" spans="1:16" s="674" customFormat="1">
      <c r="A210" s="665" t="s">
        <v>255</v>
      </c>
      <c r="B210" s="666"/>
      <c r="C210" s="667"/>
      <c r="D210" s="668"/>
      <c r="E210" s="668"/>
      <c r="F210" s="668"/>
      <c r="G210" s="669"/>
      <c r="H210" s="669"/>
      <c r="I210" s="669"/>
      <c r="J210" s="668"/>
      <c r="K210" s="667">
        <v>1</v>
      </c>
      <c r="L210" s="667">
        <v>1</v>
      </c>
      <c r="M210" s="670">
        <v>2</v>
      </c>
      <c r="N210" s="671">
        <f t="shared" si="9"/>
        <v>4</v>
      </c>
      <c r="O210" s="672">
        <f t="shared" si="10"/>
        <v>1.3333333333333333</v>
      </c>
      <c r="P210" s="673">
        <f t="shared" si="11"/>
        <v>2.3899145605544601E-2</v>
      </c>
    </row>
    <row r="211" spans="1:16" s="674" customFormat="1">
      <c r="A211" s="665" t="s">
        <v>256</v>
      </c>
      <c r="B211" s="666"/>
      <c r="C211" s="667"/>
      <c r="D211" s="668"/>
      <c r="E211" s="668"/>
      <c r="F211" s="668"/>
      <c r="G211" s="669"/>
      <c r="H211" s="669"/>
      <c r="I211" s="669"/>
      <c r="J211" s="668"/>
      <c r="K211" s="667">
        <v>7</v>
      </c>
      <c r="L211" s="667">
        <v>5</v>
      </c>
      <c r="M211" s="670">
        <v>10</v>
      </c>
      <c r="N211" s="671">
        <f t="shared" si="9"/>
        <v>22</v>
      </c>
      <c r="O211" s="672">
        <f t="shared" si="10"/>
        <v>7.333333333333333</v>
      </c>
      <c r="P211" s="673">
        <f t="shared" si="11"/>
        <v>0.1314453008304953</v>
      </c>
    </row>
    <row r="212" spans="1:16" s="674" customFormat="1">
      <c r="A212" s="665" t="s">
        <v>257</v>
      </c>
      <c r="B212" s="666"/>
      <c r="C212" s="667"/>
      <c r="D212" s="668"/>
      <c r="E212" s="668"/>
      <c r="F212" s="668"/>
      <c r="G212" s="669"/>
      <c r="H212" s="669"/>
      <c r="I212" s="669"/>
      <c r="J212" s="668"/>
      <c r="K212" s="667">
        <v>0</v>
      </c>
      <c r="L212" s="667">
        <v>0</v>
      </c>
      <c r="M212" s="670">
        <v>0</v>
      </c>
      <c r="N212" s="671">
        <f t="shared" si="9"/>
        <v>0</v>
      </c>
      <c r="O212" s="672">
        <f t="shared" si="10"/>
        <v>0</v>
      </c>
      <c r="P212" s="673">
        <f t="shared" si="11"/>
        <v>0</v>
      </c>
    </row>
    <row r="213" spans="1:16" s="674" customFormat="1">
      <c r="A213" s="665" t="s">
        <v>258</v>
      </c>
      <c r="B213" s="666"/>
      <c r="C213" s="667"/>
      <c r="D213" s="668"/>
      <c r="E213" s="668"/>
      <c r="F213" s="668"/>
      <c r="G213" s="669"/>
      <c r="H213" s="669"/>
      <c r="I213" s="669"/>
      <c r="J213" s="668"/>
      <c r="K213" s="667">
        <v>0</v>
      </c>
      <c r="L213" s="667">
        <v>0</v>
      </c>
      <c r="M213" s="670">
        <v>0</v>
      </c>
      <c r="N213" s="671">
        <f t="shared" si="9"/>
        <v>0</v>
      </c>
      <c r="O213" s="672">
        <f t="shared" si="10"/>
        <v>0</v>
      </c>
      <c r="P213" s="673">
        <f t="shared" si="11"/>
        <v>0</v>
      </c>
    </row>
    <row r="214" spans="1:16" s="674" customFormat="1">
      <c r="A214" s="665" t="s">
        <v>259</v>
      </c>
      <c r="B214" s="666"/>
      <c r="C214" s="667"/>
      <c r="D214" s="668"/>
      <c r="E214" s="668"/>
      <c r="F214" s="668"/>
      <c r="G214" s="669"/>
      <c r="H214" s="669"/>
      <c r="I214" s="669"/>
      <c r="J214" s="668"/>
      <c r="K214" s="667">
        <v>8</v>
      </c>
      <c r="L214" s="667">
        <v>12</v>
      </c>
      <c r="M214" s="670">
        <v>11</v>
      </c>
      <c r="N214" s="671">
        <f t="shared" si="9"/>
        <v>31</v>
      </c>
      <c r="O214" s="672">
        <f t="shared" si="10"/>
        <v>10.333333333333334</v>
      </c>
      <c r="P214" s="673">
        <f t="shared" si="11"/>
        <v>0.18521837844297065</v>
      </c>
    </row>
    <row r="215" spans="1:16" s="674" customFormat="1">
      <c r="A215" s="695" t="s">
        <v>260</v>
      </c>
      <c r="B215" s="666"/>
      <c r="C215" s="667"/>
      <c r="D215" s="668"/>
      <c r="E215" s="668"/>
      <c r="F215" s="668"/>
      <c r="G215" s="669"/>
      <c r="H215" s="669"/>
      <c r="I215" s="669"/>
      <c r="J215" s="668"/>
      <c r="K215" s="667">
        <v>323</v>
      </c>
      <c r="L215" s="667">
        <v>282</v>
      </c>
      <c r="M215" s="670">
        <v>343</v>
      </c>
      <c r="N215" s="671">
        <f t="shared" si="9"/>
        <v>948</v>
      </c>
      <c r="O215" s="672">
        <f t="shared" si="10"/>
        <v>316</v>
      </c>
      <c r="P215" s="673">
        <f t="shared" si="11"/>
        <v>5.6640975085140699</v>
      </c>
    </row>
    <row r="216" spans="1:16" s="674" customFormat="1">
      <c r="A216" s="665" t="s">
        <v>261</v>
      </c>
      <c r="B216" s="666"/>
      <c r="C216" s="667"/>
      <c r="D216" s="668"/>
      <c r="E216" s="668"/>
      <c r="F216" s="668"/>
      <c r="G216" s="669"/>
      <c r="H216" s="669"/>
      <c r="I216" s="669"/>
      <c r="J216" s="668"/>
      <c r="K216" s="667">
        <v>0</v>
      </c>
      <c r="L216" s="667">
        <v>0</v>
      </c>
      <c r="M216" s="670">
        <v>0</v>
      </c>
      <c r="N216" s="671">
        <f t="shared" si="9"/>
        <v>0</v>
      </c>
      <c r="O216" s="672">
        <f t="shared" si="10"/>
        <v>0</v>
      </c>
      <c r="P216" s="673">
        <f t="shared" si="11"/>
        <v>0</v>
      </c>
    </row>
    <row r="217" spans="1:16" s="674" customFormat="1">
      <c r="A217" s="665" t="s">
        <v>262</v>
      </c>
      <c r="B217" s="666"/>
      <c r="C217" s="667"/>
      <c r="D217" s="668"/>
      <c r="E217" s="668"/>
      <c r="F217" s="668"/>
      <c r="G217" s="669"/>
      <c r="H217" s="669"/>
      <c r="I217" s="669"/>
      <c r="J217" s="668"/>
      <c r="K217" s="667">
        <v>0</v>
      </c>
      <c r="L217" s="667">
        <v>0</v>
      </c>
      <c r="M217" s="670">
        <v>0</v>
      </c>
      <c r="N217" s="671">
        <f t="shared" si="9"/>
        <v>0</v>
      </c>
      <c r="O217" s="672">
        <f t="shared" si="10"/>
        <v>0</v>
      </c>
      <c r="P217" s="673">
        <f t="shared" si="11"/>
        <v>0</v>
      </c>
    </row>
    <row r="218" spans="1:16" s="674" customFormat="1">
      <c r="A218" s="665" t="s">
        <v>263</v>
      </c>
      <c r="B218" s="666"/>
      <c r="C218" s="667"/>
      <c r="D218" s="668"/>
      <c r="E218" s="668"/>
      <c r="F218" s="668"/>
      <c r="G218" s="669"/>
      <c r="H218" s="669"/>
      <c r="I218" s="669"/>
      <c r="J218" s="668"/>
      <c r="K218" s="667">
        <v>5</v>
      </c>
      <c r="L218" s="667">
        <v>11</v>
      </c>
      <c r="M218" s="670">
        <v>6</v>
      </c>
      <c r="N218" s="671">
        <f t="shared" si="9"/>
        <v>22</v>
      </c>
      <c r="O218" s="672">
        <f t="shared" si="10"/>
        <v>7.333333333333333</v>
      </c>
      <c r="P218" s="673">
        <f t="shared" si="11"/>
        <v>0.1314453008304953</v>
      </c>
    </row>
    <row r="219" spans="1:16" s="674" customFormat="1">
      <c r="A219" s="695" t="s">
        <v>264</v>
      </c>
      <c r="B219" s="666"/>
      <c r="C219" s="667"/>
      <c r="D219" s="668"/>
      <c r="E219" s="668"/>
      <c r="F219" s="668"/>
      <c r="G219" s="669"/>
      <c r="H219" s="669"/>
      <c r="I219" s="669"/>
      <c r="J219" s="668"/>
      <c r="K219" s="667">
        <v>1</v>
      </c>
      <c r="L219" s="667">
        <v>4</v>
      </c>
      <c r="M219" s="670">
        <v>1</v>
      </c>
      <c r="N219" s="671">
        <f t="shared" si="9"/>
        <v>6</v>
      </c>
      <c r="O219" s="672">
        <f t="shared" si="10"/>
        <v>2</v>
      </c>
      <c r="P219" s="673">
        <f t="shared" si="11"/>
        <v>3.5848718408316903E-2</v>
      </c>
    </row>
    <row r="220" spans="1:16" s="674" customFormat="1">
      <c r="A220" s="665" t="s">
        <v>265</v>
      </c>
      <c r="B220" s="666"/>
      <c r="C220" s="667"/>
      <c r="D220" s="668"/>
      <c r="E220" s="668"/>
      <c r="F220" s="668"/>
      <c r="G220" s="669"/>
      <c r="H220" s="669"/>
      <c r="I220" s="669"/>
      <c r="J220" s="668"/>
      <c r="K220" s="667">
        <v>73</v>
      </c>
      <c r="L220" s="667">
        <v>59</v>
      </c>
      <c r="M220" s="670">
        <v>41</v>
      </c>
      <c r="N220" s="671">
        <f t="shared" si="9"/>
        <v>173</v>
      </c>
      <c r="O220" s="672">
        <f t="shared" si="10"/>
        <v>57.666666666666664</v>
      </c>
      <c r="P220" s="673">
        <f t="shared" si="11"/>
        <v>1.0336380474398041</v>
      </c>
    </row>
    <row r="221" spans="1:16" s="674" customFormat="1">
      <c r="A221" s="665" t="s">
        <v>266</v>
      </c>
      <c r="B221" s="666"/>
      <c r="C221" s="667"/>
      <c r="D221" s="668"/>
      <c r="E221" s="668"/>
      <c r="F221" s="668"/>
      <c r="G221" s="669"/>
      <c r="H221" s="669"/>
      <c r="I221" s="669"/>
      <c r="J221" s="668"/>
      <c r="K221" s="667">
        <v>0</v>
      </c>
      <c r="L221" s="667">
        <v>0</v>
      </c>
      <c r="M221" s="670">
        <v>0</v>
      </c>
      <c r="N221" s="671">
        <f t="shared" si="9"/>
        <v>0</v>
      </c>
      <c r="O221" s="672">
        <f t="shared" si="10"/>
        <v>0</v>
      </c>
      <c r="P221" s="673">
        <f t="shared" si="11"/>
        <v>0</v>
      </c>
    </row>
    <row r="222" spans="1:16" s="674" customFormat="1">
      <c r="A222" s="695" t="s">
        <v>267</v>
      </c>
      <c r="B222" s="666"/>
      <c r="C222" s="667"/>
      <c r="D222" s="668"/>
      <c r="E222" s="668"/>
      <c r="F222" s="668"/>
      <c r="G222" s="669"/>
      <c r="H222" s="669"/>
      <c r="I222" s="669"/>
      <c r="J222" s="668"/>
      <c r="K222" s="667">
        <v>0</v>
      </c>
      <c r="L222" s="667">
        <v>0</v>
      </c>
      <c r="M222" s="670">
        <v>0</v>
      </c>
      <c r="N222" s="671">
        <f t="shared" si="9"/>
        <v>0</v>
      </c>
      <c r="O222" s="672">
        <f t="shared" si="10"/>
        <v>0</v>
      </c>
      <c r="P222" s="673">
        <f t="shared" si="11"/>
        <v>0</v>
      </c>
    </row>
    <row r="223" spans="1:16" s="674" customFormat="1">
      <c r="A223" s="695" t="s">
        <v>268</v>
      </c>
      <c r="B223" s="666"/>
      <c r="C223" s="667"/>
      <c r="D223" s="668"/>
      <c r="E223" s="668"/>
      <c r="F223" s="668"/>
      <c r="G223" s="669"/>
      <c r="H223" s="669"/>
      <c r="I223" s="669"/>
      <c r="J223" s="668"/>
      <c r="K223" s="667">
        <v>36</v>
      </c>
      <c r="L223" s="667">
        <v>19</v>
      </c>
      <c r="M223" s="670">
        <v>23</v>
      </c>
      <c r="N223" s="671">
        <f t="shared" si="9"/>
        <v>78</v>
      </c>
      <c r="O223" s="672">
        <f t="shared" si="10"/>
        <v>26</v>
      </c>
      <c r="P223" s="673">
        <f t="shared" si="11"/>
        <v>0.46603333930811969</v>
      </c>
    </row>
    <row r="224" spans="1:16" s="674" customFormat="1">
      <c r="A224" s="695" t="s">
        <v>269</v>
      </c>
      <c r="B224" s="666"/>
      <c r="C224" s="667"/>
      <c r="D224" s="668"/>
      <c r="E224" s="668"/>
      <c r="F224" s="668"/>
      <c r="G224" s="669"/>
      <c r="H224" s="669"/>
      <c r="I224" s="669"/>
      <c r="J224" s="668"/>
      <c r="K224" s="667">
        <v>1</v>
      </c>
      <c r="L224" s="667">
        <v>0</v>
      </c>
      <c r="M224" s="670">
        <v>0</v>
      </c>
      <c r="N224" s="671">
        <f t="shared" si="9"/>
        <v>1</v>
      </c>
      <c r="O224" s="672">
        <f t="shared" si="10"/>
        <v>0.33333333333333331</v>
      </c>
      <c r="P224" s="673">
        <f t="shared" si="11"/>
        <v>5.9747864013861502E-3</v>
      </c>
    </row>
    <row r="225" spans="1:16" s="674" customFormat="1" ht="14.25" customHeight="1">
      <c r="A225" s="665" t="s">
        <v>270</v>
      </c>
      <c r="B225" s="666"/>
      <c r="C225" s="667"/>
      <c r="D225" s="668"/>
      <c r="E225" s="668"/>
      <c r="F225" s="668"/>
      <c r="G225" s="669"/>
      <c r="H225" s="669"/>
      <c r="I225" s="669"/>
      <c r="J225" s="668"/>
      <c r="K225" s="667">
        <v>18</v>
      </c>
      <c r="L225" s="667">
        <v>18</v>
      </c>
      <c r="M225" s="670">
        <v>12</v>
      </c>
      <c r="N225" s="671">
        <f t="shared" si="9"/>
        <v>48</v>
      </c>
      <c r="O225" s="672">
        <f t="shared" si="10"/>
        <v>16</v>
      </c>
      <c r="P225" s="673">
        <f t="shared" si="11"/>
        <v>0.28678974726653522</v>
      </c>
    </row>
    <row r="226" spans="1:16" s="674" customFormat="1">
      <c r="A226" s="665" t="s">
        <v>271</v>
      </c>
      <c r="B226" s="666"/>
      <c r="C226" s="667"/>
      <c r="D226" s="668"/>
      <c r="E226" s="668"/>
      <c r="F226" s="668"/>
      <c r="G226" s="669"/>
      <c r="H226" s="669"/>
      <c r="I226" s="669"/>
      <c r="J226" s="668"/>
      <c r="K226" s="667">
        <v>7</v>
      </c>
      <c r="L226" s="667">
        <v>0</v>
      </c>
      <c r="M226" s="670">
        <v>1</v>
      </c>
      <c r="N226" s="671">
        <f t="shared" si="9"/>
        <v>8</v>
      </c>
      <c r="O226" s="672">
        <f t="shared" si="10"/>
        <v>2.6666666666666665</v>
      </c>
      <c r="P226" s="673">
        <f t="shared" si="11"/>
        <v>4.7798291211089201E-2</v>
      </c>
    </row>
    <row r="227" spans="1:16" s="674" customFormat="1">
      <c r="A227" s="665" t="s">
        <v>272</v>
      </c>
      <c r="B227" s="666"/>
      <c r="C227" s="667"/>
      <c r="D227" s="668"/>
      <c r="E227" s="668"/>
      <c r="F227" s="668"/>
      <c r="G227" s="669"/>
      <c r="H227" s="669"/>
      <c r="I227" s="669"/>
      <c r="J227" s="668"/>
      <c r="K227" s="667">
        <v>0</v>
      </c>
      <c r="L227" s="667">
        <v>0</v>
      </c>
      <c r="M227" s="670">
        <v>0</v>
      </c>
      <c r="N227" s="671">
        <f t="shared" si="9"/>
        <v>0</v>
      </c>
      <c r="O227" s="672">
        <f t="shared" si="10"/>
        <v>0</v>
      </c>
      <c r="P227" s="673">
        <f t="shared" si="11"/>
        <v>0</v>
      </c>
    </row>
    <row r="228" spans="1:16" s="674" customFormat="1">
      <c r="A228" s="665" t="s">
        <v>273</v>
      </c>
      <c r="B228" s="666"/>
      <c r="C228" s="667"/>
      <c r="D228" s="668"/>
      <c r="E228" s="668"/>
      <c r="F228" s="668"/>
      <c r="G228" s="669"/>
      <c r="H228" s="669"/>
      <c r="I228" s="669"/>
      <c r="J228" s="668"/>
      <c r="K228" s="667">
        <v>0</v>
      </c>
      <c r="L228" s="667">
        <v>6</v>
      </c>
      <c r="M228" s="670">
        <v>2</v>
      </c>
      <c r="N228" s="671">
        <f t="shared" si="9"/>
        <v>8</v>
      </c>
      <c r="O228" s="672">
        <f t="shared" si="10"/>
        <v>2.6666666666666665</v>
      </c>
      <c r="P228" s="673">
        <f t="shared" si="11"/>
        <v>4.7798291211089201E-2</v>
      </c>
    </row>
    <row r="229" spans="1:16" s="674" customFormat="1">
      <c r="A229" s="695" t="s">
        <v>274</v>
      </c>
      <c r="B229" s="666"/>
      <c r="C229" s="667"/>
      <c r="D229" s="668"/>
      <c r="E229" s="668"/>
      <c r="F229" s="668"/>
      <c r="G229" s="669"/>
      <c r="H229" s="669"/>
      <c r="I229" s="669"/>
      <c r="J229" s="668"/>
      <c r="K229" s="667">
        <v>0</v>
      </c>
      <c r="L229" s="667">
        <v>0</v>
      </c>
      <c r="M229" s="670">
        <v>0</v>
      </c>
      <c r="N229" s="671">
        <f t="shared" si="9"/>
        <v>0</v>
      </c>
      <c r="O229" s="672">
        <f t="shared" si="10"/>
        <v>0</v>
      </c>
      <c r="P229" s="673">
        <f t="shared" si="11"/>
        <v>0</v>
      </c>
    </row>
    <row r="230" spans="1:16" s="674" customFormat="1">
      <c r="A230" s="696" t="s">
        <v>275</v>
      </c>
      <c r="B230" s="666"/>
      <c r="C230" s="667"/>
      <c r="D230" s="668"/>
      <c r="E230" s="668"/>
      <c r="F230" s="668"/>
      <c r="G230" s="669"/>
      <c r="H230" s="669"/>
      <c r="I230" s="669"/>
      <c r="J230" s="668"/>
      <c r="K230" s="667">
        <v>0</v>
      </c>
      <c r="L230" s="667">
        <v>0</v>
      </c>
      <c r="M230" s="670">
        <v>0</v>
      </c>
      <c r="N230" s="671">
        <f t="shared" si="9"/>
        <v>0</v>
      </c>
      <c r="O230" s="672">
        <f t="shared" si="10"/>
        <v>0</v>
      </c>
      <c r="P230" s="673">
        <f t="shared" si="11"/>
        <v>0</v>
      </c>
    </row>
    <row r="231" spans="1:16" s="674" customFormat="1">
      <c r="A231" s="695" t="s">
        <v>276</v>
      </c>
      <c r="B231" s="666"/>
      <c r="C231" s="667"/>
      <c r="D231" s="668"/>
      <c r="E231" s="668"/>
      <c r="F231" s="668"/>
      <c r="G231" s="669"/>
      <c r="H231" s="669"/>
      <c r="I231" s="669"/>
      <c r="J231" s="668"/>
      <c r="K231" s="667">
        <v>0</v>
      </c>
      <c r="L231" s="667">
        <v>0</v>
      </c>
      <c r="M231" s="670">
        <v>0</v>
      </c>
      <c r="N231" s="671">
        <f t="shared" si="9"/>
        <v>0</v>
      </c>
      <c r="O231" s="672">
        <f t="shared" si="10"/>
        <v>0</v>
      </c>
      <c r="P231" s="673">
        <f t="shared" si="11"/>
        <v>0</v>
      </c>
    </row>
    <row r="232" spans="1:16" s="674" customFormat="1">
      <c r="A232" s="695" t="s">
        <v>277</v>
      </c>
      <c r="B232" s="666"/>
      <c r="C232" s="667"/>
      <c r="D232" s="668"/>
      <c r="E232" s="668"/>
      <c r="F232" s="668"/>
      <c r="G232" s="669"/>
      <c r="H232" s="669"/>
      <c r="I232" s="669"/>
      <c r="J232" s="668"/>
      <c r="K232" s="667">
        <v>10</v>
      </c>
      <c r="L232" s="667">
        <v>4</v>
      </c>
      <c r="M232" s="670">
        <v>0</v>
      </c>
      <c r="N232" s="671">
        <f t="shared" si="9"/>
        <v>14</v>
      </c>
      <c r="O232" s="672">
        <f t="shared" si="10"/>
        <v>4.666666666666667</v>
      </c>
      <c r="P232" s="673">
        <f t="shared" si="11"/>
        <v>8.3647009619406104E-2</v>
      </c>
    </row>
    <row r="233" spans="1:16" s="674" customFormat="1">
      <c r="A233" s="665" t="s">
        <v>278</v>
      </c>
      <c r="B233" s="666"/>
      <c r="C233" s="667"/>
      <c r="D233" s="668"/>
      <c r="E233" s="668"/>
      <c r="F233" s="668"/>
      <c r="G233" s="669"/>
      <c r="H233" s="669"/>
      <c r="I233" s="669"/>
      <c r="J233" s="668"/>
      <c r="K233" s="667">
        <v>0</v>
      </c>
      <c r="L233" s="667">
        <v>0</v>
      </c>
      <c r="M233" s="670">
        <v>0</v>
      </c>
      <c r="N233" s="671">
        <f t="shared" si="9"/>
        <v>0</v>
      </c>
      <c r="O233" s="672">
        <f t="shared" si="10"/>
        <v>0</v>
      </c>
      <c r="P233" s="673">
        <f t="shared" si="11"/>
        <v>0</v>
      </c>
    </row>
    <row r="234" spans="1:16" s="674" customFormat="1">
      <c r="A234" s="665" t="s">
        <v>279</v>
      </c>
      <c r="B234" s="666"/>
      <c r="C234" s="667"/>
      <c r="D234" s="668"/>
      <c r="E234" s="668"/>
      <c r="F234" s="668"/>
      <c r="G234" s="669"/>
      <c r="H234" s="669"/>
      <c r="I234" s="669"/>
      <c r="J234" s="668"/>
      <c r="K234" s="667">
        <v>0</v>
      </c>
      <c r="L234" s="667">
        <v>0</v>
      </c>
      <c r="M234" s="670">
        <v>0</v>
      </c>
      <c r="N234" s="671">
        <f t="shared" si="9"/>
        <v>0</v>
      </c>
      <c r="O234" s="672">
        <f t="shared" si="10"/>
        <v>0</v>
      </c>
      <c r="P234" s="673">
        <f t="shared" si="11"/>
        <v>0</v>
      </c>
    </row>
    <row r="235" spans="1:16" s="674" customFormat="1">
      <c r="A235" s="665" t="s">
        <v>280</v>
      </c>
      <c r="B235" s="666"/>
      <c r="C235" s="667"/>
      <c r="D235" s="668"/>
      <c r="E235" s="668"/>
      <c r="F235" s="668"/>
      <c r="G235" s="669"/>
      <c r="H235" s="669"/>
      <c r="I235" s="669"/>
      <c r="J235" s="668"/>
      <c r="K235" s="667">
        <v>3</v>
      </c>
      <c r="L235" s="667">
        <v>3</v>
      </c>
      <c r="M235" s="670">
        <v>1</v>
      </c>
      <c r="N235" s="671">
        <f t="shared" si="9"/>
        <v>7</v>
      </c>
      <c r="O235" s="672">
        <f t="shared" si="10"/>
        <v>2.3333333333333335</v>
      </c>
      <c r="P235" s="673">
        <f t="shared" si="11"/>
        <v>4.1823504809703052E-2</v>
      </c>
    </row>
    <row r="236" spans="1:16" s="674" customFormat="1">
      <c r="A236" s="695" t="s">
        <v>281</v>
      </c>
      <c r="B236" s="666"/>
      <c r="C236" s="667"/>
      <c r="D236" s="668"/>
      <c r="E236" s="668"/>
      <c r="F236" s="668"/>
      <c r="G236" s="669"/>
      <c r="H236" s="669"/>
      <c r="I236" s="669"/>
      <c r="J236" s="668"/>
      <c r="K236" s="667">
        <v>3</v>
      </c>
      <c r="L236" s="667">
        <v>6</v>
      </c>
      <c r="M236" s="670">
        <v>4</v>
      </c>
      <c r="N236" s="671">
        <f t="shared" si="9"/>
        <v>13</v>
      </c>
      <c r="O236" s="672">
        <f t="shared" si="10"/>
        <v>4.333333333333333</v>
      </c>
      <c r="P236" s="673">
        <f t="shared" si="11"/>
        <v>7.7672223218019948E-2</v>
      </c>
    </row>
    <row r="237" spans="1:16" s="674" customFormat="1">
      <c r="A237" s="665" t="s">
        <v>282</v>
      </c>
      <c r="B237" s="666"/>
      <c r="C237" s="667"/>
      <c r="D237" s="668"/>
      <c r="E237" s="668"/>
      <c r="F237" s="668"/>
      <c r="G237" s="669"/>
      <c r="H237" s="669"/>
      <c r="I237" s="669"/>
      <c r="J237" s="668"/>
      <c r="K237" s="667">
        <v>0</v>
      </c>
      <c r="L237" s="667">
        <v>0</v>
      </c>
      <c r="M237" s="670">
        <v>0</v>
      </c>
      <c r="N237" s="671">
        <f t="shared" si="9"/>
        <v>0</v>
      </c>
      <c r="O237" s="672">
        <f t="shared" si="10"/>
        <v>0</v>
      </c>
      <c r="P237" s="673">
        <f t="shared" si="11"/>
        <v>0</v>
      </c>
    </row>
    <row r="238" spans="1:16" s="674" customFormat="1">
      <c r="A238" s="695" t="s">
        <v>283</v>
      </c>
      <c r="B238" s="666"/>
      <c r="C238" s="667"/>
      <c r="D238" s="668"/>
      <c r="E238" s="668"/>
      <c r="F238" s="668"/>
      <c r="G238" s="669"/>
      <c r="H238" s="669"/>
      <c r="I238" s="669"/>
      <c r="J238" s="668"/>
      <c r="K238" s="667">
        <v>3</v>
      </c>
      <c r="L238" s="667">
        <v>0</v>
      </c>
      <c r="M238" s="670">
        <v>5</v>
      </c>
      <c r="N238" s="671">
        <f t="shared" si="9"/>
        <v>8</v>
      </c>
      <c r="O238" s="672">
        <f t="shared" si="10"/>
        <v>2.6666666666666665</v>
      </c>
      <c r="P238" s="673">
        <f t="shared" si="11"/>
        <v>4.7798291211089201E-2</v>
      </c>
    </row>
    <row r="239" spans="1:16" s="674" customFormat="1">
      <c r="A239" s="665" t="s">
        <v>284</v>
      </c>
      <c r="B239" s="666"/>
      <c r="C239" s="667"/>
      <c r="D239" s="668"/>
      <c r="E239" s="668"/>
      <c r="F239" s="668"/>
      <c r="G239" s="669"/>
      <c r="H239" s="669"/>
      <c r="I239" s="669"/>
      <c r="J239" s="668"/>
      <c r="K239" s="667">
        <v>133</v>
      </c>
      <c r="L239" s="667">
        <v>116</v>
      </c>
      <c r="M239" s="670">
        <v>131</v>
      </c>
      <c r="N239" s="671">
        <f t="shared" si="9"/>
        <v>380</v>
      </c>
      <c r="O239" s="672">
        <f t="shared" si="10"/>
        <v>126.66666666666667</v>
      </c>
      <c r="P239" s="673">
        <f t="shared" si="11"/>
        <v>2.2704188325267372</v>
      </c>
    </row>
    <row r="240" spans="1:16" s="674" customFormat="1">
      <c r="A240" s="665" t="s">
        <v>285</v>
      </c>
      <c r="B240" s="666"/>
      <c r="C240" s="667"/>
      <c r="D240" s="668"/>
      <c r="E240" s="668"/>
      <c r="F240" s="668"/>
      <c r="G240" s="669"/>
      <c r="H240" s="669"/>
      <c r="I240" s="669"/>
      <c r="J240" s="668"/>
      <c r="K240" s="667">
        <v>1</v>
      </c>
      <c r="L240" s="667">
        <v>0</v>
      </c>
      <c r="M240" s="670">
        <v>0</v>
      </c>
      <c r="N240" s="671">
        <f t="shared" si="9"/>
        <v>1</v>
      </c>
      <c r="O240" s="672">
        <f t="shared" si="10"/>
        <v>0.33333333333333331</v>
      </c>
      <c r="P240" s="673">
        <f t="shared" si="11"/>
        <v>5.9747864013861502E-3</v>
      </c>
    </row>
    <row r="241" spans="1:16" s="674" customFormat="1">
      <c r="A241" s="675" t="s">
        <v>286</v>
      </c>
      <c r="B241" s="666"/>
      <c r="C241" s="667"/>
      <c r="D241" s="668"/>
      <c r="E241" s="668"/>
      <c r="F241" s="668"/>
      <c r="G241" s="669"/>
      <c r="H241" s="669"/>
      <c r="I241" s="669"/>
      <c r="J241" s="668"/>
      <c r="K241" s="667">
        <v>3</v>
      </c>
      <c r="L241" s="667">
        <v>1</v>
      </c>
      <c r="M241" s="670">
        <v>1</v>
      </c>
      <c r="N241" s="671">
        <f t="shared" si="9"/>
        <v>5</v>
      </c>
      <c r="O241" s="672">
        <f t="shared" si="10"/>
        <v>1.6666666666666667</v>
      </c>
      <c r="P241" s="673">
        <f t="shared" si="11"/>
        <v>2.987393200693075E-2</v>
      </c>
    </row>
    <row r="242" spans="1:16" s="674" customFormat="1">
      <c r="A242" s="665" t="s">
        <v>287</v>
      </c>
      <c r="B242" s="666"/>
      <c r="C242" s="667"/>
      <c r="D242" s="668"/>
      <c r="E242" s="668"/>
      <c r="F242" s="668"/>
      <c r="G242" s="669"/>
      <c r="H242" s="669"/>
      <c r="I242" s="669"/>
      <c r="J242" s="668"/>
      <c r="K242" s="667">
        <v>0</v>
      </c>
      <c r="L242" s="667">
        <v>0</v>
      </c>
      <c r="M242" s="670">
        <v>0</v>
      </c>
      <c r="N242" s="671">
        <f t="shared" si="9"/>
        <v>0</v>
      </c>
      <c r="O242" s="672">
        <f t="shared" si="10"/>
        <v>0</v>
      </c>
      <c r="P242" s="673">
        <f t="shared" si="11"/>
        <v>0</v>
      </c>
    </row>
    <row r="243" spans="1:16" s="674" customFormat="1">
      <c r="A243" s="665" t="s">
        <v>288</v>
      </c>
      <c r="B243" s="666"/>
      <c r="C243" s="667"/>
      <c r="D243" s="668"/>
      <c r="E243" s="668"/>
      <c r="F243" s="668"/>
      <c r="G243" s="669"/>
      <c r="H243" s="669"/>
      <c r="I243" s="669"/>
      <c r="J243" s="668"/>
      <c r="K243" s="667">
        <v>19</v>
      </c>
      <c r="L243" s="667">
        <v>24</v>
      </c>
      <c r="M243" s="670">
        <v>34</v>
      </c>
      <c r="N243" s="671">
        <f t="shared" si="9"/>
        <v>77</v>
      </c>
      <c r="O243" s="672">
        <f t="shared" si="10"/>
        <v>25.666666666666668</v>
      </c>
      <c r="P243" s="673">
        <f t="shared" si="11"/>
        <v>0.46005855290673359</v>
      </c>
    </row>
    <row r="244" spans="1:16" s="674" customFormat="1">
      <c r="A244" s="665" t="s">
        <v>289</v>
      </c>
      <c r="B244" s="666"/>
      <c r="C244" s="667"/>
      <c r="D244" s="668"/>
      <c r="E244" s="668"/>
      <c r="F244" s="668"/>
      <c r="G244" s="669"/>
      <c r="H244" s="669"/>
      <c r="I244" s="669"/>
      <c r="J244" s="668"/>
      <c r="K244" s="667">
        <v>2</v>
      </c>
      <c r="L244" s="667">
        <v>1</v>
      </c>
      <c r="M244" s="670">
        <v>2</v>
      </c>
      <c r="N244" s="671">
        <f t="shared" si="9"/>
        <v>5</v>
      </c>
      <c r="O244" s="672">
        <f t="shared" si="10"/>
        <v>1.6666666666666667</v>
      </c>
      <c r="P244" s="673">
        <f t="shared" si="11"/>
        <v>2.987393200693075E-2</v>
      </c>
    </row>
    <row r="245" spans="1:16" s="674" customFormat="1">
      <c r="A245" s="665" t="s">
        <v>290</v>
      </c>
      <c r="B245" s="666"/>
      <c r="C245" s="667"/>
      <c r="D245" s="668"/>
      <c r="E245" s="668"/>
      <c r="F245" s="668"/>
      <c r="G245" s="669"/>
      <c r="H245" s="669"/>
      <c r="I245" s="669"/>
      <c r="J245" s="668"/>
      <c r="K245" s="667">
        <v>0</v>
      </c>
      <c r="L245" s="667">
        <v>0</v>
      </c>
      <c r="M245" s="670">
        <v>0</v>
      </c>
      <c r="N245" s="671">
        <f t="shared" si="9"/>
        <v>0</v>
      </c>
      <c r="O245" s="672">
        <f t="shared" si="10"/>
        <v>0</v>
      </c>
      <c r="P245" s="673">
        <f t="shared" si="11"/>
        <v>0</v>
      </c>
    </row>
    <row r="246" spans="1:16" s="674" customFormat="1">
      <c r="A246" s="665" t="s">
        <v>291</v>
      </c>
      <c r="B246" s="666"/>
      <c r="C246" s="667"/>
      <c r="D246" s="668"/>
      <c r="E246" s="668"/>
      <c r="F246" s="668"/>
      <c r="G246" s="669"/>
      <c r="H246" s="669"/>
      <c r="I246" s="669"/>
      <c r="J246" s="668"/>
      <c r="K246" s="667">
        <v>10</v>
      </c>
      <c r="L246" s="667">
        <v>6</v>
      </c>
      <c r="M246" s="670">
        <v>1</v>
      </c>
      <c r="N246" s="671">
        <f t="shared" si="9"/>
        <v>17</v>
      </c>
      <c r="O246" s="672">
        <f t="shared" si="10"/>
        <v>5.666666666666667</v>
      </c>
      <c r="P246" s="673">
        <f t="shared" si="11"/>
        <v>0.10157136882356457</v>
      </c>
    </row>
    <row r="247" spans="1:16" s="674" customFormat="1">
      <c r="A247" s="665" t="s">
        <v>292</v>
      </c>
      <c r="B247" s="666"/>
      <c r="C247" s="667"/>
      <c r="D247" s="668"/>
      <c r="E247" s="668"/>
      <c r="F247" s="668"/>
      <c r="G247" s="669"/>
      <c r="H247" s="669"/>
      <c r="I247" s="669"/>
      <c r="J247" s="668"/>
      <c r="K247" s="667">
        <v>9</v>
      </c>
      <c r="L247" s="667">
        <v>16</v>
      </c>
      <c r="M247" s="670">
        <v>10</v>
      </c>
      <c r="N247" s="671">
        <f t="shared" si="9"/>
        <v>35</v>
      </c>
      <c r="O247" s="672">
        <f t="shared" si="10"/>
        <v>11.666666666666666</v>
      </c>
      <c r="P247" s="673">
        <f t="shared" si="11"/>
        <v>0.20911752404851527</v>
      </c>
    </row>
    <row r="248" spans="1:16" s="674" customFormat="1">
      <c r="A248" s="695" t="s">
        <v>293</v>
      </c>
      <c r="B248" s="666"/>
      <c r="C248" s="667"/>
      <c r="D248" s="668"/>
      <c r="E248" s="668"/>
      <c r="F248" s="668"/>
      <c r="G248" s="669"/>
      <c r="H248" s="669"/>
      <c r="I248" s="669"/>
      <c r="J248" s="668"/>
      <c r="K248" s="667">
        <v>1</v>
      </c>
      <c r="L248" s="667">
        <v>1</v>
      </c>
      <c r="M248" s="670">
        <v>1</v>
      </c>
      <c r="N248" s="671">
        <f t="shared" si="9"/>
        <v>3</v>
      </c>
      <c r="O248" s="672">
        <f t="shared" si="10"/>
        <v>1</v>
      </c>
      <c r="P248" s="673">
        <f t="shared" si="11"/>
        <v>1.7924359204158451E-2</v>
      </c>
    </row>
    <row r="249" spans="1:16" s="674" customFormat="1">
      <c r="A249" s="695" t="s">
        <v>294</v>
      </c>
      <c r="B249" s="666"/>
      <c r="C249" s="667"/>
      <c r="D249" s="668"/>
      <c r="E249" s="668"/>
      <c r="F249" s="668"/>
      <c r="G249" s="669"/>
      <c r="H249" s="669"/>
      <c r="I249" s="669"/>
      <c r="J249" s="668"/>
      <c r="K249" s="667">
        <v>69</v>
      </c>
      <c r="L249" s="667">
        <v>64</v>
      </c>
      <c r="M249" s="670">
        <v>58</v>
      </c>
      <c r="N249" s="671">
        <f t="shared" si="9"/>
        <v>191</v>
      </c>
      <c r="O249" s="672">
        <f t="shared" si="10"/>
        <v>63.666666666666664</v>
      </c>
      <c r="P249" s="673">
        <f t="shared" si="11"/>
        <v>1.1411842026647547</v>
      </c>
    </row>
    <row r="250" spans="1:16" s="674" customFormat="1">
      <c r="A250" s="695" t="s">
        <v>295</v>
      </c>
      <c r="B250" s="666"/>
      <c r="C250" s="667"/>
      <c r="D250" s="668"/>
      <c r="E250" s="668"/>
      <c r="F250" s="668"/>
      <c r="G250" s="669"/>
      <c r="H250" s="669"/>
      <c r="I250" s="669"/>
      <c r="J250" s="668"/>
      <c r="K250" s="667">
        <v>56</v>
      </c>
      <c r="L250" s="667">
        <v>100</v>
      </c>
      <c r="M250" s="670">
        <v>28</v>
      </c>
      <c r="N250" s="671">
        <f t="shared" si="9"/>
        <v>184</v>
      </c>
      <c r="O250" s="672">
        <f t="shared" si="10"/>
        <v>61.333333333333336</v>
      </c>
      <c r="P250" s="673">
        <f t="shared" si="11"/>
        <v>1.0993606978550516</v>
      </c>
    </row>
    <row r="251" spans="1:16" s="674" customFormat="1">
      <c r="A251" s="695" t="s">
        <v>296</v>
      </c>
      <c r="B251" s="666"/>
      <c r="C251" s="667"/>
      <c r="D251" s="668"/>
      <c r="E251" s="669"/>
      <c r="F251" s="669"/>
      <c r="G251" s="669"/>
      <c r="H251" s="669"/>
      <c r="I251" s="669"/>
      <c r="J251" s="669"/>
      <c r="K251" s="667">
        <v>5</v>
      </c>
      <c r="L251" s="667">
        <v>2</v>
      </c>
      <c r="M251" s="670">
        <v>2</v>
      </c>
      <c r="N251" s="671">
        <f t="shared" si="9"/>
        <v>9</v>
      </c>
      <c r="O251" s="672">
        <f t="shared" si="10"/>
        <v>3</v>
      </c>
      <c r="P251" s="673">
        <f t="shared" si="11"/>
        <v>5.3773077612475358E-2</v>
      </c>
    </row>
    <row r="252" spans="1:16" s="674" customFormat="1">
      <c r="A252" s="695" t="s">
        <v>297</v>
      </c>
      <c r="B252" s="666"/>
      <c r="C252" s="667"/>
      <c r="D252" s="668"/>
      <c r="E252" s="668"/>
      <c r="F252" s="668"/>
      <c r="G252" s="669"/>
      <c r="H252" s="669"/>
      <c r="I252" s="669"/>
      <c r="J252" s="668"/>
      <c r="K252" s="667">
        <v>0</v>
      </c>
      <c r="L252" s="667">
        <v>0</v>
      </c>
      <c r="M252" s="670">
        <v>1</v>
      </c>
      <c r="N252" s="671">
        <f t="shared" si="9"/>
        <v>1</v>
      </c>
      <c r="O252" s="672">
        <f t="shared" si="10"/>
        <v>0.33333333333333331</v>
      </c>
      <c r="P252" s="673">
        <f t="shared" si="11"/>
        <v>5.9747864013861502E-3</v>
      </c>
    </row>
    <row r="253" spans="1:16" s="674" customFormat="1">
      <c r="A253" s="695" t="s">
        <v>298</v>
      </c>
      <c r="B253" s="666"/>
      <c r="C253" s="667"/>
      <c r="D253" s="668"/>
      <c r="E253" s="668"/>
      <c r="F253" s="668"/>
      <c r="G253" s="669"/>
      <c r="H253" s="669"/>
      <c r="I253" s="669"/>
      <c r="J253" s="668"/>
      <c r="K253" s="667">
        <v>4</v>
      </c>
      <c r="L253" s="667">
        <v>8</v>
      </c>
      <c r="M253" s="670">
        <v>14</v>
      </c>
      <c r="N253" s="671">
        <f t="shared" si="9"/>
        <v>26</v>
      </c>
      <c r="O253" s="672">
        <f t="shared" si="10"/>
        <v>8.6666666666666661</v>
      </c>
      <c r="P253" s="673">
        <f t="shared" si="11"/>
        <v>0.1553444464360399</v>
      </c>
    </row>
    <row r="254" spans="1:16" s="674" customFormat="1">
      <c r="A254" s="695" t="s">
        <v>299</v>
      </c>
      <c r="B254" s="666"/>
      <c r="C254" s="667"/>
      <c r="D254" s="668"/>
      <c r="E254" s="668"/>
      <c r="F254" s="668"/>
      <c r="G254" s="669"/>
      <c r="H254" s="669"/>
      <c r="I254" s="669"/>
      <c r="J254" s="668"/>
      <c r="K254" s="667">
        <v>75</v>
      </c>
      <c r="L254" s="667">
        <v>94</v>
      </c>
      <c r="M254" s="670">
        <v>40</v>
      </c>
      <c r="N254" s="671">
        <f t="shared" si="9"/>
        <v>209</v>
      </c>
      <c r="O254" s="672">
        <f t="shared" si="10"/>
        <v>69.666666666666671</v>
      </c>
      <c r="P254" s="673">
        <f t="shared" si="11"/>
        <v>1.2487303578897055</v>
      </c>
    </row>
    <row r="255" spans="1:16" s="674" customFormat="1">
      <c r="A255" s="665" t="s">
        <v>300</v>
      </c>
      <c r="B255" s="666"/>
      <c r="C255" s="667"/>
      <c r="D255" s="668"/>
      <c r="E255" s="668"/>
      <c r="F255" s="668"/>
      <c r="G255" s="669"/>
      <c r="H255" s="669"/>
      <c r="I255" s="669"/>
      <c r="J255" s="668"/>
      <c r="K255" s="667">
        <v>0</v>
      </c>
      <c r="L255" s="667">
        <v>0</v>
      </c>
      <c r="M255" s="670">
        <v>0</v>
      </c>
      <c r="N255" s="671">
        <f t="shared" si="9"/>
        <v>0</v>
      </c>
      <c r="O255" s="672">
        <f t="shared" si="10"/>
        <v>0</v>
      </c>
      <c r="P255" s="673">
        <f t="shared" si="11"/>
        <v>0</v>
      </c>
    </row>
    <row r="256" spans="1:16" s="674" customFormat="1">
      <c r="A256" s="665" t="s">
        <v>301</v>
      </c>
      <c r="B256" s="666"/>
      <c r="C256" s="667"/>
      <c r="D256" s="668"/>
      <c r="E256" s="668"/>
      <c r="F256" s="668"/>
      <c r="G256" s="669"/>
      <c r="H256" s="669"/>
      <c r="I256" s="669"/>
      <c r="J256" s="668"/>
      <c r="K256" s="667">
        <v>3</v>
      </c>
      <c r="L256" s="667">
        <v>3</v>
      </c>
      <c r="M256" s="670">
        <v>14</v>
      </c>
      <c r="N256" s="671">
        <f t="shared" si="9"/>
        <v>20</v>
      </c>
      <c r="O256" s="672">
        <f t="shared" si="10"/>
        <v>6.666666666666667</v>
      </c>
      <c r="P256" s="673">
        <f t="shared" si="11"/>
        <v>0.119495728027723</v>
      </c>
    </row>
    <row r="257" spans="1:16" s="674" customFormat="1">
      <c r="A257" s="665" t="s">
        <v>302</v>
      </c>
      <c r="B257" s="666"/>
      <c r="C257" s="667"/>
      <c r="D257" s="668"/>
      <c r="E257" s="668"/>
      <c r="F257" s="668"/>
      <c r="G257" s="669"/>
      <c r="H257" s="669"/>
      <c r="I257" s="669"/>
      <c r="J257" s="668"/>
      <c r="K257" s="667">
        <v>97</v>
      </c>
      <c r="L257" s="667">
        <v>69</v>
      </c>
      <c r="M257" s="670">
        <v>89</v>
      </c>
      <c r="N257" s="671">
        <f t="shared" si="9"/>
        <v>255</v>
      </c>
      <c r="O257" s="672">
        <f t="shared" si="10"/>
        <v>85</v>
      </c>
      <c r="P257" s="673">
        <f t="shared" si="11"/>
        <v>1.5235705323534683</v>
      </c>
    </row>
    <row r="258" spans="1:16" s="674" customFormat="1">
      <c r="A258" s="665" t="s">
        <v>303</v>
      </c>
      <c r="B258" s="666"/>
      <c r="C258" s="667"/>
      <c r="D258" s="668"/>
      <c r="E258" s="668"/>
      <c r="F258" s="668"/>
      <c r="G258" s="669"/>
      <c r="H258" s="669"/>
      <c r="I258" s="669"/>
      <c r="J258" s="668"/>
      <c r="K258" s="667">
        <v>146</v>
      </c>
      <c r="L258" s="667">
        <v>101</v>
      </c>
      <c r="M258" s="670">
        <v>177</v>
      </c>
      <c r="N258" s="671">
        <f t="shared" si="9"/>
        <v>424</v>
      </c>
      <c r="O258" s="672">
        <f t="shared" si="10"/>
        <v>141.33333333333334</v>
      </c>
      <c r="P258" s="673">
        <f t="shared" si="11"/>
        <v>2.5333094341877276</v>
      </c>
    </row>
    <row r="259" spans="1:16" s="674" customFormat="1">
      <c r="A259" s="665" t="s">
        <v>304</v>
      </c>
      <c r="B259" s="666"/>
      <c r="C259" s="667"/>
      <c r="D259" s="668"/>
      <c r="E259" s="668"/>
      <c r="F259" s="668"/>
      <c r="G259" s="669"/>
      <c r="H259" s="669"/>
      <c r="I259" s="669"/>
      <c r="J259" s="668"/>
      <c r="K259" s="667">
        <v>23</v>
      </c>
      <c r="L259" s="667">
        <v>22</v>
      </c>
      <c r="M259" s="670">
        <v>17</v>
      </c>
      <c r="N259" s="671">
        <f t="shared" si="9"/>
        <v>62</v>
      </c>
      <c r="O259" s="672">
        <f t="shared" si="10"/>
        <v>20.666666666666668</v>
      </c>
      <c r="P259" s="673">
        <f t="shared" si="11"/>
        <v>0.3704367568859413</v>
      </c>
    </row>
    <row r="260" spans="1:16" s="674" customFormat="1">
      <c r="A260" s="665" t="s">
        <v>305</v>
      </c>
      <c r="B260" s="666"/>
      <c r="C260" s="667"/>
      <c r="D260" s="668"/>
      <c r="E260" s="668"/>
      <c r="F260" s="668"/>
      <c r="G260" s="669"/>
      <c r="H260" s="669"/>
      <c r="I260" s="669"/>
      <c r="J260" s="668"/>
      <c r="K260" s="667">
        <v>1</v>
      </c>
      <c r="L260" s="667">
        <v>4</v>
      </c>
      <c r="M260" s="670">
        <v>0</v>
      </c>
      <c r="N260" s="671">
        <f t="shared" si="9"/>
        <v>5</v>
      </c>
      <c r="O260" s="672">
        <f t="shared" si="10"/>
        <v>1.6666666666666667</v>
      </c>
      <c r="P260" s="673">
        <f t="shared" si="11"/>
        <v>2.987393200693075E-2</v>
      </c>
    </row>
    <row r="261" spans="1:16" s="674" customFormat="1">
      <c r="A261" s="665" t="s">
        <v>306</v>
      </c>
      <c r="B261" s="666"/>
      <c r="C261" s="667"/>
      <c r="D261" s="668"/>
      <c r="E261" s="668"/>
      <c r="F261" s="668"/>
      <c r="G261" s="669"/>
      <c r="H261" s="669"/>
      <c r="I261" s="669"/>
      <c r="J261" s="668"/>
      <c r="K261" s="667">
        <v>1</v>
      </c>
      <c r="L261" s="667">
        <v>0</v>
      </c>
      <c r="M261" s="670">
        <v>1</v>
      </c>
      <c r="N261" s="671">
        <f t="shared" ref="N261:N262" si="12">SUM(B261:M261)</f>
        <v>2</v>
      </c>
      <c r="O261" s="672">
        <f t="shared" si="10"/>
        <v>0.66666666666666663</v>
      </c>
      <c r="P261" s="673">
        <f t="shared" si="11"/>
        <v>1.19495728027723E-2</v>
      </c>
    </row>
    <row r="262" spans="1:16" s="674" customFormat="1" ht="15.75" thickBot="1">
      <c r="A262" s="665" t="s">
        <v>307</v>
      </c>
      <c r="B262" s="666"/>
      <c r="C262" s="667"/>
      <c r="D262" s="668"/>
      <c r="E262" s="668"/>
      <c r="F262" s="668"/>
      <c r="G262" s="669"/>
      <c r="H262" s="669"/>
      <c r="I262" s="669"/>
      <c r="J262" s="668"/>
      <c r="K262" s="667">
        <v>3</v>
      </c>
      <c r="L262" s="667">
        <v>2</v>
      </c>
      <c r="M262" s="670">
        <v>5</v>
      </c>
      <c r="N262" s="671">
        <f t="shared" si="12"/>
        <v>10</v>
      </c>
      <c r="O262" s="672">
        <f t="shared" si="10"/>
        <v>3.3333333333333335</v>
      </c>
      <c r="P262" s="673">
        <f t="shared" si="11"/>
        <v>5.97478640138615E-2</v>
      </c>
    </row>
    <row r="263" spans="1:16" ht="16.5" customHeight="1" thickBot="1">
      <c r="A263" s="430" t="s">
        <v>8</v>
      </c>
      <c r="B263" s="677"/>
      <c r="C263" s="424"/>
      <c r="D263" s="425"/>
      <c r="E263" s="425"/>
      <c r="F263" s="425"/>
      <c r="G263" s="425"/>
      <c r="H263" s="425"/>
      <c r="I263" s="425"/>
      <c r="J263" s="425"/>
      <c r="K263" s="311">
        <f>SUM(K5:K262)</f>
        <v>6124</v>
      </c>
      <c r="L263" s="426">
        <f>SUM(L5:L262)</f>
        <v>5206</v>
      </c>
      <c r="M263" s="431">
        <f t="shared" ref="M263" si="13">SUM(M5:M262)</f>
        <v>5407</v>
      </c>
      <c r="N263" s="432">
        <f t="shared" ref="N263" si="14">SUM(B263:M263)</f>
        <v>16737</v>
      </c>
      <c r="O263" s="433">
        <f t="shared" ref="O263" si="15">AVERAGE(B263:M263)</f>
        <v>5579</v>
      </c>
      <c r="P263" s="434">
        <f t="shared" ref="P263" si="16">(N263/$N$263)*100</f>
        <v>100</v>
      </c>
    </row>
    <row r="264" spans="1:16" ht="70.5" customHeight="1">
      <c r="A264" s="612" t="s">
        <v>49</v>
      </c>
      <c r="B264" s="64"/>
      <c r="C264" s="64"/>
      <c r="D264" s="64"/>
      <c r="E264" s="64"/>
      <c r="F264" s="64"/>
      <c r="G264" s="64"/>
      <c r="H264" s="64"/>
      <c r="I264" s="64"/>
      <c r="J264" s="64"/>
      <c r="K264" s="64"/>
    </row>
    <row r="265" spans="1:16" ht="45">
      <c r="A265" s="249" t="s">
        <v>308</v>
      </c>
      <c r="B265" s="64"/>
      <c r="C265" s="64"/>
      <c r="D265" s="64"/>
      <c r="E265" s="64"/>
      <c r="F265" s="64"/>
      <c r="G265" s="64"/>
      <c r="H265" s="64"/>
      <c r="I265" s="64"/>
      <c r="J265" s="64"/>
      <c r="K265" s="64"/>
    </row>
    <row r="266" spans="1:16">
      <c r="A266" s="65"/>
      <c r="B266" s="64"/>
      <c r="C266" s="64"/>
      <c r="D266" s="64"/>
      <c r="E266" s="64"/>
      <c r="F266" s="64"/>
      <c r="G266" s="64"/>
      <c r="H266" s="64"/>
      <c r="I266" s="64"/>
      <c r="J266" s="64"/>
      <c r="K266" s="64"/>
    </row>
    <row r="267" spans="1:16">
      <c r="A267" s="65"/>
      <c r="B267" s="64"/>
      <c r="C267" s="64"/>
      <c r="D267" s="64"/>
      <c r="E267" s="64"/>
      <c r="F267" s="64"/>
      <c r="G267" s="64"/>
      <c r="H267" s="64"/>
      <c r="I267" s="64"/>
      <c r="J267" s="64"/>
      <c r="K267" s="64"/>
    </row>
    <row r="268" spans="1:16" ht="31.5" customHeight="1">
      <c r="A268" s="249"/>
      <c r="B268" s="64"/>
      <c r="C268" s="64"/>
      <c r="D268" s="64"/>
      <c r="E268" s="64"/>
      <c r="F268" s="64"/>
      <c r="G268" s="64"/>
      <c r="H268" s="64"/>
      <c r="I268" s="64"/>
      <c r="J268" s="64"/>
      <c r="K268" s="64"/>
    </row>
    <row r="269" spans="1:16">
      <c r="A269" s="65"/>
    </row>
    <row r="270" spans="1:16">
      <c r="A270" s="65"/>
      <c r="B270" s="64"/>
      <c r="C270" s="64"/>
      <c r="D270" s="64"/>
      <c r="E270" s="64"/>
      <c r="F270" s="64"/>
    </row>
    <row r="272" spans="1:16">
      <c r="A272" s="65"/>
      <c r="B272"/>
      <c r="C272"/>
      <c r="D272"/>
      <c r="E272"/>
      <c r="F272"/>
      <c r="G272"/>
      <c r="H272"/>
      <c r="I272"/>
      <c r="J272"/>
      <c r="K272"/>
      <c r="L272"/>
      <c r="M272" s="66"/>
      <c r="N272"/>
      <c r="O272"/>
      <c r="P272"/>
    </row>
  </sheetData>
  <sortState ref="A5:P262">
    <sortCondition ref="A4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263:M26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N46"/>
  <sheetViews>
    <sheetView zoomScale="90" zoomScaleNormal="90" workbookViewId="0">
      <selection activeCell="S4" sqref="S4"/>
    </sheetView>
  </sheetViews>
  <sheetFormatPr defaultColWidth="5.5703125" defaultRowHeight="14.25"/>
  <cols>
    <col min="1" max="1" width="51.5703125" style="8" customWidth="1"/>
    <col min="2" max="2" width="7.5703125" style="8" bestFit="1" customWidth="1"/>
    <col min="3" max="3" width="7.7109375" style="71" bestFit="1" customWidth="1"/>
    <col min="4" max="4" width="7.140625" style="8" bestFit="1" customWidth="1"/>
    <col min="5" max="5" width="7" style="69" bestFit="1" customWidth="1"/>
    <col min="6" max="6" width="7.5703125" style="8" bestFit="1" customWidth="1"/>
    <col min="7" max="7" width="6.28515625" style="69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7.7109375" style="8" customWidth="1"/>
    <col min="14" max="14" width="7.140625" style="8" bestFit="1" customWidth="1"/>
    <col min="15" max="15" width="9.7109375" style="8" customWidth="1"/>
    <col min="16" max="16" width="17.42578125" style="8" customWidth="1"/>
    <col min="17" max="214" width="9.140625" style="8" customWidth="1"/>
    <col min="215" max="215" width="58.28515625" style="8" customWidth="1"/>
    <col min="216" max="216" width="3.7109375" style="8" bestFit="1" customWidth="1"/>
    <col min="217" max="217" width="5.5703125" style="8" bestFit="1" customWidth="1"/>
    <col min="218" max="218" width="5.5703125" style="8" customWidth="1"/>
    <col min="219" max="16384" width="5.5703125" style="8"/>
  </cols>
  <sheetData>
    <row r="1" spans="1:20" ht="15">
      <c r="A1" s="67" t="s">
        <v>3</v>
      </c>
      <c r="B1" s="67"/>
      <c r="C1" s="68"/>
      <c r="D1" s="67"/>
      <c r="H1" s="193"/>
      <c r="I1" s="193"/>
      <c r="J1" s="186"/>
      <c r="K1" s="186"/>
      <c r="L1" s="186"/>
      <c r="M1" s="186"/>
      <c r="N1" s="186"/>
      <c r="O1" s="964">
        <f>Assuntos!K263</f>
        <v>6124</v>
      </c>
      <c r="P1" s="186"/>
      <c r="Q1" s="186"/>
      <c r="R1" s="186"/>
    </row>
    <row r="2" spans="1:20" ht="15">
      <c r="A2" s="1" t="s">
        <v>4</v>
      </c>
      <c r="B2" s="1"/>
      <c r="C2" s="59"/>
      <c r="D2" s="1"/>
      <c r="H2" s="193"/>
      <c r="I2" s="193"/>
      <c r="J2" s="186"/>
      <c r="K2" s="186"/>
      <c r="L2" s="186"/>
      <c r="M2" s="186"/>
      <c r="N2" s="186"/>
      <c r="O2" s="186"/>
      <c r="P2" s="186"/>
      <c r="Q2" s="186"/>
      <c r="R2" s="186"/>
    </row>
    <row r="3" spans="1:20" ht="15">
      <c r="A3" s="1"/>
      <c r="B3" s="1"/>
      <c r="C3" s="59"/>
      <c r="D3" s="1"/>
      <c r="H3" s="193"/>
      <c r="I3" s="193"/>
      <c r="J3" s="186"/>
      <c r="K3" s="186"/>
      <c r="L3" s="186"/>
      <c r="M3" s="186"/>
      <c r="N3" s="186"/>
      <c r="O3" s="186"/>
      <c r="P3" s="186"/>
      <c r="Q3" s="186"/>
      <c r="R3" s="186"/>
    </row>
    <row r="4" spans="1:20" ht="15">
      <c r="A4" s="1" t="s">
        <v>309</v>
      </c>
      <c r="B4" s="1"/>
      <c r="C4" s="59"/>
      <c r="D4" s="1"/>
      <c r="H4" s="193"/>
      <c r="I4" s="193"/>
      <c r="J4" s="186"/>
      <c r="K4" s="186"/>
      <c r="L4" s="186"/>
      <c r="M4" s="186"/>
      <c r="N4" s="186"/>
      <c r="O4" s="186"/>
      <c r="P4" s="186"/>
      <c r="Q4" s="186"/>
      <c r="R4" s="186"/>
    </row>
    <row r="5" spans="1:20" ht="15" thickBot="1">
      <c r="E5" s="8"/>
      <c r="F5" s="69"/>
      <c r="G5" s="8"/>
      <c r="H5" s="207"/>
      <c r="I5" s="193"/>
      <c r="J5" s="186"/>
      <c r="K5" s="186"/>
      <c r="L5" s="186"/>
      <c r="M5" s="186"/>
      <c r="N5" s="186"/>
      <c r="O5" s="186"/>
      <c r="P5" s="186"/>
      <c r="Q5" s="186"/>
      <c r="R5" s="186"/>
    </row>
    <row r="6" spans="1:20" ht="48" customHeight="1" thickBot="1">
      <c r="A6" s="613" t="s">
        <v>50</v>
      </c>
      <c r="B6" s="416">
        <v>46357</v>
      </c>
      <c r="C6" s="417">
        <v>46327</v>
      </c>
      <c r="D6" s="418">
        <v>46296</v>
      </c>
      <c r="E6" s="417">
        <v>46266</v>
      </c>
      <c r="F6" s="417">
        <v>46235</v>
      </c>
      <c r="G6" s="417">
        <v>46204</v>
      </c>
      <c r="H6" s="417">
        <v>46174</v>
      </c>
      <c r="I6" s="419">
        <v>46143</v>
      </c>
      <c r="J6" s="417">
        <v>46113</v>
      </c>
      <c r="K6" s="416">
        <v>46082</v>
      </c>
      <c r="L6" s="420">
        <v>46054</v>
      </c>
      <c r="M6" s="421">
        <v>46023</v>
      </c>
      <c r="N6" s="257" t="s">
        <v>8</v>
      </c>
      <c r="O6" s="242" t="s">
        <v>9</v>
      </c>
      <c r="P6" s="281" t="s">
        <v>570</v>
      </c>
    </row>
    <row r="7" spans="1:20" s="1074" customFormat="1" ht="14.25" customHeight="1" thickBot="1">
      <c r="A7" s="1066" t="s">
        <v>260</v>
      </c>
      <c r="B7" s="1067"/>
      <c r="C7" s="1068"/>
      <c r="D7" s="1069"/>
      <c r="E7" s="1069"/>
      <c r="F7" s="1069"/>
      <c r="G7" s="1070"/>
      <c r="H7" s="1070"/>
      <c r="I7" s="1070"/>
      <c r="J7" s="1069"/>
      <c r="K7" s="1068">
        <v>323</v>
      </c>
      <c r="L7" s="1068">
        <v>282</v>
      </c>
      <c r="M7" s="1071">
        <v>343</v>
      </c>
      <c r="N7" s="1072">
        <f>SUM(B7:M7)</f>
        <v>948</v>
      </c>
      <c r="O7" s="1073">
        <f>AVERAGE(B7:M7)</f>
        <v>316</v>
      </c>
      <c r="P7" s="1076">
        <f>(K7*100)/$O$1</f>
        <v>5.2743305029392555</v>
      </c>
      <c r="S7" s="1075"/>
      <c r="T7" s="1075"/>
    </row>
    <row r="8" spans="1:20" ht="15" customHeight="1" thickBot="1">
      <c r="A8" s="435" t="s">
        <v>218</v>
      </c>
      <c r="B8" s="436"/>
      <c r="C8" s="437"/>
      <c r="D8" s="438"/>
      <c r="E8" s="438"/>
      <c r="F8" s="438"/>
      <c r="G8" s="439"/>
      <c r="H8" s="439"/>
      <c r="I8" s="439"/>
      <c r="J8" s="438"/>
      <c r="K8" s="437">
        <v>210</v>
      </c>
      <c r="L8" s="437">
        <v>298</v>
      </c>
      <c r="M8" s="383">
        <v>232</v>
      </c>
      <c r="N8" s="501">
        <f t="shared" ref="N8:N16" si="0">SUM(B8:M8)</f>
        <v>740</v>
      </c>
      <c r="O8" s="500">
        <f t="shared" ref="O8:O16" si="1">AVERAGE(B8:M8)</f>
        <v>246.66666666666666</v>
      </c>
      <c r="P8" s="183">
        <f t="shared" ref="P8:P17" si="2">(K8*100)/$O$1</f>
        <v>3.4291312867406925</v>
      </c>
      <c r="S8" s="69"/>
      <c r="T8" s="69"/>
    </row>
    <row r="9" spans="1:20" ht="15.75" thickBot="1">
      <c r="A9" s="440" t="s">
        <v>75</v>
      </c>
      <c r="B9" s="436"/>
      <c r="C9" s="437"/>
      <c r="D9" s="438"/>
      <c r="E9" s="438"/>
      <c r="F9" s="438"/>
      <c r="G9" s="439"/>
      <c r="H9" s="439"/>
      <c r="I9" s="439"/>
      <c r="J9" s="438"/>
      <c r="K9" s="437">
        <v>203</v>
      </c>
      <c r="L9" s="437">
        <v>234</v>
      </c>
      <c r="M9" s="383">
        <v>264</v>
      </c>
      <c r="N9" s="501">
        <f t="shared" si="0"/>
        <v>701</v>
      </c>
      <c r="O9" s="500">
        <f t="shared" si="1"/>
        <v>233.66666666666666</v>
      </c>
      <c r="P9" s="183">
        <f t="shared" si="2"/>
        <v>3.3148269105160026</v>
      </c>
      <c r="S9" s="69"/>
      <c r="T9" s="69"/>
    </row>
    <row r="10" spans="1:20" ht="15.75" thickBot="1">
      <c r="A10" s="440" t="s">
        <v>234</v>
      </c>
      <c r="B10" s="436"/>
      <c r="C10" s="437"/>
      <c r="D10" s="438"/>
      <c r="E10" s="438"/>
      <c r="F10" s="438"/>
      <c r="G10" s="439"/>
      <c r="H10" s="439"/>
      <c r="I10" s="439"/>
      <c r="J10" s="438"/>
      <c r="K10" s="437">
        <v>257</v>
      </c>
      <c r="L10" s="437">
        <v>251</v>
      </c>
      <c r="M10" s="383">
        <v>169</v>
      </c>
      <c r="N10" s="501">
        <f t="shared" si="0"/>
        <v>677</v>
      </c>
      <c r="O10" s="500">
        <f t="shared" si="1"/>
        <v>225.66666666666666</v>
      </c>
      <c r="P10" s="183">
        <f t="shared" si="2"/>
        <v>4.1966035271064666</v>
      </c>
      <c r="S10" s="69"/>
      <c r="T10" s="69"/>
    </row>
    <row r="11" spans="1:20" ht="15.75" thickBot="1">
      <c r="A11" s="435" t="s">
        <v>92</v>
      </c>
      <c r="B11" s="436"/>
      <c r="C11" s="437"/>
      <c r="D11" s="438"/>
      <c r="E11" s="438"/>
      <c r="F11" s="438"/>
      <c r="G11" s="439"/>
      <c r="H11" s="439"/>
      <c r="I11" s="439"/>
      <c r="J11" s="438"/>
      <c r="K11" s="437">
        <v>330</v>
      </c>
      <c r="L11" s="437">
        <v>153</v>
      </c>
      <c r="M11" s="383">
        <v>175</v>
      </c>
      <c r="N11" s="501">
        <f t="shared" si="0"/>
        <v>658</v>
      </c>
      <c r="O11" s="500">
        <f t="shared" si="1"/>
        <v>219.33333333333334</v>
      </c>
      <c r="P11" s="183">
        <f t="shared" si="2"/>
        <v>5.3886348791639449</v>
      </c>
      <c r="S11" s="69"/>
      <c r="T11" s="69"/>
    </row>
    <row r="12" spans="1:20" ht="15" customHeight="1" thickBot="1">
      <c r="A12" s="435" t="s">
        <v>249</v>
      </c>
      <c r="B12" s="436"/>
      <c r="C12" s="437"/>
      <c r="D12" s="438"/>
      <c r="E12" s="438"/>
      <c r="F12" s="438"/>
      <c r="G12" s="439"/>
      <c r="H12" s="439"/>
      <c r="I12" s="439"/>
      <c r="J12" s="438"/>
      <c r="K12" s="437">
        <v>224</v>
      </c>
      <c r="L12" s="437">
        <v>212</v>
      </c>
      <c r="M12" s="383">
        <v>198</v>
      </c>
      <c r="N12" s="501">
        <f t="shared" si="0"/>
        <v>634</v>
      </c>
      <c r="O12" s="500">
        <f t="shared" si="1"/>
        <v>211.33333333333334</v>
      </c>
      <c r="P12" s="183">
        <f t="shared" si="2"/>
        <v>3.6577400391900721</v>
      </c>
      <c r="S12" s="69"/>
      <c r="T12" s="69"/>
    </row>
    <row r="13" spans="1:20" ht="15.75" thickBot="1">
      <c r="A13" s="440" t="s">
        <v>254</v>
      </c>
      <c r="B13" s="436"/>
      <c r="C13" s="437"/>
      <c r="D13" s="438"/>
      <c r="E13" s="438"/>
      <c r="F13" s="438"/>
      <c r="G13" s="439"/>
      <c r="H13" s="439"/>
      <c r="I13" s="439"/>
      <c r="J13" s="438"/>
      <c r="K13" s="437">
        <v>200</v>
      </c>
      <c r="L13" s="437">
        <v>161</v>
      </c>
      <c r="M13" s="383">
        <v>217</v>
      </c>
      <c r="N13" s="501">
        <f t="shared" si="0"/>
        <v>578</v>
      </c>
      <c r="O13" s="500">
        <f t="shared" si="1"/>
        <v>192.66666666666666</v>
      </c>
      <c r="P13" s="183">
        <f t="shared" si="2"/>
        <v>3.2658393207054215</v>
      </c>
      <c r="S13" s="69"/>
      <c r="T13" s="69"/>
    </row>
    <row r="14" spans="1:20" ht="15.75" thickBot="1">
      <c r="A14" s="440" t="s">
        <v>98</v>
      </c>
      <c r="B14" s="436"/>
      <c r="C14" s="437"/>
      <c r="D14" s="438"/>
      <c r="E14" s="438"/>
      <c r="F14" s="438"/>
      <c r="G14" s="439"/>
      <c r="H14" s="439"/>
      <c r="I14" s="439"/>
      <c r="J14" s="438"/>
      <c r="K14" s="437">
        <v>199</v>
      </c>
      <c r="L14" s="437">
        <v>147</v>
      </c>
      <c r="M14" s="383">
        <v>155</v>
      </c>
      <c r="N14" s="501">
        <f t="shared" si="0"/>
        <v>501</v>
      </c>
      <c r="O14" s="500">
        <f t="shared" si="1"/>
        <v>167</v>
      </c>
      <c r="P14" s="183">
        <f t="shared" si="2"/>
        <v>3.249510124101894</v>
      </c>
      <c r="S14" s="69"/>
      <c r="T14" s="69"/>
    </row>
    <row r="15" spans="1:20" ht="15.75" thickBot="1">
      <c r="A15" s="440" t="s">
        <v>227</v>
      </c>
      <c r="B15" s="436"/>
      <c r="C15" s="437"/>
      <c r="D15" s="438"/>
      <c r="E15" s="438"/>
      <c r="F15" s="438"/>
      <c r="G15" s="439"/>
      <c r="H15" s="439"/>
      <c r="I15" s="439"/>
      <c r="J15" s="438"/>
      <c r="K15" s="437">
        <v>160</v>
      </c>
      <c r="L15" s="437">
        <v>142</v>
      </c>
      <c r="M15" s="383">
        <v>165</v>
      </c>
      <c r="N15" s="501">
        <f t="shared" si="0"/>
        <v>467</v>
      </c>
      <c r="O15" s="500">
        <f t="shared" si="1"/>
        <v>155.66666666666666</v>
      </c>
      <c r="P15" s="183">
        <f t="shared" si="2"/>
        <v>2.6126714565643372</v>
      </c>
      <c r="S15" s="69"/>
      <c r="T15" s="69"/>
    </row>
    <row r="16" spans="1:20" ht="15.75" thickBot="1">
      <c r="A16" s="440" t="s">
        <v>248</v>
      </c>
      <c r="B16" s="436"/>
      <c r="C16" s="437"/>
      <c r="D16" s="438"/>
      <c r="E16" s="438"/>
      <c r="F16" s="438"/>
      <c r="G16" s="439"/>
      <c r="H16" s="439"/>
      <c r="I16" s="439"/>
      <c r="J16" s="438"/>
      <c r="K16" s="437">
        <v>214</v>
      </c>
      <c r="L16" s="437">
        <v>110</v>
      </c>
      <c r="M16" s="383">
        <v>137</v>
      </c>
      <c r="N16" s="502">
        <f t="shared" si="0"/>
        <v>461</v>
      </c>
      <c r="O16" s="500">
        <f t="shared" si="1"/>
        <v>153.66666666666666</v>
      </c>
      <c r="P16" s="183">
        <f t="shared" si="2"/>
        <v>3.4944480731548007</v>
      </c>
      <c r="S16" s="69"/>
      <c r="T16" s="69"/>
    </row>
    <row r="17" spans="1:40" ht="15.75" customHeight="1" thickBot="1">
      <c r="A17" s="312" t="s">
        <v>8</v>
      </c>
      <c r="B17" s="245"/>
      <c r="C17" s="245"/>
      <c r="D17" s="245"/>
      <c r="E17" s="245"/>
      <c r="F17" s="245"/>
      <c r="G17" s="245"/>
      <c r="H17" s="245"/>
      <c r="I17" s="245"/>
      <c r="J17" s="245"/>
      <c r="K17" s="491">
        <f>SUM(K7:K16)</f>
        <v>2320</v>
      </c>
      <c r="L17" s="491">
        <f>SUM(L7:L16)</f>
        <v>1990</v>
      </c>
      <c r="M17" s="491">
        <f>SUM(M7:M16)</f>
        <v>2055</v>
      </c>
      <c r="N17" s="347">
        <f>SUM(N7:N16)</f>
        <v>6365</v>
      </c>
      <c r="O17" s="499">
        <f>AVERAGE(B17:M17)</f>
        <v>2121.6666666666665</v>
      </c>
      <c r="P17" s="183">
        <f t="shared" si="2"/>
        <v>37.883736120182888</v>
      </c>
      <c r="S17" s="69"/>
      <c r="T17" s="69"/>
    </row>
    <row r="18" spans="1:40" s="193" customFormat="1" ht="23.25" customHeight="1">
      <c r="A18" s="193" t="s">
        <v>310</v>
      </c>
      <c r="C18" s="194"/>
      <c r="N18" s="193" t="s">
        <v>311</v>
      </c>
      <c r="O18" s="195">
        <f>100-P17</f>
        <v>62.116263879817112</v>
      </c>
    </row>
    <row r="19" spans="1:40" s="284" customFormat="1" ht="54.75" customHeight="1">
      <c r="A19" s="282"/>
      <c r="B19" s="282"/>
      <c r="C19" s="283"/>
      <c r="D19" s="1148"/>
      <c r="E19" s="1148"/>
      <c r="F19" s="1148"/>
      <c r="G19" s="1148"/>
      <c r="H19" s="1148"/>
      <c r="V19" s="286"/>
    </row>
    <row r="20" spans="1:40" s="284" customFormat="1">
      <c r="A20" s="291"/>
      <c r="B20" s="291"/>
      <c r="C20" s="292"/>
      <c r="E20" s="286"/>
      <c r="N20" s="286"/>
      <c r="V20" s="286"/>
      <c r="AB20" s="287"/>
      <c r="AC20" s="288"/>
      <c r="AD20" s="288"/>
      <c r="AE20" s="288"/>
      <c r="AF20" s="288"/>
      <c r="AG20" s="288"/>
      <c r="AH20" s="288"/>
      <c r="AI20" s="289"/>
      <c r="AJ20" s="288"/>
      <c r="AK20" s="288"/>
      <c r="AL20" s="288"/>
      <c r="AM20" s="288"/>
      <c r="AN20" s="290"/>
    </row>
    <row r="21" spans="1:40" s="284" customFormat="1" ht="92.25" customHeight="1">
      <c r="A21" s="282"/>
      <c r="B21" s="282"/>
      <c r="C21" s="283"/>
      <c r="D21" s="1148"/>
      <c r="E21" s="1148"/>
      <c r="F21" s="1148"/>
      <c r="G21" s="1148"/>
      <c r="H21" s="1148"/>
      <c r="L21" s="285"/>
      <c r="O21" s="930"/>
      <c r="V21" s="286"/>
      <c r="AB21" s="287"/>
      <c r="AC21" s="288"/>
      <c r="AD21" s="288"/>
      <c r="AE21" s="288"/>
      <c r="AF21" s="288"/>
      <c r="AG21" s="288"/>
      <c r="AH21" s="288"/>
      <c r="AI21" s="289"/>
      <c r="AJ21" s="288"/>
      <c r="AK21" s="288"/>
      <c r="AL21" s="288"/>
      <c r="AM21" s="288"/>
      <c r="AN21" s="290"/>
    </row>
    <row r="22" spans="1:40" s="284" customFormat="1">
      <c r="A22" s="282"/>
      <c r="B22" s="282"/>
      <c r="C22" s="283"/>
      <c r="E22" s="286"/>
      <c r="N22" s="286"/>
      <c r="V22" s="293"/>
      <c r="AB22" s="287"/>
      <c r="AC22" s="288"/>
      <c r="AD22" s="288"/>
      <c r="AE22" s="288"/>
      <c r="AF22" s="288"/>
      <c r="AG22" s="288"/>
      <c r="AH22" s="288"/>
      <c r="AI22" s="289"/>
      <c r="AJ22" s="288"/>
      <c r="AK22" s="288"/>
      <c r="AL22" s="288"/>
      <c r="AM22" s="288"/>
      <c r="AN22" s="290"/>
    </row>
    <row r="23" spans="1:40" s="284" customFormat="1" ht="66.75" customHeight="1">
      <c r="A23" s="282"/>
      <c r="B23" s="282"/>
      <c r="C23" s="283"/>
      <c r="D23" s="1148"/>
      <c r="E23" s="1148"/>
      <c r="F23" s="1148"/>
      <c r="G23" s="1148"/>
      <c r="H23" s="1148"/>
      <c r="V23" s="286"/>
      <c r="AB23" s="287"/>
      <c r="AC23" s="288"/>
      <c r="AD23" s="288"/>
      <c r="AE23" s="288"/>
      <c r="AF23" s="288"/>
      <c r="AG23" s="288"/>
      <c r="AH23" s="288"/>
      <c r="AI23" s="289"/>
      <c r="AJ23" s="288"/>
      <c r="AK23" s="288"/>
      <c r="AL23" s="288"/>
      <c r="AM23" s="288"/>
      <c r="AN23" s="290"/>
    </row>
    <row r="24" spans="1:40" s="284" customFormat="1">
      <c r="A24" s="291"/>
      <c r="B24" s="291"/>
      <c r="C24" s="292"/>
      <c r="E24" s="286"/>
      <c r="V24" s="286"/>
      <c r="AB24" s="287"/>
      <c r="AC24" s="288"/>
      <c r="AD24" s="288"/>
      <c r="AE24" s="288"/>
      <c r="AF24" s="288"/>
      <c r="AG24" s="288"/>
      <c r="AH24" s="288"/>
      <c r="AI24" s="289"/>
      <c r="AJ24" s="288"/>
      <c r="AK24" s="288"/>
      <c r="AL24" s="288"/>
      <c r="AM24" s="288"/>
      <c r="AN24" s="290"/>
    </row>
    <row r="25" spans="1:40" s="284" customFormat="1">
      <c r="A25" s="282"/>
      <c r="B25" s="282"/>
      <c r="C25" s="283"/>
      <c r="E25" s="286"/>
      <c r="V25" s="286"/>
      <c r="AB25" s="287"/>
      <c r="AC25" s="288"/>
      <c r="AD25" s="288"/>
      <c r="AE25" s="288"/>
      <c r="AF25" s="288"/>
      <c r="AG25" s="288"/>
      <c r="AH25" s="288"/>
      <c r="AI25" s="289"/>
      <c r="AJ25" s="288"/>
      <c r="AK25" s="288"/>
      <c r="AL25" s="288"/>
      <c r="AM25" s="288"/>
      <c r="AN25" s="290"/>
    </row>
    <row r="26" spans="1:40" s="186" customFormat="1">
      <c r="C26" s="187"/>
      <c r="E26" s="188"/>
      <c r="G26" s="188"/>
      <c r="AB26" s="189"/>
      <c r="AC26" s="190"/>
      <c r="AD26" s="190"/>
      <c r="AE26" s="190"/>
      <c r="AF26" s="190"/>
      <c r="AG26" s="190"/>
      <c r="AH26" s="190"/>
      <c r="AI26" s="187"/>
      <c r="AJ26" s="190"/>
      <c r="AK26" s="190"/>
      <c r="AL26" s="190"/>
      <c r="AM26" s="190"/>
      <c r="AN26" s="191"/>
    </row>
    <row r="27" spans="1:40" s="186" customFormat="1" ht="53.25" customHeight="1">
      <c r="A27" s="1149" t="s">
        <v>49</v>
      </c>
      <c r="B27" s="1149"/>
      <c r="C27" s="1149"/>
      <c r="D27" s="1149"/>
      <c r="E27" s="1149"/>
      <c r="F27" s="1149"/>
      <c r="G27" s="1149"/>
      <c r="H27" s="1149"/>
      <c r="Q27" s="189"/>
      <c r="R27" s="190"/>
      <c r="S27" s="191"/>
      <c r="T27" s="191"/>
      <c r="U27" s="191"/>
      <c r="V27" s="192"/>
      <c r="AB27" s="189"/>
      <c r="AC27" s="190"/>
      <c r="AD27" s="190"/>
      <c r="AE27" s="190"/>
      <c r="AF27" s="190"/>
      <c r="AG27" s="190"/>
      <c r="AH27" s="190"/>
      <c r="AI27" s="187"/>
      <c r="AJ27" s="190"/>
      <c r="AK27" s="190"/>
      <c r="AL27" s="190"/>
      <c r="AM27" s="190"/>
      <c r="AN27" s="191"/>
    </row>
    <row r="28" spans="1:40" s="186" customFormat="1">
      <c r="C28" s="187"/>
      <c r="E28" s="188"/>
      <c r="G28" s="188"/>
      <c r="Q28" s="189"/>
      <c r="R28" s="190"/>
      <c r="S28" s="191"/>
      <c r="T28" s="191"/>
      <c r="U28" s="191"/>
      <c r="V28" s="192"/>
      <c r="AB28" s="189"/>
      <c r="AC28" s="190"/>
      <c r="AD28" s="190"/>
      <c r="AE28" s="190"/>
      <c r="AF28" s="190"/>
      <c r="AG28" s="190"/>
      <c r="AH28" s="190"/>
      <c r="AI28" s="187"/>
      <c r="AJ28" s="190"/>
      <c r="AK28" s="190"/>
      <c r="AL28" s="190"/>
      <c r="AM28" s="190"/>
      <c r="AN28" s="191"/>
    </row>
    <row r="29" spans="1:40" s="186" customFormat="1">
      <c r="C29" s="187"/>
      <c r="E29" s="188"/>
      <c r="G29" s="188"/>
      <c r="Q29" s="189"/>
      <c r="R29" s="190"/>
      <c r="S29" s="191"/>
      <c r="T29" s="191"/>
      <c r="U29" s="191"/>
      <c r="V29" s="192"/>
      <c r="AB29" s="189"/>
      <c r="AC29" s="190"/>
      <c r="AD29" s="190"/>
      <c r="AE29" s="190"/>
      <c r="AF29" s="190"/>
      <c r="AG29" s="190"/>
      <c r="AH29" s="190"/>
      <c r="AI29" s="187"/>
      <c r="AJ29" s="190"/>
      <c r="AK29" s="190"/>
      <c r="AL29" s="190"/>
      <c r="AM29" s="190"/>
      <c r="AN29" s="191"/>
    </row>
    <row r="30" spans="1:40" s="186" customFormat="1">
      <c r="C30" s="187"/>
      <c r="E30" s="188"/>
      <c r="G30" s="188"/>
      <c r="Q30" s="189"/>
      <c r="R30" s="190"/>
      <c r="S30" s="191"/>
      <c r="T30" s="191"/>
      <c r="U30" s="191"/>
      <c r="V30" s="192"/>
      <c r="AN30" s="188"/>
    </row>
    <row r="31" spans="1:40" s="186" customFormat="1">
      <c r="C31" s="187"/>
      <c r="E31" s="188"/>
      <c r="G31" s="188"/>
      <c r="Q31" s="189"/>
      <c r="R31" s="190"/>
      <c r="S31" s="191"/>
      <c r="T31" s="191"/>
      <c r="U31" s="191"/>
      <c r="V31" s="192"/>
    </row>
    <row r="32" spans="1:40" s="186" customFormat="1">
      <c r="C32" s="187"/>
      <c r="E32" s="188"/>
      <c r="G32" s="188"/>
      <c r="Q32" s="189"/>
      <c r="R32" s="190"/>
      <c r="S32" s="191"/>
      <c r="T32" s="191"/>
      <c r="U32" s="191"/>
      <c r="V32" s="192"/>
    </row>
    <row r="33" spans="1:22" s="186" customFormat="1">
      <c r="C33" s="187"/>
      <c r="E33" s="188"/>
      <c r="G33" s="188"/>
      <c r="Q33" s="189"/>
      <c r="R33" s="190"/>
      <c r="S33" s="191"/>
      <c r="T33" s="191"/>
      <c r="U33" s="191"/>
      <c r="V33" s="192"/>
    </row>
    <row r="34" spans="1:22" s="186" customFormat="1">
      <c r="C34" s="187"/>
      <c r="E34" s="188"/>
      <c r="G34" s="188"/>
      <c r="Q34" s="189"/>
      <c r="R34" s="190"/>
      <c r="S34" s="191"/>
      <c r="T34" s="191"/>
      <c r="U34" s="191"/>
      <c r="V34" s="192"/>
    </row>
    <row r="35" spans="1:22" s="186" customFormat="1">
      <c r="C35" s="187"/>
      <c r="E35" s="188"/>
      <c r="G35" s="188"/>
      <c r="Q35" s="189"/>
      <c r="R35" s="190"/>
      <c r="S35" s="191"/>
      <c r="T35" s="191"/>
      <c r="U35" s="191"/>
      <c r="V35" s="192"/>
    </row>
    <row r="36" spans="1:22" s="186" customFormat="1">
      <c r="C36" s="187"/>
      <c r="E36" s="188"/>
      <c r="G36" s="188"/>
      <c r="Q36" s="189"/>
      <c r="R36" s="190"/>
      <c r="S36" s="191"/>
      <c r="T36" s="191"/>
      <c r="U36" s="191"/>
      <c r="V36" s="192"/>
    </row>
    <row r="37" spans="1:22">
      <c r="A37" s="186"/>
      <c r="B37" s="186"/>
      <c r="C37" s="187"/>
      <c r="D37" s="186"/>
      <c r="E37" s="188"/>
      <c r="F37" s="186"/>
      <c r="G37" s="188"/>
      <c r="H37" s="186"/>
      <c r="I37" s="186"/>
      <c r="J37" s="186"/>
      <c r="K37" s="186"/>
    </row>
    <row r="38" spans="1:22">
      <c r="A38" s="186"/>
      <c r="B38" s="186"/>
      <c r="C38" s="187"/>
      <c r="D38" s="186"/>
      <c r="E38" s="188"/>
      <c r="F38" s="186"/>
      <c r="G38" s="188"/>
      <c r="H38" s="186"/>
      <c r="I38" s="186"/>
      <c r="J38" s="186"/>
      <c r="K38" s="186"/>
    </row>
    <row r="39" spans="1:22">
      <c r="A39" s="186"/>
      <c r="B39" s="186"/>
      <c r="C39" s="187"/>
      <c r="D39" s="186"/>
      <c r="E39" s="188"/>
      <c r="F39" s="186"/>
      <c r="G39" s="188"/>
      <c r="H39" s="186"/>
      <c r="I39" s="186"/>
      <c r="J39" s="186"/>
      <c r="K39" s="186"/>
    </row>
    <row r="40" spans="1:22">
      <c r="A40" s="186"/>
      <c r="B40" s="186"/>
      <c r="C40" s="187"/>
      <c r="D40" s="186"/>
      <c r="E40" s="188"/>
      <c r="F40" s="186"/>
      <c r="G40" s="188"/>
      <c r="H40" s="186"/>
      <c r="I40" s="186"/>
      <c r="J40" s="186"/>
      <c r="K40" s="186"/>
    </row>
    <row r="41" spans="1:22">
      <c r="A41" s="186"/>
      <c r="B41" s="186"/>
      <c r="C41" s="187"/>
      <c r="D41" s="186"/>
      <c r="E41" s="188"/>
      <c r="F41" s="186"/>
      <c r="G41" s="188"/>
      <c r="H41" s="186"/>
      <c r="I41" s="186"/>
      <c r="J41" s="186"/>
      <c r="K41" s="186"/>
    </row>
    <row r="42" spans="1:22" ht="14.25" customHeight="1">
      <c r="A42" s="88"/>
      <c r="B42" s="88"/>
      <c r="C42" s="95"/>
      <c r="D42" s="88"/>
      <c r="E42" s="184"/>
      <c r="F42" s="88"/>
      <c r="G42" s="184"/>
      <c r="H42" s="88"/>
      <c r="I42" s="88"/>
      <c r="J42" s="88"/>
      <c r="K42" s="88"/>
    </row>
    <row r="43" spans="1:22">
      <c r="A43" s="92"/>
      <c r="B43" s="92"/>
      <c r="C43" s="185"/>
      <c r="D43" s="92"/>
      <c r="E43" s="184"/>
      <c r="F43" s="88"/>
      <c r="G43" s="184"/>
      <c r="H43" s="88"/>
      <c r="I43" s="88"/>
      <c r="J43" s="88"/>
      <c r="K43" s="88"/>
    </row>
    <row r="44" spans="1:22" ht="14.25" customHeight="1">
      <c r="A44" s="88"/>
      <c r="B44" s="88"/>
      <c r="C44" s="95"/>
      <c r="D44" s="88"/>
      <c r="E44" s="184"/>
      <c r="F44" s="88"/>
      <c r="G44" s="184"/>
      <c r="H44" s="88"/>
      <c r="I44" s="88"/>
      <c r="J44" s="88"/>
      <c r="K44" s="88"/>
    </row>
    <row r="45" spans="1:22">
      <c r="A45" s="72"/>
      <c r="B45" s="72"/>
      <c r="C45" s="73"/>
      <c r="D45" s="72"/>
    </row>
    <row r="46" spans="1:22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N7:N16 O7:O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/>
  </sheetViews>
  <sheetFormatPr defaultRowHeight="14.25"/>
  <cols>
    <col min="1" max="1" width="14" style="8" customWidth="1"/>
    <col min="2" max="2" width="16.5703125" style="69" customWidth="1"/>
    <col min="3" max="3" width="13.85546875" style="69" bestFit="1" customWidth="1"/>
    <col min="4" max="4" width="6.28515625" style="8" bestFit="1" customWidth="1"/>
    <col min="5" max="5" width="12" style="8" bestFit="1" customWidth="1"/>
    <col min="6" max="6" width="15" style="8" bestFit="1" customWidth="1"/>
    <col min="7" max="7" width="13.85546875" style="8" bestFit="1" customWidth="1"/>
    <col min="8" max="8" width="5.42578125" style="8" customWidth="1"/>
    <col min="9" max="9" width="11.85546875" style="8" customWidth="1"/>
    <col min="10" max="10" width="15" style="8" bestFit="1" customWidth="1"/>
    <col min="11" max="11" width="13.85546875" style="8" bestFit="1" customWidth="1"/>
    <col min="12" max="12" width="7.140625" style="8" customWidth="1"/>
    <col min="13" max="13" width="12.7109375" style="8" customWidth="1"/>
    <col min="14" max="14" width="15" style="8" bestFit="1" customWidth="1"/>
    <col min="15" max="15" width="13.85546875" style="8" bestFit="1" customWidth="1"/>
    <col min="16" max="16" width="9.140625" style="8" customWidth="1"/>
    <col min="17" max="17" width="5.5703125" style="8" customWidth="1"/>
    <col min="18" max="18" width="9.140625" style="8" customWidth="1"/>
    <col min="19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312</v>
      </c>
    </row>
    <row r="5" spans="1:15" ht="15.75" thickBot="1">
      <c r="A5" s="1"/>
    </row>
    <row r="6" spans="1:15" ht="15.75" thickBot="1">
      <c r="A6" s="1153" t="s">
        <v>313</v>
      </c>
      <c r="B6" s="1153"/>
      <c r="C6" s="1153"/>
      <c r="D6" s="1153"/>
      <c r="E6" s="1153"/>
      <c r="F6" s="1"/>
    </row>
    <row r="7" spans="1:15" ht="15.75" thickBot="1">
      <c r="A7" s="492" t="s">
        <v>314</v>
      </c>
      <c r="B7" s="493"/>
      <c r="C7" s="493"/>
      <c r="D7" s="494"/>
      <c r="E7" s="495"/>
      <c r="F7" s="1"/>
    </row>
    <row r="8" spans="1:15" s="964" customFormat="1" ht="15" thickBot="1">
      <c r="B8" s="965">
        <v>270</v>
      </c>
      <c r="F8" s="965">
        <v>234</v>
      </c>
      <c r="J8" s="965">
        <v>21</v>
      </c>
      <c r="N8" s="965">
        <v>149</v>
      </c>
    </row>
    <row r="9" spans="1:15" s="77" customFormat="1" ht="30.75" customHeight="1" thickBot="1">
      <c r="A9" s="1154" t="str">
        <f>'10+_Assuntos_2026'!A7</f>
        <v>Qualidade de atendimento</v>
      </c>
      <c r="B9" s="1155"/>
      <c r="C9" s="1156"/>
      <c r="E9" s="1154" t="str">
        <f>'10+_Assuntos_2026'!A8</f>
        <v>Matrícula</v>
      </c>
      <c r="F9" s="1155"/>
      <c r="G9" s="1156"/>
      <c r="I9" s="1150" t="str">
        <f>'10+_Assuntos_2026'!A9</f>
        <v>Árvore</v>
      </c>
      <c r="J9" s="1151"/>
      <c r="K9" s="1152"/>
      <c r="M9" s="1154" t="str">
        <f>'10+_Assuntos_2026'!A10</f>
        <v>Ônibus</v>
      </c>
      <c r="N9" s="1155"/>
      <c r="O9" s="1156"/>
    </row>
    <row r="10" spans="1:15" ht="15.75" thickBot="1">
      <c r="A10" s="304" t="s">
        <v>5</v>
      </c>
      <c r="B10" s="80" t="s">
        <v>315</v>
      </c>
      <c r="C10" s="266" t="s">
        <v>316</v>
      </c>
      <c r="E10" s="496" t="s">
        <v>5</v>
      </c>
      <c r="F10" s="78" t="s">
        <v>315</v>
      </c>
      <c r="G10" s="266" t="s">
        <v>316</v>
      </c>
      <c r="I10" s="496" t="s">
        <v>5</v>
      </c>
      <c r="J10" s="78" t="s">
        <v>315</v>
      </c>
      <c r="K10" s="266" t="s">
        <v>316</v>
      </c>
      <c r="M10" s="496" t="s">
        <v>5</v>
      </c>
      <c r="N10" s="78" t="s">
        <v>315</v>
      </c>
      <c r="O10" s="266" t="s">
        <v>316</v>
      </c>
    </row>
    <row r="11" spans="1:15" ht="15">
      <c r="A11" s="306">
        <v>46023</v>
      </c>
      <c r="B11" s="6">
        <f>'10+_Assuntos_2026'!M7</f>
        <v>343</v>
      </c>
      <c r="C11" s="308">
        <f>((B11-B8)/B8)*100</f>
        <v>27.037037037037038</v>
      </c>
      <c r="E11" s="306">
        <v>46023</v>
      </c>
      <c r="F11" s="79">
        <f>'10+_Assuntos_2026'!M8</f>
        <v>232</v>
      </c>
      <c r="G11" s="310">
        <f>((F11-F8)/F8)*100</f>
        <v>-0.85470085470085477</v>
      </c>
      <c r="I11" s="306">
        <v>46023</v>
      </c>
      <c r="J11" s="79">
        <f>'10+_Assuntos_2026'!M9</f>
        <v>264</v>
      </c>
      <c r="K11" s="310">
        <f>((J11-J8)/J8)*100</f>
        <v>1157.1428571428571</v>
      </c>
      <c r="M11" s="306">
        <v>46023</v>
      </c>
      <c r="N11" s="79">
        <f>'10+_Assuntos_2026'!M10</f>
        <v>169</v>
      </c>
      <c r="O11" s="310">
        <f>((N11-N8)/J8)*100</f>
        <v>95.238095238095227</v>
      </c>
    </row>
    <row r="12" spans="1:15" s="186" customFormat="1" ht="15">
      <c r="A12" s="977">
        <v>46054</v>
      </c>
      <c r="B12" s="978">
        <f>'10+_Assuntos_2026'!L7</f>
        <v>282</v>
      </c>
      <c r="C12" s="308">
        <f t="shared" ref="C12:C18" si="0">((B12-B11)/B11)*100</f>
        <v>-17.784256559766764</v>
      </c>
      <c r="E12" s="977">
        <v>46054</v>
      </c>
      <c r="F12" s="309">
        <f>'10+_Assuntos_2026'!L8</f>
        <v>298</v>
      </c>
      <c r="G12" s="310">
        <f t="shared" ref="G12:G18" si="1">((F12-F11)/F11)*100</f>
        <v>28.448275862068968</v>
      </c>
      <c r="I12" s="977">
        <v>46054</v>
      </c>
      <c r="J12" s="309">
        <f>'10+_Assuntos_2026'!L9</f>
        <v>234</v>
      </c>
      <c r="K12" s="310">
        <f t="shared" ref="K12:K18" si="2">((J12-J11)/J11)*100</f>
        <v>-11.363636363636363</v>
      </c>
      <c r="M12" s="977">
        <v>46054</v>
      </c>
      <c r="N12" s="309">
        <f>'10+_Assuntos_2026'!L10</f>
        <v>251</v>
      </c>
      <c r="O12" s="310">
        <f t="shared" ref="O12:O18" si="3">((N12-N11)/N11)*100</f>
        <v>48.520710059171599</v>
      </c>
    </row>
    <row r="13" spans="1:15" s="186" customFormat="1" ht="15">
      <c r="A13" s="977">
        <v>46082</v>
      </c>
      <c r="B13" s="978">
        <f>'10+_Assuntos_2026'!K7</f>
        <v>323</v>
      </c>
      <c r="C13" s="308">
        <f t="shared" si="0"/>
        <v>14.539007092198581</v>
      </c>
      <c r="E13" s="977">
        <v>46082</v>
      </c>
      <c r="F13" s="309">
        <f>'10+_Assuntos_2026'!K8</f>
        <v>210</v>
      </c>
      <c r="G13" s="310">
        <f t="shared" si="1"/>
        <v>-29.530201342281881</v>
      </c>
      <c r="I13" s="977">
        <v>46082</v>
      </c>
      <c r="J13" s="309">
        <f>'10+_Assuntos_2026'!K9</f>
        <v>203</v>
      </c>
      <c r="K13" s="310">
        <f t="shared" si="2"/>
        <v>-13.247863247863249</v>
      </c>
      <c r="M13" s="977">
        <v>46082</v>
      </c>
      <c r="N13" s="309">
        <f>'10+_Assuntos_2026'!K10</f>
        <v>257</v>
      </c>
      <c r="O13" s="310">
        <f t="shared" si="3"/>
        <v>2.3904382470119523</v>
      </c>
    </row>
    <row r="14" spans="1:15" s="186" customFormat="1" ht="15">
      <c r="A14" s="968">
        <v>46113</v>
      </c>
      <c r="B14" s="916">
        <f>'10+_Assuntos_2026'!J$7</f>
        <v>0</v>
      </c>
      <c r="C14" s="917">
        <f t="shared" si="0"/>
        <v>-100</v>
      </c>
      <c r="E14" s="968">
        <v>46113</v>
      </c>
      <c r="F14" s="920">
        <f>'10+_Assuntos_2026'!J$8</f>
        <v>0</v>
      </c>
      <c r="G14" s="921">
        <f t="shared" si="1"/>
        <v>-100</v>
      </c>
      <c r="I14" s="968">
        <v>46113</v>
      </c>
      <c r="J14" s="920">
        <f>'10+_Assuntos_2026'!J$9</f>
        <v>0</v>
      </c>
      <c r="K14" s="921">
        <f t="shared" si="2"/>
        <v>-100</v>
      </c>
      <c r="M14" s="968">
        <v>46113</v>
      </c>
      <c r="N14" s="920">
        <f>'10+_Assuntos_2026'!J$10</f>
        <v>0</v>
      </c>
      <c r="O14" s="921">
        <f t="shared" si="3"/>
        <v>-100</v>
      </c>
    </row>
    <row r="15" spans="1:15" s="186" customFormat="1" ht="15">
      <c r="A15" s="968">
        <v>46143</v>
      </c>
      <c r="B15" s="916">
        <f>'10+_Assuntos_2026'!I$7</f>
        <v>0</v>
      </c>
      <c r="C15" s="917" t="e">
        <f t="shared" si="0"/>
        <v>#DIV/0!</v>
      </c>
      <c r="E15" s="968">
        <v>46143</v>
      </c>
      <c r="F15" s="920">
        <f>'10+_Assuntos_2026'!I$8</f>
        <v>0</v>
      </c>
      <c r="G15" s="921" t="e">
        <f t="shared" si="1"/>
        <v>#DIV/0!</v>
      </c>
      <c r="I15" s="968">
        <v>46143</v>
      </c>
      <c r="J15" s="920">
        <f>'10+_Assuntos_2026'!I$9</f>
        <v>0</v>
      </c>
      <c r="K15" s="921" t="e">
        <f t="shared" si="2"/>
        <v>#DIV/0!</v>
      </c>
      <c r="M15" s="968">
        <v>46143</v>
      </c>
      <c r="N15" s="920">
        <f>'10+_Assuntos_2026'!I$10</f>
        <v>0</v>
      </c>
      <c r="O15" s="921" t="e">
        <f t="shared" si="3"/>
        <v>#DIV/0!</v>
      </c>
    </row>
    <row r="16" spans="1:15" s="186" customFormat="1" ht="15">
      <c r="A16" s="968">
        <v>46174</v>
      </c>
      <c r="B16" s="916">
        <f>'10+_Assuntos_2026'!H$7</f>
        <v>0</v>
      </c>
      <c r="C16" s="917" t="e">
        <f t="shared" si="0"/>
        <v>#DIV/0!</v>
      </c>
      <c r="E16" s="968">
        <v>46174</v>
      </c>
      <c r="F16" s="920">
        <f>'10+_Assuntos_2026'!H$8</f>
        <v>0</v>
      </c>
      <c r="G16" s="921" t="e">
        <f t="shared" si="1"/>
        <v>#DIV/0!</v>
      </c>
      <c r="I16" s="968">
        <v>46174</v>
      </c>
      <c r="J16" s="920">
        <f>'10+_Assuntos_2026'!H$9</f>
        <v>0</v>
      </c>
      <c r="K16" s="921" t="e">
        <f t="shared" si="2"/>
        <v>#DIV/0!</v>
      </c>
      <c r="M16" s="968">
        <v>46174</v>
      </c>
      <c r="N16" s="920">
        <f>'10+_Assuntos_2026'!H$10</f>
        <v>0</v>
      </c>
      <c r="O16" s="921" t="e">
        <f t="shared" si="3"/>
        <v>#DIV/0!</v>
      </c>
    </row>
    <row r="17" spans="1:15" s="186" customFormat="1" ht="15">
      <c r="A17" s="968">
        <v>46204</v>
      </c>
      <c r="B17" s="916">
        <f>'10+_Assuntos_2026'!G$7</f>
        <v>0</v>
      </c>
      <c r="C17" s="917" t="e">
        <f t="shared" si="0"/>
        <v>#DIV/0!</v>
      </c>
      <c r="E17" s="968">
        <v>46204</v>
      </c>
      <c r="F17" s="920">
        <f>'10+_Assuntos_2026'!G$8</f>
        <v>0</v>
      </c>
      <c r="G17" s="921" t="e">
        <f t="shared" si="1"/>
        <v>#DIV/0!</v>
      </c>
      <c r="I17" s="968">
        <v>46204</v>
      </c>
      <c r="J17" s="920">
        <f>'10+_Assuntos_2026'!G$9</f>
        <v>0</v>
      </c>
      <c r="K17" s="921" t="e">
        <f t="shared" si="2"/>
        <v>#DIV/0!</v>
      </c>
      <c r="M17" s="968">
        <v>46204</v>
      </c>
      <c r="N17" s="920">
        <f>'10+_Assuntos_2026'!G$10</f>
        <v>0</v>
      </c>
      <c r="O17" s="921" t="e">
        <f t="shared" si="3"/>
        <v>#DIV/0!</v>
      </c>
    </row>
    <row r="18" spans="1:15" s="186" customFormat="1" ht="15">
      <c r="A18" s="968">
        <v>46235</v>
      </c>
      <c r="B18" s="916">
        <f>'10+_Assuntos_2026'!F$7</f>
        <v>0</v>
      </c>
      <c r="C18" s="917" t="e">
        <f t="shared" si="0"/>
        <v>#DIV/0!</v>
      </c>
      <c r="E18" s="968">
        <v>46235</v>
      </c>
      <c r="F18" s="920">
        <f>'10+_Assuntos_2026'!F$8</f>
        <v>0</v>
      </c>
      <c r="G18" s="921" t="e">
        <f t="shared" si="1"/>
        <v>#DIV/0!</v>
      </c>
      <c r="I18" s="968">
        <v>46235</v>
      </c>
      <c r="J18" s="920">
        <f>'10+_Assuntos_2026'!F$9</f>
        <v>0</v>
      </c>
      <c r="K18" s="921" t="e">
        <f t="shared" si="2"/>
        <v>#DIV/0!</v>
      </c>
      <c r="M18" s="968">
        <v>46235</v>
      </c>
      <c r="N18" s="920">
        <f>'10+_Assuntos_2026'!F$10</f>
        <v>0</v>
      </c>
      <c r="O18" s="921" t="e">
        <f t="shared" si="3"/>
        <v>#DIV/0!</v>
      </c>
    </row>
    <row r="19" spans="1:15" s="186" customFormat="1" ht="15">
      <c r="A19" s="968">
        <v>46266</v>
      </c>
      <c r="B19" s="916">
        <f>'10+_Assuntos_2026'!E$7</f>
        <v>0</v>
      </c>
      <c r="C19" s="917" t="e">
        <f>((B19-B18)/B18)*100</f>
        <v>#DIV/0!</v>
      </c>
      <c r="E19" s="968">
        <v>46266</v>
      </c>
      <c r="F19" s="920">
        <f>'10+_Assuntos_2026'!E$8</f>
        <v>0</v>
      </c>
      <c r="G19" s="921" t="e">
        <f>((F19-F18)/F18)*100</f>
        <v>#DIV/0!</v>
      </c>
      <c r="I19" s="968">
        <v>46266</v>
      </c>
      <c r="J19" s="920">
        <f>'10+_Assuntos_2026'!E$9</f>
        <v>0</v>
      </c>
      <c r="K19" s="921" t="e">
        <f>((J19-J18)/J18)*100</f>
        <v>#DIV/0!</v>
      </c>
      <c r="M19" s="968">
        <v>46266</v>
      </c>
      <c r="N19" s="920">
        <f>'10+_Assuntos_2026'!E$10</f>
        <v>0</v>
      </c>
      <c r="O19" s="921" t="e">
        <f>((N19-N18)/N18)*100</f>
        <v>#DIV/0!</v>
      </c>
    </row>
    <row r="20" spans="1:15" s="186" customFormat="1" ht="15">
      <c r="A20" s="968">
        <v>46296</v>
      </c>
      <c r="B20" s="916">
        <f>'10+_Assuntos_2026'!D$7</f>
        <v>0</v>
      </c>
      <c r="C20" s="917" t="e">
        <f>((B20-B19)/B19)*100</f>
        <v>#DIV/0!</v>
      </c>
      <c r="E20" s="968">
        <v>46296</v>
      </c>
      <c r="F20" s="916">
        <f>'10+_Assuntos_2026'!D$8</f>
        <v>0</v>
      </c>
      <c r="G20" s="917" t="e">
        <f>((F20-F19)/F19)*100</f>
        <v>#DIV/0!</v>
      </c>
      <c r="I20" s="968">
        <v>46296</v>
      </c>
      <c r="J20" s="920">
        <f>'10+_Assuntos_2026'!D$9</f>
        <v>0</v>
      </c>
      <c r="K20" s="921" t="e">
        <f>((J20-J19)/J19)*100</f>
        <v>#DIV/0!</v>
      </c>
      <c r="M20" s="968">
        <v>46296</v>
      </c>
      <c r="N20" s="920">
        <f>'10+_Assuntos_2026'!D$10</f>
        <v>0</v>
      </c>
      <c r="O20" s="921" t="e">
        <f>((N20-N19)/N19)*100</f>
        <v>#DIV/0!</v>
      </c>
    </row>
    <row r="21" spans="1:15" s="186" customFormat="1" ht="15">
      <c r="A21" s="968">
        <v>46327</v>
      </c>
      <c r="B21" s="916">
        <f>'10+_Assuntos_2026'!C$7</f>
        <v>0</v>
      </c>
      <c r="C21" s="917" t="e">
        <f>((B21-B20)/B20)*100</f>
        <v>#DIV/0!</v>
      </c>
      <c r="E21" s="968">
        <v>46327</v>
      </c>
      <c r="F21" s="916">
        <f>'10+_Assuntos_2026'!C$8</f>
        <v>0</v>
      </c>
      <c r="G21" s="917" t="e">
        <f>((F21-F20)/F20)*100</f>
        <v>#DIV/0!</v>
      </c>
      <c r="I21" s="968">
        <v>46327</v>
      </c>
      <c r="J21" s="920">
        <f>'10+_Assuntos_2026'!C$9</f>
        <v>0</v>
      </c>
      <c r="K21" s="921" t="e">
        <f>((J21-J20)/J20)*100</f>
        <v>#DIV/0!</v>
      </c>
      <c r="M21" s="968">
        <v>46327</v>
      </c>
      <c r="N21" s="920">
        <f>'10+_Assuntos_2026'!C$10</f>
        <v>0</v>
      </c>
      <c r="O21" s="921" t="e">
        <f>((N21-N20)/N20)*100</f>
        <v>#DIV/0!</v>
      </c>
    </row>
    <row r="22" spans="1:15" s="186" customFormat="1" ht="15.75" thickBot="1">
      <c r="A22" s="969">
        <v>46357</v>
      </c>
      <c r="B22" s="918">
        <f>'10+_Assuntos_2026'!B$7</f>
        <v>0</v>
      </c>
      <c r="C22" s="919" t="e">
        <f>((B22-B21)/B21)*100</f>
        <v>#DIV/0!</v>
      </c>
      <c r="E22" s="969">
        <v>46357</v>
      </c>
      <c r="F22" s="918">
        <f>'10+_Assuntos_2026'!B$8</f>
        <v>0</v>
      </c>
      <c r="G22" s="919" t="e">
        <f>((F22-F21)/F21)*100</f>
        <v>#DIV/0!</v>
      </c>
      <c r="I22" s="969">
        <v>46357</v>
      </c>
      <c r="J22" s="922">
        <f>'10+_Assuntos_2026'!B$9</f>
        <v>0</v>
      </c>
      <c r="K22" s="923" t="e">
        <f>((J22-J21)/J21)*100</f>
        <v>#DIV/0!</v>
      </c>
      <c r="M22" s="969">
        <v>46357</v>
      </c>
      <c r="N22" s="922">
        <f>'10+_Assuntos_2026'!B$10</f>
        <v>0</v>
      </c>
      <c r="O22" s="923" t="e">
        <f>((N22-N21)/N21)*100</f>
        <v>#DIV/0!</v>
      </c>
    </row>
    <row r="23" spans="1:15">
      <c r="B23" s="8"/>
      <c r="C23" s="8"/>
    </row>
    <row r="24" spans="1:15" s="964" customFormat="1" ht="15" thickBot="1">
      <c r="B24" s="965">
        <v>175</v>
      </c>
      <c r="F24" s="965">
        <v>142</v>
      </c>
      <c r="J24" s="965">
        <v>181</v>
      </c>
      <c r="N24" s="965">
        <v>168</v>
      </c>
    </row>
    <row r="25" spans="1:15" s="77" customFormat="1" ht="30.75" customHeight="1" thickBot="1">
      <c r="A25" s="1150" t="str">
        <f>'10+_Assuntos_2026'!A11</f>
        <v>Buraco e Pavimentação</v>
      </c>
      <c r="B25" s="1151"/>
      <c r="C25" s="1152"/>
      <c r="E25" s="1150" t="str">
        <f>'10+_Assuntos_2026'!A12</f>
        <v>Ponto viciado, entulho e caçamba de entulho</v>
      </c>
      <c r="F25" s="1151"/>
      <c r="G25" s="1152"/>
      <c r="I25" s="1157" t="str">
        <f>'10+_Assuntos_2026'!A13</f>
        <v>Processo Administrativo</v>
      </c>
      <c r="J25" s="1158"/>
      <c r="K25" s="1159"/>
      <c r="M25" s="1150" t="str">
        <f>'10+_Assuntos_2026'!A14</f>
        <v>Capinação e roçada de áreas verdes</v>
      </c>
      <c r="N25" s="1151"/>
      <c r="O25" s="1152"/>
    </row>
    <row r="26" spans="1:15" ht="15.75" thickBot="1">
      <c r="A26" s="496" t="s">
        <v>5</v>
      </c>
      <c r="B26" s="80" t="s">
        <v>315</v>
      </c>
      <c r="C26" s="265" t="s">
        <v>316</v>
      </c>
      <c r="E26" s="497" t="s">
        <v>5</v>
      </c>
      <c r="F26" s="78" t="s">
        <v>315</v>
      </c>
      <c r="G26" s="266" t="s">
        <v>316</v>
      </c>
      <c r="I26" s="258" t="s">
        <v>5</v>
      </c>
      <c r="J26" s="259" t="s">
        <v>315</v>
      </c>
      <c r="K26" s="260" t="s">
        <v>316</v>
      </c>
      <c r="M26" s="258" t="s">
        <v>5</v>
      </c>
      <c r="N26" s="261" t="s">
        <v>315</v>
      </c>
      <c r="O26" s="260" t="s">
        <v>316</v>
      </c>
    </row>
    <row r="27" spans="1:15" s="186" customFormat="1" ht="15">
      <c r="A27" s="306">
        <v>46023</v>
      </c>
      <c r="B27" s="498">
        <f>'10+_Assuntos_2026'!M11</f>
        <v>175</v>
      </c>
      <c r="C27" s="310">
        <f>((B27-B24)/B24)*100</f>
        <v>0</v>
      </c>
      <c r="E27" s="306">
        <v>46023</v>
      </c>
      <c r="F27" s="498">
        <f>'10+_Assuntos_2026'!M12</f>
        <v>198</v>
      </c>
      <c r="G27" s="310">
        <f>((F27-F24)/F24)*100</f>
        <v>39.436619718309856</v>
      </c>
      <c r="I27" s="306">
        <v>46023</v>
      </c>
      <c r="J27" s="498">
        <f>'10+_Assuntos_2026'!M13</f>
        <v>217</v>
      </c>
      <c r="K27" s="310">
        <f>((J27-J24)/J24)*100</f>
        <v>19.88950276243094</v>
      </c>
      <c r="M27" s="306">
        <v>46023</v>
      </c>
      <c r="N27" s="498">
        <f>'10+_Assuntos_2026'!M14</f>
        <v>155</v>
      </c>
      <c r="O27" s="308">
        <f>((N27-N24)/N24)*100</f>
        <v>-7.7380952380952381</v>
      </c>
    </row>
    <row r="28" spans="1:15" s="186" customFormat="1" ht="15">
      <c r="A28" s="977">
        <v>46054</v>
      </c>
      <c r="B28" s="309">
        <f>'10+_Assuntos_2026'!L11</f>
        <v>153</v>
      </c>
      <c r="C28" s="310">
        <f t="shared" ref="C28:C34" si="4">((B28-B27)/B27)*100</f>
        <v>-12.571428571428573</v>
      </c>
      <c r="E28" s="977">
        <v>46054</v>
      </c>
      <c r="F28" s="309">
        <f>'10+_Assuntos_2026'!L12</f>
        <v>212</v>
      </c>
      <c r="G28" s="310">
        <f t="shared" ref="G28:G34" si="5">((F28-F27)/F27)*100</f>
        <v>7.0707070707070701</v>
      </c>
      <c r="I28" s="977">
        <v>46054</v>
      </c>
      <c r="J28" s="309">
        <f>'10+_Assuntos_2026'!L13</f>
        <v>161</v>
      </c>
      <c r="K28" s="310">
        <f t="shared" ref="K28:K34" si="6">((J28-J27)/J27)*100</f>
        <v>-25.806451612903224</v>
      </c>
      <c r="M28" s="977">
        <v>46054</v>
      </c>
      <c r="N28" s="309">
        <f>'10+_Assuntos_2026'!L14</f>
        <v>147</v>
      </c>
      <c r="O28" s="308">
        <f t="shared" ref="O28:O33" si="7">((N28-N27)/N27)*100</f>
        <v>-5.161290322580645</v>
      </c>
    </row>
    <row r="29" spans="1:15" s="186" customFormat="1" ht="15">
      <c r="A29" s="977">
        <v>46082</v>
      </c>
      <c r="B29" s="309">
        <f>'10+_Assuntos_2026'!K11</f>
        <v>330</v>
      </c>
      <c r="C29" s="310">
        <f t="shared" si="4"/>
        <v>115.68627450980394</v>
      </c>
      <c r="E29" s="977">
        <v>46082</v>
      </c>
      <c r="F29" s="309">
        <f>'10+_Assuntos_2026'!K12</f>
        <v>224</v>
      </c>
      <c r="G29" s="310">
        <f t="shared" si="5"/>
        <v>5.6603773584905666</v>
      </c>
      <c r="I29" s="977">
        <v>46082</v>
      </c>
      <c r="J29" s="309">
        <f>'10+_Assuntos_2026'!K13</f>
        <v>200</v>
      </c>
      <c r="K29" s="310">
        <f t="shared" si="6"/>
        <v>24.22360248447205</v>
      </c>
      <c r="M29" s="977">
        <v>46082</v>
      </c>
      <c r="N29" s="309">
        <f>'10+_Assuntos_2026'!K14</f>
        <v>199</v>
      </c>
      <c r="O29" s="308">
        <f t="shared" si="7"/>
        <v>35.374149659863946</v>
      </c>
    </row>
    <row r="30" spans="1:15" s="186" customFormat="1" ht="15">
      <c r="A30" s="968">
        <v>46113</v>
      </c>
      <c r="B30" s="920">
        <f>'10+_Assuntos_2026'!J$11</f>
        <v>0</v>
      </c>
      <c r="C30" s="921">
        <f t="shared" si="4"/>
        <v>-100</v>
      </c>
      <c r="E30" s="968">
        <v>46113</v>
      </c>
      <c r="F30" s="920">
        <f>'10+_Assuntos_2026'!J$12</f>
        <v>0</v>
      </c>
      <c r="G30" s="921">
        <f t="shared" si="5"/>
        <v>-100</v>
      </c>
      <c r="I30" s="968">
        <v>46113</v>
      </c>
      <c r="J30" s="920">
        <f>'10+_Assuntos_2026'!J$13</f>
        <v>0</v>
      </c>
      <c r="K30" s="921">
        <f t="shared" si="6"/>
        <v>-100</v>
      </c>
      <c r="M30" s="968">
        <v>46113</v>
      </c>
      <c r="N30" s="920">
        <f>'10+_Assuntos_2026'!J$14</f>
        <v>0</v>
      </c>
      <c r="O30" s="917">
        <f t="shared" si="7"/>
        <v>-100</v>
      </c>
    </row>
    <row r="31" spans="1:15" s="186" customFormat="1" ht="15">
      <c r="A31" s="968">
        <v>46143</v>
      </c>
      <c r="B31" s="920">
        <f>'10+_Assuntos_2026'!I$11</f>
        <v>0</v>
      </c>
      <c r="C31" s="921" t="e">
        <f t="shared" si="4"/>
        <v>#DIV/0!</v>
      </c>
      <c r="E31" s="968">
        <v>46143</v>
      </c>
      <c r="F31" s="920">
        <f>'10+_Assuntos_2026'!I$12</f>
        <v>0</v>
      </c>
      <c r="G31" s="921" t="e">
        <f t="shared" si="5"/>
        <v>#DIV/0!</v>
      </c>
      <c r="I31" s="968">
        <v>46143</v>
      </c>
      <c r="J31" s="920">
        <f>'10+_Assuntos_2026'!I$13</f>
        <v>0</v>
      </c>
      <c r="K31" s="921" t="e">
        <f t="shared" si="6"/>
        <v>#DIV/0!</v>
      </c>
      <c r="M31" s="968">
        <v>46143</v>
      </c>
      <c r="N31" s="920">
        <f>'10+_Assuntos_2026'!I$14</f>
        <v>0</v>
      </c>
      <c r="O31" s="917" t="e">
        <f t="shared" si="7"/>
        <v>#DIV/0!</v>
      </c>
    </row>
    <row r="32" spans="1:15" s="186" customFormat="1" ht="15">
      <c r="A32" s="968">
        <v>46174</v>
      </c>
      <c r="B32" s="920">
        <f>'10+_Assuntos_2026'!H$11</f>
        <v>0</v>
      </c>
      <c r="C32" s="921" t="e">
        <f t="shared" si="4"/>
        <v>#DIV/0!</v>
      </c>
      <c r="E32" s="968">
        <v>46174</v>
      </c>
      <c r="F32" s="920">
        <f>'10+_Assuntos_2026'!H$12</f>
        <v>0</v>
      </c>
      <c r="G32" s="921" t="e">
        <f t="shared" si="5"/>
        <v>#DIV/0!</v>
      </c>
      <c r="I32" s="968">
        <v>46174</v>
      </c>
      <c r="J32" s="920">
        <f>'10+_Assuntos_2026'!H$13</f>
        <v>0</v>
      </c>
      <c r="K32" s="921" t="e">
        <f t="shared" si="6"/>
        <v>#DIV/0!</v>
      </c>
      <c r="M32" s="968">
        <v>46174</v>
      </c>
      <c r="N32" s="920">
        <f>'10+_Assuntos_2026'!H$14</f>
        <v>0</v>
      </c>
      <c r="O32" s="917" t="e">
        <f t="shared" si="7"/>
        <v>#DIV/0!</v>
      </c>
    </row>
    <row r="33" spans="1:15" s="186" customFormat="1" ht="15">
      <c r="A33" s="968">
        <v>46204</v>
      </c>
      <c r="B33" s="920">
        <f>'10+_Assuntos_2026'!G$11</f>
        <v>0</v>
      </c>
      <c r="C33" s="921" t="e">
        <f t="shared" si="4"/>
        <v>#DIV/0!</v>
      </c>
      <c r="E33" s="968">
        <v>46204</v>
      </c>
      <c r="F33" s="920">
        <f>'10+_Assuntos_2026'!G$12</f>
        <v>0</v>
      </c>
      <c r="G33" s="921" t="e">
        <f t="shared" si="5"/>
        <v>#DIV/0!</v>
      </c>
      <c r="I33" s="968">
        <v>46204</v>
      </c>
      <c r="J33" s="920">
        <f>'10+_Assuntos_2026'!G$13</f>
        <v>0</v>
      </c>
      <c r="K33" s="921" t="e">
        <f t="shared" si="6"/>
        <v>#DIV/0!</v>
      </c>
      <c r="M33" s="968">
        <v>46204</v>
      </c>
      <c r="N33" s="920">
        <f>'10+_Assuntos_2026'!G$14</f>
        <v>0</v>
      </c>
      <c r="O33" s="917" t="e">
        <f t="shared" si="7"/>
        <v>#DIV/0!</v>
      </c>
    </row>
    <row r="34" spans="1:15" s="186" customFormat="1" ht="15">
      <c r="A34" s="968">
        <v>46235</v>
      </c>
      <c r="B34" s="920">
        <f>'10+_Assuntos_2026'!F$11</f>
        <v>0</v>
      </c>
      <c r="C34" s="921" t="e">
        <f t="shared" si="4"/>
        <v>#DIV/0!</v>
      </c>
      <c r="E34" s="968">
        <v>46235</v>
      </c>
      <c r="F34" s="920">
        <f>'10+_Assuntos_2026'!F$12</f>
        <v>0</v>
      </c>
      <c r="G34" s="921" t="e">
        <f t="shared" si="5"/>
        <v>#DIV/0!</v>
      </c>
      <c r="I34" s="968">
        <v>46235</v>
      </c>
      <c r="J34" s="920">
        <f>'10+_Assuntos_2026'!F$13</f>
        <v>0</v>
      </c>
      <c r="K34" s="921" t="e">
        <f t="shared" si="6"/>
        <v>#DIV/0!</v>
      </c>
      <c r="M34" s="968">
        <v>46235</v>
      </c>
      <c r="N34" s="920">
        <f>'10+_Assuntos_2026'!F$14</f>
        <v>0</v>
      </c>
      <c r="O34" s="917" t="e">
        <f>((N34-N33)/N33)*100</f>
        <v>#DIV/0!</v>
      </c>
    </row>
    <row r="35" spans="1:15" s="186" customFormat="1" ht="15">
      <c r="A35" s="968">
        <v>46266</v>
      </c>
      <c r="B35" s="920">
        <f>'10+_Assuntos_2026'!E$11</f>
        <v>0</v>
      </c>
      <c r="C35" s="921" t="e">
        <f>((B35-B34)/B34)*100</f>
        <v>#DIV/0!</v>
      </c>
      <c r="E35" s="968">
        <v>46266</v>
      </c>
      <c r="F35" s="920">
        <f>'10+_Assuntos_2026'!E$12</f>
        <v>0</v>
      </c>
      <c r="G35" s="921" t="e">
        <f>((F35-F34)/F34)*100</f>
        <v>#DIV/0!</v>
      </c>
      <c r="I35" s="968">
        <v>46266</v>
      </c>
      <c r="J35" s="920">
        <f>'10+_Assuntos_2026'!E$13</f>
        <v>0</v>
      </c>
      <c r="K35" s="921" t="e">
        <f>((J35-J34)/J34)*100</f>
        <v>#DIV/0!</v>
      </c>
      <c r="M35" s="968">
        <v>46266</v>
      </c>
      <c r="N35" s="920">
        <f>'10+_Assuntos_2026'!E$14</f>
        <v>0</v>
      </c>
      <c r="O35" s="917" t="e">
        <f>((N35-N34)/N34)*100</f>
        <v>#DIV/0!</v>
      </c>
    </row>
    <row r="36" spans="1:15" s="186" customFormat="1" ht="15">
      <c r="A36" s="968">
        <v>46296</v>
      </c>
      <c r="B36" s="920">
        <f>'10+_Assuntos_2026'!D$11</f>
        <v>0</v>
      </c>
      <c r="C36" s="921" t="e">
        <f>((B36-B35)/B35)*100</f>
        <v>#DIV/0!</v>
      </c>
      <c r="E36" s="968">
        <v>46296</v>
      </c>
      <c r="F36" s="920">
        <f>'10+_Assuntos_2026'!D$12</f>
        <v>0</v>
      </c>
      <c r="G36" s="921" t="e">
        <f>((F36-F35)/F35)*100</f>
        <v>#DIV/0!</v>
      </c>
      <c r="I36" s="968">
        <v>46296</v>
      </c>
      <c r="J36" s="920">
        <f>'10+_Assuntos_2026'!D$13</f>
        <v>0</v>
      </c>
      <c r="K36" s="921" t="e">
        <f>((J36-J35)/J35)*100</f>
        <v>#DIV/0!</v>
      </c>
      <c r="M36" s="968">
        <v>46296</v>
      </c>
      <c r="N36" s="920">
        <f>'10+_Assuntos_2026'!D$14</f>
        <v>0</v>
      </c>
      <c r="O36" s="917" t="e">
        <f>((N36-N35)/N35)*100</f>
        <v>#DIV/0!</v>
      </c>
    </row>
    <row r="37" spans="1:15" s="186" customFormat="1" ht="15">
      <c r="A37" s="968">
        <v>46327</v>
      </c>
      <c r="B37" s="920">
        <f>'10+_Assuntos_2026'!C$11</f>
        <v>0</v>
      </c>
      <c r="C37" s="921" t="e">
        <f>((B37-B36)/B36)*100</f>
        <v>#DIV/0!</v>
      </c>
      <c r="E37" s="968">
        <v>46327</v>
      </c>
      <c r="F37" s="920">
        <f>'10+_Assuntos_2026'!C$12</f>
        <v>0</v>
      </c>
      <c r="G37" s="921" t="e">
        <f>((F37-F36)/F36)*100</f>
        <v>#DIV/0!</v>
      </c>
      <c r="I37" s="968">
        <v>46327</v>
      </c>
      <c r="J37" s="920">
        <f>'10+_Assuntos_2026'!C$13</f>
        <v>0</v>
      </c>
      <c r="K37" s="921" t="e">
        <f>((J37-J36)/J36)*100</f>
        <v>#DIV/0!</v>
      </c>
      <c r="M37" s="968">
        <v>46327</v>
      </c>
      <c r="N37" s="920">
        <f>'10+_Assuntos_2026'!C$14</f>
        <v>0</v>
      </c>
      <c r="O37" s="917" t="e">
        <f>((N37-N36)/N36)*100</f>
        <v>#DIV/0!</v>
      </c>
    </row>
    <row r="38" spans="1:15" s="186" customFormat="1" ht="15.75" thickBot="1">
      <c r="A38" s="969">
        <v>46357</v>
      </c>
      <c r="B38" s="922">
        <f>'10+_Assuntos_2026'!B$11</f>
        <v>0</v>
      </c>
      <c r="C38" s="923" t="e">
        <f>((B38-B37)/B37)*100</f>
        <v>#DIV/0!</v>
      </c>
      <c r="E38" s="969">
        <v>46357</v>
      </c>
      <c r="F38" s="922">
        <f>'10+_Assuntos_2026'!B$12</f>
        <v>0</v>
      </c>
      <c r="G38" s="923" t="e">
        <f>((F38-F37)/F37)*100</f>
        <v>#DIV/0!</v>
      </c>
      <c r="I38" s="969">
        <v>46357</v>
      </c>
      <c r="J38" s="922">
        <f>'10+_Assuntos_2026'!B$13</f>
        <v>0</v>
      </c>
      <c r="K38" s="923" t="e">
        <f>((J38-J37)/J37)*100</f>
        <v>#DIV/0!</v>
      </c>
      <c r="M38" s="969">
        <v>46357</v>
      </c>
      <c r="N38" s="922">
        <f>'10+_Assuntos_2026'!B$14</f>
        <v>0</v>
      </c>
      <c r="O38" s="919" t="e">
        <f>((N38-N37)/N37)*100</f>
        <v>#DIV/0!</v>
      </c>
    </row>
    <row r="39" spans="1:15">
      <c r="B39" s="8"/>
      <c r="C39" s="8"/>
    </row>
    <row r="40" spans="1:15" s="964" customFormat="1" ht="15" thickBot="1">
      <c r="B40" s="965">
        <v>192</v>
      </c>
      <c r="F40" s="965">
        <v>73</v>
      </c>
    </row>
    <row r="41" spans="1:15" ht="30.75" customHeight="1" thickBot="1">
      <c r="A41" s="1150" t="str">
        <f>'10+_Assuntos_2026'!A15</f>
        <v>Multas de trânsito e guinchamentos</v>
      </c>
      <c r="B41" s="1151"/>
      <c r="C41" s="1152"/>
      <c r="E41" s="1150" t="str">
        <f>'10+_Assuntos_2026'!A16</f>
        <v>Poluição sonora - PSIU</v>
      </c>
      <c r="F41" s="1151"/>
      <c r="G41" s="1152"/>
    </row>
    <row r="42" spans="1:15" ht="15.75" thickBot="1">
      <c r="A42" s="258" t="s">
        <v>5</v>
      </c>
      <c r="B42" s="259" t="s">
        <v>315</v>
      </c>
      <c r="C42" s="260" t="s">
        <v>316</v>
      </c>
      <c r="E42" s="81" t="s">
        <v>5</v>
      </c>
      <c r="F42" s="81" t="s">
        <v>315</v>
      </c>
      <c r="G42" s="81" t="s">
        <v>316</v>
      </c>
    </row>
    <row r="43" spans="1:15" s="186" customFormat="1" ht="15">
      <c r="A43" s="306">
        <v>46023</v>
      </c>
      <c r="B43" s="309">
        <f>'10+_Assuntos_2026'!M15</f>
        <v>165</v>
      </c>
      <c r="C43" s="310">
        <f>((B43-B40)/B40)*100</f>
        <v>-14.0625</v>
      </c>
      <c r="E43" s="306">
        <v>46023</v>
      </c>
      <c r="F43" s="649">
        <f>'10+_Assuntos_2026'!M$16</f>
        <v>137</v>
      </c>
      <c r="G43" s="650">
        <f>((F43-F40)/F40)*100</f>
        <v>87.671232876712324</v>
      </c>
    </row>
    <row r="44" spans="1:15" s="186" customFormat="1" ht="15">
      <c r="A44" s="977">
        <v>46054</v>
      </c>
      <c r="B44" s="309">
        <f>'10+_Assuntos_2026'!L15</f>
        <v>142</v>
      </c>
      <c r="C44" s="310">
        <f t="shared" ref="C44:C49" si="8">((B44-B43)/B43)*100</f>
        <v>-13.939393939393941</v>
      </c>
      <c r="E44" s="977">
        <v>46054</v>
      </c>
      <c r="F44" s="979">
        <f>'10+_Assuntos_2026'!L$16</f>
        <v>110</v>
      </c>
      <c r="G44" s="974">
        <f>((F44-F43)/F43)*100</f>
        <v>-19.708029197080293</v>
      </c>
    </row>
    <row r="45" spans="1:15" s="186" customFormat="1" ht="15">
      <c r="A45" s="977">
        <v>46082</v>
      </c>
      <c r="B45" s="309">
        <f>'10+_Assuntos_2026'!K15</f>
        <v>160</v>
      </c>
      <c r="C45" s="310">
        <f t="shared" si="8"/>
        <v>12.676056338028168</v>
      </c>
      <c r="E45" s="977">
        <v>46082</v>
      </c>
      <c r="F45" s="979">
        <f>'10+_Assuntos_2026'!K$16</f>
        <v>214</v>
      </c>
      <c r="G45" s="974">
        <f t="shared" ref="G45:G54" si="9">((F45-F44)/F44)*100</f>
        <v>94.545454545454547</v>
      </c>
    </row>
    <row r="46" spans="1:15" s="186" customFormat="1" ht="15">
      <c r="A46" s="968">
        <v>46113</v>
      </c>
      <c r="B46" s="920">
        <f>'10+_Assuntos_2026'!J$15</f>
        <v>0</v>
      </c>
      <c r="C46" s="921">
        <f t="shared" si="8"/>
        <v>-100</v>
      </c>
      <c r="E46" s="968">
        <v>46113</v>
      </c>
      <c r="F46" s="924">
        <f>'10+_Assuntos_2026'!J$16</f>
        <v>0</v>
      </c>
      <c r="G46" s="925">
        <f t="shared" si="9"/>
        <v>-100</v>
      </c>
    </row>
    <row r="47" spans="1:15" s="186" customFormat="1" ht="15">
      <c r="A47" s="968">
        <v>46143</v>
      </c>
      <c r="B47" s="920">
        <f>'10+_Assuntos_2026'!I$15</f>
        <v>0</v>
      </c>
      <c r="C47" s="921" t="e">
        <f t="shared" si="8"/>
        <v>#DIV/0!</v>
      </c>
      <c r="E47" s="968">
        <v>46143</v>
      </c>
      <c r="F47" s="924">
        <f>'10+_Assuntos_2026'!I$16</f>
        <v>0</v>
      </c>
      <c r="G47" s="925" t="e">
        <f t="shared" si="9"/>
        <v>#DIV/0!</v>
      </c>
    </row>
    <row r="48" spans="1:15" s="186" customFormat="1" ht="15">
      <c r="A48" s="968">
        <v>46174</v>
      </c>
      <c r="B48" s="920">
        <f>'10+_Assuntos_2026'!H$15</f>
        <v>0</v>
      </c>
      <c r="C48" s="921" t="e">
        <f t="shared" si="8"/>
        <v>#DIV/0!</v>
      </c>
      <c r="E48" s="968">
        <v>46174</v>
      </c>
      <c r="F48" s="924">
        <f>'10+_Assuntos_2026'!H$16</f>
        <v>0</v>
      </c>
      <c r="G48" s="925" t="e">
        <f t="shared" si="9"/>
        <v>#DIV/0!</v>
      </c>
    </row>
    <row r="49" spans="1:7" s="186" customFormat="1" ht="15">
      <c r="A49" s="968">
        <v>46204</v>
      </c>
      <c r="B49" s="920">
        <f>'10+_Assuntos_2026'!G$15</f>
        <v>0</v>
      </c>
      <c r="C49" s="921" t="e">
        <f t="shared" si="8"/>
        <v>#DIV/0!</v>
      </c>
      <c r="E49" s="968">
        <v>46204</v>
      </c>
      <c r="F49" s="924">
        <f>'10+_Assuntos_2026'!G$16</f>
        <v>0</v>
      </c>
      <c r="G49" s="925" t="e">
        <f t="shared" si="9"/>
        <v>#DIV/0!</v>
      </c>
    </row>
    <row r="50" spans="1:7" s="186" customFormat="1" ht="15">
      <c r="A50" s="968">
        <v>46235</v>
      </c>
      <c r="B50" s="920">
        <f>'10+_Assuntos_2026'!F$15</f>
        <v>0</v>
      </c>
      <c r="C50" s="921" t="e">
        <f>((B50-B49)/B49)*100</f>
        <v>#DIV/0!</v>
      </c>
      <c r="E50" s="968">
        <v>46235</v>
      </c>
      <c r="F50" s="924">
        <f>'10+_Assuntos_2026'!F$16</f>
        <v>0</v>
      </c>
      <c r="G50" s="925" t="e">
        <f t="shared" si="9"/>
        <v>#DIV/0!</v>
      </c>
    </row>
    <row r="51" spans="1:7" s="186" customFormat="1" ht="15">
      <c r="A51" s="968">
        <v>46266</v>
      </c>
      <c r="B51" s="920">
        <f>'10+_Assuntos_2026'!E$15</f>
        <v>0</v>
      </c>
      <c r="C51" s="921" t="e">
        <f>((B51-B50)/B50)*100</f>
        <v>#DIV/0!</v>
      </c>
      <c r="E51" s="968">
        <v>46266</v>
      </c>
      <c r="F51" s="924">
        <f>'10+_Assuntos_2026'!E$16</f>
        <v>0</v>
      </c>
      <c r="G51" s="925" t="e">
        <f t="shared" si="9"/>
        <v>#DIV/0!</v>
      </c>
    </row>
    <row r="52" spans="1:7" s="186" customFormat="1" ht="15">
      <c r="A52" s="968">
        <v>46296</v>
      </c>
      <c r="B52" s="920">
        <f>'10+_Assuntos_2026'!D$15</f>
        <v>0</v>
      </c>
      <c r="C52" s="921" t="e">
        <f>((B52-B51)/B51)*100</f>
        <v>#DIV/0!</v>
      </c>
      <c r="E52" s="968">
        <v>46296</v>
      </c>
      <c r="F52" s="924">
        <f>'10+_Assuntos_2026'!D$16</f>
        <v>0</v>
      </c>
      <c r="G52" s="925" t="e">
        <f t="shared" si="9"/>
        <v>#DIV/0!</v>
      </c>
    </row>
    <row r="53" spans="1:7" s="186" customFormat="1" ht="15">
      <c r="A53" s="968">
        <v>46327</v>
      </c>
      <c r="B53" s="920">
        <f>'10+_Assuntos_2026'!C$15</f>
        <v>0</v>
      </c>
      <c r="C53" s="921" t="e">
        <f>((B53-B52)/B52)*100</f>
        <v>#DIV/0!</v>
      </c>
      <c r="E53" s="968">
        <v>46327</v>
      </c>
      <c r="F53" s="924">
        <f>'10+_Assuntos_2026'!C$16</f>
        <v>0</v>
      </c>
      <c r="G53" s="925" t="e">
        <f t="shared" si="9"/>
        <v>#DIV/0!</v>
      </c>
    </row>
    <row r="54" spans="1:7" s="186" customFormat="1" ht="15.75" thickBot="1">
      <c r="A54" s="969">
        <v>46357</v>
      </c>
      <c r="B54" s="922">
        <f>'10+_Assuntos_2026'!B$15</f>
        <v>0</v>
      </c>
      <c r="C54" s="923" t="e">
        <f>((B54-B53)/B53)*100</f>
        <v>#DIV/0!</v>
      </c>
      <c r="E54" s="969">
        <v>46357</v>
      </c>
      <c r="F54" s="926">
        <f>'10+_Assuntos_2026'!B$16</f>
        <v>0</v>
      </c>
      <c r="G54" s="927" t="e">
        <f t="shared" si="9"/>
        <v>#DIV/0!</v>
      </c>
    </row>
    <row r="55" spans="1:7">
      <c r="B55" s="8"/>
      <c r="C55" s="8"/>
    </row>
    <row r="56" spans="1:7">
      <c r="B56" s="8"/>
      <c r="C56" s="8"/>
    </row>
    <row r="61" spans="1:7" ht="15">
      <c r="A61" s="1"/>
    </row>
    <row r="65" spans="17:17">
      <c r="Q65" s="69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46 G47:G54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Fora da competência</vt:lpstr>
      <vt:lpstr>Buraco-Pavimentação_MAR_2026</vt:lpstr>
      <vt:lpstr>Assuntos</vt:lpstr>
      <vt:lpstr>10+_Assuntos_2026</vt:lpstr>
      <vt:lpstr>Assuntos-variação_10_mais_2026</vt:lpstr>
      <vt:lpstr>10_ASSUNTOS+_Assuntos_MAR_26</vt:lpstr>
      <vt:lpstr>UNIDADES</vt:lpstr>
      <vt:lpstr>10+_UNIDADES_2026</vt:lpstr>
      <vt:lpstr>Unidades_variação_10_mais_2026</vt:lpstr>
      <vt:lpstr>10+_Unidades_MAR_26</vt:lpstr>
      <vt:lpstr>Subprefeituras_2026</vt:lpstr>
      <vt:lpstr>10+_SUB's_2026</vt:lpstr>
      <vt:lpstr>Subs_-Variação_10_mais_2026</vt:lpstr>
      <vt:lpstr>10+_Subprefeituras_MAR_26</vt:lpstr>
      <vt:lpstr>Denúncia_Protocolos_2026</vt:lpstr>
      <vt:lpstr>Denúncia_Unidades_Mensal_2026</vt:lpstr>
      <vt:lpstr>Denúncia_Unidades_Total_2026</vt:lpstr>
      <vt:lpstr>Denúncia_Órgãos_Recebidas</vt:lpstr>
      <vt:lpstr>Denúncia_Órgãos_Não Recebidas</vt:lpstr>
      <vt:lpstr>e-SIC_2026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Marcio Henrique Ramires dos Santos</cp:lastModifiedBy>
  <cp:revision/>
  <dcterms:created xsi:type="dcterms:W3CDTF">2018-08-01T11:52:47Z</dcterms:created>
  <dcterms:modified xsi:type="dcterms:W3CDTF">2026-04-23T19:05:40Z</dcterms:modified>
  <cp:category/>
  <cp:contentStatus/>
</cp:coreProperties>
</file>