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drawings/drawing11.xml" ContentType="application/vnd.openxmlformats-officedocument.drawingml.chartshapes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6.xml" ContentType="application/vnd.openxmlformats-officedocument.drawing+xml"/>
  <Override PartName="/xl/charts/chart2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3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4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C:\Users\d895952\Downloads\"/>
    </mc:Choice>
  </mc:AlternateContent>
  <bookViews>
    <workbookView xWindow="0" yWindow="0" windowWidth="21600" windowHeight="9600" tabRatio="961"/>
  </bookViews>
  <sheets>
    <sheet name="Texto" sheetId="34" r:id="rId1"/>
    <sheet name="Protocolos" sheetId="2" r:id="rId2"/>
    <sheet name="Elogios_Sugestões" sheetId="31" r:id="rId3"/>
    <sheet name="Canais_atendimento" sheetId="3" r:id="rId4"/>
    <sheet name="Assuntos" sheetId="26" r:id="rId5"/>
    <sheet name="Órgãos_Externos" sheetId="35" r:id="rId6"/>
    <sheet name="Órgãos_Externos_Dados" sheetId="37" r:id="rId7"/>
    <sheet name="Buraco-Pavimentação_nov_2024" sheetId="24" r:id="rId8"/>
    <sheet name="10+_Assuntos_2024" sheetId="5" r:id="rId9"/>
    <sheet name="Assuntos-variação_10_mais_2024" sheetId="6" r:id="rId10"/>
    <sheet name="ASSUNTOS_10+_últimos_3_meses" sheetId="7" r:id="rId11"/>
    <sheet name="10_ASSUNTOS+_Assuntos_NOV_24" sheetId="8" r:id="rId12"/>
    <sheet name="UNIDADES" sheetId="9" r:id="rId13"/>
    <sheet name="10+_UNIDADES_2024" sheetId="10" r:id="rId14"/>
    <sheet name="Unidades_-variação_10_mais_2024" sheetId="11" r:id="rId15"/>
    <sheet name="UNIDADES_-_10+_últimos_3_meses" sheetId="12" r:id="rId16"/>
    <sheet name="10+_Unidades__NOV_24" sheetId="13" r:id="rId17"/>
    <sheet name="Subprefeituras_2024" sheetId="14" r:id="rId18"/>
    <sheet name="10+_SUB's_2024" sheetId="15" r:id="rId19"/>
    <sheet name="Subs_-Variação_10_mais_2024" sheetId="16" r:id="rId20"/>
    <sheet name="10+_Subprefeituras__NOV_24" sheetId="30" r:id="rId21"/>
    <sheet name="Georref_3+_Subs_2024" sheetId="17" r:id="rId22"/>
    <sheet name="Denúncia_Unidades_Mensal_2024" sheetId="23" r:id="rId23"/>
    <sheet name="Denúncia_Unidades_Total_2024" sheetId="27" r:id="rId24"/>
    <sheet name="Denúncia_Órgãos_Deferidas" sheetId="28" r:id="rId25"/>
    <sheet name="Denúncia_Órgãos_Indeferidas" sheetId="29" r:id="rId26"/>
    <sheet name="Denúncia_Protocolos_2024" sheetId="18" r:id="rId27"/>
    <sheet name="e-SIC_2024" sheetId="19" r:id="rId28"/>
    <sheet name="Alteração_de_Processo" sheetId="21" r:id="rId29"/>
    <sheet name="Alteração_de_Processo_Dados" sheetId="22" r:id="rId30"/>
    <sheet name="P" sheetId="20" state="hidden" r:id="rId31"/>
  </sheets>
  <definedNames>
    <definedName name="_xlchart.0" hidden="1">Alteração_de_Processo_Dados!$A$20:$A$31</definedName>
    <definedName name="_xlchart.1" hidden="1">Alteração_de_Processo_Dados!$B$20:$B$31</definedName>
    <definedName name="_xlchart.v1.0" hidden="1">Alteração_de_Processo_Dados!$A$20:$A$31</definedName>
    <definedName name="_xlchart.v1.1" hidden="1">Alteração_de_Processo_Dados!$B$20:$B$31</definedName>
  </definedNames>
  <calcPr calcId="162913"/>
</workbook>
</file>

<file path=xl/calcChain.xml><?xml version="1.0" encoding="utf-8"?>
<calcChain xmlns="http://schemas.openxmlformats.org/spreadsheetml/2006/main">
  <c r="P1" i="5" l="1"/>
  <c r="P7" i="5" s="1"/>
  <c r="M73" i="29" l="1"/>
  <c r="L73" i="29"/>
  <c r="M73" i="28"/>
  <c r="L73" i="28"/>
  <c r="M5" i="27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4" i="27"/>
  <c r="L74" i="27"/>
  <c r="H61" i="18" l="1"/>
  <c r="H46" i="18"/>
  <c r="F29" i="18"/>
  <c r="F28" i="18"/>
  <c r="B29" i="18"/>
  <c r="B28" i="18"/>
  <c r="P9" i="18"/>
  <c r="P7" i="18"/>
  <c r="P6" i="18"/>
  <c r="C15" i="18"/>
  <c r="C10" i="18"/>
  <c r="C9" i="18"/>
  <c r="B18" i="37" l="1"/>
  <c r="C100" i="19" l="1"/>
  <c r="U39" i="19" l="1"/>
  <c r="B18" i="19"/>
  <c r="C16" i="19"/>
  <c r="E23" i="22" l="1"/>
  <c r="B31" i="22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4" i="29"/>
  <c r="M5" i="28"/>
  <c r="M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4" i="28"/>
  <c r="P8" i="15"/>
  <c r="P9" i="15"/>
  <c r="P10" i="15"/>
  <c r="P11" i="15"/>
  <c r="P12" i="15"/>
  <c r="P13" i="15"/>
  <c r="P14" i="15"/>
  <c r="P15" i="15"/>
  <c r="P16" i="15"/>
  <c r="P17" i="15"/>
  <c r="P1" i="15"/>
  <c r="P7" i="15" s="1"/>
  <c r="C17" i="15"/>
  <c r="P5" i="14"/>
  <c r="C37" i="14"/>
  <c r="C17" i="10"/>
  <c r="C71" i="9"/>
  <c r="P4" i="10" s="1"/>
  <c r="P16" i="5"/>
  <c r="P15" i="5"/>
  <c r="P14" i="5"/>
  <c r="P13" i="5"/>
  <c r="P12" i="5"/>
  <c r="P11" i="5"/>
  <c r="P10" i="5"/>
  <c r="P9" i="5"/>
  <c r="P8" i="5"/>
  <c r="C17" i="5"/>
  <c r="P17" i="5" s="1"/>
  <c r="C16" i="37"/>
  <c r="C259" i="26"/>
  <c r="L26" i="8" s="1"/>
  <c r="P7" i="10" l="1"/>
  <c r="P10" i="10"/>
  <c r="P14" i="10"/>
  <c r="P12" i="10"/>
  <c r="P9" i="10"/>
  <c r="P17" i="10"/>
  <c r="P11" i="10"/>
  <c r="P15" i="10"/>
  <c r="P8" i="10"/>
  <c r="P16" i="10"/>
  <c r="P13" i="10"/>
  <c r="L25" i="13"/>
  <c r="B39" i="37"/>
  <c r="B29" i="37"/>
  <c r="B17" i="22"/>
  <c r="C7" i="37" l="1"/>
  <c r="C8" i="37"/>
  <c r="C9" i="37"/>
  <c r="C10" i="37"/>
  <c r="C11" i="37"/>
  <c r="C12" i="37"/>
  <c r="C13" i="37"/>
  <c r="C14" i="37"/>
  <c r="C15" i="37"/>
  <c r="B19" i="19" l="1"/>
  <c r="D259" i="26" l="1"/>
  <c r="N228" i="26"/>
  <c r="N103" i="26"/>
  <c r="N101" i="26"/>
  <c r="N98" i="26"/>
  <c r="N93" i="26"/>
  <c r="N115" i="19" l="1"/>
  <c r="D100" i="19"/>
  <c r="K74" i="27" l="1"/>
  <c r="K73" i="29"/>
  <c r="K73" i="28"/>
  <c r="C77" i="23"/>
  <c r="H60" i="18" l="1"/>
  <c r="H45" i="18"/>
  <c r="D10" i="18"/>
  <c r="D15" i="18" s="1"/>
  <c r="D9" i="18"/>
  <c r="D17" i="15" l="1"/>
  <c r="D37" i="14"/>
  <c r="B17" i="13"/>
  <c r="D17" i="10"/>
  <c r="D71" i="9"/>
  <c r="D17" i="5"/>
  <c r="N31" i="26"/>
  <c r="O31" i="26"/>
  <c r="O228" i="26"/>
  <c r="O103" i="26"/>
  <c r="O101" i="26"/>
  <c r="O98" i="26"/>
  <c r="O93" i="26"/>
  <c r="O5" i="26"/>
  <c r="N5" i="26"/>
  <c r="S24" i="2"/>
  <c r="S21" i="2"/>
  <c r="Q21" i="2"/>
  <c r="C15" i="19" l="1"/>
  <c r="O16" i="10" l="1"/>
  <c r="H59" i="18" l="1"/>
  <c r="H44" i="18"/>
  <c r="F27" i="18"/>
  <c r="B27" i="18"/>
  <c r="C28" i="18" s="1"/>
  <c r="E10" i="18"/>
  <c r="E15" i="18" s="1"/>
  <c r="E9" i="18"/>
  <c r="J73" i="29" l="1"/>
  <c r="J73" i="28"/>
  <c r="J74" i="27"/>
  <c r="E100" i="19"/>
  <c r="C14" i="19" l="1"/>
  <c r="O7" i="15" l="1"/>
  <c r="E17" i="15"/>
  <c r="N5" i="14"/>
  <c r="E37" i="14"/>
  <c r="E17" i="10" l="1"/>
  <c r="E71" i="9"/>
  <c r="E17" i="5"/>
  <c r="E259" i="26"/>
  <c r="N92" i="26"/>
  <c r="O92" i="26"/>
  <c r="N83" i="26"/>
  <c r="O83" i="26"/>
  <c r="Q22" i="2"/>
  <c r="O105" i="19" l="1"/>
  <c r="F100" i="19"/>
  <c r="C13" i="19"/>
  <c r="O8" i="5" l="1"/>
  <c r="O7" i="5"/>
  <c r="O6" i="18" l="1"/>
  <c r="H58" i="18"/>
  <c r="H43" i="18"/>
  <c r="F26" i="18"/>
  <c r="F9" i="18"/>
  <c r="B26" i="18" s="1"/>
  <c r="F10" i="18"/>
  <c r="F15" i="18" s="1"/>
  <c r="I73" i="29" l="1"/>
  <c r="I73" i="28"/>
  <c r="I74" i="27"/>
  <c r="B17" i="30" l="1"/>
  <c r="F17" i="15"/>
  <c r="F37" i="14"/>
  <c r="B22" i="13"/>
  <c r="C22" i="13"/>
  <c r="B23" i="13"/>
  <c r="C23" i="13"/>
  <c r="F7" i="12"/>
  <c r="F17" i="10"/>
  <c r="F71" i="9"/>
  <c r="B17" i="8"/>
  <c r="F17" i="5"/>
  <c r="F259" i="26"/>
  <c r="N97" i="26"/>
  <c r="O97" i="26"/>
  <c r="N87" i="26"/>
  <c r="O87" i="26"/>
  <c r="C11" i="22" l="1"/>
  <c r="G17" i="15"/>
  <c r="N7" i="15"/>
  <c r="O5" i="14"/>
  <c r="N5" i="3"/>
  <c r="C12" i="19" l="1"/>
  <c r="G100" i="19"/>
  <c r="H73" i="29" l="1"/>
  <c r="H73" i="28"/>
  <c r="H74" i="27"/>
  <c r="H57" i="18" l="1"/>
  <c r="H42" i="18"/>
  <c r="F25" i="18"/>
  <c r="G10" i="18"/>
  <c r="G15" i="18" s="1"/>
  <c r="G9" i="18"/>
  <c r="B25" i="18" s="1"/>
  <c r="G37" i="14" l="1"/>
  <c r="B17" i="12"/>
  <c r="E7" i="12"/>
  <c r="N7" i="10"/>
  <c r="O7" i="10"/>
  <c r="G17" i="10"/>
  <c r="G71" i="9"/>
  <c r="F7" i="7"/>
  <c r="E7" i="7"/>
  <c r="G17" i="5"/>
  <c r="G259" i="26"/>
  <c r="N100" i="26"/>
  <c r="O100" i="26"/>
  <c r="N90" i="26"/>
  <c r="O90" i="26"/>
  <c r="N21" i="26"/>
  <c r="O21" i="26"/>
  <c r="C17" i="7" l="1"/>
  <c r="D17" i="7"/>
  <c r="B17" i="7"/>
  <c r="N7" i="5" l="1"/>
  <c r="B9" i="24" l="1"/>
  <c r="H100" i="19" l="1"/>
  <c r="C11" i="19" l="1"/>
  <c r="H56" i="18" l="1"/>
  <c r="H41" i="18"/>
  <c r="F24" i="18"/>
  <c r="H10" i="18"/>
  <c r="H15" i="18" s="1"/>
  <c r="H9" i="18"/>
  <c r="B24" i="18" s="1"/>
  <c r="G73" i="29"/>
  <c r="G73" i="28"/>
  <c r="M74" i="27"/>
  <c r="G74" i="27"/>
  <c r="H17" i="15" l="1"/>
  <c r="H37" i="14"/>
  <c r="H17" i="10"/>
  <c r="H71" i="9"/>
  <c r="H17" i="5"/>
  <c r="H259" i="26"/>
  <c r="N155" i="26"/>
  <c r="O155" i="26"/>
  <c r="N146" i="26"/>
  <c r="O146" i="26"/>
  <c r="N106" i="26"/>
  <c r="O106" i="26"/>
  <c r="N94" i="26"/>
  <c r="O94" i="26"/>
  <c r="Q19" i="2"/>
  <c r="I100" i="19" l="1"/>
  <c r="C10" i="19" l="1"/>
  <c r="C73" i="29" l="1"/>
  <c r="D73" i="29"/>
  <c r="E73" i="29"/>
  <c r="F73" i="29"/>
  <c r="B73" i="29"/>
  <c r="C73" i="28"/>
  <c r="D73" i="28"/>
  <c r="E73" i="28"/>
  <c r="F73" i="28"/>
  <c r="B73" i="28"/>
  <c r="H55" i="18"/>
  <c r="H40" i="18"/>
  <c r="F23" i="18" l="1"/>
  <c r="N6" i="18"/>
  <c r="I10" i="18"/>
  <c r="I15" i="18" s="1"/>
  <c r="I9" i="18"/>
  <c r="B23" i="18" s="1"/>
  <c r="B74" i="27"/>
  <c r="C74" i="27"/>
  <c r="D74" i="27"/>
  <c r="E74" i="27"/>
  <c r="F74" i="27"/>
  <c r="O74" i="27"/>
  <c r="N74" i="27"/>
  <c r="I17" i="15" l="1"/>
  <c r="I37" i="14"/>
  <c r="I17" i="10"/>
  <c r="I71" i="9" l="1"/>
  <c r="I17" i="5"/>
  <c r="I259" i="26"/>
  <c r="N237" i="26" l="1"/>
  <c r="O237" i="26"/>
  <c r="N226" i="26"/>
  <c r="O226" i="26"/>
  <c r="N105" i="26"/>
  <c r="O105" i="26"/>
  <c r="O22" i="19" l="1"/>
  <c r="N22" i="19"/>
  <c r="J100" i="19"/>
  <c r="C9" i="19" l="1"/>
  <c r="J10" i="18"/>
  <c r="J15" i="18" s="1"/>
  <c r="H54" i="18"/>
  <c r="H39" i="18"/>
  <c r="F22" i="18"/>
  <c r="F21" i="18"/>
  <c r="J9" i="18"/>
  <c r="B22" i="18" s="1"/>
  <c r="N221" i="26" l="1"/>
  <c r="O221" i="26"/>
  <c r="N133" i="26"/>
  <c r="O133" i="26"/>
  <c r="N96" i="26"/>
  <c r="O96" i="26"/>
  <c r="N95" i="26"/>
  <c r="O95" i="26"/>
  <c r="N39" i="26"/>
  <c r="O39" i="26"/>
  <c r="J17" i="15" l="1"/>
  <c r="J37" i="14"/>
  <c r="J17" i="10" l="1"/>
  <c r="J71" i="9"/>
  <c r="J17" i="5"/>
  <c r="J259" i="26"/>
  <c r="B12" i="3"/>
  <c r="C12" i="3"/>
  <c r="D12" i="3"/>
  <c r="E12" i="3"/>
  <c r="F12" i="3"/>
  <c r="G12" i="3"/>
  <c r="H12" i="3"/>
  <c r="I12" i="3"/>
  <c r="J12" i="3"/>
  <c r="Q7" i="3" l="1"/>
  <c r="Q11" i="3"/>
  <c r="Q5" i="3"/>
  <c r="Q10" i="3"/>
  <c r="Q8" i="3"/>
  <c r="Q12" i="3"/>
  <c r="Q9" i="3"/>
  <c r="Q6" i="3"/>
  <c r="K100" i="19"/>
  <c r="C8" i="19" l="1"/>
  <c r="H53" i="18" l="1"/>
  <c r="G48" i="18"/>
  <c r="H38" i="18"/>
  <c r="K10" i="18"/>
  <c r="K15" i="18" s="1"/>
  <c r="K9" i="18"/>
  <c r="B21" i="18" s="1"/>
  <c r="K17" i="15" l="1"/>
  <c r="K37" i="14"/>
  <c r="K17" i="10"/>
  <c r="K71" i="9" l="1"/>
  <c r="K17" i="5"/>
  <c r="N6" i="26" l="1"/>
  <c r="O6" i="26"/>
  <c r="N7" i="26"/>
  <c r="O7" i="26"/>
  <c r="N8" i="26"/>
  <c r="O8" i="26"/>
  <c r="N9" i="26"/>
  <c r="O9" i="26"/>
  <c r="N10" i="26"/>
  <c r="O10" i="26"/>
  <c r="N11" i="26"/>
  <c r="O11" i="26"/>
  <c r="N12" i="26"/>
  <c r="O12" i="26"/>
  <c r="N13" i="26"/>
  <c r="O13" i="26"/>
  <c r="N14" i="26"/>
  <c r="O14" i="26"/>
  <c r="N15" i="26"/>
  <c r="O15" i="26"/>
  <c r="N16" i="26"/>
  <c r="O16" i="26"/>
  <c r="N17" i="26"/>
  <c r="O17" i="26"/>
  <c r="N18" i="26"/>
  <c r="O18" i="26"/>
  <c r="N19" i="26"/>
  <c r="O19" i="26"/>
  <c r="N20" i="26"/>
  <c r="O20" i="26"/>
  <c r="N22" i="26"/>
  <c r="O22" i="26"/>
  <c r="N23" i="26"/>
  <c r="O23" i="26"/>
  <c r="N24" i="26"/>
  <c r="O24" i="26"/>
  <c r="N25" i="26"/>
  <c r="O25" i="26"/>
  <c r="N26" i="26"/>
  <c r="O26" i="26"/>
  <c r="N27" i="26"/>
  <c r="O27" i="26"/>
  <c r="N28" i="26"/>
  <c r="O28" i="26"/>
  <c r="N29" i="26"/>
  <c r="O29" i="26"/>
  <c r="N30" i="26"/>
  <c r="O30" i="26"/>
  <c r="N32" i="26"/>
  <c r="O32" i="26"/>
  <c r="N33" i="26"/>
  <c r="O33" i="26"/>
  <c r="N34" i="26"/>
  <c r="O34" i="26"/>
  <c r="N35" i="26"/>
  <c r="O35" i="26"/>
  <c r="N36" i="26"/>
  <c r="O36" i="26"/>
  <c r="N37" i="26"/>
  <c r="O37" i="26"/>
  <c r="N38" i="26"/>
  <c r="O38" i="26"/>
  <c r="N40" i="26"/>
  <c r="O40" i="26"/>
  <c r="N41" i="26"/>
  <c r="O41" i="26"/>
  <c r="N42" i="26"/>
  <c r="O42" i="26"/>
  <c r="N43" i="26"/>
  <c r="O43" i="26"/>
  <c r="N44" i="26"/>
  <c r="O44" i="26"/>
  <c r="N45" i="26"/>
  <c r="O45" i="26"/>
  <c r="N46" i="26"/>
  <c r="O46" i="26"/>
  <c r="N47" i="26"/>
  <c r="O47" i="26"/>
  <c r="N48" i="26"/>
  <c r="O48" i="26"/>
  <c r="N49" i="26"/>
  <c r="O49" i="26"/>
  <c r="N50" i="26"/>
  <c r="O50" i="26"/>
  <c r="N51" i="26"/>
  <c r="O51" i="26"/>
  <c r="N52" i="26"/>
  <c r="O52" i="26"/>
  <c r="N53" i="26"/>
  <c r="O53" i="26"/>
  <c r="N54" i="26"/>
  <c r="O54" i="26"/>
  <c r="N55" i="26"/>
  <c r="O55" i="26"/>
  <c r="N56" i="26"/>
  <c r="O56" i="26"/>
  <c r="N57" i="26"/>
  <c r="O57" i="26"/>
  <c r="N58" i="26"/>
  <c r="O58" i="26"/>
  <c r="N59" i="26"/>
  <c r="O59" i="26"/>
  <c r="N60" i="26"/>
  <c r="O60" i="26"/>
  <c r="N61" i="26"/>
  <c r="O61" i="26"/>
  <c r="N62" i="26"/>
  <c r="O62" i="26"/>
  <c r="N63" i="26"/>
  <c r="O63" i="26"/>
  <c r="N64" i="26"/>
  <c r="O64" i="26"/>
  <c r="N65" i="26"/>
  <c r="O65" i="26"/>
  <c r="N66" i="26"/>
  <c r="O66" i="26"/>
  <c r="N67" i="26"/>
  <c r="O67" i="26"/>
  <c r="N68" i="26"/>
  <c r="O68" i="26"/>
  <c r="N69" i="26"/>
  <c r="O69" i="26"/>
  <c r="N70" i="26"/>
  <c r="O70" i="26"/>
  <c r="N71" i="26"/>
  <c r="O71" i="26"/>
  <c r="N72" i="26"/>
  <c r="O72" i="26"/>
  <c r="N73" i="26"/>
  <c r="O73" i="26"/>
  <c r="N74" i="26"/>
  <c r="O74" i="26"/>
  <c r="N75" i="26"/>
  <c r="O75" i="26"/>
  <c r="N76" i="26"/>
  <c r="O76" i="26"/>
  <c r="N77" i="26"/>
  <c r="O77" i="26"/>
  <c r="N78" i="26"/>
  <c r="O78" i="26"/>
  <c r="N79" i="26"/>
  <c r="O79" i="26"/>
  <c r="N80" i="26"/>
  <c r="O80" i="26"/>
  <c r="N81" i="26"/>
  <c r="O81" i="26"/>
  <c r="N82" i="26"/>
  <c r="O82" i="26"/>
  <c r="N84" i="26"/>
  <c r="O84" i="26"/>
  <c r="N85" i="26"/>
  <c r="O85" i="26"/>
  <c r="N86" i="26"/>
  <c r="O86" i="26"/>
  <c r="N88" i="26"/>
  <c r="O88" i="26"/>
  <c r="N89" i="26"/>
  <c r="O89" i="26"/>
  <c r="N91" i="26"/>
  <c r="O91" i="26"/>
  <c r="N99" i="26"/>
  <c r="O99" i="26"/>
  <c r="N102" i="26"/>
  <c r="O102" i="26"/>
  <c r="N104" i="26"/>
  <c r="O104" i="26"/>
  <c r="N107" i="26"/>
  <c r="O107" i="26"/>
  <c r="N108" i="26"/>
  <c r="O108" i="26"/>
  <c r="N109" i="26"/>
  <c r="O109" i="26"/>
  <c r="N110" i="26"/>
  <c r="O110" i="26"/>
  <c r="N111" i="26"/>
  <c r="O111" i="26"/>
  <c r="N112" i="26"/>
  <c r="O112" i="26"/>
  <c r="N113" i="26"/>
  <c r="O113" i="26"/>
  <c r="N114" i="26"/>
  <c r="O114" i="26"/>
  <c r="N115" i="26"/>
  <c r="O115" i="26"/>
  <c r="N116" i="26"/>
  <c r="O116" i="26"/>
  <c r="N117" i="26"/>
  <c r="O117" i="26"/>
  <c r="N118" i="26"/>
  <c r="O118" i="26"/>
  <c r="N119" i="26"/>
  <c r="O119" i="26"/>
  <c r="N120" i="26"/>
  <c r="O120" i="26"/>
  <c r="N121" i="26"/>
  <c r="O121" i="26"/>
  <c r="N122" i="26"/>
  <c r="O122" i="26"/>
  <c r="N123" i="26"/>
  <c r="O123" i="26"/>
  <c r="N124" i="26"/>
  <c r="O124" i="26"/>
  <c r="N125" i="26"/>
  <c r="O125" i="26"/>
  <c r="N126" i="26"/>
  <c r="O126" i="26"/>
  <c r="N127" i="26"/>
  <c r="O127" i="26"/>
  <c r="N128" i="26"/>
  <c r="O128" i="26"/>
  <c r="N129" i="26"/>
  <c r="O129" i="26"/>
  <c r="N130" i="26"/>
  <c r="O130" i="26"/>
  <c r="N131" i="26"/>
  <c r="O131" i="26"/>
  <c r="N132" i="26"/>
  <c r="O132" i="26"/>
  <c r="N134" i="26"/>
  <c r="O134" i="26"/>
  <c r="N135" i="26"/>
  <c r="O135" i="26"/>
  <c r="N136" i="26"/>
  <c r="O136" i="26"/>
  <c r="N137" i="26"/>
  <c r="O137" i="26"/>
  <c r="N138" i="26"/>
  <c r="O138" i="26"/>
  <c r="N139" i="26"/>
  <c r="O139" i="26"/>
  <c r="N140" i="26"/>
  <c r="O140" i="26"/>
  <c r="N141" i="26"/>
  <c r="O141" i="26"/>
  <c r="N142" i="26"/>
  <c r="O142" i="26"/>
  <c r="N143" i="26"/>
  <c r="O143" i="26"/>
  <c r="N144" i="26"/>
  <c r="O144" i="26"/>
  <c r="N145" i="26"/>
  <c r="O145" i="26"/>
  <c r="N147" i="26"/>
  <c r="O147" i="26"/>
  <c r="N148" i="26"/>
  <c r="O148" i="26"/>
  <c r="N149" i="26"/>
  <c r="O149" i="26"/>
  <c r="N150" i="26"/>
  <c r="O150" i="26"/>
  <c r="N151" i="26"/>
  <c r="O151" i="26"/>
  <c r="N152" i="26"/>
  <c r="O152" i="26"/>
  <c r="N153" i="26"/>
  <c r="O153" i="26"/>
  <c r="N154" i="26"/>
  <c r="O154" i="26"/>
  <c r="N156" i="26"/>
  <c r="O156" i="26"/>
  <c r="N157" i="26"/>
  <c r="O157" i="26"/>
  <c r="N158" i="26"/>
  <c r="O158" i="26"/>
  <c r="N159" i="26"/>
  <c r="O159" i="26"/>
  <c r="N160" i="26"/>
  <c r="O160" i="26"/>
  <c r="N161" i="26"/>
  <c r="O161" i="26"/>
  <c r="N162" i="26"/>
  <c r="O162" i="26"/>
  <c r="N163" i="26"/>
  <c r="O163" i="26"/>
  <c r="N164" i="26"/>
  <c r="O164" i="26"/>
  <c r="N165" i="26"/>
  <c r="O165" i="26"/>
  <c r="N166" i="26"/>
  <c r="O166" i="26"/>
  <c r="N167" i="26"/>
  <c r="O167" i="26"/>
  <c r="N168" i="26"/>
  <c r="O168" i="26"/>
  <c r="N169" i="26"/>
  <c r="O169" i="26"/>
  <c r="N170" i="26"/>
  <c r="O170" i="26"/>
  <c r="N171" i="26"/>
  <c r="O171" i="26"/>
  <c r="N172" i="26"/>
  <c r="O172" i="26"/>
  <c r="N173" i="26"/>
  <c r="O173" i="26"/>
  <c r="N174" i="26"/>
  <c r="O174" i="26"/>
  <c r="N175" i="26"/>
  <c r="O175" i="26"/>
  <c r="N176" i="26"/>
  <c r="O176" i="26"/>
  <c r="N177" i="26"/>
  <c r="O177" i="26"/>
  <c r="N178" i="26"/>
  <c r="O178" i="26"/>
  <c r="N179" i="26"/>
  <c r="O179" i="26"/>
  <c r="N180" i="26"/>
  <c r="O180" i="26"/>
  <c r="N181" i="26"/>
  <c r="O181" i="26"/>
  <c r="N182" i="26"/>
  <c r="O182" i="26"/>
  <c r="N183" i="26"/>
  <c r="O183" i="26"/>
  <c r="N184" i="26"/>
  <c r="O184" i="26"/>
  <c r="N185" i="26"/>
  <c r="O185" i="26"/>
  <c r="N186" i="26"/>
  <c r="O186" i="26"/>
  <c r="N187" i="26"/>
  <c r="O187" i="26"/>
  <c r="N188" i="26"/>
  <c r="O188" i="26"/>
  <c r="N189" i="26"/>
  <c r="O189" i="26"/>
  <c r="N190" i="26"/>
  <c r="O190" i="26"/>
  <c r="N191" i="26"/>
  <c r="O191" i="26"/>
  <c r="N192" i="26"/>
  <c r="O192" i="26"/>
  <c r="N193" i="26"/>
  <c r="O193" i="26"/>
  <c r="N194" i="26"/>
  <c r="O194" i="26"/>
  <c r="N195" i="26"/>
  <c r="O195" i="26"/>
  <c r="N196" i="26"/>
  <c r="O196" i="26"/>
  <c r="N197" i="26"/>
  <c r="O197" i="26"/>
  <c r="N198" i="26"/>
  <c r="O198" i="26"/>
  <c r="N199" i="26"/>
  <c r="O199" i="26"/>
  <c r="N200" i="26"/>
  <c r="O200" i="26"/>
  <c r="N201" i="26"/>
  <c r="O201" i="26"/>
  <c r="N202" i="26"/>
  <c r="O202" i="26"/>
  <c r="N203" i="26"/>
  <c r="O203" i="26"/>
  <c r="N204" i="26"/>
  <c r="O204" i="26"/>
  <c r="N205" i="26"/>
  <c r="O205" i="26"/>
  <c r="N206" i="26"/>
  <c r="O206" i="26"/>
  <c r="N207" i="26"/>
  <c r="O207" i="26"/>
  <c r="N208" i="26"/>
  <c r="O208" i="26"/>
  <c r="N209" i="26"/>
  <c r="O209" i="26"/>
  <c r="N210" i="26"/>
  <c r="O210" i="26"/>
  <c r="N211" i="26"/>
  <c r="O211" i="26"/>
  <c r="N212" i="26"/>
  <c r="O212" i="26"/>
  <c r="N213" i="26"/>
  <c r="O213" i="26"/>
  <c r="N214" i="26"/>
  <c r="O214" i="26"/>
  <c r="N215" i="26"/>
  <c r="O215" i="26"/>
  <c r="N216" i="26"/>
  <c r="O216" i="26"/>
  <c r="N217" i="26"/>
  <c r="O217" i="26"/>
  <c r="N218" i="26"/>
  <c r="O218" i="26"/>
  <c r="N219" i="26"/>
  <c r="O219" i="26"/>
  <c r="N220" i="26"/>
  <c r="O220" i="26"/>
  <c r="N222" i="26"/>
  <c r="O222" i="26"/>
  <c r="N223" i="26"/>
  <c r="O223" i="26"/>
  <c r="N224" i="26"/>
  <c r="O224" i="26"/>
  <c r="N225" i="26"/>
  <c r="O225" i="26"/>
  <c r="N227" i="26"/>
  <c r="O227" i="26"/>
  <c r="N229" i="26"/>
  <c r="O229" i="26"/>
  <c r="N230" i="26"/>
  <c r="O230" i="26"/>
  <c r="N231" i="26"/>
  <c r="O231" i="26"/>
  <c r="N232" i="26"/>
  <c r="O232" i="26"/>
  <c r="N233" i="26"/>
  <c r="O233" i="26"/>
  <c r="N234" i="26"/>
  <c r="O234" i="26"/>
  <c r="N235" i="26"/>
  <c r="O235" i="26"/>
  <c r="N236" i="26"/>
  <c r="O236" i="26"/>
  <c r="N238" i="26"/>
  <c r="O238" i="26"/>
  <c r="N239" i="26"/>
  <c r="O239" i="26"/>
  <c r="N240" i="26"/>
  <c r="O240" i="26"/>
  <c r="N241" i="26"/>
  <c r="O241" i="26"/>
  <c r="N242" i="26"/>
  <c r="O242" i="26"/>
  <c r="N243" i="26"/>
  <c r="O243" i="26"/>
  <c r="N244" i="26"/>
  <c r="O244" i="26"/>
  <c r="N245" i="26"/>
  <c r="O245" i="26"/>
  <c r="N246" i="26"/>
  <c r="O246" i="26"/>
  <c r="N247" i="26"/>
  <c r="O247" i="26"/>
  <c r="N248" i="26"/>
  <c r="O248" i="26"/>
  <c r="N249" i="26"/>
  <c r="O249" i="26"/>
  <c r="N250" i="26"/>
  <c r="O250" i="26"/>
  <c r="N251" i="26"/>
  <c r="O251" i="26"/>
  <c r="N252" i="26"/>
  <c r="O252" i="26"/>
  <c r="N253" i="26"/>
  <c r="O253" i="26"/>
  <c r="N254" i="26"/>
  <c r="O254" i="26"/>
  <c r="N255" i="26"/>
  <c r="O255" i="26"/>
  <c r="N256" i="26"/>
  <c r="O256" i="26"/>
  <c r="N257" i="26"/>
  <c r="O257" i="26"/>
  <c r="N258" i="26"/>
  <c r="O258" i="26"/>
  <c r="K259" i="26"/>
  <c r="L259" i="26"/>
  <c r="M259" i="26"/>
  <c r="O259" i="26" l="1"/>
  <c r="N259" i="26"/>
  <c r="P31" i="26" s="1"/>
  <c r="P5" i="26" l="1"/>
  <c r="P228" i="26"/>
  <c r="P103" i="26"/>
  <c r="P93" i="26"/>
  <c r="P101" i="26"/>
  <c r="P98" i="26"/>
  <c r="P83" i="26"/>
  <c r="P92" i="26"/>
  <c r="P87" i="26"/>
  <c r="P97" i="26"/>
  <c r="P90" i="26"/>
  <c r="P100" i="26"/>
  <c r="P155" i="26"/>
  <c r="P21" i="26"/>
  <c r="P106" i="26"/>
  <c r="P146" i="26"/>
  <c r="P237" i="26"/>
  <c r="P94" i="26"/>
  <c r="P105" i="26"/>
  <c r="P226" i="26"/>
  <c r="P26" i="26"/>
  <c r="P221" i="26"/>
  <c r="P96" i="26"/>
  <c r="P133" i="26"/>
  <c r="P136" i="26"/>
  <c r="P50" i="26"/>
  <c r="P95" i="26"/>
  <c r="P63" i="26"/>
  <c r="P161" i="26"/>
  <c r="P12" i="26"/>
  <c r="P79" i="26"/>
  <c r="P209" i="26"/>
  <c r="P40" i="26"/>
  <c r="P158" i="26"/>
  <c r="P227" i="26"/>
  <c r="P190" i="26"/>
  <c r="P29" i="26"/>
  <c r="P110" i="26"/>
  <c r="P72" i="26"/>
  <c r="P47" i="26"/>
  <c r="P143" i="26"/>
  <c r="P115" i="26"/>
  <c r="P250" i="26"/>
  <c r="P243" i="26"/>
  <c r="P39" i="26"/>
  <c r="P66" i="26"/>
  <c r="P177" i="26"/>
  <c r="P245" i="26"/>
  <c r="P214" i="26"/>
  <c r="P186" i="26"/>
  <c r="P60" i="26"/>
  <c r="P15" i="26"/>
  <c r="P82" i="26"/>
  <c r="P126" i="26"/>
  <c r="P193" i="26"/>
  <c r="P22" i="26"/>
  <c r="P258" i="26"/>
  <c r="P223" i="26"/>
  <c r="P111" i="26"/>
  <c r="P33" i="26"/>
  <c r="P113" i="26"/>
  <c r="P147" i="26"/>
  <c r="P180" i="26"/>
  <c r="P212" i="26"/>
  <c r="P248" i="26"/>
  <c r="P234" i="26"/>
  <c r="P73" i="26"/>
  <c r="P159" i="26"/>
  <c r="P16" i="26"/>
  <c r="P51" i="26"/>
  <c r="P84" i="26"/>
  <c r="P114" i="26"/>
  <c r="P130" i="26"/>
  <c r="P148" i="26"/>
  <c r="P165" i="26"/>
  <c r="P181" i="26"/>
  <c r="P197" i="26"/>
  <c r="P213" i="26"/>
  <c r="P232" i="26"/>
  <c r="P249" i="26"/>
  <c r="P64" i="26"/>
  <c r="P119" i="26"/>
  <c r="P140" i="26"/>
  <c r="P218" i="26"/>
  <c r="P259" i="26"/>
  <c r="P48" i="26"/>
  <c r="P149" i="26"/>
  <c r="P194" i="26"/>
  <c r="P238" i="26"/>
  <c r="P254" i="26"/>
  <c r="P35" i="26"/>
  <c r="P76" i="26"/>
  <c r="P131" i="26"/>
  <c r="P170" i="26"/>
  <c r="P206" i="26"/>
  <c r="P19" i="26"/>
  <c r="P37" i="26"/>
  <c r="P54" i="26"/>
  <c r="P70" i="26"/>
  <c r="P88" i="26"/>
  <c r="P117" i="26"/>
  <c r="P134" i="26"/>
  <c r="P151" i="26"/>
  <c r="P168" i="26"/>
  <c r="P184" i="26"/>
  <c r="P200" i="26"/>
  <c r="P216" i="26"/>
  <c r="P235" i="26"/>
  <c r="P252" i="26"/>
  <c r="P154" i="26"/>
  <c r="P199" i="26"/>
  <c r="P239" i="26"/>
  <c r="P18" i="26"/>
  <c r="P53" i="26"/>
  <c r="P86" i="26"/>
  <c r="P132" i="26"/>
  <c r="P179" i="26"/>
  <c r="P251" i="26"/>
  <c r="P6" i="26"/>
  <c r="P219" i="26"/>
  <c r="P34" i="26"/>
  <c r="P67" i="26"/>
  <c r="P20" i="26"/>
  <c r="P38" i="26"/>
  <c r="P55" i="26"/>
  <c r="P71" i="26"/>
  <c r="P89" i="26"/>
  <c r="P118" i="26"/>
  <c r="P135" i="26"/>
  <c r="P152" i="26"/>
  <c r="P169" i="26"/>
  <c r="P185" i="26"/>
  <c r="P201" i="26"/>
  <c r="P217" i="26"/>
  <c r="P236" i="26"/>
  <c r="P253" i="26"/>
  <c r="P85" i="26"/>
  <c r="P123" i="26"/>
  <c r="P166" i="26"/>
  <c r="P229" i="26"/>
  <c r="P17" i="26"/>
  <c r="P52" i="26"/>
  <c r="P162" i="26"/>
  <c r="P202" i="26"/>
  <c r="P242" i="26"/>
  <c r="P9" i="26"/>
  <c r="P44" i="26"/>
  <c r="P80" i="26"/>
  <c r="P144" i="26"/>
  <c r="P178" i="26"/>
  <c r="P8" i="26"/>
  <c r="P24" i="26"/>
  <c r="P42" i="26"/>
  <c r="P58" i="26"/>
  <c r="P74" i="26"/>
  <c r="P102" i="26"/>
  <c r="P121" i="26"/>
  <c r="P138" i="26"/>
  <c r="P156" i="26"/>
  <c r="P172" i="26"/>
  <c r="P188" i="26"/>
  <c r="P204" i="26"/>
  <c r="P220" i="26"/>
  <c r="P240" i="26"/>
  <c r="P256" i="26"/>
  <c r="P167" i="26"/>
  <c r="P207" i="26"/>
  <c r="P23" i="26"/>
  <c r="P57" i="26"/>
  <c r="P99" i="26"/>
  <c r="P137" i="26"/>
  <c r="P187" i="26"/>
  <c r="P255" i="26"/>
  <c r="P129" i="26"/>
  <c r="P164" i="26"/>
  <c r="P196" i="26"/>
  <c r="P231" i="26"/>
  <c r="P191" i="26"/>
  <c r="P41" i="26"/>
  <c r="P120" i="26"/>
  <c r="P25" i="26"/>
  <c r="P43" i="26"/>
  <c r="P59" i="26"/>
  <c r="P75" i="26"/>
  <c r="P104" i="26"/>
  <c r="P122" i="26"/>
  <c r="P139" i="26"/>
  <c r="P157" i="26"/>
  <c r="P173" i="26"/>
  <c r="P189" i="26"/>
  <c r="P205" i="26"/>
  <c r="P222" i="26"/>
  <c r="P241" i="26"/>
  <c r="P257" i="26"/>
  <c r="P91" i="26"/>
  <c r="P127" i="26"/>
  <c r="P198" i="26"/>
  <c r="P233" i="26"/>
  <c r="P30" i="26"/>
  <c r="P68" i="26"/>
  <c r="P174" i="26"/>
  <c r="P210" i="26"/>
  <c r="P246" i="26"/>
  <c r="P13" i="26"/>
  <c r="P56" i="26"/>
  <c r="P107" i="26"/>
  <c r="P153" i="26"/>
  <c r="P182" i="26"/>
  <c r="P11" i="26"/>
  <c r="P28" i="26"/>
  <c r="P46" i="26"/>
  <c r="P62" i="26"/>
  <c r="P78" i="26"/>
  <c r="P109" i="26"/>
  <c r="P125" i="26"/>
  <c r="P142" i="26"/>
  <c r="P160" i="26"/>
  <c r="P176" i="26"/>
  <c r="P192" i="26"/>
  <c r="P208" i="26"/>
  <c r="P225" i="26"/>
  <c r="P244" i="26"/>
  <c r="P7" i="26"/>
  <c r="P175" i="26"/>
  <c r="P224" i="26"/>
  <c r="P36" i="26"/>
  <c r="P69" i="26"/>
  <c r="P116" i="26"/>
  <c r="P150" i="26"/>
  <c r="P211" i="26"/>
  <c r="P183" i="26"/>
  <c r="P215" i="26"/>
  <c r="P247" i="26"/>
  <c r="P10" i="26"/>
  <c r="P27" i="26"/>
  <c r="P45" i="26"/>
  <c r="P61" i="26"/>
  <c r="P77" i="26"/>
  <c r="P108" i="26"/>
  <c r="P124" i="26"/>
  <c r="P141" i="26"/>
  <c r="P163" i="26"/>
  <c r="P195" i="26"/>
  <c r="P230" i="26"/>
  <c r="P14" i="26"/>
  <c r="P32" i="26"/>
  <c r="P49" i="26"/>
  <c r="P65" i="26"/>
  <c r="P81" i="26"/>
  <c r="P112" i="26"/>
  <c r="P128" i="26"/>
  <c r="P145" i="26"/>
  <c r="P171" i="26"/>
  <c r="P203" i="26"/>
  <c r="M12" i="3"/>
  <c r="L12" i="3"/>
  <c r="K12" i="3"/>
  <c r="O12" i="3" s="1"/>
  <c r="O11" i="3"/>
  <c r="N11" i="3"/>
  <c r="L100" i="19" l="1"/>
  <c r="C7" i="19" l="1"/>
  <c r="H52" i="18" l="1"/>
  <c r="H37" i="18"/>
  <c r="F20" i="18" l="1"/>
  <c r="L10" i="18" l="1"/>
  <c r="L15" i="18" s="1"/>
  <c r="L9" i="18"/>
  <c r="B20" i="18" s="1"/>
  <c r="L17" i="15"/>
  <c r="L37" i="14"/>
  <c r="L17" i="10"/>
  <c r="L71" i="9"/>
  <c r="L17" i="5" l="1"/>
  <c r="N33" i="14" l="1"/>
  <c r="N29" i="14"/>
  <c r="N25" i="14"/>
  <c r="N21" i="14"/>
  <c r="N17" i="14"/>
  <c r="N13" i="14"/>
  <c r="N9" i="14"/>
  <c r="N6" i="14"/>
  <c r="N7" i="14"/>
  <c r="N8" i="14"/>
  <c r="N10" i="14"/>
  <c r="N11" i="14"/>
  <c r="N12" i="14"/>
  <c r="N14" i="14"/>
  <c r="N15" i="14"/>
  <c r="N16" i="14"/>
  <c r="N18" i="14"/>
  <c r="N19" i="14"/>
  <c r="N20" i="14"/>
  <c r="N22" i="14"/>
  <c r="N23" i="14"/>
  <c r="N24" i="14"/>
  <c r="N26" i="14"/>
  <c r="N27" i="14"/>
  <c r="N28" i="14"/>
  <c r="N30" i="14"/>
  <c r="N31" i="14"/>
  <c r="N32" i="14"/>
  <c r="N34" i="14"/>
  <c r="N35" i="14"/>
  <c r="N36" i="14"/>
  <c r="C7" i="22" l="1"/>
  <c r="C8" i="22"/>
  <c r="C9" i="22"/>
  <c r="C10" i="22"/>
  <c r="C12" i="22"/>
  <c r="C13" i="22"/>
  <c r="C14" i="22"/>
  <c r="C15" i="22"/>
  <c r="C16" i="22"/>
  <c r="C6" i="22"/>
  <c r="C5" i="22"/>
  <c r="Z47" i="19" l="1"/>
  <c r="AA47" i="19"/>
  <c r="AB47" i="19"/>
  <c r="AC47" i="19"/>
  <c r="AD47" i="19"/>
  <c r="Z39" i="19"/>
  <c r="AA39" i="19"/>
  <c r="AB39" i="19"/>
  <c r="AC39" i="19"/>
  <c r="Z33" i="19"/>
  <c r="AA33" i="19"/>
  <c r="AC33" i="19"/>
  <c r="AC27" i="19"/>
  <c r="Z27" i="19"/>
  <c r="AA27" i="19"/>
  <c r="W27" i="19"/>
  <c r="C6" i="19"/>
  <c r="D19" i="23" l="1"/>
  <c r="N8" i="15" l="1"/>
  <c r="N9" i="15"/>
  <c r="N10" i="15"/>
  <c r="N11" i="15"/>
  <c r="N12" i="15"/>
  <c r="N13" i="15"/>
  <c r="N14" i="15"/>
  <c r="N15" i="15"/>
  <c r="N16" i="15"/>
  <c r="F54" i="16" l="1"/>
  <c r="B54" i="16"/>
  <c r="N38" i="16"/>
  <c r="J38" i="16"/>
  <c r="F38" i="16"/>
  <c r="B38" i="16"/>
  <c r="N22" i="16"/>
  <c r="J22" i="16"/>
  <c r="F22" i="16"/>
  <c r="B22" i="16"/>
  <c r="F54" i="11"/>
  <c r="B54" i="11"/>
  <c r="N38" i="11"/>
  <c r="J38" i="11"/>
  <c r="F38" i="11"/>
  <c r="B38" i="11"/>
  <c r="N22" i="11"/>
  <c r="J22" i="11"/>
  <c r="F22" i="11"/>
  <c r="B22" i="11"/>
  <c r="F54" i="6" l="1"/>
  <c r="B54" i="6"/>
  <c r="N38" i="6"/>
  <c r="J38" i="6"/>
  <c r="F38" i="6"/>
  <c r="B38" i="6"/>
  <c r="N22" i="6"/>
  <c r="J22" i="6"/>
  <c r="F22" i="6"/>
  <c r="B22" i="6"/>
  <c r="E25" i="2" l="1"/>
  <c r="U47" i="19" l="1"/>
  <c r="G30" i="18" l="1"/>
  <c r="F53" i="16"/>
  <c r="G54" i="16" s="1"/>
  <c r="B53" i="16"/>
  <c r="C54" i="16" s="1"/>
  <c r="N37" i="16"/>
  <c r="O38" i="16" s="1"/>
  <c r="J37" i="16"/>
  <c r="K38" i="16" s="1"/>
  <c r="F37" i="16"/>
  <c r="G38" i="16" s="1"/>
  <c r="B37" i="16"/>
  <c r="C38" i="16" s="1"/>
  <c r="N21" i="16"/>
  <c r="O22" i="16" s="1"/>
  <c r="J21" i="16"/>
  <c r="K22" i="16" s="1"/>
  <c r="F21" i="16"/>
  <c r="G22" i="16" s="1"/>
  <c r="B21" i="16"/>
  <c r="C22" i="16" s="1"/>
  <c r="F53" i="11"/>
  <c r="G54" i="11" s="1"/>
  <c r="B53" i="11"/>
  <c r="C54" i="11" s="1"/>
  <c r="N37" i="11"/>
  <c r="O38" i="11" s="1"/>
  <c r="J37" i="11"/>
  <c r="K38" i="11" s="1"/>
  <c r="F37" i="11"/>
  <c r="G38" i="11" s="1"/>
  <c r="B37" i="11"/>
  <c r="C38" i="11" s="1"/>
  <c r="N21" i="11"/>
  <c r="O22" i="11" s="1"/>
  <c r="J21" i="11"/>
  <c r="K22" i="11" s="1"/>
  <c r="F21" i="11"/>
  <c r="G22" i="11" s="1"/>
  <c r="B21" i="11"/>
  <c r="C22" i="11" s="1"/>
  <c r="F53" i="6"/>
  <c r="B53" i="6"/>
  <c r="N37" i="6"/>
  <c r="O38" i="6" s="1"/>
  <c r="J37" i="6"/>
  <c r="K38" i="6" s="1"/>
  <c r="F37" i="6"/>
  <c r="G38" i="6" s="1"/>
  <c r="B37" i="6"/>
  <c r="C38" i="6" s="1"/>
  <c r="N21" i="6"/>
  <c r="O22" i="6" s="1"/>
  <c r="J21" i="6"/>
  <c r="K22" i="6" s="1"/>
  <c r="F21" i="6"/>
  <c r="G22" i="6" s="1"/>
  <c r="B21" i="6"/>
  <c r="C22" i="6" s="1"/>
  <c r="F25" i="2"/>
  <c r="B15" i="2" s="1"/>
  <c r="C15" i="2" s="1"/>
  <c r="C54" i="6" l="1"/>
  <c r="G54" i="6"/>
  <c r="G29" i="18" l="1"/>
  <c r="F52" i="16"/>
  <c r="G53" i="16" s="1"/>
  <c r="B52" i="16"/>
  <c r="C53" i="16" s="1"/>
  <c r="N36" i="16"/>
  <c r="O37" i="16" s="1"/>
  <c r="J36" i="16"/>
  <c r="K37" i="16" s="1"/>
  <c r="F36" i="16"/>
  <c r="G37" i="16" s="1"/>
  <c r="B36" i="16"/>
  <c r="C37" i="16" s="1"/>
  <c r="N20" i="16"/>
  <c r="O21" i="16" s="1"/>
  <c r="J20" i="16"/>
  <c r="K21" i="16" s="1"/>
  <c r="F20" i="16"/>
  <c r="G21" i="16" s="1"/>
  <c r="B20" i="16"/>
  <c r="C21" i="16" s="1"/>
  <c r="F52" i="11" l="1"/>
  <c r="G53" i="11" s="1"/>
  <c r="B52" i="11"/>
  <c r="C53" i="11" s="1"/>
  <c r="N36" i="11"/>
  <c r="O37" i="11" s="1"/>
  <c r="J36" i="11"/>
  <c r="K37" i="11" s="1"/>
  <c r="F36" i="11"/>
  <c r="G37" i="11" s="1"/>
  <c r="B36" i="11"/>
  <c r="C37" i="11" s="1"/>
  <c r="N20" i="11"/>
  <c r="O21" i="11" s="1"/>
  <c r="N19" i="11"/>
  <c r="J20" i="11"/>
  <c r="K21" i="11" s="1"/>
  <c r="F20" i="11"/>
  <c r="G21" i="11" s="1"/>
  <c r="B20" i="11"/>
  <c r="C21" i="11" s="1"/>
  <c r="F52" i="6"/>
  <c r="G53" i="6" s="1"/>
  <c r="B52" i="6"/>
  <c r="C53" i="6" s="1"/>
  <c r="N36" i="6"/>
  <c r="O37" i="6" s="1"/>
  <c r="J36" i="6"/>
  <c r="K37" i="6" s="1"/>
  <c r="F36" i="6"/>
  <c r="G37" i="6" s="1"/>
  <c r="B36" i="6"/>
  <c r="C37" i="6" s="1"/>
  <c r="N20" i="6"/>
  <c r="O21" i="6" s="1"/>
  <c r="J20" i="6"/>
  <c r="K21" i="6" s="1"/>
  <c r="F20" i="6"/>
  <c r="G21" i="6" s="1"/>
  <c r="B20" i="6"/>
  <c r="C21" i="6" s="1"/>
  <c r="G25" i="2"/>
  <c r="B14" i="2" s="1"/>
  <c r="O20" i="11" l="1"/>
  <c r="O8" i="10"/>
  <c r="N8" i="10"/>
  <c r="G27" i="18" l="1"/>
  <c r="G28" i="18"/>
  <c r="F51" i="16"/>
  <c r="G52" i="16" s="1"/>
  <c r="B51" i="16"/>
  <c r="C52" i="16" s="1"/>
  <c r="N35" i="16"/>
  <c r="O36" i="16" s="1"/>
  <c r="J35" i="16"/>
  <c r="K36" i="16" s="1"/>
  <c r="F35" i="16"/>
  <c r="G36" i="16" s="1"/>
  <c r="B35" i="16"/>
  <c r="C36" i="16" s="1"/>
  <c r="N19" i="16"/>
  <c r="O20" i="16" s="1"/>
  <c r="J19" i="16"/>
  <c r="K20" i="16" s="1"/>
  <c r="F19" i="16"/>
  <c r="G20" i="16" s="1"/>
  <c r="B19" i="16"/>
  <c r="C20" i="16" s="1"/>
  <c r="F51" i="11"/>
  <c r="G52" i="11" s="1"/>
  <c r="B51" i="11"/>
  <c r="C52" i="11" s="1"/>
  <c r="N35" i="11"/>
  <c r="O36" i="11" s="1"/>
  <c r="J35" i="11"/>
  <c r="K36" i="11" s="1"/>
  <c r="F35" i="11"/>
  <c r="G36" i="11" s="1"/>
  <c r="B35" i="11"/>
  <c r="C36" i="11" s="1"/>
  <c r="J19" i="11"/>
  <c r="K20" i="11" s="1"/>
  <c r="F19" i="11"/>
  <c r="G20" i="11" s="1"/>
  <c r="B19" i="11"/>
  <c r="C20" i="11" s="1"/>
  <c r="E16" i="7"/>
  <c r="E15" i="7"/>
  <c r="E14" i="7"/>
  <c r="E13" i="7"/>
  <c r="E12" i="7"/>
  <c r="E10" i="7"/>
  <c r="E11" i="7"/>
  <c r="E8" i="7"/>
  <c r="E9" i="7"/>
  <c r="F51" i="6"/>
  <c r="G52" i="6" s="1"/>
  <c r="B51" i="6"/>
  <c r="C52" i="6" s="1"/>
  <c r="N35" i="6"/>
  <c r="O36" i="6" s="1"/>
  <c r="J35" i="6"/>
  <c r="K36" i="6" s="1"/>
  <c r="F35" i="6"/>
  <c r="G36" i="6" s="1"/>
  <c r="B35" i="6"/>
  <c r="C36" i="6" s="1"/>
  <c r="N19" i="6"/>
  <c r="O20" i="6" s="1"/>
  <c r="J19" i="6"/>
  <c r="K20" i="6" s="1"/>
  <c r="F19" i="6"/>
  <c r="G20" i="6" s="1"/>
  <c r="B19" i="6"/>
  <c r="C20" i="6" s="1"/>
  <c r="H25" i="2"/>
  <c r="B13" i="2" l="1"/>
  <c r="C14" i="2" s="1"/>
  <c r="C74" i="23"/>
  <c r="B77" i="23" s="1"/>
  <c r="B74" i="23"/>
  <c r="A77" i="23" s="1"/>
  <c r="D77" i="23" l="1"/>
  <c r="F50" i="16"/>
  <c r="G51" i="16" s="1"/>
  <c r="B50" i="16"/>
  <c r="C51" i="16" s="1"/>
  <c r="N34" i="16"/>
  <c r="O35" i="16" s="1"/>
  <c r="J34" i="16"/>
  <c r="K35" i="16" s="1"/>
  <c r="F34" i="16"/>
  <c r="G35" i="16" s="1"/>
  <c r="B34" i="16"/>
  <c r="C35" i="16" s="1"/>
  <c r="N18" i="16"/>
  <c r="O19" i="16" s="1"/>
  <c r="J18" i="16"/>
  <c r="K19" i="16" s="1"/>
  <c r="F18" i="16"/>
  <c r="G19" i="16" s="1"/>
  <c r="B18" i="16"/>
  <c r="C19" i="16" s="1"/>
  <c r="F50" i="11"/>
  <c r="G51" i="11" s="1"/>
  <c r="B50" i="11"/>
  <c r="C51" i="11" s="1"/>
  <c r="N34" i="11"/>
  <c r="O35" i="11" s="1"/>
  <c r="J34" i="11"/>
  <c r="K35" i="11" s="1"/>
  <c r="F34" i="11"/>
  <c r="G35" i="11" s="1"/>
  <c r="B34" i="11"/>
  <c r="C35" i="11" s="1"/>
  <c r="N18" i="11"/>
  <c r="O19" i="11" s="1"/>
  <c r="J18" i="11"/>
  <c r="K19" i="11" s="1"/>
  <c r="F18" i="11"/>
  <c r="G19" i="11" s="1"/>
  <c r="F50" i="6"/>
  <c r="G51" i="6" s="1"/>
  <c r="B50" i="6"/>
  <c r="C51" i="6" s="1"/>
  <c r="N34" i="6"/>
  <c r="O35" i="6" s="1"/>
  <c r="J34" i="6"/>
  <c r="K35" i="6" s="1"/>
  <c r="F34" i="6"/>
  <c r="G35" i="6" s="1"/>
  <c r="B34" i="6"/>
  <c r="C35" i="6" s="1"/>
  <c r="N18" i="6"/>
  <c r="O19" i="6" s="1"/>
  <c r="J18" i="6"/>
  <c r="K19" i="6" s="1"/>
  <c r="F18" i="6"/>
  <c r="G19" i="6" s="1"/>
  <c r="B18" i="6"/>
  <c r="C19" i="6" s="1"/>
  <c r="I25" i="2"/>
  <c r="B12" i="2" l="1"/>
  <c r="B18" i="11"/>
  <c r="C19" i="11" s="1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Y47" i="19"/>
  <c r="Y39" i="19"/>
  <c r="Y27" i="19"/>
  <c r="C13" i="2" l="1"/>
  <c r="D74" i="23"/>
  <c r="G26" i="18"/>
  <c r="F49" i="16" l="1"/>
  <c r="G50" i="16" s="1"/>
  <c r="B49" i="16"/>
  <c r="C50" i="16" s="1"/>
  <c r="N33" i="16"/>
  <c r="O34" i="16" s="1"/>
  <c r="J33" i="16"/>
  <c r="K34" i="16" s="1"/>
  <c r="F33" i="16"/>
  <c r="G34" i="16" s="1"/>
  <c r="B33" i="16"/>
  <c r="C34" i="16" s="1"/>
  <c r="N17" i="16"/>
  <c r="O18" i="16" s="1"/>
  <c r="J17" i="16"/>
  <c r="K18" i="16" s="1"/>
  <c r="F17" i="16"/>
  <c r="G18" i="16" s="1"/>
  <c r="B17" i="16"/>
  <c r="C18" i="16" s="1"/>
  <c r="F49" i="11"/>
  <c r="G50" i="11" s="1"/>
  <c r="B49" i="11"/>
  <c r="C50" i="11" s="1"/>
  <c r="N33" i="11"/>
  <c r="O34" i="11" s="1"/>
  <c r="J33" i="11"/>
  <c r="K34" i="11" s="1"/>
  <c r="F33" i="11"/>
  <c r="G34" i="11" s="1"/>
  <c r="B33" i="11"/>
  <c r="C34" i="11" s="1"/>
  <c r="N17" i="11"/>
  <c r="O18" i="11" s="1"/>
  <c r="J17" i="11"/>
  <c r="K18" i="11" s="1"/>
  <c r="F17" i="11"/>
  <c r="G18" i="11" s="1"/>
  <c r="B17" i="11"/>
  <c r="C18" i="11" s="1"/>
  <c r="F49" i="6"/>
  <c r="G50" i="6" s="1"/>
  <c r="B49" i="6"/>
  <c r="C50" i="6" s="1"/>
  <c r="N33" i="6"/>
  <c r="O34" i="6" s="1"/>
  <c r="J33" i="6"/>
  <c r="K34" i="6" s="1"/>
  <c r="F33" i="6"/>
  <c r="G34" i="6" s="1"/>
  <c r="B33" i="6"/>
  <c r="C34" i="6" s="1"/>
  <c r="N17" i="6"/>
  <c r="O18" i="6" s="1"/>
  <c r="J17" i="6"/>
  <c r="K18" i="6" s="1"/>
  <c r="F17" i="6"/>
  <c r="G18" i="6" s="1"/>
  <c r="B17" i="6"/>
  <c r="C18" i="6" s="1"/>
  <c r="J25" i="2"/>
  <c r="B11" i="2" l="1"/>
  <c r="F17" i="7"/>
  <c r="G25" i="18"/>
  <c r="F48" i="16"/>
  <c r="G49" i="16" s="1"/>
  <c r="B48" i="16"/>
  <c r="C49" i="16" s="1"/>
  <c r="N32" i="16"/>
  <c r="O33" i="16" s="1"/>
  <c r="J32" i="16"/>
  <c r="K33" i="16" s="1"/>
  <c r="F32" i="16"/>
  <c r="G33" i="16" s="1"/>
  <c r="B32" i="16"/>
  <c r="C33" i="16" s="1"/>
  <c r="N16" i="16"/>
  <c r="O17" i="16" s="1"/>
  <c r="J16" i="16"/>
  <c r="K17" i="16" s="1"/>
  <c r="F16" i="16"/>
  <c r="G17" i="16" s="1"/>
  <c r="B16" i="16"/>
  <c r="C17" i="16" s="1"/>
  <c r="F48" i="11"/>
  <c r="G49" i="11" s="1"/>
  <c r="B48" i="11"/>
  <c r="C49" i="11" s="1"/>
  <c r="N32" i="11"/>
  <c r="O33" i="11" s="1"/>
  <c r="J32" i="11"/>
  <c r="K33" i="11" s="1"/>
  <c r="F32" i="11"/>
  <c r="G33" i="11" s="1"/>
  <c r="B32" i="11"/>
  <c r="C33" i="11" s="1"/>
  <c r="N16" i="11"/>
  <c r="O17" i="11" s="1"/>
  <c r="J16" i="11"/>
  <c r="K17" i="11" s="1"/>
  <c r="J15" i="11"/>
  <c r="F16" i="11"/>
  <c r="G17" i="11" s="1"/>
  <c r="B16" i="11"/>
  <c r="C17" i="11" s="1"/>
  <c r="C12" i="2" l="1"/>
  <c r="K16" i="11"/>
  <c r="F48" i="6"/>
  <c r="G49" i="6" s="1"/>
  <c r="B48" i="6"/>
  <c r="C49" i="6" s="1"/>
  <c r="N32" i="6"/>
  <c r="O33" i="6" s="1"/>
  <c r="J32" i="6"/>
  <c r="K33" i="6" s="1"/>
  <c r="F32" i="6"/>
  <c r="G33" i="6" s="1"/>
  <c r="B32" i="6"/>
  <c r="C33" i="6" s="1"/>
  <c r="N16" i="6"/>
  <c r="O17" i="6" s="1"/>
  <c r="J16" i="6"/>
  <c r="K17" i="6" s="1"/>
  <c r="F16" i="6"/>
  <c r="G17" i="6" s="1"/>
  <c r="B16" i="6"/>
  <c r="C17" i="6" s="1"/>
  <c r="K25" i="2" l="1"/>
  <c r="B10" i="2" l="1"/>
  <c r="F47" i="11"/>
  <c r="G48" i="11" s="1"/>
  <c r="F46" i="11"/>
  <c r="B47" i="11"/>
  <c r="B46" i="11"/>
  <c r="C11" i="2" l="1"/>
  <c r="C47" i="11"/>
  <c r="C48" i="11"/>
  <c r="G47" i="11"/>
  <c r="O109" i="19"/>
  <c r="O112" i="19" l="1"/>
  <c r="O108" i="19"/>
  <c r="O111" i="19"/>
  <c r="O107" i="19"/>
  <c r="O110" i="19"/>
  <c r="O106" i="19"/>
  <c r="O114" i="19"/>
  <c r="O113" i="19"/>
  <c r="G24" i="18"/>
  <c r="F47" i="16" l="1"/>
  <c r="B47" i="16"/>
  <c r="C48" i="16" s="1"/>
  <c r="F46" i="16"/>
  <c r="B46" i="16"/>
  <c r="N31" i="16"/>
  <c r="O32" i="16" s="1"/>
  <c r="J31" i="16"/>
  <c r="K32" i="16" s="1"/>
  <c r="F31" i="16"/>
  <c r="G32" i="16" s="1"/>
  <c r="B31" i="16"/>
  <c r="N15" i="16"/>
  <c r="J15" i="16"/>
  <c r="K16" i="16" s="1"/>
  <c r="F15" i="16"/>
  <c r="G16" i="16" s="1"/>
  <c r="B15" i="16"/>
  <c r="N30" i="16"/>
  <c r="O31" i="16" s="1"/>
  <c r="J30" i="16"/>
  <c r="F30" i="16"/>
  <c r="G31" i="16" s="1"/>
  <c r="B30" i="16"/>
  <c r="N14" i="16"/>
  <c r="J14" i="16"/>
  <c r="F14" i="16"/>
  <c r="G15" i="16" s="1"/>
  <c r="B14" i="16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N31" i="11"/>
  <c r="O32" i="11" s="1"/>
  <c r="J31" i="11"/>
  <c r="K32" i="11" s="1"/>
  <c r="F31" i="11"/>
  <c r="G32" i="11" s="1"/>
  <c r="B31" i="11"/>
  <c r="N15" i="11"/>
  <c r="O16" i="11" s="1"/>
  <c r="F15" i="11"/>
  <c r="G16" i="11" s="1"/>
  <c r="B15" i="11"/>
  <c r="N30" i="11"/>
  <c r="J30" i="11"/>
  <c r="F30" i="11"/>
  <c r="B30" i="11"/>
  <c r="N14" i="11"/>
  <c r="J14" i="11"/>
  <c r="F14" i="11"/>
  <c r="B14" i="11"/>
  <c r="B25" i="8"/>
  <c r="C47" i="16" l="1"/>
  <c r="G15" i="11"/>
  <c r="K31" i="16"/>
  <c r="K15" i="16"/>
  <c r="G31" i="11"/>
  <c r="O15" i="16"/>
  <c r="O16" i="16"/>
  <c r="C15" i="16"/>
  <c r="C16" i="16"/>
  <c r="C31" i="16"/>
  <c r="C32" i="16"/>
  <c r="G47" i="16"/>
  <c r="G48" i="16"/>
  <c r="C15" i="11"/>
  <c r="C16" i="11"/>
  <c r="C31" i="11"/>
  <c r="C32" i="11"/>
  <c r="O31" i="11"/>
  <c r="K15" i="11"/>
  <c r="O15" i="11"/>
  <c r="K31" i="11"/>
  <c r="F47" i="6"/>
  <c r="G48" i="6" s="1"/>
  <c r="B47" i="6"/>
  <c r="C48" i="6" s="1"/>
  <c r="N31" i="6"/>
  <c r="J31" i="6"/>
  <c r="K32" i="6" s="1"/>
  <c r="F31" i="6"/>
  <c r="G32" i="6" s="1"/>
  <c r="B31" i="6"/>
  <c r="C32" i="6" s="1"/>
  <c r="N15" i="6"/>
  <c r="J15" i="6"/>
  <c r="F15" i="6"/>
  <c r="G16" i="6" s="1"/>
  <c r="F46" i="6"/>
  <c r="B46" i="6"/>
  <c r="N30" i="6"/>
  <c r="J30" i="6"/>
  <c r="F30" i="6"/>
  <c r="B30" i="6"/>
  <c r="N14" i="6"/>
  <c r="J14" i="6"/>
  <c r="F14" i="6"/>
  <c r="K31" i="6" l="1"/>
  <c r="O31" i="6"/>
  <c r="O32" i="6"/>
  <c r="K15" i="6"/>
  <c r="K16" i="6"/>
  <c r="O15" i="6"/>
  <c r="O16" i="6"/>
  <c r="G47" i="6"/>
  <c r="G31" i="6"/>
  <c r="C47" i="6"/>
  <c r="G15" i="6"/>
  <c r="C31" i="6"/>
  <c r="B15" i="6"/>
  <c r="C16" i="6" l="1"/>
  <c r="L25" i="2"/>
  <c r="B9" i="2" l="1"/>
  <c r="F45" i="16"/>
  <c r="B45" i="16"/>
  <c r="C46" i="16" s="1"/>
  <c r="F44" i="16"/>
  <c r="B44" i="16"/>
  <c r="F43" i="16"/>
  <c r="G43" i="16" s="1"/>
  <c r="B43" i="16"/>
  <c r="C43" i="16" s="1"/>
  <c r="E41" i="16"/>
  <c r="A41" i="16"/>
  <c r="N29" i="16"/>
  <c r="O30" i="16" s="1"/>
  <c r="J29" i="16"/>
  <c r="K30" i="16" s="1"/>
  <c r="F29" i="16"/>
  <c r="B29" i="16"/>
  <c r="N28" i="16"/>
  <c r="J28" i="16"/>
  <c r="F28" i="16"/>
  <c r="B28" i="16"/>
  <c r="N27" i="16"/>
  <c r="O27" i="16" s="1"/>
  <c r="J27" i="16"/>
  <c r="F27" i="16"/>
  <c r="G27" i="16" s="1"/>
  <c r="B27" i="16"/>
  <c r="C27" i="16" s="1"/>
  <c r="M25" i="16"/>
  <c r="I25" i="16"/>
  <c r="E25" i="16"/>
  <c r="A25" i="16"/>
  <c r="N13" i="16"/>
  <c r="J13" i="16"/>
  <c r="F13" i="16"/>
  <c r="B13" i="16"/>
  <c r="N12" i="16"/>
  <c r="J12" i="16"/>
  <c r="F12" i="16"/>
  <c r="B12" i="16"/>
  <c r="C12" i="16" s="1"/>
  <c r="N11" i="16"/>
  <c r="O11" i="16" s="1"/>
  <c r="J11" i="16"/>
  <c r="K11" i="16" s="1"/>
  <c r="F11" i="16"/>
  <c r="G11" i="16" s="1"/>
  <c r="B11" i="16"/>
  <c r="C11" i="16" s="1"/>
  <c r="M9" i="16"/>
  <c r="I9" i="16"/>
  <c r="E9" i="16"/>
  <c r="A9" i="16"/>
  <c r="F45" i="11"/>
  <c r="G46" i="11" s="1"/>
  <c r="B45" i="11"/>
  <c r="C46" i="11" s="1"/>
  <c r="F44" i="11"/>
  <c r="B44" i="11"/>
  <c r="F43" i="11"/>
  <c r="G43" i="11" s="1"/>
  <c r="B43" i="11"/>
  <c r="C43" i="11" s="1"/>
  <c r="E41" i="11"/>
  <c r="A41" i="11"/>
  <c r="N29" i="11"/>
  <c r="O30" i="11" s="1"/>
  <c r="J29" i="11"/>
  <c r="F29" i="11"/>
  <c r="G30" i="11" s="1"/>
  <c r="B29" i="11"/>
  <c r="C30" i="11" s="1"/>
  <c r="N28" i="11"/>
  <c r="J28" i="11"/>
  <c r="F28" i="11"/>
  <c r="B28" i="11"/>
  <c r="N27" i="11"/>
  <c r="O27" i="11" s="1"/>
  <c r="J27" i="11"/>
  <c r="K27" i="11" s="1"/>
  <c r="F27" i="11"/>
  <c r="G27" i="11" s="1"/>
  <c r="B27" i="11"/>
  <c r="C27" i="11" s="1"/>
  <c r="M25" i="11"/>
  <c r="I25" i="11"/>
  <c r="E25" i="11"/>
  <c r="A25" i="11"/>
  <c r="N13" i="11"/>
  <c r="O14" i="11" s="1"/>
  <c r="J13" i="11"/>
  <c r="K14" i="11" s="1"/>
  <c r="F13" i="11"/>
  <c r="G14" i="11" s="1"/>
  <c r="N12" i="11"/>
  <c r="J12" i="11"/>
  <c r="F12" i="11"/>
  <c r="B12" i="11"/>
  <c r="N11" i="11"/>
  <c r="O11" i="11" s="1"/>
  <c r="J11" i="11"/>
  <c r="K11" i="11" s="1"/>
  <c r="F11" i="11"/>
  <c r="G11" i="11" s="1"/>
  <c r="M9" i="11"/>
  <c r="I9" i="11"/>
  <c r="E9" i="11"/>
  <c r="A9" i="11"/>
  <c r="F45" i="6"/>
  <c r="G46" i="6" s="1"/>
  <c r="B45" i="6"/>
  <c r="F44" i="6"/>
  <c r="B44" i="6"/>
  <c r="F43" i="6"/>
  <c r="G43" i="6" s="1"/>
  <c r="B43" i="6"/>
  <c r="C43" i="6" s="1"/>
  <c r="E41" i="6"/>
  <c r="A41" i="6"/>
  <c r="N29" i="6"/>
  <c r="J29" i="6"/>
  <c r="K30" i="6" s="1"/>
  <c r="F29" i="6"/>
  <c r="G30" i="6" s="1"/>
  <c r="B29" i="6"/>
  <c r="C30" i="6" s="1"/>
  <c r="N28" i="6"/>
  <c r="J28" i="6"/>
  <c r="F28" i="6"/>
  <c r="B28" i="6"/>
  <c r="N27" i="6"/>
  <c r="O27" i="6" s="1"/>
  <c r="J27" i="6"/>
  <c r="K27" i="6" s="1"/>
  <c r="F27" i="6"/>
  <c r="G27" i="6" s="1"/>
  <c r="B27" i="6"/>
  <c r="C27" i="6" s="1"/>
  <c r="M25" i="6"/>
  <c r="I25" i="6"/>
  <c r="E25" i="6"/>
  <c r="A25" i="6"/>
  <c r="N13" i="6"/>
  <c r="O14" i="6" s="1"/>
  <c r="J13" i="6"/>
  <c r="K14" i="6" s="1"/>
  <c r="F13" i="6"/>
  <c r="N12" i="6"/>
  <c r="J12" i="6"/>
  <c r="F12" i="6"/>
  <c r="B12" i="6"/>
  <c r="N11" i="6"/>
  <c r="J11" i="6"/>
  <c r="K11" i="6" s="1"/>
  <c r="F11" i="6"/>
  <c r="G11" i="6" s="1"/>
  <c r="M9" i="6"/>
  <c r="I9" i="6"/>
  <c r="E9" i="6"/>
  <c r="A9" i="6"/>
  <c r="B13" i="20"/>
  <c r="M100" i="19"/>
  <c r="O100" i="19" s="1"/>
  <c r="O99" i="19"/>
  <c r="N99" i="19"/>
  <c r="O98" i="19"/>
  <c r="N98" i="19"/>
  <c r="O97" i="19"/>
  <c r="N97" i="19"/>
  <c r="O96" i="19"/>
  <c r="N96" i="19"/>
  <c r="O95" i="19"/>
  <c r="N95" i="19"/>
  <c r="O94" i="19"/>
  <c r="N94" i="19"/>
  <c r="O93" i="19"/>
  <c r="N93" i="19"/>
  <c r="O92" i="19"/>
  <c r="N92" i="19"/>
  <c r="O91" i="19"/>
  <c r="N91" i="19"/>
  <c r="O90" i="19"/>
  <c r="N90" i="19"/>
  <c r="O89" i="19"/>
  <c r="N89" i="19"/>
  <c r="O88" i="19"/>
  <c r="N88" i="19"/>
  <c r="O87" i="19"/>
  <c r="N87" i="19"/>
  <c r="O86" i="19"/>
  <c r="N86" i="19"/>
  <c r="O85" i="19"/>
  <c r="N85" i="19"/>
  <c r="O84" i="19"/>
  <c r="N84" i="19"/>
  <c r="O83" i="19"/>
  <c r="N83" i="19"/>
  <c r="O82" i="19"/>
  <c r="N82" i="19"/>
  <c r="O81" i="19"/>
  <c r="N81" i="19"/>
  <c r="O80" i="19"/>
  <c r="N80" i="19"/>
  <c r="O79" i="19"/>
  <c r="N79" i="19"/>
  <c r="O78" i="19"/>
  <c r="N78" i="19"/>
  <c r="O77" i="19"/>
  <c r="N77" i="19"/>
  <c r="O76" i="19"/>
  <c r="N76" i="19"/>
  <c r="O75" i="19"/>
  <c r="N75" i="19"/>
  <c r="O74" i="19"/>
  <c r="N74" i="19"/>
  <c r="O73" i="19"/>
  <c r="N73" i="19"/>
  <c r="O72" i="19"/>
  <c r="N72" i="19"/>
  <c r="O71" i="19"/>
  <c r="N71" i="19"/>
  <c r="O70" i="19"/>
  <c r="N70" i="19"/>
  <c r="O69" i="19"/>
  <c r="N69" i="19"/>
  <c r="O68" i="19"/>
  <c r="N68" i="19"/>
  <c r="O67" i="19"/>
  <c r="N67" i="19"/>
  <c r="O66" i="19"/>
  <c r="N66" i="19"/>
  <c r="O65" i="19"/>
  <c r="N65" i="19"/>
  <c r="O64" i="19"/>
  <c r="N64" i="19"/>
  <c r="O63" i="19"/>
  <c r="N63" i="19"/>
  <c r="O62" i="19"/>
  <c r="N62" i="19"/>
  <c r="O61" i="19"/>
  <c r="N61" i="19"/>
  <c r="O60" i="19"/>
  <c r="N60" i="19"/>
  <c r="O59" i="19"/>
  <c r="N59" i="19"/>
  <c r="O58" i="19"/>
  <c r="N58" i="19"/>
  <c r="O57" i="19"/>
  <c r="N57" i="19"/>
  <c r="O56" i="19"/>
  <c r="N56" i="19"/>
  <c r="O55" i="19"/>
  <c r="N55" i="19"/>
  <c r="O54" i="19"/>
  <c r="N54" i="19"/>
  <c r="O53" i="19"/>
  <c r="N53" i="19"/>
  <c r="O52" i="19"/>
  <c r="N52" i="19"/>
  <c r="O51" i="19"/>
  <c r="N51" i="19"/>
  <c r="O50" i="19"/>
  <c r="N50" i="19"/>
  <c r="AG49" i="19"/>
  <c r="AF49" i="19"/>
  <c r="O49" i="19"/>
  <c r="N49" i="19"/>
  <c r="AG48" i="19"/>
  <c r="AF48" i="19"/>
  <c r="O48" i="19"/>
  <c r="N48" i="19"/>
  <c r="AE47" i="19"/>
  <c r="X47" i="19"/>
  <c r="W47" i="19"/>
  <c r="V47" i="19"/>
  <c r="T47" i="19"/>
  <c r="O47" i="19"/>
  <c r="N47" i="19"/>
  <c r="AG46" i="19"/>
  <c r="AF46" i="19"/>
  <c r="O46" i="19"/>
  <c r="N46" i="19"/>
  <c r="O45" i="19"/>
  <c r="N45" i="19"/>
  <c r="O44" i="19"/>
  <c r="N44" i="19"/>
  <c r="AG43" i="19"/>
  <c r="AF43" i="19"/>
  <c r="O43" i="19"/>
  <c r="N43" i="19"/>
  <c r="AG42" i="19"/>
  <c r="AF42" i="19"/>
  <c r="O42" i="19"/>
  <c r="N42" i="19"/>
  <c r="AG41" i="19"/>
  <c r="AF41" i="19"/>
  <c r="O41" i="19"/>
  <c r="N41" i="19"/>
  <c r="AG40" i="19"/>
  <c r="AF40" i="19"/>
  <c r="O40" i="19"/>
  <c r="N40" i="19"/>
  <c r="AE39" i="19"/>
  <c r="AD39" i="19"/>
  <c r="X39" i="19"/>
  <c r="W39" i="19"/>
  <c r="V39" i="19"/>
  <c r="T39" i="19"/>
  <c r="O39" i="19"/>
  <c r="N39" i="19"/>
  <c r="AG38" i="19"/>
  <c r="AF38" i="19"/>
  <c r="O38" i="19"/>
  <c r="N38" i="19"/>
  <c r="O37" i="19"/>
  <c r="N37" i="19"/>
  <c r="O36" i="19"/>
  <c r="N36" i="19"/>
  <c r="AG35" i="19"/>
  <c r="AF35" i="19"/>
  <c r="O35" i="19"/>
  <c r="N35" i="19"/>
  <c r="AG34" i="19"/>
  <c r="AF34" i="19"/>
  <c r="O34" i="19"/>
  <c r="N34" i="19"/>
  <c r="AE33" i="19"/>
  <c r="AD33" i="19"/>
  <c r="X33" i="19"/>
  <c r="W33" i="19"/>
  <c r="V33" i="19"/>
  <c r="U33" i="19"/>
  <c r="T33" i="19"/>
  <c r="O33" i="19"/>
  <c r="N33" i="19"/>
  <c r="AG32" i="19"/>
  <c r="AF32" i="19"/>
  <c r="O32" i="19"/>
  <c r="N32" i="19"/>
  <c r="O31" i="19"/>
  <c r="N31" i="19"/>
  <c r="O30" i="19"/>
  <c r="N30" i="19"/>
  <c r="AG29" i="19"/>
  <c r="AF29" i="19"/>
  <c r="O29" i="19"/>
  <c r="N29" i="19"/>
  <c r="AG28" i="19"/>
  <c r="AF28" i="19"/>
  <c r="O28" i="19"/>
  <c r="N28" i="19"/>
  <c r="AE27" i="19"/>
  <c r="AD27" i="19"/>
  <c r="AB27" i="19"/>
  <c r="X27" i="19"/>
  <c r="V27" i="19"/>
  <c r="U27" i="19"/>
  <c r="T27" i="19"/>
  <c r="O27" i="19"/>
  <c r="N27" i="19"/>
  <c r="O26" i="19"/>
  <c r="N26" i="19"/>
  <c r="O25" i="19"/>
  <c r="N25" i="19"/>
  <c r="AG24" i="19"/>
  <c r="AF24" i="19"/>
  <c r="O24" i="19"/>
  <c r="N24" i="19"/>
  <c r="O23" i="19"/>
  <c r="N23" i="19"/>
  <c r="G63" i="18"/>
  <c r="F63" i="18"/>
  <c r="E63" i="18"/>
  <c r="D63" i="18"/>
  <c r="C63" i="18"/>
  <c r="B63" i="18"/>
  <c r="H51" i="18"/>
  <c r="H63" i="18" s="1"/>
  <c r="F48" i="18"/>
  <c r="E48" i="18"/>
  <c r="D48" i="18"/>
  <c r="C48" i="18"/>
  <c r="B48" i="18"/>
  <c r="H36" i="18"/>
  <c r="H48" i="18" s="1"/>
  <c r="C30" i="18"/>
  <c r="C27" i="18"/>
  <c r="F19" i="18"/>
  <c r="O13" i="18"/>
  <c r="N13" i="18"/>
  <c r="M10" i="18"/>
  <c r="M15" i="18" s="1"/>
  <c r="M9" i="18"/>
  <c r="O9" i="18"/>
  <c r="C22" i="18"/>
  <c r="O8" i="18"/>
  <c r="N8" i="18"/>
  <c r="O7" i="18"/>
  <c r="N7" i="18"/>
  <c r="M17" i="15"/>
  <c r="O17" i="15" s="1"/>
  <c r="O16" i="15"/>
  <c r="O15" i="15"/>
  <c r="O14" i="15"/>
  <c r="O13" i="15"/>
  <c r="O12" i="15"/>
  <c r="O11" i="15"/>
  <c r="O10" i="15"/>
  <c r="O9" i="15"/>
  <c r="O8" i="15"/>
  <c r="M37" i="14"/>
  <c r="K23" i="13"/>
  <c r="J23" i="13"/>
  <c r="I23" i="13"/>
  <c r="H23" i="13"/>
  <c r="G23" i="13"/>
  <c r="F23" i="13"/>
  <c r="E23" i="13"/>
  <c r="D23" i="13"/>
  <c r="K22" i="13"/>
  <c r="J22" i="13"/>
  <c r="I22" i="13"/>
  <c r="H22" i="13"/>
  <c r="G22" i="13"/>
  <c r="F22" i="13"/>
  <c r="E22" i="13"/>
  <c r="D22" i="13"/>
  <c r="D17" i="12"/>
  <c r="C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M17" i="10"/>
  <c r="O17" i="10" s="1"/>
  <c r="B13" i="11"/>
  <c r="N16" i="10"/>
  <c r="O15" i="10"/>
  <c r="N15" i="10"/>
  <c r="O14" i="10"/>
  <c r="N14" i="10"/>
  <c r="O13" i="10"/>
  <c r="N13" i="10"/>
  <c r="O12" i="10"/>
  <c r="N12" i="10"/>
  <c r="O11" i="10"/>
  <c r="N11" i="10"/>
  <c r="O10" i="10"/>
  <c r="N10" i="10"/>
  <c r="O9" i="10"/>
  <c r="N9" i="10"/>
  <c r="M71" i="9"/>
  <c r="O70" i="9"/>
  <c r="N70" i="9"/>
  <c r="O69" i="9"/>
  <c r="N69" i="9"/>
  <c r="O68" i="9"/>
  <c r="N68" i="9"/>
  <c r="O67" i="9"/>
  <c r="N67" i="9"/>
  <c r="O66" i="9"/>
  <c r="N66" i="9"/>
  <c r="O65" i="9"/>
  <c r="N65" i="9"/>
  <c r="O64" i="9"/>
  <c r="N64" i="9"/>
  <c r="O63" i="9"/>
  <c r="N63" i="9"/>
  <c r="O62" i="9"/>
  <c r="N62" i="9"/>
  <c r="O61" i="9"/>
  <c r="N61" i="9"/>
  <c r="O60" i="9"/>
  <c r="N60" i="9"/>
  <c r="O59" i="9"/>
  <c r="N59" i="9"/>
  <c r="O58" i="9"/>
  <c r="N58" i="9"/>
  <c r="O57" i="9"/>
  <c r="N57" i="9"/>
  <c r="O56" i="9"/>
  <c r="N56" i="9"/>
  <c r="O55" i="9"/>
  <c r="N55" i="9"/>
  <c r="O54" i="9"/>
  <c r="N54" i="9"/>
  <c r="O53" i="9"/>
  <c r="N53" i="9"/>
  <c r="O52" i="9"/>
  <c r="N52" i="9"/>
  <c r="O51" i="9"/>
  <c r="N51" i="9"/>
  <c r="O50" i="9"/>
  <c r="N50" i="9"/>
  <c r="O49" i="9"/>
  <c r="N49" i="9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9" i="9"/>
  <c r="N39" i="9"/>
  <c r="O38" i="9"/>
  <c r="N38" i="9"/>
  <c r="O37" i="9"/>
  <c r="N37" i="9"/>
  <c r="O36" i="9"/>
  <c r="N36" i="9"/>
  <c r="O35" i="9"/>
  <c r="N35" i="9"/>
  <c r="O34" i="9"/>
  <c r="N34" i="9"/>
  <c r="O33" i="9"/>
  <c r="N33" i="9"/>
  <c r="O32" i="9"/>
  <c r="N32" i="9"/>
  <c r="O31" i="9"/>
  <c r="N31" i="9"/>
  <c r="O30" i="9"/>
  <c r="N30" i="9"/>
  <c r="O29" i="9"/>
  <c r="N29" i="9"/>
  <c r="O28" i="9"/>
  <c r="N28" i="9"/>
  <c r="O27" i="9"/>
  <c r="N27" i="9"/>
  <c r="O26" i="9"/>
  <c r="N26" i="9"/>
  <c r="O25" i="9"/>
  <c r="N25" i="9"/>
  <c r="O24" i="9"/>
  <c r="N24" i="9"/>
  <c r="O23" i="9"/>
  <c r="N23" i="9"/>
  <c r="O22" i="9"/>
  <c r="N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5" i="9"/>
  <c r="N5" i="9"/>
  <c r="K25" i="8"/>
  <c r="J25" i="8"/>
  <c r="I25" i="8"/>
  <c r="H25" i="8"/>
  <c r="G25" i="8"/>
  <c r="F25" i="8"/>
  <c r="E25" i="8"/>
  <c r="D25" i="8"/>
  <c r="C25" i="8"/>
  <c r="K24" i="8"/>
  <c r="J24" i="8"/>
  <c r="I24" i="8"/>
  <c r="H24" i="8"/>
  <c r="G24" i="8"/>
  <c r="F24" i="8"/>
  <c r="E24" i="8"/>
  <c r="D24" i="8"/>
  <c r="C24" i="8"/>
  <c r="B24" i="8"/>
  <c r="F16" i="7"/>
  <c r="F15" i="7"/>
  <c r="F14" i="7"/>
  <c r="F13" i="7"/>
  <c r="F12" i="7"/>
  <c r="F10" i="7"/>
  <c r="F11" i="7"/>
  <c r="F8" i="7"/>
  <c r="F9" i="7"/>
  <c r="G28" i="6"/>
  <c r="M17" i="5"/>
  <c r="B11" i="6" s="1"/>
  <c r="C11" i="6" s="1"/>
  <c r="B13" i="6"/>
  <c r="B14" i="6"/>
  <c r="C15" i="6" s="1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N8" i="5"/>
  <c r="O10" i="3"/>
  <c r="N10" i="3"/>
  <c r="O9" i="3"/>
  <c r="N9" i="3"/>
  <c r="O8" i="3"/>
  <c r="N8" i="3"/>
  <c r="O7" i="3"/>
  <c r="N7" i="3"/>
  <c r="O6" i="3"/>
  <c r="N6" i="3"/>
  <c r="O5" i="3"/>
  <c r="P25" i="2"/>
  <c r="B5" i="2" s="1"/>
  <c r="O25" i="2"/>
  <c r="B6" i="2" s="1"/>
  <c r="N25" i="2"/>
  <c r="B7" i="2" s="1"/>
  <c r="M25" i="2"/>
  <c r="B8" i="2" s="1"/>
  <c r="Q24" i="2"/>
  <c r="S23" i="2"/>
  <c r="Q23" i="2"/>
  <c r="S22" i="2"/>
  <c r="S20" i="2"/>
  <c r="Q20" i="2"/>
  <c r="S19" i="2"/>
  <c r="F32" i="18" l="1"/>
  <c r="F31" i="18"/>
  <c r="C7" i="2"/>
  <c r="C6" i="2"/>
  <c r="B18" i="2"/>
  <c r="B17" i="2"/>
  <c r="C5" i="2"/>
  <c r="S25" i="2"/>
  <c r="C8" i="2"/>
  <c r="G20" i="18"/>
  <c r="H65" i="18"/>
  <c r="C9" i="2"/>
  <c r="C10" i="2"/>
  <c r="N12" i="3"/>
  <c r="P12" i="3" s="1"/>
  <c r="K28" i="16"/>
  <c r="K27" i="16"/>
  <c r="B11" i="11"/>
  <c r="C11" i="11" s="1"/>
  <c r="P18" i="10"/>
  <c r="O12" i="6"/>
  <c r="O11" i="6"/>
  <c r="P18" i="15"/>
  <c r="O10" i="18"/>
  <c r="B19" i="18"/>
  <c r="G22" i="18"/>
  <c r="G23" i="18"/>
  <c r="C26" i="18"/>
  <c r="C25" i="18"/>
  <c r="C23" i="18"/>
  <c r="C24" i="18"/>
  <c r="C29" i="18"/>
  <c r="O37" i="14"/>
  <c r="O71" i="9"/>
  <c r="G12" i="6"/>
  <c r="O29" i="6"/>
  <c r="G13" i="6"/>
  <c r="C45" i="16"/>
  <c r="G28" i="16"/>
  <c r="G44" i="16"/>
  <c r="C45" i="11"/>
  <c r="AF27" i="19"/>
  <c r="O12" i="11"/>
  <c r="O29" i="11"/>
  <c r="G45" i="11"/>
  <c r="G12" i="11"/>
  <c r="G14" i="6"/>
  <c r="AF39" i="19"/>
  <c r="C28" i="16"/>
  <c r="G29" i="6"/>
  <c r="G44" i="6"/>
  <c r="C29" i="6"/>
  <c r="C44" i="6"/>
  <c r="C28" i="6"/>
  <c r="C12" i="6"/>
  <c r="C14" i="6"/>
  <c r="C13" i="6"/>
  <c r="K12" i="6"/>
  <c r="G12" i="16"/>
  <c r="G13" i="16"/>
  <c r="N17" i="15"/>
  <c r="K12" i="11"/>
  <c r="K28" i="11"/>
  <c r="K29" i="11"/>
  <c r="O13" i="11"/>
  <c r="O28" i="11"/>
  <c r="G65" i="18"/>
  <c r="C65" i="18"/>
  <c r="B65" i="18"/>
  <c r="F65" i="18"/>
  <c r="N9" i="18"/>
  <c r="C13" i="16"/>
  <c r="C14" i="16"/>
  <c r="G14" i="16"/>
  <c r="O28" i="16"/>
  <c r="K29" i="16"/>
  <c r="K12" i="16"/>
  <c r="C29" i="16"/>
  <c r="C30" i="16"/>
  <c r="C44" i="16"/>
  <c r="O12" i="16"/>
  <c r="O13" i="16"/>
  <c r="G29" i="16"/>
  <c r="G30" i="16"/>
  <c r="G45" i="16"/>
  <c r="F17" i="12"/>
  <c r="K13" i="11"/>
  <c r="K30" i="11"/>
  <c r="G28" i="11"/>
  <c r="O13" i="6"/>
  <c r="AG47" i="19"/>
  <c r="AG39" i="19"/>
  <c r="AG33" i="19"/>
  <c r="AG27" i="19"/>
  <c r="D65" i="18"/>
  <c r="N10" i="18"/>
  <c r="N15" i="18" s="1"/>
  <c r="O14" i="16"/>
  <c r="O29" i="16"/>
  <c r="G46" i="16"/>
  <c r="K14" i="16"/>
  <c r="E17" i="12"/>
  <c r="K28" i="6"/>
  <c r="N17" i="5"/>
  <c r="O28" i="6"/>
  <c r="O30" i="6"/>
  <c r="O17" i="5"/>
  <c r="Q25" i="2"/>
  <c r="K13" i="6"/>
  <c r="N71" i="9"/>
  <c r="P5" i="9" s="1"/>
  <c r="N37" i="14"/>
  <c r="N17" i="10"/>
  <c r="K13" i="16"/>
  <c r="G21" i="18"/>
  <c r="C46" i="6"/>
  <c r="C45" i="6"/>
  <c r="C28" i="11"/>
  <c r="C29" i="11"/>
  <c r="E65" i="18"/>
  <c r="AF47" i="19"/>
  <c r="C14" i="11"/>
  <c r="C13" i="11"/>
  <c r="K29" i="6"/>
  <c r="AF33" i="19"/>
  <c r="G45" i="6"/>
  <c r="G13" i="11"/>
  <c r="G29" i="11"/>
  <c r="O15" i="18"/>
  <c r="C44" i="11"/>
  <c r="E17" i="7"/>
  <c r="G44" i="11"/>
  <c r="G19" i="18"/>
  <c r="N100" i="19"/>
  <c r="P22" i="19" s="1"/>
  <c r="B32" i="18" l="1"/>
  <c r="B31" i="18"/>
  <c r="R22" i="2"/>
  <c r="R21" i="2"/>
  <c r="C20" i="18"/>
  <c r="R19" i="2"/>
  <c r="C12" i="11"/>
  <c r="Q8" i="18"/>
  <c r="Q13" i="18"/>
  <c r="Q6" i="18"/>
  <c r="P9" i="3"/>
  <c r="P11" i="3"/>
  <c r="P18" i="5"/>
  <c r="C19" i="18"/>
  <c r="P68" i="9"/>
  <c r="P80" i="19"/>
  <c r="P25" i="19"/>
  <c r="Q7" i="18"/>
  <c r="P8" i="3"/>
  <c r="P6" i="3"/>
  <c r="P5" i="3"/>
  <c r="P10" i="3"/>
  <c r="P7" i="3"/>
  <c r="P60" i="19"/>
  <c r="P53" i="19"/>
  <c r="P81" i="19"/>
  <c r="P35" i="19"/>
  <c r="P37" i="19"/>
  <c r="P64" i="19"/>
  <c r="P23" i="19"/>
  <c r="P69" i="19"/>
  <c r="R20" i="2"/>
  <c r="P7" i="14"/>
  <c r="P11" i="14"/>
  <c r="P15" i="14"/>
  <c r="P19" i="14"/>
  <c r="P23" i="14"/>
  <c r="P27" i="14"/>
  <c r="P31" i="14"/>
  <c r="P35" i="14"/>
  <c r="P16" i="14"/>
  <c r="P24" i="14"/>
  <c r="P8" i="14"/>
  <c r="P28" i="14"/>
  <c r="P12" i="14"/>
  <c r="P20" i="14"/>
  <c r="P32" i="14"/>
  <c r="P36" i="14"/>
  <c r="P22" i="14"/>
  <c r="P6" i="14"/>
  <c r="P21" i="14"/>
  <c r="P34" i="14"/>
  <c r="P18" i="14"/>
  <c r="P33" i="14"/>
  <c r="P17" i="14"/>
  <c r="P30" i="14"/>
  <c r="P14" i="14"/>
  <c r="P29" i="14"/>
  <c r="P13" i="14"/>
  <c r="P26" i="14"/>
  <c r="P10" i="14"/>
  <c r="P25" i="14"/>
  <c r="P9" i="14"/>
  <c r="P44" i="9"/>
  <c r="P40" i="9"/>
  <c r="P28" i="9"/>
  <c r="P36" i="9"/>
  <c r="P48" i="9"/>
  <c r="P17" i="9"/>
  <c r="P51" i="9"/>
  <c r="P43" i="9"/>
  <c r="P13" i="9"/>
  <c r="P56" i="9"/>
  <c r="P20" i="9"/>
  <c r="P37" i="9"/>
  <c r="P52" i="9"/>
  <c r="P64" i="9"/>
  <c r="R24" i="2"/>
  <c r="R23" i="2"/>
  <c r="P46" i="19"/>
  <c r="P56" i="19"/>
  <c r="P77" i="19"/>
  <c r="P63" i="9"/>
  <c r="P55" i="9"/>
  <c r="P47" i="9"/>
  <c r="P39" i="9"/>
  <c r="P32" i="9"/>
  <c r="P24" i="9"/>
  <c r="P16" i="9"/>
  <c r="P8" i="9"/>
  <c r="P65" i="9"/>
  <c r="P57" i="9"/>
  <c r="P49" i="9"/>
  <c r="P41" i="9"/>
  <c r="P34" i="9"/>
  <c r="P26" i="9"/>
  <c r="P18" i="9"/>
  <c r="P10" i="9"/>
  <c r="P38" i="9"/>
  <c r="P22" i="9"/>
  <c r="P70" i="9"/>
  <c r="P62" i="9"/>
  <c r="P54" i="9"/>
  <c r="P46" i="9"/>
  <c r="P31" i="9"/>
  <c r="P23" i="9"/>
  <c r="P15" i="9"/>
  <c r="P7" i="9"/>
  <c r="P69" i="9"/>
  <c r="P61" i="9"/>
  <c r="P53" i="9"/>
  <c r="P30" i="9"/>
  <c r="P14" i="9"/>
  <c r="P45" i="9"/>
  <c r="P6" i="9"/>
  <c r="P66" i="9"/>
  <c r="P11" i="9"/>
  <c r="P58" i="9"/>
  <c r="P50" i="9"/>
  <c r="P42" i="9"/>
  <c r="P35" i="9"/>
  <c r="P27" i="9"/>
  <c r="P19" i="9"/>
  <c r="P41" i="19"/>
  <c r="P52" i="19"/>
  <c r="P48" i="19"/>
  <c r="P9" i="9"/>
  <c r="P39" i="19"/>
  <c r="P68" i="19"/>
  <c r="P97" i="19"/>
  <c r="P36" i="19"/>
  <c r="P57" i="19"/>
  <c r="P24" i="19"/>
  <c r="P33" i="19"/>
  <c r="P93" i="19"/>
  <c r="P33" i="9"/>
  <c r="C21" i="18"/>
  <c r="P25" i="9"/>
  <c r="P92" i="19"/>
  <c r="P60" i="9"/>
  <c r="P94" i="19"/>
  <c r="P34" i="19"/>
  <c r="P98" i="19"/>
  <c r="P90" i="19"/>
  <c r="P82" i="19"/>
  <c r="P74" i="19"/>
  <c r="P66" i="19"/>
  <c r="P58" i="19"/>
  <c r="P50" i="19"/>
  <c r="P40" i="19"/>
  <c r="P32" i="19"/>
  <c r="P28" i="19"/>
  <c r="P27" i="19"/>
  <c r="P78" i="19"/>
  <c r="P54" i="19"/>
  <c r="P95" i="19"/>
  <c r="P87" i="19"/>
  <c r="P79" i="19"/>
  <c r="P71" i="19"/>
  <c r="P63" i="19"/>
  <c r="P55" i="19"/>
  <c r="P47" i="19"/>
  <c r="P45" i="19"/>
  <c r="P43" i="19"/>
  <c r="P62" i="19"/>
  <c r="P44" i="19"/>
  <c r="P38" i="19"/>
  <c r="P86" i="19"/>
  <c r="P70" i="19"/>
  <c r="P67" i="19"/>
  <c r="P59" i="19"/>
  <c r="P49" i="19"/>
  <c r="P51" i="19"/>
  <c r="P99" i="19"/>
  <c r="P75" i="19"/>
  <c r="P91" i="19"/>
  <c r="P83" i="19"/>
  <c r="P96" i="19"/>
  <c r="P29" i="19"/>
  <c r="P67" i="9"/>
  <c r="P29" i="9"/>
  <c r="P89" i="19"/>
  <c r="P21" i="9"/>
  <c r="P42" i="19"/>
  <c r="P88" i="19"/>
  <c r="P76" i="19"/>
  <c r="P12" i="9"/>
  <c r="P59" i="9"/>
  <c r="P31" i="19"/>
  <c r="P85" i="19"/>
  <c r="P30" i="19"/>
  <c r="P84" i="19"/>
  <c r="P65" i="19"/>
  <c r="P26" i="19"/>
  <c r="P72" i="19"/>
  <c r="P73" i="19"/>
  <c r="P61" i="19"/>
  <c r="Q10" i="18" l="1"/>
  <c r="Q15" i="18" s="1"/>
  <c r="P37" i="14"/>
  <c r="R25" i="2"/>
  <c r="P71" i="9"/>
  <c r="P100" i="19"/>
</calcChain>
</file>

<file path=xl/sharedStrings.xml><?xml version="1.0" encoding="utf-8"?>
<sst xmlns="http://schemas.openxmlformats.org/spreadsheetml/2006/main" count="1336" uniqueCount="568">
  <si>
    <t>Controladoria Geral do Município - Ouvidoria Geral</t>
  </si>
  <si>
    <t>SIGRC - Sistema Integrado de Gerenciamento e Relacionamento com o Cidadão</t>
  </si>
  <si>
    <t>Meses</t>
  </si>
  <si>
    <t>Protocolos</t>
  </si>
  <si>
    <t>Variação*</t>
  </si>
  <si>
    <t>Total</t>
  </si>
  <si>
    <t>Média</t>
  </si>
  <si>
    <t>Tipo de manifestação</t>
  </si>
  <si>
    <t>%Total</t>
  </si>
  <si>
    <t>Denúncia</t>
  </si>
  <si>
    <t>* Variação percentual em relação ao mês imediatamente anterior.</t>
  </si>
  <si>
    <t>Elogio</t>
  </si>
  <si>
    <t>Reclamação</t>
  </si>
  <si>
    <t>Solicitação</t>
  </si>
  <si>
    <t>Sugestão</t>
  </si>
  <si>
    <t>Total Geral</t>
  </si>
  <si>
    <t>ATENDIMENTOS</t>
  </si>
  <si>
    <t>Carta</t>
  </si>
  <si>
    <t>Central SP156</t>
  </si>
  <si>
    <t>E-mail</t>
  </si>
  <si>
    <t>Encaminhamento de outros órgãos (Processo SEI, Memorando, Ofício, etc.)</t>
  </si>
  <si>
    <t>Portal</t>
  </si>
  <si>
    <t>Presencial</t>
  </si>
  <si>
    <t>TOTAL</t>
  </si>
  <si>
    <t>ASSUNTO (Guia Portal 156)*</t>
  </si>
  <si>
    <t>% Total</t>
  </si>
  <si>
    <t>Acessibilidade</t>
  </si>
  <si>
    <t>Acessibilidade digital</t>
  </si>
  <si>
    <t>Acessibilidade em edificações</t>
  </si>
  <si>
    <t>Adoção de animais</t>
  </si>
  <si>
    <t>Agendamento eletrônico</t>
  </si>
  <si>
    <t>Água subterrânea/Curso d'água</t>
  </si>
  <si>
    <t>Alistamento e Serviço Militar</t>
  </si>
  <si>
    <t>Ambulantes</t>
  </si>
  <si>
    <t>Animais que podem causar doenças e/ou agravos à saúde</t>
  </si>
  <si>
    <t>Animais silvestres</t>
  </si>
  <si>
    <t>Animal agressor e/ou invasor</t>
  </si>
  <si>
    <t>Animal em via pública</t>
  </si>
  <si>
    <t>Apoio à aprendizagem</t>
  </si>
  <si>
    <t>Apoio terapêutico</t>
  </si>
  <si>
    <t>Áreas contaminadas</t>
  </si>
  <si>
    <t>Áreas municipais</t>
  </si>
  <si>
    <t>Árvore</t>
  </si>
  <si>
    <t>Assistência a saúde na urgência e emergência (portas)</t>
  </si>
  <si>
    <t>Assistência domiciliar</t>
  </si>
  <si>
    <t>Assistência farmacêutica</t>
  </si>
  <si>
    <t>ATENDE - Transporte Pessoas com Deficiência</t>
  </si>
  <si>
    <t>Autos de Infração</t>
  </si>
  <si>
    <t>Auxílio Aluguel</t>
  </si>
  <si>
    <t>Auxílio Brasil</t>
  </si>
  <si>
    <t>Bibliotecas municipais</t>
  </si>
  <si>
    <t>Bicicleta</t>
  </si>
  <si>
    <t>Bilhete único</t>
  </si>
  <si>
    <t>Boletim e frequência escolar</t>
  </si>
  <si>
    <t>Bolsa Primeira Infância</t>
  </si>
  <si>
    <t>Cadastro Municipal de Vigilância em Saúde - CMVS</t>
  </si>
  <si>
    <t>Cadastro Único (CadÚnico)</t>
  </si>
  <si>
    <t>CADIN - Cadastro Informativo Municipal</t>
  </si>
  <si>
    <t>Calçadas, guias e postes</t>
  </si>
  <si>
    <t>Capinação e roçada de áreas verdes</t>
  </si>
  <si>
    <t>Carga e frete</t>
  </si>
  <si>
    <t>Carro híbrido</t>
  </si>
  <si>
    <t>Cartão SUS</t>
  </si>
  <si>
    <t>CCM - Cadastro de Contribuintes Mobiliários</t>
  </si>
  <si>
    <t>Cemitérios</t>
  </si>
  <si>
    <t>Central 156</t>
  </si>
  <si>
    <t>Centro de Apoio ao Trabalho e Empreendedorismo - CATe</t>
  </si>
  <si>
    <t>Centros de Referência, Convivência e Desenvolvimento</t>
  </si>
  <si>
    <t>Centros esportivos</t>
  </si>
  <si>
    <t>Certidão Ambiental</t>
  </si>
  <si>
    <t>Certidões</t>
  </si>
  <si>
    <t>Cirurgias</t>
  </si>
  <si>
    <t>COHAB</t>
  </si>
  <si>
    <t>Coleta de lixo domiciliar</t>
  </si>
  <si>
    <t>Coleta de resíduos de serviços de saúde</t>
  </si>
  <si>
    <t>Coleta seletiva</t>
  </si>
  <si>
    <t>Comida de rua e foodtruck</t>
  </si>
  <si>
    <t>Condições sanitárias inadequadas</t>
  </si>
  <si>
    <t>Conduta de funcionário da CET</t>
  </si>
  <si>
    <t>Conduta de funcionários</t>
  </si>
  <si>
    <t>Consulta de débitos e DUC</t>
  </si>
  <si>
    <t>Consultas médicas</t>
  </si>
  <si>
    <t>CPOM - cadastro de prestadores de serviços de outro município</t>
  </si>
  <si>
    <t>CRAS - Centro de Refência de Assistência Social</t>
  </si>
  <si>
    <t>Criação inadequada de animais</t>
  </si>
  <si>
    <t>Criança e adolescente</t>
  </si>
  <si>
    <t>Defesa civil</t>
  </si>
  <si>
    <t>Dengue/chikungunya/zika (mosquito aedes aegypti)</t>
  </si>
  <si>
    <t>Devoluções, restituições e indenizações</t>
  </si>
  <si>
    <t>Dívida Ativa</t>
  </si>
  <si>
    <t>Documentações de edificações</t>
  </si>
  <si>
    <t>Documentações e alvarás para obras</t>
  </si>
  <si>
    <t>Documentações de ruas e logradouros</t>
  </si>
  <si>
    <t>Drenagem de água de chuva</t>
  </si>
  <si>
    <t>Elevador, escada rolante, esteira rolante, plataforma de elevação</t>
  </si>
  <si>
    <t>Empreenda fácil</t>
  </si>
  <si>
    <t>Esgoto e água usada</t>
  </si>
  <si>
    <t>Estabelecimentos comerciais, indústrias e serviços</t>
  </si>
  <si>
    <t>Estacionamento</t>
  </si>
  <si>
    <t>Eutanásia</t>
  </si>
  <si>
    <t>Eventos</t>
  </si>
  <si>
    <t>Exames, vacinas e castração</t>
  </si>
  <si>
    <t>Exumação e translado/transferência de corpos</t>
  </si>
  <si>
    <t>Feira livre</t>
  </si>
  <si>
    <t>Ferro velho</t>
  </si>
  <si>
    <t>Fiscalização de obras</t>
  </si>
  <si>
    <t>Grande gerador de resíduos (serviço, comércio, indústria)</t>
  </si>
  <si>
    <t>Guarda Civil Metropolitana</t>
  </si>
  <si>
    <t>Guias rebaixadas</t>
  </si>
  <si>
    <t>Habite-se</t>
  </si>
  <si>
    <t>Heliponto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</si>
  <si>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</si>
  <si>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</si>
  <si>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</si>
  <si>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</si>
  <si>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</si>
  <si>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IPREM</t>
  </si>
  <si>
    <t>IPTU - Imposto Predial e Territorial Urbano</t>
  </si>
  <si>
    <t>ISS - Imposto Sobre Serviços</t>
  </si>
  <si>
    <t>ITBI -  Imposto sobre a Transmissão de Bens Imóveis</t>
  </si>
  <si>
    <t>Lei Aldir Blanc - apoio emergencial a cultura</t>
  </si>
  <si>
    <t>Leve leite</t>
  </si>
  <si>
    <t>Licenciamento Ambiental</t>
  </si>
  <si>
    <t>Lixeiras públicas</t>
  </si>
  <si>
    <t>Locais com lotação superior a 250 pessoas (cinemas, teatros, casas de shows)</t>
  </si>
  <si>
    <t>Material e uniforme escolar</t>
  </si>
  <si>
    <t>Matrícula e transferência escolar</t>
  </si>
  <si>
    <t>Mediação de conflitos</t>
  </si>
  <si>
    <t>Medicamento de controle especial</t>
  </si>
  <si>
    <t>Microempreendedor Individual - MEI</t>
  </si>
  <si>
    <t>Moto frete</t>
  </si>
  <si>
    <t>Multa ambiental</t>
  </si>
  <si>
    <t>Multas de trânsito</t>
  </si>
  <si>
    <t>Multas e contestações</t>
  </si>
  <si>
    <t>Não identificado***</t>
  </si>
  <si>
    <t>Nota do Milhão</t>
  </si>
  <si>
    <t>Numeração de imóveis</t>
  </si>
  <si>
    <t>Obras no viário</t>
  </si>
  <si>
    <t>Ocupação irregular</t>
  </si>
  <si>
    <t>Ônibus</t>
  </si>
  <si>
    <t>Organizações da Sociedade Civil</t>
  </si>
  <si>
    <t>Ônibus fretado</t>
  </si>
  <si>
    <t>Órgão externo</t>
  </si>
  <si>
    <t>Pandemia - COVID 19</t>
  </si>
  <si>
    <t>Parques</t>
  </si>
  <si>
    <t>Patrimônio histórico e cultural</t>
  </si>
  <si>
    <t>Pedido de orientação ou informação</t>
  </si>
  <si>
    <t>Pessoa idosa</t>
  </si>
  <si>
    <t>Placas com nome de rua</t>
  </si>
  <si>
    <t>Planetário</t>
  </si>
  <si>
    <t>Poluição do ar</t>
  </si>
  <si>
    <t>Poluição sonora - PSIU</t>
  </si>
  <si>
    <t>Ponto viciado, entulho e caçamba de entulho</t>
  </si>
  <si>
    <t>População ou pessoa em situação de rua</t>
  </si>
  <si>
    <t>Portal SP156</t>
  </si>
  <si>
    <t>Praças</t>
  </si>
  <si>
    <t>Precatórios</t>
  </si>
  <si>
    <t>Processo Administrativo</t>
  </si>
  <si>
    <t>Programa Ação Jovem</t>
  </si>
  <si>
    <t>Programa Bolsa Família</t>
  </si>
  <si>
    <t>Programa Bolsa Trabalho</t>
  </si>
  <si>
    <t>Programa Cidade Solidária</t>
  </si>
  <si>
    <t>Programa Operação Trabalho - POT</t>
  </si>
  <si>
    <t>Programa Renda Cidadã</t>
  </si>
  <si>
    <t>Programa Renda Mínima</t>
  </si>
  <si>
    <t>Publicidade e poluição visual</t>
  </si>
  <si>
    <t>Qualidade de atendimento</t>
  </si>
  <si>
    <t>RBE - Regularizar situação do RG ou RNE</t>
  </si>
  <si>
    <t>Reciclagem</t>
  </si>
  <si>
    <t>Registro de animais - RGA</t>
  </si>
  <si>
    <t>Regularização de imóveis</t>
  </si>
  <si>
    <t>Remoção de grandes objetos</t>
  </si>
  <si>
    <t>Renda Básica Emergencial</t>
  </si>
  <si>
    <t>Reparação de danos</t>
  </si>
  <si>
    <t>Rios e córregos</t>
  </si>
  <si>
    <t>Ruas, vilas, vielas e escadarias</t>
  </si>
  <si>
    <t>Saúde bucal</t>
  </si>
  <si>
    <t>SAV - Solução de Atendimento Eletrônico</t>
  </si>
  <si>
    <t>Seguro desemprego</t>
  </si>
  <si>
    <t>Segurança de edificação</t>
  </si>
  <si>
    <t>Senha Web</t>
  </si>
  <si>
    <t>Serviços de apoio terapêutico</t>
  </si>
  <si>
    <t>Sinalização e Circulação de veículos e Pedestres</t>
  </si>
  <si>
    <t>Solicitação de callback durante atendimento receptivo</t>
  </si>
  <si>
    <t>Solicitar que acesso ao processo da OGM seja público*****</t>
  </si>
  <si>
    <t>Taxas mobiliárias</t>
  </si>
  <si>
    <t>Táxi e App</t>
  </si>
  <si>
    <t>Telecentro</t>
  </si>
  <si>
    <t>Terrenos e imóveis</t>
  </si>
  <si>
    <t>Transporte Escolar</t>
  </si>
  <si>
    <t>Unidade habitacional</t>
  </si>
  <si>
    <t>Unidades escolares</t>
  </si>
  <si>
    <t>Urgências e Emergências</t>
  </si>
  <si>
    <t>Vacinação</t>
  </si>
  <si>
    <t>Varrição e limpeza urbana</t>
  </si>
  <si>
    <t>Veículos abandonados</t>
  </si>
  <si>
    <t>Zona Azul</t>
  </si>
  <si>
    <t>WiFi Livre SP</t>
  </si>
  <si>
    <t xml:space="preserve">* Em decorrência da troca de sistema ocorrida em Dez/2016, a metodologia atualmente aplicada para a classificação dos assuntos é a Guia de Serviços do Portal 156.  
</t>
  </si>
  <si>
    <t>**Os assunto "colmeia e vespeiro, pernilongo e mosquito"  passou a ser classificado como um serviço dentro do assunto "animais que podem causar doenças e agravos à saúde"  no portal 156 a partir de maio/2018</t>
  </si>
  <si>
    <t>***Os protocolos classificadas como assunto não especificado, são reclamações recebidas no sistema sem que se tenha o registro do assunto demandado.</t>
  </si>
  <si>
    <t>****Em decorrência a atualização da Guia de Serviços no Portal 156, o serviço "Matricula e transferência"  passou a ser classificado como assunto a partir de Julho/2018</t>
  </si>
  <si>
    <t>*****O assunto "Solicitar que acesso ao processo da OGM seja público" passou a ser classificado após implantação de formulário SIGRC.</t>
  </si>
  <si>
    <t>Unidades PMSP</t>
  </si>
  <si>
    <t>Outros</t>
  </si>
  <si>
    <t>%total</t>
  </si>
  <si>
    <t>*Protocolos - valores absolutos do mês</t>
  </si>
  <si>
    <t>** Variação percentual em relação ao mês imediatamente anterior.</t>
  </si>
  <si>
    <t>Protocolos*</t>
  </si>
  <si>
    <t>Variação**</t>
  </si>
  <si>
    <t xml:space="preserve">Agência Reguladora de Serviços Públicos do Município de São Paulo** </t>
  </si>
  <si>
    <t>Casa Civil</t>
  </si>
  <si>
    <t>Companhia de Engenharia de Tráfego - CET</t>
  </si>
  <si>
    <t>Companhia Metropolitana de Habitação - COHAB</t>
  </si>
  <si>
    <t>Controladoria Geral do Município</t>
  </si>
  <si>
    <t>Não identificado</t>
  </si>
  <si>
    <t>Procuradoria Geral do Município</t>
  </si>
  <si>
    <t>São Paulo Obras - SPObras</t>
  </si>
  <si>
    <t>São Paulo Transportes - SPTRANS</t>
  </si>
  <si>
    <t>Secretaria de Relações Institucionais</t>
  </si>
  <si>
    <t>Secretaria de Relações Internacionais</t>
  </si>
  <si>
    <t>Secretaria do Governo Municipal</t>
  </si>
  <si>
    <t>Secretaria Executiva de Limpeza Urbana**</t>
  </si>
  <si>
    <t>Secretaria Municipal da Fazenda</t>
  </si>
  <si>
    <t>Secretaria Municipal da Pessoa com Deficiência</t>
  </si>
  <si>
    <t>Secretaria Municipal da Saúde</t>
  </si>
  <si>
    <t>Secretaria Municipal das Subprefeituras</t>
  </si>
  <si>
    <t>Secretaria Municipal de Assistência e Desenvolvimento Social</t>
  </si>
  <si>
    <t>Secretaria Municipal de Cultura</t>
  </si>
  <si>
    <t>Secretaria Municipal de Desenvolvimento Econômico e Trabalho</t>
  </si>
  <si>
    <t>Secretaria Municipal de Direitos Humanos e Cidadania</t>
  </si>
  <si>
    <t>Secretaria Municipal de Educação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</si>
  <si>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</si>
  <si>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</si>
  <si>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</si>
  <si>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</si>
  <si>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</si>
  <si>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</si>
  <si>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Mobilidade e Trânsito</t>
  </si>
  <si>
    <t>Secretaria Municipal de Segurança Urbana</t>
  </si>
  <si>
    <t>Secretaria Municipal de Turismo</t>
  </si>
  <si>
    <t>Secretaria Municipal de Urbanismo e Licenciamento*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</si>
  <si>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</si>
  <si>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</si>
  <si>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</si>
  <si>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</si>
  <si>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</si>
  <si>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</si>
  <si>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</si>
  <si>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</si>
  <si>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</si>
  <si>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</si>
  <si>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</si>
  <si>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</si>
  <si>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</si>
  <si>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</si>
  <si>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</si>
  <si>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</si>
  <si>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</si>
  <si>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M'Boi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</si>
  <si>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</si>
  <si>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</si>
  <si>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</si>
  <si>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</si>
  <si>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</si>
  <si>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</si>
  <si>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</si>
  <si>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</si>
  <si>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</si>
  <si>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</si>
  <si>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</si>
  <si>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</si>
  <si>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</si>
  <si>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</si>
  <si>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</si>
  <si>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*Em 2021 ILUME passou para a competencia de SMUL</t>
  </si>
  <si>
    <t>P3A19:U38</t>
  </si>
  <si>
    <t>% Total dentre as subprefeituras</t>
  </si>
  <si>
    <t>Aricanduva</t>
  </si>
  <si>
    <t>Butantã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</si>
  <si>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</si>
  <si>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</si>
  <si>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</si>
  <si>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</si>
  <si>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</si>
  <si>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</si>
  <si>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</si>
  <si>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</si>
  <si>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Ipiranga</t>
  </si>
  <si>
    <t>Itaim Paulista</t>
  </si>
  <si>
    <t>Itaquera</t>
  </si>
  <si>
    <t>Jabaquara</t>
  </si>
  <si>
    <t>Jaçanã/Tremembé</t>
  </si>
  <si>
    <t>Lapa</t>
  </si>
  <si>
    <t>M'Boi Mirim</t>
  </si>
  <si>
    <t>Mooca</t>
  </si>
  <si>
    <t>Parelheiros</t>
  </si>
  <si>
    <t>Penha</t>
  </si>
  <si>
    <t>Perus</t>
  </si>
  <si>
    <t>Pinheiros</t>
  </si>
  <si>
    <t>Pirituba/Jaraguá</t>
  </si>
  <si>
    <t>Santana/Tucuruvi</t>
  </si>
  <si>
    <t>Santo Amaro</t>
  </si>
  <si>
    <t>São Mateus</t>
  </si>
  <si>
    <t>São Miguel Paulista</t>
  </si>
  <si>
    <t>Sapopemba</t>
  </si>
  <si>
    <t>Sé</t>
  </si>
  <si>
    <t>Vila Maria/Vila Guilherme</t>
  </si>
  <si>
    <t>Vila Mariana</t>
  </si>
  <si>
    <t>Vila Prudente</t>
  </si>
  <si>
    <t xml:space="preserve">Total </t>
  </si>
  <si>
    <t>Média anual</t>
  </si>
  <si>
    <t>Denúncias</t>
  </si>
  <si>
    <t>Deferidas</t>
  </si>
  <si>
    <t>Indeferidas</t>
  </si>
  <si>
    <t>Canceladas</t>
  </si>
  <si>
    <t>Total de denúncias *(exceto canceladas)</t>
  </si>
  <si>
    <t>Total denúncias</t>
  </si>
  <si>
    <t>Reclassificadas</t>
  </si>
  <si>
    <t>Assédio moral</t>
  </si>
  <si>
    <t>Desvio de verbas, materiais e bens públicos</t>
  </si>
  <si>
    <t>Irregularidade da contratação e/ou gestão de serviço público</t>
  </si>
  <si>
    <t>Total indeferidas</t>
  </si>
  <si>
    <t>Total deferidas</t>
  </si>
  <si>
    <t>Pedidos e-SIC</t>
  </si>
  <si>
    <t>Órgão</t>
  </si>
  <si>
    <t>SITUAÇÃO</t>
  </si>
  <si>
    <t>ADE SAMPA - Agência São Paulo de Desenvolvimento</t>
  </si>
  <si>
    <t>AMLURB - Autoridade Municipal de Limpeza Urbana</t>
  </si>
  <si>
    <t>Pedidos registrados</t>
  </si>
  <si>
    <t>CET - Companhia de Engenharia de Tráfego</t>
  </si>
  <si>
    <t>CGM - Controladoria Geral do Município</t>
  </si>
  <si>
    <t>Decisões iniciais</t>
  </si>
  <si>
    <t>COHAB - Companhia Metropolitana de Habitação</t>
  </si>
  <si>
    <t>Total (decisões iniciais)</t>
  </si>
  <si>
    <t>FPETC_ Fundação Paulistana de Educação, Tecnologia e Cultura</t>
  </si>
  <si>
    <t>Atendidos</t>
  </si>
  <si>
    <t>FTMSP - Fundação Theatro Municipal de São Paulo</t>
  </si>
  <si>
    <t>Indeferidos</t>
  </si>
  <si>
    <t>HSPM - Hospital do Servidor Público Municipal</t>
  </si>
  <si>
    <t>IPREM - Instituto de Previdência Municipal de São Paulo</t>
  </si>
  <si>
    <t>1ª instância</t>
  </si>
  <si>
    <t>PGM - Procuradoria Geral do Município</t>
  </si>
  <si>
    <t>Solicitações</t>
  </si>
  <si>
    <t>Prodam-Empresa de Tecnologia da Informação e Comunicação do Munic.SP</t>
  </si>
  <si>
    <t>Total (decisões 1ª instância)</t>
  </si>
  <si>
    <t>SPTrans - São Paulo Transportes S/A</t>
  </si>
  <si>
    <t>Deferidos</t>
  </si>
  <si>
    <t>SECOM - Secretaria Especial de Comunicação</t>
  </si>
  <si>
    <t>SEGES - Secretaria Executiva de Gestão</t>
  </si>
  <si>
    <t>SEHAB - Secretaria Municipal de Habitação</t>
  </si>
  <si>
    <t>2ª instância</t>
  </si>
  <si>
    <t>SEME - Secretaria Municipal de Esportes e Lazer</t>
  </si>
  <si>
    <t>SERI – Secretaria Executiva de Relações Institucionais</t>
  </si>
  <si>
    <t>Total (decisões 2ª instância)</t>
  </si>
  <si>
    <t>SF - Secretaria Municipal da Fazenda</t>
  </si>
  <si>
    <t>SFMSP - Serviço Funerário</t>
  </si>
  <si>
    <t>SGM - Secretaria de Governo Municipal</t>
  </si>
  <si>
    <t>Recurso de Ofício (RO)</t>
  </si>
  <si>
    <t>SIURB - Secretaria Municipal de Infraestrutura Urbana e Obras</t>
  </si>
  <si>
    <t>Encaminhado para o órgão para complemento</t>
  </si>
  <si>
    <t>SMADS - Secretaria Municipal de Assistência e Desenvolvimento Social</t>
  </si>
  <si>
    <t>SMC - Secretaria Municipal de Cultura</t>
  </si>
  <si>
    <t>3ª instância</t>
  </si>
  <si>
    <t>SMDET - Secretaria Municipal de Desenvolvimento Econômico e Trabalho</t>
  </si>
  <si>
    <t>SMDHC - Secretaria Municipal de Direitos Humanos e Cidadania</t>
  </si>
  <si>
    <t>Total (decisões 3ª instância)</t>
  </si>
  <si>
    <t>SME - Secretaria Municipal de Educação</t>
  </si>
  <si>
    <t>SMIT - Secretaria Municipal de Inovação e Tecnologia</t>
  </si>
  <si>
    <t>SMJ - Secretaria Municipal de Justiça</t>
  </si>
  <si>
    <t>SMPED - Secretaria Municipal da Pessoa com Deficiência</t>
  </si>
  <si>
    <t>SMRI - Secretaria Municipal de Relações Internacionais</t>
  </si>
  <si>
    <t>SMS - Secretaria Municipal da Saúde</t>
  </si>
  <si>
    <t>SMSU - Secretaria Municipal de Segurança Urbana</t>
  </si>
  <si>
    <t>SMSUB - Secretaria Municipal das Subprefeituras</t>
  </si>
  <si>
    <t>SMTUR - Secretaria Municipal de Turismo</t>
  </si>
  <si>
    <t>SMUL - Secretaria Municipal de Urbanismo e Licenciamento</t>
  </si>
  <si>
    <t>SP CINE - Empresa de Cinema e Audiovisual de São Paulo</t>
  </si>
  <si>
    <t>SP OBRAS - São Paulo Obras</t>
  </si>
  <si>
    <t>São Paulo Parcerias S/A</t>
  </si>
  <si>
    <t>SP Regula - Agência Reguladora de Serviços Públicos do Município de São Paulo</t>
  </si>
  <si>
    <t>SP URBANISMO - São Paulo Urbanismo</t>
  </si>
  <si>
    <t>SPDA - Companhia São Paulo de Desenvolvimento e Mobilização de Ativos</t>
  </si>
  <si>
    <t>SPSEC - Companhia Paulistana de Securitização</t>
  </si>
  <si>
    <t>SPTURIS - São Paulo Turismo S/A</t>
  </si>
  <si>
    <t>Subprefeitura Aricanduva/Formosa/Carrão</t>
  </si>
  <si>
    <t>Subprefeitura Casa Verde/Cachoeirinha</t>
  </si>
  <si>
    <t>Subprefeitura Freguesia / Brasilândia</t>
  </si>
  <si>
    <t>Subprefeitura M’ Boi Mirim</t>
  </si>
  <si>
    <t>SVMA - Secretaria Municipal do Verde e do Meio Ambiente</t>
  </si>
  <si>
    <t>SMS</t>
  </si>
  <si>
    <t>CET</t>
  </si>
  <si>
    <t>SME</t>
  </si>
  <si>
    <t>SPTrans</t>
  </si>
  <si>
    <t>SF</t>
  </si>
  <si>
    <t>SMSUB</t>
  </si>
  <si>
    <t>Serviço</t>
  </si>
  <si>
    <t>Quantidade</t>
  </si>
  <si>
    <t>Alimentação escolar</t>
  </si>
  <si>
    <t>Denunciar estabelecimento que não fornece álcool em gel ou permite entrada sem máscara durante a crise do Coronavírus</t>
  </si>
  <si>
    <t>Denunciar estabelecimento que não segue as regras de funcionamento previstas durante a pandemia do Coronavírus</t>
  </si>
  <si>
    <t>Material escolar</t>
  </si>
  <si>
    <t>Manifestação livre</t>
  </si>
  <si>
    <t xml:space="preserve">Renda Básica Emergencial </t>
  </si>
  <si>
    <t>Vacinas</t>
  </si>
  <si>
    <t>Denunciar irregularidade da contratação e/ou gestão de serviço público</t>
  </si>
  <si>
    <t>Janeiro</t>
  </si>
  <si>
    <t>FINALIZADA</t>
  </si>
  <si>
    <t>CANCELADA</t>
  </si>
  <si>
    <t>PORTAL</t>
  </si>
  <si>
    <t>DEFERIDAS</t>
  </si>
  <si>
    <t>INDEFERIDAS</t>
  </si>
  <si>
    <t>AHMSP Autarquia Hospitalar Municipal</t>
  </si>
  <si>
    <t>Secretaria Executiva de Comunicação</t>
  </si>
  <si>
    <t>Acesso à informação</t>
  </si>
  <si>
    <t>Descomplica SP - Capela do Socorro</t>
  </si>
  <si>
    <t>Faixas exclusivas e corredores de ônibus</t>
  </si>
  <si>
    <t>Saúde mental</t>
  </si>
  <si>
    <t>EM ANDAMENTO</t>
  </si>
  <si>
    <t>Áreas de pedestre (calçadões)</t>
  </si>
  <si>
    <t>Atendimento especializado para defesa de direitos</t>
  </si>
  <si>
    <t>Certidões de trânsito</t>
  </si>
  <si>
    <t>Descomplica SP - São Mateus</t>
  </si>
  <si>
    <t>ISS – Construção Civil</t>
  </si>
  <si>
    <t>Manutenção da sinalização de trânsito</t>
  </si>
  <si>
    <t>Pessoa desaparecida</t>
  </si>
  <si>
    <t>Vigilância Sanitária</t>
  </si>
  <si>
    <t>Vista de Processos - Secretaria Municipal da Fazenda</t>
  </si>
  <si>
    <t>Ecoponto</t>
  </si>
  <si>
    <t>Parcelamento de tributos</t>
  </si>
  <si>
    <t>Regimes Especiais de Tributação</t>
  </si>
  <si>
    <t>PROCON Cidade de São Paulo</t>
  </si>
  <si>
    <t>Exames em atenção especializada ambulatorial / básica em saúde</t>
  </si>
  <si>
    <t>Ônibus e Ponto de ônibus</t>
  </si>
  <si>
    <t>CANCELADAS</t>
  </si>
  <si>
    <t>SMUL</t>
  </si>
  <si>
    <t>** A partir de março_22 AMLURB desmembrada em SPRegula e SELimp</t>
  </si>
  <si>
    <t>ASSUNTO -  Buraco e Pavimentação (Guia Portal 156)*</t>
  </si>
  <si>
    <t xml:space="preserve">TOTAL </t>
  </si>
  <si>
    <t>Buraco e Pavimentação</t>
  </si>
  <si>
    <t>****** O assunto "Transtorno do espectro do autismo (TEA)" passou a compor os assuntos com  a atualização da carta de serviços do Portal 156</t>
  </si>
  <si>
    <t>Transtorno do espectro do autismo (TEA)******</t>
  </si>
  <si>
    <r>
      <rPr>
        <b/>
        <sz val="11"/>
        <color rgb="FF000000"/>
        <rFont val="Calibri"/>
        <family val="2"/>
      </rPr>
      <t>Tapa buraco - Secretaria Municipal das Subprefeituras</t>
    </r>
    <r>
      <rPr>
        <sz val="11"/>
        <color rgb="FF000000"/>
        <rFont val="Calibri"/>
        <family val="2"/>
      </rPr>
      <t>: https://sp156.prefeitura.sp.gov.br/portal/servicos/informacao?servico=952</t>
    </r>
  </si>
  <si>
    <r>
      <rPr>
        <b/>
        <sz val="11"/>
        <color rgb="FF000000"/>
        <rFont val="Calibri"/>
        <family val="2"/>
      </rPr>
      <t>Solicitar vistoria e reparo em pontes e viadutos - Secretaria Municipal de Infraestrutura Urbana e Obras</t>
    </r>
    <r>
      <rPr>
        <sz val="11"/>
        <color rgb="FF000000"/>
        <rFont val="Calibri"/>
        <family val="2"/>
      </rPr>
      <t>: https://sp156.prefeitura.sp.gov.br/portal/servicos/informacao?servico=3381</t>
    </r>
  </si>
  <si>
    <t>São Paulo Transportes - SPTrans</t>
  </si>
  <si>
    <t>Subprefeituras</t>
  </si>
  <si>
    <r>
      <rPr>
        <b/>
        <sz val="11"/>
        <color rgb="FF000000"/>
        <rFont val="Calibri"/>
        <family val="2"/>
      </rPr>
      <t>Tapa Buraco em faixa exlusiva de ônibus - São Paulo Transportes:</t>
    </r>
    <r>
      <rPr>
        <sz val="11"/>
        <color rgb="FF000000"/>
        <rFont val="Calibri"/>
        <family val="2"/>
      </rPr>
      <t xml:space="preserve"> https://sp156.prefeitura.sp.gov.br/portal/servicos/informacao?servico=3170</t>
    </r>
  </si>
  <si>
    <t>Álcool e outras drogas</t>
  </si>
  <si>
    <t>Consulta em atenção básica</t>
  </si>
  <si>
    <t>Pessoa com Deficiência</t>
  </si>
  <si>
    <t>Autorização para eventos e locais de reunião</t>
  </si>
  <si>
    <t>Bolsas e Programas de Qualificação</t>
  </si>
  <si>
    <t>CEUS</t>
  </si>
  <si>
    <t>Fab Lab</t>
  </si>
  <si>
    <t>Gratuidades</t>
  </si>
  <si>
    <t>Licenciamento Industrial</t>
  </si>
  <si>
    <t>Ouvidoria SUS</t>
  </si>
  <si>
    <t>Qualificação profissional</t>
  </si>
  <si>
    <t>Rua de Lazer</t>
  </si>
  <si>
    <t>Saúde da pessoa com deficiência</t>
  </si>
  <si>
    <t>Denúncia Fiscal</t>
  </si>
  <si>
    <t>Descomplica SP - Butantã</t>
  </si>
  <si>
    <t>Descomplica SP - Campo Limpo</t>
  </si>
  <si>
    <t>Educação ambiental</t>
  </si>
  <si>
    <t>Saúde da pessoa idosa</t>
  </si>
  <si>
    <t>Turismo</t>
  </si>
  <si>
    <t>Denunciar conduta inadequada de Agente Público</t>
  </si>
  <si>
    <t>Ilegalidade na gestão pública municipal</t>
  </si>
  <si>
    <t>Benefícios Eventuais</t>
  </si>
  <si>
    <t>Cadastro de Prestadores de Outros Municípios</t>
  </si>
  <si>
    <t>Descomplica SP - Penha</t>
  </si>
  <si>
    <t>Descomplica SP - Santana/Tucuruvi</t>
  </si>
  <si>
    <t>Fomento à criação artística</t>
  </si>
  <si>
    <t>Indenizações e contestações de multas</t>
  </si>
  <si>
    <t>Inspeção Veicular</t>
  </si>
  <si>
    <t>Questões raciais, étnicas e religiosas</t>
  </si>
  <si>
    <t>Saúde da população LGBT</t>
  </si>
  <si>
    <t>ASSUNTO (Guia Portal 156)</t>
  </si>
  <si>
    <t>Subprefeituras PMSP</t>
  </si>
  <si>
    <t>Subprefeituras - 10 mais demandados de 2024 (Média)</t>
  </si>
  <si>
    <t>% Total 2024</t>
  </si>
  <si>
    <t>Secretaria Executiva de Mudanças Climáticas***</t>
  </si>
  <si>
    <t>SMT - Secretaria Municipal de Mobilidade e Trânsito</t>
  </si>
  <si>
    <t>Formação artística e cultural</t>
  </si>
  <si>
    <t>Fevereiro</t>
  </si>
  <si>
    <t>,</t>
  </si>
  <si>
    <t>SEGES</t>
  </si>
  <si>
    <t>Assuntos - 10 mais solicitados de 2024 (Média)</t>
  </si>
  <si>
    <t>Assuntos - variação dos 10 mais solicitados de 2024 (MÉDIA)</t>
  </si>
  <si>
    <t>Assuntos - 10 mais solicitados dos 3 últimos meses (Média)</t>
  </si>
  <si>
    <t>Unidades - 10 mais solicitadas de 2024 (Média)</t>
  </si>
  <si>
    <t>Unidades - variação dos 10 mais solicitados de 2024 (MÉDIA)</t>
  </si>
  <si>
    <t>Unidades - 10 mais solicitadas dos 3 últimos meses (Média)</t>
  </si>
  <si>
    <t>Subprefeituras - variação dos 10 mais solicitadas de 2024 (MÉDIA)</t>
  </si>
  <si>
    <t>Tabagismo</t>
  </si>
  <si>
    <t>Mulher</t>
  </si>
  <si>
    <t>CIL- Central de Intermediação em Libras</t>
  </si>
  <si>
    <t>Março</t>
  </si>
  <si>
    <t>Zap Denúncia*</t>
  </si>
  <si>
    <t>Zap Denúncia* disponível desde 27/03/2024, o novo canal permite o registro de denúncias à Ouvidoria Geral do Município por meio de chatbot.</t>
  </si>
  <si>
    <t>Biblioteca Mário de Andrade</t>
  </si>
  <si>
    <t>Descomplica SP - Jaçanã/Tremembé</t>
  </si>
  <si>
    <t>Descomplica SP - Lapa</t>
  </si>
  <si>
    <t>Fretamento</t>
  </si>
  <si>
    <t>Requalifica Centro</t>
  </si>
  <si>
    <t>Abril</t>
  </si>
  <si>
    <t xml:space="preserve">Unidades PMSP </t>
  </si>
  <si>
    <t>Descomplica SP - São Miguel</t>
  </si>
  <si>
    <t>Saúde da criança</t>
  </si>
  <si>
    <t>Servidores da SME</t>
  </si>
  <si>
    <t>Maio</t>
  </si>
  <si>
    <t>Descomplica SP - Jabaquara</t>
  </si>
  <si>
    <t>Descomplica SP - Sé</t>
  </si>
  <si>
    <t>Instalações físicas e equipamentos acessíveis</t>
  </si>
  <si>
    <t>LGBTI</t>
  </si>
  <si>
    <t>Junho</t>
  </si>
  <si>
    <t>Aquático - SP</t>
  </si>
  <si>
    <t>Descomplica SP - Correção de cadastro</t>
  </si>
  <si>
    <t>Descomplica SP - Perus/Anhanguera</t>
  </si>
  <si>
    <t>Julho</t>
  </si>
  <si>
    <t>Variação</t>
  </si>
  <si>
    <t>Descomplica SP - 24h</t>
  </si>
  <si>
    <t>Descomplica SP - M'Boi Mirim</t>
  </si>
  <si>
    <t/>
  </si>
  <si>
    <t>Agosto</t>
  </si>
  <si>
    <t>Assédio sexual **</t>
  </si>
  <si>
    <t>**Os números de denúncia sobre assédio sexual refletem os registros diretos perante a OGM e os processos de apuração preliminar ou sindicância concluídos em PGM/PROCED no decorrer do ano de 2024. Esse procedimento foi adotado para o fortalecimento da política de prevenção e combate aos assédios por meio de subsídio de relatórios e, por consequência, políticas públicas de enfrentamento à temática.</t>
  </si>
  <si>
    <t>Denúncias (exceto canceladas)</t>
  </si>
  <si>
    <t>Declarações fiscais</t>
  </si>
  <si>
    <t>Descomplica SP - Casa verde</t>
  </si>
  <si>
    <t>Setembro</t>
  </si>
  <si>
    <t>Acervo da Secretaria de Educação</t>
  </si>
  <si>
    <t>Descomplica SP - Itaim Paulista</t>
  </si>
  <si>
    <t>Descomplica SP - Mooca</t>
  </si>
  <si>
    <t>Descomplica SP - Pirituba/Jaraguá</t>
  </si>
  <si>
    <t>Descomplica SP - Santo Amaro</t>
  </si>
  <si>
    <t>Saúde da pessoa com doenças sexualmente transmissíveis (DST),  HIV e AIDS</t>
  </si>
  <si>
    <t>Assistência Técnica e Extensão Rural</t>
  </si>
  <si>
    <t>Outubro</t>
  </si>
  <si>
    <t>SMC</t>
  </si>
  <si>
    <t>Outros Órgãos</t>
  </si>
  <si>
    <t>Outros Municípios</t>
  </si>
  <si>
    <t>FOCCOSP</t>
  </si>
  <si>
    <t>Competência Estadual</t>
  </si>
  <si>
    <t>Órgão Externo 2024</t>
  </si>
  <si>
    <t>Manifestações sobre o BRT Aricanduva**</t>
  </si>
  <si>
    <t>Encaminhamento de outros órgãos (Processo SEI, Memorando, Ofício, etc.) - referenciar na descrição</t>
  </si>
  <si>
    <t>Canal</t>
  </si>
  <si>
    <t>Secretaria Municipal de Urbanismo e Licenciamento</t>
  </si>
  <si>
    <t>Agência Reguladora de Serviços Públicos do Município de São Paulo</t>
  </si>
  <si>
    <t>Secretaria Executiva de Limpeza Urbana</t>
  </si>
  <si>
    <t>Secretaria Executiva de Mudanças Climáticas</t>
  </si>
  <si>
    <t>Não identificado*</t>
  </si>
  <si>
    <t>* Considera-se o campo “não identificado” todos os registros que não especificam o órgão denunciado, que não complementam essa informação, ou ainda que a narrativa não permita rastrear o órgão denunciado.</t>
  </si>
  <si>
    <t>BRT Aricanduva</t>
  </si>
  <si>
    <t>% Canais de entrada NOV/24</t>
  </si>
  <si>
    <t>Mercados e Sacolões</t>
  </si>
  <si>
    <t>% em relação ao todo de NOV/24 (excetuando-se denúncias)</t>
  </si>
  <si>
    <t>% em relação ao todo NOV/24 (excetuando-se denúncias)</t>
  </si>
  <si>
    <t>Novembro</t>
  </si>
  <si>
    <t>Georreferenciamento das 3 Subprefeituras mais solicitadas em NOV/24 e os assuntos mais demandados em cada uma das subprefeituras</t>
  </si>
  <si>
    <t>Zap Denúncia</t>
  </si>
  <si>
    <t>% Total NOV/24 dentro do STATUS</t>
  </si>
  <si>
    <t>Unidades PMSP - NOVEMBRO 2024</t>
  </si>
  <si>
    <t>** A opção do serviço "Manifestações sobre o BRT Aricanduva" foi incluida para "testes de sistema" em novembro de 2024, portanto não foram contabilizadas em outras planilhas desse relatório.</t>
  </si>
  <si>
    <t>10 assuntos mais solicitados de Novembro/2024</t>
  </si>
  <si>
    <t>10 unidades mais demandadas de novembro/24</t>
  </si>
  <si>
    <t>10 Subprefeituras mais demandadas de Novembro/24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</si>
</sst>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&quot; &quot;#,##0.00&quot; &quot;;&quot;-&quot;#,##0.00&quot; &quot;;&quot; -&quot;00&quot; &quot;;&quot; &quot;@&quot; &quot;"/>
    <numFmt numFmtId="167" formatCode="0.000"/>
  </numFmts>
  <fonts count="72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b/>
      <sz val="11"/>
      <color rgb="FF44546A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1"/>
      <color rgb="FFFFFFFF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sz val="9"/>
      <color rgb="FF00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Calibri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FFFF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Arial"/>
      <family val="2"/>
    </font>
    <font>
      <sz val="11"/>
      <color theme="0"/>
      <name val="Calibri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sz val="12"/>
      <color theme="0"/>
      <name val="Arial "/>
    </font>
    <font>
      <b/>
      <sz val="11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0" tint="-4.9989318521683403E-2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99FFCC"/>
        <bgColor rgb="FF99FFCC"/>
      </patternFill>
    </fill>
    <fill>
      <patternFill patternType="solid">
        <fgColor rgb="FFBF8F00"/>
        <bgColor rgb="FFBF8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CC00CC"/>
        <bgColor rgb="FFCC00CC"/>
      </patternFill>
    </fill>
    <fill>
      <patternFill patternType="solid">
        <fgColor rgb="FFFF3399"/>
        <bgColor rgb="FFFF3399"/>
      </patternFill>
    </fill>
    <fill>
      <patternFill patternType="solid">
        <fgColor rgb="FFFFCCCC"/>
        <bgColor rgb="FFFFCCCC"/>
      </patternFill>
    </fill>
    <fill>
      <patternFill patternType="solid">
        <fgColor rgb="FF3333CC"/>
        <bgColor rgb="FF3333CC"/>
      </patternFill>
    </fill>
    <fill>
      <patternFill patternType="solid">
        <fgColor rgb="FF6699FF"/>
        <bgColor rgb="FF6699FF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52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548235"/>
      </bottom>
      <diagonal/>
    </border>
    <border>
      <left style="medium">
        <color rgb="FF548235"/>
      </left>
      <right/>
      <top style="medium">
        <color rgb="FF548235"/>
      </top>
      <bottom style="medium">
        <color rgb="FF548235"/>
      </bottom>
      <diagonal/>
    </border>
    <border>
      <left style="thin">
        <color rgb="FF548235"/>
      </left>
      <right/>
      <top style="medium">
        <color rgb="FF548235"/>
      </top>
      <bottom style="medium">
        <color rgb="FF548235"/>
      </bottom>
      <diagonal/>
    </border>
    <border>
      <left style="medium">
        <color rgb="FF000000"/>
      </left>
      <right style="medium">
        <color rgb="FF548235"/>
      </right>
      <top style="medium">
        <color rgb="FF548235"/>
      </top>
      <bottom style="thin">
        <color rgb="FF548235"/>
      </bottom>
      <diagonal/>
    </border>
    <border>
      <left style="medium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 style="thin">
        <color rgb="FF548235"/>
      </bottom>
      <diagonal/>
    </border>
    <border>
      <left style="thin">
        <color rgb="FF548235"/>
      </left>
      <right style="thin">
        <color rgb="FF548235"/>
      </right>
      <top/>
      <bottom/>
      <diagonal/>
    </border>
    <border>
      <left style="thin">
        <color rgb="FF548235"/>
      </left>
      <right/>
      <top/>
      <bottom style="thin">
        <color rgb="FF548235"/>
      </bottom>
      <diagonal/>
    </border>
    <border>
      <left style="medium">
        <color rgb="FF000000"/>
      </left>
      <right style="medium">
        <color rgb="FF548235"/>
      </right>
      <top style="thin">
        <color rgb="FF548235"/>
      </top>
      <bottom style="medium">
        <color rgb="FF548235"/>
      </bottom>
      <diagonal/>
    </border>
    <border>
      <left style="medium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/>
      <bottom style="medium">
        <color rgb="FF548235"/>
      </bottom>
      <diagonal/>
    </border>
    <border>
      <left style="thin">
        <color rgb="FF548235"/>
      </left>
      <right style="thin">
        <color rgb="FF548235"/>
      </right>
      <top style="thin">
        <color rgb="FF548235"/>
      </top>
      <bottom style="medium">
        <color rgb="FF548235"/>
      </bottom>
      <diagonal/>
    </border>
    <border>
      <left style="thin">
        <color rgb="FF548235"/>
      </left>
      <right/>
      <top/>
      <bottom style="medium">
        <color rgb="FF54823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806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0066"/>
      </bottom>
      <diagonal/>
    </border>
    <border>
      <left style="medium">
        <color rgb="FF000000"/>
      </left>
      <right/>
      <top style="medium">
        <color rgb="FFFF0066"/>
      </top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 style="medium">
        <color rgb="FFFF0066"/>
      </top>
      <bottom style="medium">
        <color rgb="FFFF0066"/>
      </bottom>
      <diagonal/>
    </border>
    <border>
      <left style="thin">
        <color rgb="FFFF0066"/>
      </left>
      <right/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thin">
        <color rgb="FFFF0066"/>
      </bottom>
      <diagonal/>
    </border>
    <border>
      <left style="medium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 style="thin">
        <color rgb="FFFF0066"/>
      </bottom>
      <diagonal/>
    </border>
    <border>
      <left style="thin">
        <color rgb="FFFF0066"/>
      </left>
      <right style="thin">
        <color rgb="FFFF0066"/>
      </right>
      <top/>
      <bottom/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medium">
        <color rgb="FF000000"/>
      </left>
      <right style="medium">
        <color rgb="FFFF0066"/>
      </right>
      <top style="thin">
        <color rgb="FFFF0066"/>
      </top>
      <bottom style="medium">
        <color rgb="FFFF0066"/>
      </bottom>
      <diagonal/>
    </border>
    <border>
      <left/>
      <right style="thin">
        <color rgb="FFFF0066"/>
      </right>
      <top/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medium">
        <color rgb="FFFF0066"/>
      </bottom>
      <diagonal/>
    </border>
    <border>
      <left style="thin">
        <color rgb="FFFF0066"/>
      </left>
      <right/>
      <top/>
      <bottom/>
      <diagonal/>
    </border>
    <border>
      <left style="medium">
        <color rgb="FF000000"/>
      </left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 style="medium">
        <color rgb="FF000000"/>
      </left>
      <right style="medium">
        <color rgb="FFFF0066"/>
      </right>
      <top/>
      <bottom style="medium">
        <color rgb="FFFF0066"/>
      </bottom>
      <diagonal/>
    </border>
    <border>
      <left style="medium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 style="thin">
        <color rgb="FFFF0066"/>
      </right>
      <top/>
      <bottom style="medium">
        <color rgb="FFFF0066"/>
      </bottom>
      <diagonal/>
    </border>
    <border>
      <left style="thin">
        <color rgb="FFFF0066"/>
      </left>
      <right/>
      <top/>
      <bottom style="medium">
        <color rgb="FFFF00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FF"/>
      </left>
      <right style="medium">
        <color rgb="FF000000"/>
      </right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medium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/>
      <top style="medium">
        <color rgb="FF0000FF"/>
      </top>
      <bottom style="thin">
        <color rgb="FF0000FF"/>
      </bottom>
      <diagonal/>
    </border>
    <border>
      <left style="medium">
        <color rgb="FF000000"/>
      </left>
      <right style="medium">
        <color rgb="FF0000FF"/>
      </right>
      <top style="thin">
        <color rgb="FF0000FF"/>
      </top>
      <bottom style="medium">
        <color rgb="FF000000"/>
      </bottom>
      <diagonal/>
    </border>
    <border>
      <left style="medium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medium">
        <color rgb="FF000000"/>
      </bottom>
      <diagonal/>
    </border>
    <border>
      <left style="thin">
        <color rgb="FF0000FF"/>
      </left>
      <right/>
      <top/>
      <bottom style="medium">
        <color rgb="FF000000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806000"/>
      </left>
      <right/>
      <top style="medium">
        <color rgb="FF806000"/>
      </top>
      <bottom/>
      <diagonal/>
    </border>
    <border>
      <left style="medium">
        <color rgb="FF000000"/>
      </left>
      <right style="medium">
        <color rgb="FF806000"/>
      </right>
      <top style="medium">
        <color rgb="FF806000"/>
      </top>
      <bottom/>
      <diagonal/>
    </border>
    <border>
      <left/>
      <right style="thin">
        <color rgb="FF806000"/>
      </right>
      <top style="medium">
        <color rgb="FF806000"/>
      </top>
      <bottom/>
      <diagonal/>
    </border>
    <border>
      <left style="thin">
        <color rgb="FF806000"/>
      </left>
      <right style="thin">
        <color rgb="FF806000"/>
      </right>
      <top style="medium">
        <color rgb="FF806000"/>
      </top>
      <bottom/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medium">
        <color indexed="64"/>
      </bottom>
      <diagonal/>
    </border>
    <border>
      <left style="thin">
        <color rgb="FF806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806000"/>
      </right>
      <top style="medium">
        <color indexed="64"/>
      </top>
      <bottom style="thin">
        <color rgb="FF806000"/>
      </bottom>
      <diagonal/>
    </border>
    <border>
      <left style="medium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 style="thin">
        <color rgb="FF806000"/>
      </bottom>
      <diagonal/>
    </border>
    <border>
      <left/>
      <right style="thin">
        <color rgb="FF806000"/>
      </right>
      <top style="medium">
        <color indexed="64"/>
      </top>
      <bottom style="thin">
        <color rgb="FF806000"/>
      </bottom>
      <diagonal/>
    </border>
    <border>
      <left style="thin">
        <color rgb="FF806000"/>
      </left>
      <right style="thin">
        <color rgb="FF806000"/>
      </right>
      <top style="medium">
        <color indexed="64"/>
      </top>
      <bottom/>
      <diagonal/>
    </border>
    <border>
      <left style="thin">
        <color rgb="FF806000"/>
      </left>
      <right/>
      <top style="medium">
        <color indexed="64"/>
      </top>
      <bottom style="thin">
        <color rgb="FF806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806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/>
      <bottom style="medium">
        <color indexed="64"/>
      </bottom>
      <diagonal/>
    </border>
    <border>
      <left style="thin">
        <color rgb="FF806000"/>
      </left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thin">
        <color rgb="FF806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806000"/>
      </right>
      <top style="thin">
        <color rgb="FF806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8" fillId="0" borderId="1" applyNumberFormat="0" applyFill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Border="0" applyProtection="0"/>
    <xf numFmtId="0" fontId="7" fillId="0" borderId="0" applyNumberFormat="0" applyBorder="0" applyProtection="0"/>
    <xf numFmtId="0" fontId="4" fillId="0" borderId="0" applyNumberFormat="0" applyFont="0" applyBorder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106">
    <xf numFmtId="0" fontId="0" fillId="0" borderId="0" xfId="0"/>
    <xf numFmtId="0" fontId="9" fillId="0" borderId="0" xfId="0" applyFont="1"/>
    <xf numFmtId="1" fontId="0" fillId="0" borderId="0" xfId="0" applyNumberFormat="1"/>
    <xf numFmtId="165" fontId="0" fillId="0" borderId="0" xfId="0" applyNumberFormat="1"/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 applyAlignment="1">
      <alignment horizontal="center"/>
    </xf>
    <xf numFmtId="3" fontId="10" fillId="0" borderId="7" xfId="0" applyNumberFormat="1" applyFont="1" applyBorder="1" applyAlignment="1">
      <alignment horizontal="center"/>
    </xf>
    <xf numFmtId="2" fontId="0" fillId="0" borderId="0" xfId="0" applyNumberFormat="1"/>
    <xf numFmtId="0" fontId="11" fillId="0" borderId="10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3" fontId="10" fillId="0" borderId="12" xfId="0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17" fontId="9" fillId="5" borderId="3" xfId="0" applyNumberFormat="1" applyFont="1" applyFill="1" applyBorder="1" applyAlignment="1">
      <alignment horizontal="center" vertical="center"/>
    </xf>
    <xf numFmtId="17" fontId="9" fillId="5" borderId="2" xfId="0" applyNumberFormat="1" applyFont="1" applyFill="1" applyBorder="1" applyAlignment="1">
      <alignment horizontal="center" vertical="center"/>
    </xf>
    <xf numFmtId="17" fontId="9" fillId="5" borderId="13" xfId="0" applyNumberFormat="1" applyFont="1" applyFill="1" applyBorder="1" applyAlignment="1">
      <alignment horizontal="center" vertical="center"/>
    </xf>
    <xf numFmtId="17" fontId="9" fillId="5" borderId="14" xfId="0" applyNumberFormat="1" applyFont="1" applyFill="1" applyBorder="1" applyAlignment="1">
      <alignment horizontal="center" vertical="center"/>
    </xf>
    <xf numFmtId="0" fontId="9" fillId="0" borderId="4" xfId="0" applyFont="1" applyBorder="1"/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 vertical="top"/>
    </xf>
    <xf numFmtId="0" fontId="10" fillId="0" borderId="2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9" fillId="0" borderId="16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0" fontId="9" fillId="0" borderId="6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5" fontId="9" fillId="0" borderId="22" xfId="0" applyNumberFormat="1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5" fontId="9" fillId="0" borderId="25" xfId="0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/>
    </xf>
    <xf numFmtId="17" fontId="9" fillId="5" borderId="31" xfId="0" applyNumberFormat="1" applyFont="1" applyFill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3" fontId="0" fillId="0" borderId="0" xfId="0" applyNumberFormat="1"/>
    <xf numFmtId="0" fontId="16" fillId="0" borderId="0" xfId="0" applyFont="1"/>
    <xf numFmtId="164" fontId="0" fillId="0" borderId="0" xfId="0" applyNumberFormat="1"/>
    <xf numFmtId="0" fontId="17" fillId="0" borderId="0" xfId="0" applyFont="1"/>
    <xf numFmtId="3" fontId="17" fillId="0" borderId="0" xfId="0" applyNumberFormat="1" applyFont="1"/>
    <xf numFmtId="3" fontId="1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" fontId="9" fillId="5" borderId="11" xfId="0" applyNumberFormat="1" applyFont="1" applyFill="1" applyBorder="1" applyAlignment="1">
      <alignment horizontal="center" vertical="center"/>
    </xf>
    <xf numFmtId="0" fontId="0" fillId="0" borderId="0" xfId="4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justify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9" fillId="0" borderId="0" xfId="8" applyFont="1"/>
    <xf numFmtId="0" fontId="9" fillId="0" borderId="0" xfId="8" applyFont="1" applyAlignment="1">
      <alignment horizontal="center" vertical="center"/>
    </xf>
    <xf numFmtId="1" fontId="10" fillId="0" borderId="0" xfId="0" applyNumberFormat="1" applyFont="1"/>
    <xf numFmtId="0" fontId="18" fillId="0" borderId="0" xfId="0" applyFont="1"/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0" borderId="43" xfId="0" applyNumberFormat="1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/>
    </xf>
    <xf numFmtId="0" fontId="9" fillId="5" borderId="3" xfId="0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5" xfId="0" applyFont="1" applyBorder="1"/>
    <xf numFmtId="1" fontId="10" fillId="0" borderId="20" xfId="0" applyNumberFormat="1" applyFont="1" applyBorder="1"/>
    <xf numFmtId="0" fontId="10" fillId="0" borderId="20" xfId="0" applyFont="1" applyBorder="1"/>
    <xf numFmtId="0" fontId="10" fillId="0" borderId="23" xfId="0" applyFont="1" applyBorder="1"/>
    <xf numFmtId="0" fontId="10" fillId="0" borderId="0" xfId="0" applyFont="1" applyAlignment="1">
      <alignment vertical="center"/>
    </xf>
    <xf numFmtId="0" fontId="9" fillId="4" borderId="10" xfId="0" applyFont="1" applyFill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46" xfId="0" applyFont="1" applyFill="1" applyBorder="1" applyAlignment="1">
      <alignment horizontal="center"/>
    </xf>
    <xf numFmtId="1" fontId="9" fillId="5" borderId="3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right"/>
    </xf>
    <xf numFmtId="1" fontId="11" fillId="5" borderId="29" xfId="0" applyNumberFormat="1" applyFont="1" applyFill="1" applyBorder="1" applyAlignment="1">
      <alignment horizontal="center"/>
    </xf>
    <xf numFmtId="17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4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9" fillId="0" borderId="0" xfId="0" applyFont="1"/>
    <xf numFmtId="17" fontId="9" fillId="5" borderId="3" xfId="0" applyNumberFormat="1" applyFont="1" applyFill="1" applyBorder="1" applyAlignment="1">
      <alignment horizontal="center"/>
    </xf>
    <xf numFmtId="0" fontId="19" fillId="0" borderId="0" xfId="4" applyFont="1"/>
    <xf numFmtId="0" fontId="11" fillId="0" borderId="0" xfId="0" applyFont="1"/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8" applyFont="1" applyAlignment="1">
      <alignment horizontal="center"/>
    </xf>
    <xf numFmtId="0" fontId="9" fillId="0" borderId="0" xfId="0" applyFont="1" applyAlignment="1">
      <alignment horizontal="left"/>
    </xf>
    <xf numFmtId="0" fontId="9" fillId="5" borderId="3" xfId="0" applyFont="1" applyFill="1" applyBorder="1" applyAlignment="1">
      <alignment horizontal="left"/>
    </xf>
    <xf numFmtId="17" fontId="9" fillId="5" borderId="14" xfId="0" applyNumberFormat="1" applyFont="1" applyFill="1" applyBorder="1" applyAlignment="1">
      <alignment horizontal="center"/>
    </xf>
    <xf numFmtId="17" fontId="9" fillId="5" borderId="31" xfId="0" applyNumberFormat="1" applyFont="1" applyFill="1" applyBorder="1" applyAlignment="1">
      <alignment horizontal="center"/>
    </xf>
    <xf numFmtId="17" fontId="9" fillId="5" borderId="30" xfId="0" applyNumberFormat="1" applyFont="1" applyFill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10" fillId="0" borderId="48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42" xfId="0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26" xfId="0" applyFont="1" applyBorder="1" applyAlignment="1">
      <alignment horizontal="left"/>
    </xf>
    <xf numFmtId="0" fontId="10" fillId="0" borderId="49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1" fontId="9" fillId="5" borderId="50" xfId="0" applyNumberFormat="1" applyFont="1" applyFill="1" applyBorder="1" applyAlignment="1">
      <alignment horizontal="center"/>
    </xf>
    <xf numFmtId="2" fontId="9" fillId="5" borderId="11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/>
    <xf numFmtId="1" fontId="10" fillId="0" borderId="19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1" fontId="10" fillId="0" borderId="26" xfId="0" applyNumberFormat="1" applyFont="1" applyBorder="1" applyAlignment="1">
      <alignment horizontal="center"/>
    </xf>
    <xf numFmtId="1" fontId="9" fillId="5" borderId="11" xfId="0" applyNumberFormat="1" applyFont="1" applyFill="1" applyBorder="1" applyAlignment="1">
      <alignment horizontal="center"/>
    </xf>
    <xf numFmtId="3" fontId="10" fillId="0" borderId="33" xfId="0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1" fontId="9" fillId="0" borderId="41" xfId="0" applyNumberFormat="1" applyFont="1" applyBorder="1" applyAlignment="1">
      <alignment horizontal="center"/>
    </xf>
    <xf numFmtId="1" fontId="9" fillId="0" borderId="53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1" fontId="9" fillId="5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9" fillId="0" borderId="0" xfId="8" applyFont="1" applyAlignment="1">
      <alignment horizontal="left"/>
    </xf>
    <xf numFmtId="0" fontId="0" fillId="0" borderId="0" xfId="0" applyAlignment="1">
      <alignment horizontal="left"/>
    </xf>
    <xf numFmtId="17" fontId="13" fillId="5" borderId="3" xfId="0" applyNumberFormat="1" applyFont="1" applyFill="1" applyBorder="1" applyAlignment="1">
      <alignment horizontal="center" vertical="center"/>
    </xf>
    <xf numFmtId="17" fontId="13" fillId="5" borderId="11" xfId="0" applyNumberFormat="1" applyFont="1" applyFill="1" applyBorder="1" applyAlignment="1">
      <alignment horizontal="center" vertical="center"/>
    </xf>
    <xf numFmtId="17" fontId="13" fillId="5" borderId="30" xfId="0" applyNumberFormat="1" applyFont="1" applyFill="1" applyBorder="1" applyAlignment="1">
      <alignment horizontal="center" vertical="center"/>
    </xf>
    <xf numFmtId="165" fontId="13" fillId="5" borderId="31" xfId="0" applyNumberFormat="1" applyFont="1" applyFill="1" applyBorder="1" applyAlignment="1">
      <alignment horizontal="center" wrapText="1"/>
    </xf>
    <xf numFmtId="0" fontId="10" fillId="0" borderId="54" xfId="0" applyFont="1" applyBorder="1" applyAlignment="1">
      <alignment horizont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5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0" fontId="9" fillId="5" borderId="29" xfId="0" applyFont="1" applyFill="1" applyBorder="1" applyAlignment="1">
      <alignment horizontal="left"/>
    </xf>
    <xf numFmtId="1" fontId="9" fillId="5" borderId="11" xfId="0" applyNumberFormat="1" applyFont="1" applyFill="1" applyBorder="1" applyAlignment="1">
      <alignment horizontal="center" vertical="center"/>
    </xf>
    <xf numFmtId="1" fontId="9" fillId="5" borderId="3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" fontId="19" fillId="0" borderId="0" xfId="0" applyNumberFormat="1" applyFont="1"/>
    <xf numFmtId="0" fontId="25" fillId="0" borderId="0" xfId="0" applyFont="1"/>
    <xf numFmtId="3" fontId="10" fillId="0" borderId="32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26" fillId="0" borderId="60" xfId="0" applyFont="1" applyBorder="1" applyAlignment="1">
      <alignment horizontal="center" vertical="center" wrapText="1"/>
    </xf>
    <xf numFmtId="17" fontId="13" fillId="6" borderId="2" xfId="0" applyNumberFormat="1" applyFont="1" applyFill="1" applyBorder="1" applyAlignment="1">
      <alignment horizontal="center" vertical="center" wrapText="1"/>
    </xf>
    <xf numFmtId="17" fontId="13" fillId="6" borderId="13" xfId="0" applyNumberFormat="1" applyFont="1" applyFill="1" applyBorder="1" applyAlignment="1">
      <alignment horizontal="center" vertical="center" wrapText="1"/>
    </xf>
    <xf numFmtId="17" fontId="13" fillId="6" borderId="31" xfId="0" applyNumberFormat="1" applyFont="1" applyFill="1" applyBorder="1" applyAlignment="1">
      <alignment horizontal="center" vertical="center" wrapText="1"/>
    </xf>
    <xf numFmtId="17" fontId="13" fillId="5" borderId="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2" fontId="27" fillId="5" borderId="2" xfId="0" applyNumberFormat="1" applyFont="1" applyFill="1" applyBorder="1" applyAlignment="1">
      <alignment horizontal="center" vertical="center" wrapText="1"/>
    </xf>
    <xf numFmtId="2" fontId="13" fillId="5" borderId="2" xfId="0" applyNumberFormat="1" applyFont="1" applyFill="1" applyBorder="1" applyAlignment="1">
      <alignment horizontal="center" vertical="center" wrapText="1"/>
    </xf>
    <xf numFmtId="0" fontId="26" fillId="0" borderId="60" xfId="0" applyFont="1" applyBorder="1" applyAlignment="1">
      <alignment horizontal="center"/>
    </xf>
    <xf numFmtId="0" fontId="28" fillId="7" borderId="61" xfId="0" applyFont="1" applyFill="1" applyBorder="1"/>
    <xf numFmtId="0" fontId="28" fillId="7" borderId="58" xfId="0" applyFont="1" applyFill="1" applyBorder="1"/>
    <xf numFmtId="0" fontId="28" fillId="7" borderId="2" xfId="0" applyFont="1" applyFill="1" applyBorder="1"/>
    <xf numFmtId="1" fontId="28" fillId="7" borderId="14" xfId="0" applyNumberFormat="1" applyFont="1" applyFill="1" applyBorder="1"/>
    <xf numFmtId="2" fontId="28" fillId="7" borderId="2" xfId="0" applyNumberFormat="1" applyFont="1" applyFill="1" applyBorder="1"/>
    <xf numFmtId="2" fontId="28" fillId="7" borderId="31" xfId="0" applyNumberFormat="1" applyFont="1" applyFill="1" applyBorder="1"/>
    <xf numFmtId="0" fontId="28" fillId="0" borderId="32" xfId="0" applyFont="1" applyBorder="1" applyAlignment="1">
      <alignment vertical="center"/>
    </xf>
    <xf numFmtId="0" fontId="28" fillId="0" borderId="33" xfId="0" applyFont="1" applyBorder="1"/>
    <xf numFmtId="0" fontId="26" fillId="0" borderId="32" xfId="0" applyFont="1" applyBorder="1"/>
    <xf numFmtId="1" fontId="26" fillId="0" borderId="4" xfId="0" applyNumberFormat="1" applyFont="1" applyBorder="1"/>
    <xf numFmtId="2" fontId="26" fillId="0" borderId="5" xfId="0" applyNumberFormat="1" applyFont="1" applyBorder="1"/>
    <xf numFmtId="0" fontId="28" fillId="0" borderId="24" xfId="0" applyFont="1" applyBorder="1" applyAlignment="1">
      <alignment vertical="center"/>
    </xf>
    <xf numFmtId="0" fontId="28" fillId="0" borderId="35" xfId="0" applyFont="1" applyBorder="1"/>
    <xf numFmtId="0" fontId="26" fillId="0" borderId="34" xfId="0" applyFont="1" applyBorder="1"/>
    <xf numFmtId="1" fontId="26" fillId="0" borderId="6" xfId="0" applyNumberFormat="1" applyFont="1" applyBorder="1"/>
    <xf numFmtId="2" fontId="26" fillId="0" borderId="62" xfId="0" applyNumberFormat="1" applyFont="1" applyBorder="1"/>
    <xf numFmtId="0" fontId="28" fillId="0" borderId="63" xfId="0" applyFont="1" applyBorder="1" applyAlignment="1">
      <alignment horizontal="left"/>
    </xf>
    <xf numFmtId="0" fontId="28" fillId="0" borderId="37" xfId="0" applyFont="1" applyBorder="1"/>
    <xf numFmtId="0" fontId="26" fillId="0" borderId="36" xfId="0" applyFont="1" applyBorder="1"/>
    <xf numFmtId="1" fontId="26" fillId="0" borderId="8" xfId="0" applyNumberFormat="1" applyFont="1" applyBorder="1"/>
    <xf numFmtId="2" fontId="26" fillId="7" borderId="15" xfId="0" applyNumberFormat="1" applyFont="1" applyFill="1" applyBorder="1"/>
    <xf numFmtId="0" fontId="29" fillId="5" borderId="3" xfId="0" applyFont="1" applyFill="1" applyBorder="1" applyAlignment="1">
      <alignment horizontal="left" wrapText="1"/>
    </xf>
    <xf numFmtId="0" fontId="28" fillId="5" borderId="64" xfId="0" applyFont="1" applyFill="1" applyBorder="1"/>
    <xf numFmtId="0" fontId="28" fillId="5" borderId="40" xfId="0" applyFont="1" applyFill="1" applyBorder="1"/>
    <xf numFmtId="1" fontId="26" fillId="8" borderId="3" xfId="0" applyNumberFormat="1" applyFont="1" applyFill="1" applyBorder="1"/>
    <xf numFmtId="2" fontId="26" fillId="5" borderId="62" xfId="0" applyNumberFormat="1" applyFont="1" applyFill="1" applyBorder="1"/>
    <xf numFmtId="2" fontId="26" fillId="7" borderId="62" xfId="0" applyNumberFormat="1" applyFont="1" applyFill="1" applyBorder="1"/>
    <xf numFmtId="0" fontId="26" fillId="9" borderId="3" xfId="0" applyFont="1" applyFill="1" applyBorder="1" applyAlignment="1">
      <alignment horizontal="left"/>
    </xf>
    <xf numFmtId="0" fontId="26" fillId="9" borderId="65" xfId="0" applyFont="1" applyFill="1" applyBorder="1"/>
    <xf numFmtId="0" fontId="26" fillId="0" borderId="10" xfId="0" applyFont="1" applyBorder="1"/>
    <xf numFmtId="1" fontId="26" fillId="0" borderId="0" xfId="0" applyNumberFormat="1" applyFont="1"/>
    <xf numFmtId="2" fontId="26" fillId="7" borderId="3" xfId="0" applyNumberFormat="1" applyFont="1" applyFill="1" applyBorder="1"/>
    <xf numFmtId="0" fontId="28" fillId="7" borderId="63" xfId="0" applyFont="1" applyFill="1" applyBorder="1"/>
    <xf numFmtId="0" fontId="28" fillId="7" borderId="15" xfId="0" applyFont="1" applyFill="1" applyBorder="1"/>
    <xf numFmtId="0" fontId="28" fillId="7" borderId="0" xfId="0" applyFont="1" applyFill="1"/>
    <xf numFmtId="0" fontId="28" fillId="7" borderId="41" xfId="0" applyFont="1" applyFill="1" applyBorder="1"/>
    <xf numFmtId="1" fontId="28" fillId="7" borderId="54" xfId="0" applyNumberFormat="1" applyFont="1" applyFill="1" applyBorder="1"/>
    <xf numFmtId="2" fontId="28" fillId="7" borderId="41" xfId="0" applyNumberFormat="1" applyFont="1" applyFill="1" applyBorder="1"/>
    <xf numFmtId="2" fontId="28" fillId="7" borderId="53" xfId="0" applyNumberFormat="1" applyFont="1" applyFill="1" applyBorder="1"/>
    <xf numFmtId="0" fontId="26" fillId="0" borderId="3" xfId="0" applyFont="1" applyBorder="1" applyAlignment="1">
      <alignment horizontal="center"/>
    </xf>
    <xf numFmtId="0" fontId="28" fillId="7" borderId="31" xfId="0" applyFont="1" applyFill="1" applyBorder="1"/>
    <xf numFmtId="0" fontId="28" fillId="7" borderId="6" xfId="0" applyFont="1" applyFill="1" applyBorder="1"/>
    <xf numFmtId="1" fontId="28" fillId="7" borderId="22" xfId="0" applyNumberFormat="1" applyFont="1" applyFill="1" applyBorder="1"/>
    <xf numFmtId="2" fontId="28" fillId="7" borderId="6" xfId="0" applyNumberFormat="1" applyFont="1" applyFill="1" applyBorder="1"/>
    <xf numFmtId="2" fontId="28" fillId="7" borderId="7" xfId="0" applyNumberFormat="1" applyFont="1" applyFill="1" applyBorder="1"/>
    <xf numFmtId="0" fontId="28" fillId="0" borderId="63" xfId="0" applyFont="1" applyBorder="1"/>
    <xf numFmtId="0" fontId="28" fillId="0" borderId="55" xfId="0" applyFont="1" applyBorder="1"/>
    <xf numFmtId="0" fontId="28" fillId="0" borderId="56" xfId="0" applyFont="1" applyBorder="1"/>
    <xf numFmtId="0" fontId="28" fillId="0" borderId="57" xfId="0" applyFont="1" applyBorder="1"/>
    <xf numFmtId="0" fontId="26" fillId="0" borderId="62" xfId="0" applyFont="1" applyBorder="1"/>
    <xf numFmtId="1" fontId="26" fillId="0" borderId="25" xfId="0" applyNumberFormat="1" applyFont="1" applyBorder="1"/>
    <xf numFmtId="2" fontId="26" fillId="7" borderId="28" xfId="0" applyNumberFormat="1" applyFont="1" applyFill="1" applyBorder="1"/>
    <xf numFmtId="0" fontId="26" fillId="7" borderId="41" xfId="0" applyFont="1" applyFill="1" applyBorder="1"/>
    <xf numFmtId="1" fontId="26" fillId="7" borderId="0" xfId="0" applyNumberFormat="1" applyFont="1" applyFill="1"/>
    <xf numFmtId="2" fontId="26" fillId="7" borderId="46" xfId="0" applyNumberFormat="1" applyFont="1" applyFill="1" applyBorder="1"/>
    <xf numFmtId="2" fontId="26" fillId="7" borderId="53" xfId="0" applyNumberFormat="1" applyFont="1" applyFill="1" applyBorder="1"/>
    <xf numFmtId="0" fontId="26" fillId="0" borderId="8" xfId="0" applyFont="1" applyBorder="1"/>
    <xf numFmtId="1" fontId="26" fillId="0" borderId="3" xfId="0" applyNumberFormat="1" applyFont="1" applyBorder="1"/>
    <xf numFmtId="2" fontId="26" fillId="0" borderId="9" xfId="0" applyNumberFormat="1" applyFont="1" applyBorder="1"/>
    <xf numFmtId="0" fontId="28" fillId="0" borderId="0" xfId="0" applyFont="1"/>
    <xf numFmtId="0" fontId="13" fillId="4" borderId="3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3" fontId="11" fillId="0" borderId="3" xfId="0" applyNumberFormat="1" applyFont="1" applyBorder="1"/>
    <xf numFmtId="2" fontId="7" fillId="0" borderId="0" xfId="0" applyNumberFormat="1" applyFont="1" applyAlignment="1">
      <alignment horizontal="center"/>
    </xf>
    <xf numFmtId="0" fontId="28" fillId="0" borderId="0" xfId="0" applyFont="1" applyAlignment="1">
      <alignment wrapText="1"/>
    </xf>
    <xf numFmtId="0" fontId="26" fillId="0" borderId="55" xfId="0" applyFont="1" applyBorder="1" applyAlignment="1">
      <alignment horizontal="left" wrapText="1"/>
    </xf>
    <xf numFmtId="0" fontId="26" fillId="0" borderId="56" xfId="0" applyFont="1" applyBorder="1" applyAlignment="1">
      <alignment horizontal="left" wrapText="1"/>
    </xf>
    <xf numFmtId="0" fontId="26" fillId="0" borderId="66" xfId="0" applyFont="1" applyBorder="1" applyAlignment="1">
      <alignment horizontal="left" wrapText="1"/>
    </xf>
    <xf numFmtId="0" fontId="26" fillId="0" borderId="3" xfId="0" applyFont="1" applyBorder="1" applyAlignment="1">
      <alignment wrapText="1"/>
    </xf>
    <xf numFmtId="0" fontId="28" fillId="7" borderId="67" xfId="0" applyFont="1" applyFill="1" applyBorder="1" applyAlignment="1">
      <alignment horizontal="left" wrapText="1"/>
    </xf>
    <xf numFmtId="0" fontId="28" fillId="7" borderId="68" xfId="0" applyFont="1" applyFill="1" applyBorder="1" applyAlignment="1">
      <alignment horizontal="left" wrapText="1"/>
    </xf>
    <xf numFmtId="0" fontId="28" fillId="0" borderId="48" xfId="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/>
    </xf>
    <xf numFmtId="0" fontId="28" fillId="0" borderId="21" xfId="0" applyFont="1" applyBorder="1" applyAlignment="1">
      <alignment horizontal="center" wrapText="1"/>
    </xf>
    <xf numFmtId="0" fontId="28" fillId="0" borderId="44" xfId="0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0" fontId="28" fillId="0" borderId="24" xfId="0" applyFont="1" applyBorder="1" applyAlignment="1">
      <alignment horizontal="center" wrapText="1"/>
    </xf>
    <xf numFmtId="0" fontId="28" fillId="0" borderId="49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28" fillId="0" borderId="39" xfId="0" applyFont="1" applyBorder="1" applyAlignment="1">
      <alignment horizontal="center" wrapText="1"/>
    </xf>
    <xf numFmtId="0" fontId="28" fillId="0" borderId="8" xfId="0" applyFont="1" applyBorder="1" applyAlignment="1">
      <alignment wrapText="1"/>
    </xf>
    <xf numFmtId="0" fontId="26" fillId="5" borderId="55" xfId="0" applyFont="1" applyFill="1" applyBorder="1" applyAlignment="1">
      <alignment horizontal="center"/>
    </xf>
    <xf numFmtId="0" fontId="26" fillId="5" borderId="10" xfId="0" applyFont="1" applyFill="1" applyBorder="1" applyAlignment="1">
      <alignment horizontal="center"/>
    </xf>
    <xf numFmtId="0" fontId="28" fillId="7" borderId="19" xfId="0" applyFont="1" applyFill="1" applyBorder="1"/>
    <xf numFmtId="0" fontId="28" fillId="7" borderId="47" xfId="0" applyFont="1" applyFill="1" applyBorder="1"/>
    <xf numFmtId="0" fontId="28" fillId="7" borderId="26" xfId="0" applyFont="1" applyFill="1" applyBorder="1"/>
    <xf numFmtId="0" fontId="28" fillId="0" borderId="48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6" fillId="5" borderId="69" xfId="0" applyFont="1" applyFill="1" applyBorder="1" applyAlignment="1">
      <alignment horizontal="center"/>
    </xf>
    <xf numFmtId="0" fontId="26" fillId="5" borderId="50" xfId="0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0" fontId="28" fillId="7" borderId="68" xfId="0" applyFont="1" applyFill="1" applyBorder="1"/>
    <xf numFmtId="0" fontId="30" fillId="4" borderId="3" xfId="0" applyFont="1" applyFill="1" applyBorder="1" applyAlignment="1">
      <alignment horizontal="right" vertical="center" wrapText="1"/>
    </xf>
    <xf numFmtId="0" fontId="26" fillId="10" borderId="55" xfId="0" applyFont="1" applyFill="1" applyBorder="1" applyAlignment="1">
      <alignment horizontal="center"/>
    </xf>
    <xf numFmtId="0" fontId="26" fillId="10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3" fontId="10" fillId="0" borderId="16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3" fontId="10" fillId="0" borderId="59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31" fillId="5" borderId="3" xfId="0" applyFont="1" applyFill="1" applyBorder="1" applyAlignment="1">
      <alignment horizontal="left" vertical="center" wrapText="1"/>
    </xf>
    <xf numFmtId="17" fontId="31" fillId="5" borderId="3" xfId="0" applyNumberFormat="1" applyFont="1" applyFill="1" applyBorder="1" applyAlignment="1">
      <alignment horizontal="center" vertical="center" wrapText="1"/>
    </xf>
    <xf numFmtId="1" fontId="31" fillId="5" borderId="29" xfId="0" applyNumberFormat="1" applyFont="1" applyFill="1" applyBorder="1" applyAlignment="1">
      <alignment horizontal="center" vertical="center" wrapText="1"/>
    </xf>
    <xf numFmtId="165" fontId="31" fillId="5" borderId="3" xfId="0" applyNumberFormat="1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9" fillId="0" borderId="4" xfId="0" applyFont="1" applyBorder="1" applyAlignment="1">
      <alignment horizontal="center" wrapText="1"/>
    </xf>
    <xf numFmtId="0" fontId="29" fillId="0" borderId="42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9" fillId="11" borderId="19" xfId="0" applyFont="1" applyFill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1" fontId="29" fillId="0" borderId="54" xfId="0" applyNumberFormat="1" applyFont="1" applyBorder="1" applyAlignment="1">
      <alignment horizontal="center" vertical="center"/>
    </xf>
    <xf numFmtId="165" fontId="29" fillId="0" borderId="41" xfId="0" applyNumberFormat="1" applyFont="1" applyBorder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0" fontId="33" fillId="7" borderId="70" xfId="0" applyFont="1" applyFill="1" applyBorder="1" applyAlignment="1">
      <alignment horizontal="center" vertical="center" wrapText="1"/>
    </xf>
    <xf numFmtId="17" fontId="33" fillId="0" borderId="68" xfId="0" applyNumberFormat="1" applyFont="1" applyBorder="1" applyAlignment="1">
      <alignment horizontal="center" vertical="center" wrapText="1"/>
    </xf>
    <xf numFmtId="17" fontId="11" fillId="0" borderId="51" xfId="0" applyNumberFormat="1" applyFont="1" applyBorder="1" applyAlignment="1">
      <alignment horizontal="center" vertical="center" wrapText="1"/>
    </xf>
    <xf numFmtId="0" fontId="29" fillId="0" borderId="6" xfId="10" applyFont="1" applyBorder="1" applyAlignment="1" applyProtection="1">
      <alignment horizontal="center" wrapText="1"/>
    </xf>
    <xf numFmtId="0" fontId="29" fillId="0" borderId="20" xfId="0" applyFont="1" applyBorder="1" applyAlignment="1">
      <alignment horizontal="center" vertical="center" wrapText="1"/>
    </xf>
    <xf numFmtId="0" fontId="29" fillId="11" borderId="20" xfId="0" applyFont="1" applyFill="1" applyBorder="1" applyAlignment="1">
      <alignment horizontal="center" vertical="center"/>
    </xf>
    <xf numFmtId="0" fontId="0" fillId="7" borderId="71" xfId="0" applyFill="1" applyBorder="1"/>
    <xf numFmtId="0" fontId="29" fillId="0" borderId="44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11" borderId="20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1" fontId="29" fillId="0" borderId="22" xfId="0" applyNumberFormat="1" applyFont="1" applyBorder="1" applyAlignment="1">
      <alignment horizontal="center" vertical="center"/>
    </xf>
    <xf numFmtId="165" fontId="29" fillId="0" borderId="6" xfId="0" applyNumberFormat="1" applyFont="1" applyBorder="1" applyAlignment="1">
      <alignment horizontal="center" vertical="center"/>
    </xf>
    <xf numFmtId="0" fontId="33" fillId="5" borderId="71" xfId="0" applyFont="1" applyFill="1" applyBorder="1" applyAlignment="1">
      <alignment horizontal="justify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3" fillId="5" borderId="52" xfId="0" applyFont="1" applyFill="1" applyBorder="1" applyAlignment="1">
      <alignment horizontal="center" vertical="center" wrapText="1"/>
    </xf>
    <xf numFmtId="0" fontId="0" fillId="7" borderId="35" xfId="0" applyFill="1" applyBorder="1"/>
    <xf numFmtId="0" fontId="0" fillId="7" borderId="20" xfId="0" applyFill="1" applyBorder="1"/>
    <xf numFmtId="0" fontId="0" fillId="7" borderId="24" xfId="0" applyFill="1" applyBorder="1"/>
    <xf numFmtId="0" fontId="0" fillId="7" borderId="44" xfId="0" applyFill="1" applyBorder="1"/>
    <xf numFmtId="0" fontId="34" fillId="0" borderId="0" xfId="0" applyFont="1" applyAlignment="1">
      <alignment horizontal="center" vertical="center"/>
    </xf>
    <xf numFmtId="0" fontId="33" fillId="13" borderId="76" xfId="0" applyFont="1" applyFill="1" applyBorder="1" applyAlignment="1">
      <alignment horizontal="justify" vertical="center" wrapText="1"/>
    </xf>
    <xf numFmtId="0" fontId="33" fillId="13" borderId="77" xfId="0" applyFont="1" applyFill="1" applyBorder="1" applyAlignment="1">
      <alignment horizontal="center" vertical="center" wrapText="1"/>
    </xf>
    <xf numFmtId="0" fontId="33" fillId="13" borderId="78" xfId="0" applyFont="1" applyFill="1" applyBorder="1" applyAlignment="1">
      <alignment horizontal="center" vertical="center" wrapText="1"/>
    </xf>
    <xf numFmtId="0" fontId="35" fillId="13" borderId="79" xfId="0" applyFont="1" applyFill="1" applyBorder="1" applyAlignment="1">
      <alignment horizontal="right" vertical="center" wrapText="1"/>
    </xf>
    <xf numFmtId="0" fontId="35" fillId="13" borderId="80" xfId="0" applyFont="1" applyFill="1" applyBorder="1" applyAlignment="1">
      <alignment horizontal="center" vertical="center" wrapText="1"/>
    </xf>
    <xf numFmtId="0" fontId="35" fillId="13" borderId="81" xfId="0" applyFont="1" applyFill="1" applyBorder="1" applyAlignment="1">
      <alignment horizontal="center" vertical="center" wrapText="1"/>
    </xf>
    <xf numFmtId="0" fontId="35" fillId="13" borderId="82" xfId="0" applyFont="1" applyFill="1" applyBorder="1" applyAlignment="1">
      <alignment horizontal="center" vertical="center" wrapText="1"/>
    </xf>
    <xf numFmtId="0" fontId="35" fillId="13" borderId="83" xfId="0" applyFont="1" applyFill="1" applyBorder="1" applyAlignment="1">
      <alignment horizontal="center" vertical="center" wrapText="1"/>
    </xf>
    <xf numFmtId="0" fontId="35" fillId="13" borderId="84" xfId="0" applyFont="1" applyFill="1" applyBorder="1" applyAlignment="1">
      <alignment horizontal="right" vertical="center" wrapText="1"/>
    </xf>
    <xf numFmtId="0" fontId="35" fillId="13" borderId="85" xfId="0" applyFont="1" applyFill="1" applyBorder="1" applyAlignment="1">
      <alignment horizontal="center" vertical="center" wrapText="1"/>
    </xf>
    <xf numFmtId="0" fontId="35" fillId="13" borderId="86" xfId="0" applyFont="1" applyFill="1" applyBorder="1" applyAlignment="1">
      <alignment horizontal="center" vertical="center" wrapText="1"/>
    </xf>
    <xf numFmtId="0" fontId="35" fillId="13" borderId="87" xfId="0" applyFont="1" applyFill="1" applyBorder="1" applyAlignment="1">
      <alignment horizontal="center" vertical="center" wrapText="1"/>
    </xf>
    <xf numFmtId="0" fontId="35" fillId="13" borderId="88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0" fillId="7" borderId="70" xfId="0" applyFill="1" applyBorder="1"/>
    <xf numFmtId="0" fontId="0" fillId="7" borderId="68" xfId="0" applyFill="1" applyBorder="1"/>
    <xf numFmtId="0" fontId="0" fillId="7" borderId="51" xfId="0" applyFill="1" applyBorder="1"/>
    <xf numFmtId="0" fontId="29" fillId="0" borderId="6" xfId="10" applyFont="1" applyBorder="1" applyAlignment="1" applyProtection="1">
      <alignment horizontal="center" vertical="center" wrapText="1"/>
    </xf>
    <xf numFmtId="0" fontId="33" fillId="18" borderId="91" xfId="0" applyFont="1" applyFill="1" applyBorder="1" applyAlignment="1">
      <alignment horizontal="justify" vertical="center" wrapText="1"/>
    </xf>
    <xf numFmtId="0" fontId="33" fillId="18" borderId="92" xfId="0" applyFont="1" applyFill="1" applyBorder="1" applyAlignment="1">
      <alignment horizontal="center" vertical="center" wrapText="1"/>
    </xf>
    <xf numFmtId="0" fontId="33" fillId="18" borderId="93" xfId="0" applyFont="1" applyFill="1" applyBorder="1" applyAlignment="1">
      <alignment horizontal="center" vertical="center" wrapText="1"/>
    </xf>
    <xf numFmtId="0" fontId="33" fillId="18" borderId="94" xfId="0" applyFont="1" applyFill="1" applyBorder="1" applyAlignment="1">
      <alignment horizontal="center" vertical="center" wrapText="1"/>
    </xf>
    <xf numFmtId="0" fontId="33" fillId="19" borderId="95" xfId="0" applyFont="1" applyFill="1" applyBorder="1" applyAlignment="1">
      <alignment horizontal="justify" vertical="center" wrapText="1"/>
    </xf>
    <xf numFmtId="0" fontId="33" fillId="19" borderId="93" xfId="0" applyFont="1" applyFill="1" applyBorder="1" applyAlignment="1">
      <alignment horizontal="center" vertical="center" wrapText="1"/>
    </xf>
    <xf numFmtId="0" fontId="33" fillId="19" borderId="94" xfId="0" applyFont="1" applyFill="1" applyBorder="1" applyAlignment="1">
      <alignment horizontal="center" vertical="center" wrapText="1"/>
    </xf>
    <xf numFmtId="0" fontId="35" fillId="19" borderId="96" xfId="0" applyFont="1" applyFill="1" applyBorder="1" applyAlignment="1">
      <alignment horizontal="right" vertical="center" wrapText="1"/>
    </xf>
    <xf numFmtId="0" fontId="35" fillId="19" borderId="97" xfId="0" applyFont="1" applyFill="1" applyBorder="1" applyAlignment="1">
      <alignment horizontal="center" vertical="center" wrapText="1"/>
    </xf>
    <xf numFmtId="0" fontId="35" fillId="19" borderId="98" xfId="0" applyFont="1" applyFill="1" applyBorder="1" applyAlignment="1">
      <alignment horizontal="center" vertical="center" wrapText="1"/>
    </xf>
    <xf numFmtId="0" fontId="35" fillId="19" borderId="99" xfId="0" applyFont="1" applyFill="1" applyBorder="1" applyAlignment="1">
      <alignment horizontal="center" vertical="center" wrapText="1"/>
    </xf>
    <xf numFmtId="0" fontId="35" fillId="19" borderId="100" xfId="0" applyFont="1" applyFill="1" applyBorder="1" applyAlignment="1">
      <alignment horizontal="center" vertical="center" wrapText="1"/>
    </xf>
    <xf numFmtId="0" fontId="35" fillId="19" borderId="101" xfId="0" applyFont="1" applyFill="1" applyBorder="1" applyAlignment="1">
      <alignment horizontal="right" vertical="center" wrapText="1"/>
    </xf>
    <xf numFmtId="0" fontId="35" fillId="19" borderId="102" xfId="0" applyFont="1" applyFill="1" applyBorder="1" applyAlignment="1">
      <alignment horizontal="center" vertical="center" wrapText="1"/>
    </xf>
    <xf numFmtId="0" fontId="35" fillId="19" borderId="103" xfId="0" applyFont="1" applyFill="1" applyBorder="1" applyAlignment="1">
      <alignment horizontal="center" vertical="center" wrapText="1"/>
    </xf>
    <xf numFmtId="0" fontId="35" fillId="19" borderId="104" xfId="0" applyFont="1" applyFill="1" applyBorder="1" applyAlignment="1">
      <alignment horizontal="center" vertical="center" wrapText="1"/>
    </xf>
    <xf numFmtId="0" fontId="33" fillId="18" borderId="105" xfId="0" applyFont="1" applyFill="1" applyBorder="1" applyAlignment="1">
      <alignment horizontal="justify" vertical="center" wrapText="1"/>
    </xf>
    <xf numFmtId="0" fontId="36" fillId="18" borderId="106" xfId="0" applyFont="1" applyFill="1" applyBorder="1" applyAlignment="1">
      <alignment vertical="center" wrapText="1"/>
    </xf>
    <xf numFmtId="0" fontId="0" fillId="18" borderId="107" xfId="0" applyFill="1" applyBorder="1" applyAlignment="1">
      <alignment horizontal="center"/>
    </xf>
    <xf numFmtId="0" fontId="0" fillId="18" borderId="108" xfId="0" applyFill="1" applyBorder="1" applyAlignment="1">
      <alignment horizontal="center"/>
    </xf>
    <xf numFmtId="0" fontId="0" fillId="18" borderId="109" xfId="0" applyFill="1" applyBorder="1" applyAlignment="1">
      <alignment horizontal="center"/>
    </xf>
    <xf numFmtId="0" fontId="0" fillId="7" borderId="19" xfId="0" applyFill="1" applyBorder="1"/>
    <xf numFmtId="0" fontId="0" fillId="7" borderId="52" xfId="0" applyFill="1" applyBorder="1"/>
    <xf numFmtId="0" fontId="33" fillId="21" borderId="111" xfId="0" applyFont="1" applyFill="1" applyBorder="1" applyAlignment="1">
      <alignment horizontal="justify" vertical="center" wrapText="1"/>
    </xf>
    <xf numFmtId="0" fontId="33" fillId="21" borderId="112" xfId="0" applyFont="1" applyFill="1" applyBorder="1" applyAlignment="1">
      <alignment horizontal="center" vertical="center" wrapText="1"/>
    </xf>
    <xf numFmtId="0" fontId="33" fillId="21" borderId="113" xfId="0" applyFont="1" applyFill="1" applyBorder="1" applyAlignment="1">
      <alignment horizontal="center" vertical="center" wrapText="1"/>
    </xf>
    <xf numFmtId="0" fontId="33" fillId="21" borderId="114" xfId="0" applyFont="1" applyFill="1" applyBorder="1" applyAlignment="1">
      <alignment horizontal="center" vertical="center" wrapText="1"/>
    </xf>
    <xf numFmtId="0" fontId="33" fillId="22" borderId="115" xfId="0" applyFont="1" applyFill="1" applyBorder="1" applyAlignment="1">
      <alignment horizontal="justify" vertical="center" wrapText="1"/>
    </xf>
    <xf numFmtId="0" fontId="33" fillId="22" borderId="114" xfId="0" applyFont="1" applyFill="1" applyBorder="1" applyAlignment="1">
      <alignment horizontal="center" vertical="center" wrapText="1"/>
    </xf>
    <xf numFmtId="0" fontId="33" fillId="22" borderId="116" xfId="0" applyFont="1" applyFill="1" applyBorder="1" applyAlignment="1">
      <alignment horizontal="center" vertical="center" wrapText="1"/>
    </xf>
    <xf numFmtId="0" fontId="35" fillId="22" borderId="117" xfId="0" applyFont="1" applyFill="1" applyBorder="1" applyAlignment="1">
      <alignment horizontal="right" vertical="center" wrapText="1"/>
    </xf>
    <xf numFmtId="0" fontId="35" fillId="22" borderId="118" xfId="0" applyFont="1" applyFill="1" applyBorder="1" applyAlignment="1">
      <alignment horizontal="center" vertical="center" wrapText="1"/>
    </xf>
    <xf numFmtId="0" fontId="35" fillId="22" borderId="119" xfId="0" applyFont="1" applyFill="1" applyBorder="1" applyAlignment="1">
      <alignment horizontal="center" vertical="center" wrapText="1"/>
    </xf>
    <xf numFmtId="0" fontId="35" fillId="22" borderId="120" xfId="0" applyFont="1" applyFill="1" applyBorder="1" applyAlignment="1">
      <alignment horizontal="center" vertical="center" wrapText="1"/>
    </xf>
    <xf numFmtId="0" fontId="35" fillId="22" borderId="121" xfId="0" applyFont="1" applyFill="1" applyBorder="1" applyAlignment="1">
      <alignment horizontal="center" vertical="center" wrapText="1"/>
    </xf>
    <xf numFmtId="0" fontId="35" fillId="22" borderId="122" xfId="0" applyFont="1" applyFill="1" applyBorder="1" applyAlignment="1">
      <alignment horizontal="right" vertical="center" wrapText="1"/>
    </xf>
    <xf numFmtId="0" fontId="35" fillId="22" borderId="123" xfId="0" applyFont="1" applyFill="1" applyBorder="1" applyAlignment="1">
      <alignment horizontal="center" vertical="center" wrapText="1"/>
    </xf>
    <xf numFmtId="0" fontId="35" fillId="22" borderId="124" xfId="0" applyFont="1" applyFill="1" applyBorder="1" applyAlignment="1">
      <alignment horizontal="center" vertical="center" wrapText="1"/>
    </xf>
    <xf numFmtId="0" fontId="35" fillId="22" borderId="125" xfId="0" applyFont="1" applyFill="1" applyBorder="1" applyAlignment="1">
      <alignment horizontal="center" vertical="center" wrapText="1"/>
    </xf>
    <xf numFmtId="0" fontId="35" fillId="22" borderId="126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wrapText="1"/>
    </xf>
    <xf numFmtId="0" fontId="29" fillId="0" borderId="6" xfId="0" applyFont="1" applyBorder="1" applyAlignment="1">
      <alignment horizontal="left" vertical="center" wrapText="1"/>
    </xf>
    <xf numFmtId="17" fontId="11" fillId="0" borderId="0" xfId="0" applyNumberFormat="1" applyFont="1" applyAlignment="1">
      <alignment horizontal="center"/>
    </xf>
    <xf numFmtId="0" fontId="29" fillId="0" borderId="6" xfId="0" applyFont="1" applyBorder="1" applyAlignment="1">
      <alignment horizontal="center"/>
    </xf>
    <xf numFmtId="1" fontId="29" fillId="0" borderId="25" xfId="0" applyNumberFormat="1" applyFont="1" applyBorder="1" applyAlignment="1">
      <alignment horizontal="center" vertical="center"/>
    </xf>
    <xf numFmtId="165" fontId="29" fillId="0" borderId="28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1" fontId="29" fillId="0" borderId="59" xfId="0" applyNumberFormat="1" applyFont="1" applyBorder="1" applyAlignment="1">
      <alignment horizontal="center" vertical="center"/>
    </xf>
    <xf numFmtId="165" fontId="29" fillId="0" borderId="8" xfId="0" applyNumberFormat="1" applyFont="1" applyBorder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/>
    </xf>
    <xf numFmtId="0" fontId="31" fillId="5" borderId="10" xfId="0" applyFont="1" applyFill="1" applyBorder="1" applyAlignment="1">
      <alignment horizontal="right" vertical="center" wrapText="1"/>
    </xf>
    <xf numFmtId="0" fontId="31" fillId="5" borderId="10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1" fontId="31" fillId="5" borderId="59" xfId="0" applyNumberFormat="1" applyFont="1" applyFill="1" applyBorder="1" applyAlignment="1">
      <alignment horizontal="center" vertical="center"/>
    </xf>
    <xf numFmtId="165" fontId="31" fillId="5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1" fontId="0" fillId="0" borderId="0" xfId="0" applyNumberFormat="1" applyAlignment="1">
      <alignment horizontal="left" vertical="center"/>
    </xf>
    <xf numFmtId="0" fontId="11" fillId="23" borderId="127" xfId="0" applyFont="1" applyFill="1" applyBorder="1" applyAlignment="1">
      <alignment wrapText="1"/>
    </xf>
    <xf numFmtId="0" fontId="11" fillId="23" borderId="127" xfId="0" applyFont="1" applyFill="1" applyBorder="1"/>
    <xf numFmtId="0" fontId="8" fillId="9" borderId="1" xfId="1" applyFill="1" applyAlignment="1">
      <alignment horizontal="left" wrapText="1"/>
    </xf>
    <xf numFmtId="0" fontId="8" fillId="9" borderId="1" xfId="1" applyFill="1"/>
    <xf numFmtId="0" fontId="8" fillId="0" borderId="1" xfId="1" applyAlignment="1">
      <alignment horizontal="left" wrapText="1"/>
    </xf>
    <xf numFmtId="0" fontId="8" fillId="8" borderId="1" xfId="1" applyFill="1" applyAlignment="1">
      <alignment horizontal="left" wrapText="1"/>
    </xf>
    <xf numFmtId="0" fontId="11" fillId="23" borderId="128" xfId="0" applyFont="1" applyFill="1" applyBorder="1" applyAlignment="1">
      <alignment horizontal="left" wrapText="1"/>
    </xf>
    <xf numFmtId="0" fontId="11" fillId="23" borderId="128" xfId="0" applyFont="1" applyFill="1" applyBorder="1"/>
    <xf numFmtId="0" fontId="10" fillId="0" borderId="130" xfId="0" applyFont="1" applyBorder="1" applyAlignment="1">
      <alignment horizontal="center" vertical="center"/>
    </xf>
    <xf numFmtId="2" fontId="9" fillId="5" borderId="129" xfId="0" applyNumberFormat="1" applyFont="1" applyFill="1" applyBorder="1" applyAlignment="1">
      <alignment horizontal="center" vertical="center"/>
    </xf>
    <xf numFmtId="1" fontId="22" fillId="0" borderId="0" xfId="0" applyNumberFormat="1" applyFont="1"/>
    <xf numFmtId="0" fontId="24" fillId="0" borderId="0" xfId="0" applyFont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1" fontId="38" fillId="0" borderId="0" xfId="0" applyNumberFormat="1" applyFont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1" fontId="38" fillId="0" borderId="0" xfId="0" applyNumberFormat="1" applyFont="1" applyAlignment="1">
      <alignment horizontal="center"/>
    </xf>
    <xf numFmtId="2" fontId="38" fillId="0" borderId="0" xfId="0" applyNumberFormat="1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center" vertical="center"/>
    </xf>
    <xf numFmtId="2" fontId="41" fillId="0" borderId="0" xfId="0" applyNumberFormat="1" applyFont="1"/>
    <xf numFmtId="0" fontId="9" fillId="5" borderId="129" xfId="0" applyFont="1" applyFill="1" applyBorder="1" applyAlignment="1">
      <alignment horizontal="right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3" fontId="41" fillId="0" borderId="0" xfId="0" applyNumberFormat="1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1" fontId="41" fillId="0" borderId="0" xfId="0" applyNumberFormat="1" applyFont="1" applyAlignment="1">
      <alignment horizontal="center"/>
    </xf>
    <xf numFmtId="0" fontId="43" fillId="0" borderId="0" xfId="0" applyFont="1"/>
    <xf numFmtId="0" fontId="42" fillId="0" borderId="0" xfId="0" applyFont="1"/>
    <xf numFmtId="1" fontId="42" fillId="0" borderId="0" xfId="0" applyNumberFormat="1" applyFont="1"/>
    <xf numFmtId="2" fontId="42" fillId="0" borderId="0" xfId="0" applyNumberFormat="1" applyFont="1"/>
    <xf numFmtId="0" fontId="42" fillId="0" borderId="0" xfId="0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0" fillId="24" borderId="0" xfId="0" applyFill="1"/>
    <xf numFmtId="0" fontId="43" fillId="0" borderId="0" xfId="0" applyFont="1" applyAlignment="1">
      <alignment horizontal="center" vertical="center" wrapText="1"/>
    </xf>
    <xf numFmtId="1" fontId="41" fillId="0" borderId="0" xfId="0" applyNumberFormat="1" applyFont="1"/>
    <xf numFmtId="0" fontId="43" fillId="0" borderId="0" xfId="0" applyFont="1" applyAlignment="1">
      <alignment horizontal="center" vertical="center"/>
    </xf>
    <xf numFmtId="0" fontId="47" fillId="0" borderId="0" xfId="0" applyFont="1"/>
    <xf numFmtId="17" fontId="41" fillId="0" borderId="0" xfId="0" applyNumberFormat="1" applyFont="1"/>
    <xf numFmtId="2" fontId="41" fillId="0" borderId="0" xfId="0" applyNumberFormat="1" applyFont="1" applyAlignment="1">
      <alignment horizontal="center"/>
    </xf>
    <xf numFmtId="0" fontId="43" fillId="0" borderId="0" xfId="0" applyFont="1" applyAlignment="1">
      <alignment horizontal="center" wrapText="1"/>
    </xf>
    <xf numFmtId="1" fontId="10" fillId="0" borderId="21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42" fillId="0" borderId="0" xfId="4" applyFont="1"/>
    <xf numFmtId="0" fontId="49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2" fontId="10" fillId="0" borderId="133" xfId="0" applyNumberFormat="1" applyFont="1" applyBorder="1" applyAlignment="1">
      <alignment horizontal="center"/>
    </xf>
    <xf numFmtId="0" fontId="9" fillId="0" borderId="13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26" borderId="137" xfId="0" applyFont="1" applyFill="1" applyBorder="1" applyAlignment="1">
      <alignment horizontal="center"/>
    </xf>
    <xf numFmtId="0" fontId="50" fillId="27" borderId="131" xfId="0" applyFont="1" applyFill="1" applyBorder="1" applyAlignment="1">
      <alignment horizontal="center"/>
    </xf>
    <xf numFmtId="0" fontId="50" fillId="27" borderId="138" xfId="0" applyFont="1" applyFill="1" applyBorder="1" applyAlignment="1">
      <alignment horizontal="center"/>
    </xf>
    <xf numFmtId="0" fontId="50" fillId="27" borderId="132" xfId="0" applyFont="1" applyFill="1" applyBorder="1" applyAlignment="1">
      <alignment horizontal="center"/>
    </xf>
    <xf numFmtId="0" fontId="10" fillId="0" borderId="139" xfId="0" applyFont="1" applyBorder="1"/>
    <xf numFmtId="0" fontId="0" fillId="0" borderId="139" xfId="0" applyBorder="1" applyAlignment="1">
      <alignment horizontal="center"/>
    </xf>
    <xf numFmtId="0" fontId="0" fillId="0" borderId="130" xfId="0" applyBorder="1" applyAlignment="1">
      <alignment horizontal="center"/>
    </xf>
    <xf numFmtId="0" fontId="10" fillId="0" borderId="130" xfId="0" applyFont="1" applyBorder="1"/>
    <xf numFmtId="0" fontId="10" fillId="0" borderId="140" xfId="0" applyFont="1" applyBorder="1"/>
    <xf numFmtId="0" fontId="0" fillId="0" borderId="140" xfId="0" applyBorder="1" applyAlignment="1">
      <alignment horizontal="center"/>
    </xf>
    <xf numFmtId="0" fontId="51" fillId="0" borderId="130" xfId="0" applyFont="1" applyBorder="1" applyAlignment="1">
      <alignment horizontal="left"/>
    </xf>
    <xf numFmtId="0" fontId="9" fillId="26" borderId="139" xfId="0" applyFont="1" applyFill="1" applyBorder="1" applyAlignment="1">
      <alignment horizontal="center"/>
    </xf>
    <xf numFmtId="0" fontId="50" fillId="27" borderId="139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17" fontId="44" fillId="0" borderId="0" xfId="0" applyNumberFormat="1" applyFont="1"/>
    <xf numFmtId="17" fontId="44" fillId="0" borderId="0" xfId="0" applyNumberFormat="1" applyFont="1" applyAlignment="1">
      <alignment horizontal="center" vertical="center"/>
    </xf>
    <xf numFmtId="17" fontId="44" fillId="0" borderId="0" xfId="0" applyNumberFormat="1" applyFont="1" applyAlignment="1">
      <alignment horizontal="center" vertical="center" wrapText="1"/>
    </xf>
    <xf numFmtId="1" fontId="4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167" fontId="44" fillId="0" borderId="0" xfId="0" applyNumberFormat="1" applyFont="1" applyAlignment="1">
      <alignment horizontal="center" vertical="center"/>
    </xf>
    <xf numFmtId="0" fontId="44" fillId="0" borderId="0" xfId="0" applyFont="1"/>
    <xf numFmtId="0" fontId="44" fillId="0" borderId="0" xfId="0" applyFont="1" applyAlignment="1">
      <alignment horizontal="center"/>
    </xf>
    <xf numFmtId="1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31" fillId="5" borderId="40" xfId="0" applyFont="1" applyFill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31" fillId="5" borderId="129" xfId="0" applyFont="1" applyFill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165" fontId="53" fillId="0" borderId="0" xfId="0" applyNumberFormat="1" applyFont="1" applyAlignment="1">
      <alignment horizontal="center" vertical="center"/>
    </xf>
    <xf numFmtId="3" fontId="54" fillId="0" borderId="0" xfId="0" applyNumberFormat="1" applyFont="1" applyAlignment="1">
      <alignment horizontal="center" vertical="center"/>
    </xf>
    <xf numFmtId="165" fontId="42" fillId="0" borderId="0" xfId="0" applyNumberFormat="1" applyFont="1"/>
    <xf numFmtId="3" fontId="42" fillId="0" borderId="0" xfId="0" applyNumberFormat="1" applyFont="1"/>
    <xf numFmtId="0" fontId="29" fillId="0" borderId="49" xfId="0" applyFont="1" applyBorder="1" applyAlignment="1">
      <alignment horizontal="center" vertical="center"/>
    </xf>
    <xf numFmtId="0" fontId="37" fillId="0" borderId="143" xfId="0" applyFont="1" applyBorder="1" applyAlignment="1">
      <alignment horizontal="center"/>
    </xf>
    <xf numFmtId="0" fontId="37" fillId="0" borderId="144" xfId="0" applyFont="1" applyBorder="1" applyAlignment="1">
      <alignment horizontal="center"/>
    </xf>
    <xf numFmtId="0" fontId="37" fillId="0" borderId="145" xfId="0" applyFont="1" applyBorder="1" applyAlignment="1">
      <alignment horizontal="center"/>
    </xf>
    <xf numFmtId="1" fontId="11" fillId="0" borderId="143" xfId="0" applyNumberFormat="1" applyFont="1" applyBorder="1" applyAlignment="1">
      <alignment horizontal="center" vertical="center"/>
    </xf>
    <xf numFmtId="1" fontId="11" fillId="0" borderId="144" xfId="0" applyNumberFormat="1" applyFont="1" applyBorder="1" applyAlignment="1">
      <alignment horizontal="center" vertical="center"/>
    </xf>
    <xf numFmtId="1" fontId="11" fillId="0" borderId="145" xfId="0" applyNumberFormat="1" applyFont="1" applyBorder="1" applyAlignment="1">
      <alignment horizontal="center" vertical="center"/>
    </xf>
    <xf numFmtId="17" fontId="9" fillId="5" borderId="149" xfId="0" applyNumberFormat="1" applyFont="1" applyFill="1" applyBorder="1" applyAlignment="1">
      <alignment horizontal="center" vertical="center"/>
    </xf>
    <xf numFmtId="17" fontId="9" fillId="5" borderId="150" xfId="0" applyNumberFormat="1" applyFont="1" applyFill="1" applyBorder="1" applyAlignment="1">
      <alignment horizontal="center" vertical="center"/>
    </xf>
    <xf numFmtId="17" fontId="9" fillId="5" borderId="151" xfId="0" applyNumberFormat="1" applyFont="1" applyFill="1" applyBorder="1" applyAlignment="1">
      <alignment horizontal="center" vertical="center"/>
    </xf>
    <xf numFmtId="1" fontId="23" fillId="5" borderId="152" xfId="0" applyNumberFormat="1" applyFont="1" applyFill="1" applyBorder="1" applyAlignment="1">
      <alignment horizontal="center" vertical="center" wrapText="1"/>
    </xf>
    <xf numFmtId="0" fontId="9" fillId="5" borderId="155" xfId="0" applyFont="1" applyFill="1" applyBorder="1" applyAlignment="1">
      <alignment horizontal="center" vertical="center"/>
    </xf>
    <xf numFmtId="1" fontId="9" fillId="5" borderId="155" xfId="0" applyNumberFormat="1" applyFont="1" applyFill="1" applyBorder="1" applyAlignment="1">
      <alignment horizontal="center" vertical="center"/>
    </xf>
    <xf numFmtId="1" fontId="9" fillId="5" borderId="154" xfId="0" applyNumberFormat="1" applyFont="1" applyFill="1" applyBorder="1" applyAlignment="1">
      <alignment horizontal="center"/>
    </xf>
    <xf numFmtId="1" fontId="9" fillId="5" borderId="156" xfId="0" applyNumberFormat="1" applyFont="1" applyFill="1" applyBorder="1" applyAlignment="1">
      <alignment horizontal="center"/>
    </xf>
    <xf numFmtId="1" fontId="55" fillId="0" borderId="4" xfId="0" applyNumberFormat="1" applyFont="1" applyBorder="1" applyAlignment="1">
      <alignment horizontal="center" vertical="center"/>
    </xf>
    <xf numFmtId="1" fontId="55" fillId="0" borderId="6" xfId="0" applyNumberFormat="1" applyFont="1" applyBorder="1" applyAlignment="1">
      <alignment horizontal="center" vertical="center"/>
    </xf>
    <xf numFmtId="1" fontId="55" fillId="0" borderId="22" xfId="0" applyNumberFormat="1" applyFont="1" applyBorder="1" applyAlignment="1">
      <alignment horizontal="center" vertical="center"/>
    </xf>
    <xf numFmtId="1" fontId="55" fillId="0" borderId="8" xfId="0" applyNumberFormat="1" applyFont="1" applyBorder="1" applyAlignment="1">
      <alignment horizontal="center" vertical="center"/>
    </xf>
    <xf numFmtId="1" fontId="55" fillId="0" borderId="59" xfId="0" applyNumberFormat="1" applyFont="1" applyBorder="1" applyAlignment="1">
      <alignment horizontal="center" vertical="center"/>
    </xf>
    <xf numFmtId="0" fontId="55" fillId="5" borderId="3" xfId="0" applyFont="1" applyFill="1" applyBorder="1" applyAlignment="1">
      <alignment horizontal="center"/>
    </xf>
    <xf numFmtId="1" fontId="55" fillId="5" borderId="11" xfId="0" applyNumberFormat="1" applyFont="1" applyFill="1" applyBorder="1" applyAlignment="1">
      <alignment horizontal="center"/>
    </xf>
    <xf numFmtId="1" fontId="55" fillId="5" borderId="50" xfId="0" applyNumberFormat="1" applyFont="1" applyFill="1" applyBorder="1" applyAlignment="1">
      <alignment horizontal="center" vertical="center"/>
    </xf>
    <xf numFmtId="1" fontId="55" fillId="5" borderId="29" xfId="0" applyNumberFormat="1" applyFont="1" applyFill="1" applyBorder="1" applyAlignment="1">
      <alignment horizontal="center" vertical="center"/>
    </xf>
    <xf numFmtId="2" fontId="52" fillId="5" borderId="129" xfId="0" applyNumberFormat="1" applyFont="1" applyFill="1" applyBorder="1" applyAlignment="1">
      <alignment horizontal="center" vertical="center"/>
    </xf>
    <xf numFmtId="1" fontId="40" fillId="0" borderId="0" xfId="0" applyNumberFormat="1" applyFont="1"/>
    <xf numFmtId="0" fontId="29" fillId="0" borderId="47" xfId="0" applyFont="1" applyBorder="1" applyAlignment="1">
      <alignment horizontal="center" vertical="center"/>
    </xf>
    <xf numFmtId="0" fontId="45" fillId="0" borderId="0" xfId="10" applyFont="1" applyBorder="1" applyAlignment="1" applyProtection="1">
      <alignment horizontal="center" wrapText="1"/>
    </xf>
    <xf numFmtId="1" fontId="45" fillId="0" borderId="0" xfId="0" applyNumberFormat="1" applyFont="1" applyAlignment="1">
      <alignment horizontal="center" vertical="center"/>
    </xf>
    <xf numFmtId="0" fontId="33" fillId="15" borderId="159" xfId="0" applyFont="1" applyFill="1" applyBorder="1" applyAlignment="1">
      <alignment horizontal="left" vertical="center"/>
    </xf>
    <xf numFmtId="0" fontId="33" fillId="15" borderId="160" xfId="0" applyFont="1" applyFill="1" applyBorder="1" applyAlignment="1">
      <alignment horizontal="center" vertical="center"/>
    </xf>
    <xf numFmtId="0" fontId="33" fillId="15" borderId="161" xfId="0" applyFont="1" applyFill="1" applyBorder="1" applyAlignment="1">
      <alignment horizontal="center" vertical="center"/>
    </xf>
    <xf numFmtId="0" fontId="33" fillId="15" borderId="161" xfId="0" applyFont="1" applyFill="1" applyBorder="1" applyAlignment="1">
      <alignment horizontal="center" vertical="center" wrapText="1"/>
    </xf>
    <xf numFmtId="0" fontId="33" fillId="15" borderId="158" xfId="0" applyFont="1" applyFill="1" applyBorder="1" applyAlignment="1">
      <alignment horizontal="center" vertical="center" wrapText="1"/>
    </xf>
    <xf numFmtId="0" fontId="33" fillId="16" borderId="162" xfId="0" applyFont="1" applyFill="1" applyBorder="1" applyAlignment="1">
      <alignment horizontal="justify" vertical="center" wrapText="1"/>
    </xf>
    <xf numFmtId="0" fontId="33" fillId="16" borderId="163" xfId="0" applyFont="1" applyFill="1" applyBorder="1" applyAlignment="1">
      <alignment horizontal="center" vertical="center" wrapText="1"/>
    </xf>
    <xf numFmtId="0" fontId="35" fillId="16" borderId="166" xfId="0" applyFont="1" applyFill="1" applyBorder="1" applyAlignment="1">
      <alignment horizontal="right" vertical="center" wrapText="1"/>
    </xf>
    <xf numFmtId="0" fontId="35" fillId="16" borderId="167" xfId="0" applyFont="1" applyFill="1" applyBorder="1" applyAlignment="1">
      <alignment horizontal="center" vertical="center" wrapText="1"/>
    </xf>
    <xf numFmtId="0" fontId="35" fillId="16" borderId="168" xfId="0" applyFont="1" applyFill="1" applyBorder="1" applyAlignment="1">
      <alignment horizontal="center" vertical="center" wrapText="1"/>
    </xf>
    <xf numFmtId="0" fontId="35" fillId="16" borderId="169" xfId="0" applyFont="1" applyFill="1" applyBorder="1" applyAlignment="1">
      <alignment horizontal="center" vertical="center" wrapText="1"/>
    </xf>
    <xf numFmtId="0" fontId="35" fillId="16" borderId="170" xfId="0" applyFont="1" applyFill="1" applyBorder="1" applyAlignment="1">
      <alignment horizontal="center" vertical="center" wrapText="1"/>
    </xf>
    <xf numFmtId="0" fontId="35" fillId="16" borderId="171" xfId="0" applyFont="1" applyFill="1" applyBorder="1" applyAlignment="1">
      <alignment horizontal="center" vertical="center" wrapText="1"/>
    </xf>
    <xf numFmtId="0" fontId="35" fillId="25" borderId="172" xfId="0" applyFont="1" applyFill="1" applyBorder="1" applyAlignment="1">
      <alignment horizontal="center" vertical="center" wrapText="1"/>
    </xf>
    <xf numFmtId="0" fontId="35" fillId="16" borderId="173" xfId="0" applyFont="1" applyFill="1" applyBorder="1" applyAlignment="1">
      <alignment horizontal="center" vertical="center" wrapText="1"/>
    </xf>
    <xf numFmtId="0" fontId="35" fillId="16" borderId="176" xfId="0" applyFont="1" applyFill="1" applyBorder="1" applyAlignment="1">
      <alignment horizontal="right" vertical="center" wrapText="1"/>
    </xf>
    <xf numFmtId="0" fontId="35" fillId="16" borderId="177" xfId="0" applyFont="1" applyFill="1" applyBorder="1" applyAlignment="1">
      <alignment horizontal="center" vertical="center" wrapText="1"/>
    </xf>
    <xf numFmtId="0" fontId="35" fillId="16" borderId="178" xfId="0" applyFont="1" applyFill="1" applyBorder="1" applyAlignment="1">
      <alignment horizontal="center" vertical="center" wrapText="1"/>
    </xf>
    <xf numFmtId="0" fontId="35" fillId="16" borderId="179" xfId="0" applyFont="1" applyFill="1" applyBorder="1" applyAlignment="1">
      <alignment horizontal="center" vertical="center" wrapText="1"/>
    </xf>
    <xf numFmtId="0" fontId="35" fillId="16" borderId="180" xfId="0" applyFont="1" applyFill="1" applyBorder="1" applyAlignment="1">
      <alignment horizontal="center" vertical="center" wrapText="1"/>
    </xf>
    <xf numFmtId="0" fontId="35" fillId="25" borderId="181" xfId="0" applyFont="1" applyFill="1" applyBorder="1" applyAlignment="1">
      <alignment horizontal="center" vertical="center" wrapText="1"/>
    </xf>
    <xf numFmtId="0" fontId="35" fillId="16" borderId="182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1" fillId="5" borderId="185" xfId="4" applyFont="1" applyFill="1" applyBorder="1" applyAlignment="1">
      <alignment horizontal="center" vertical="center"/>
    </xf>
    <xf numFmtId="1" fontId="11" fillId="5" borderId="186" xfId="0" applyNumberFormat="1" applyFont="1" applyFill="1" applyBorder="1" applyAlignment="1">
      <alignment horizontal="center" vertical="center"/>
    </xf>
    <xf numFmtId="0" fontId="27" fillId="4" borderId="129" xfId="0" applyFont="1" applyFill="1" applyBorder="1" applyAlignment="1">
      <alignment horizontal="center"/>
    </xf>
    <xf numFmtId="0" fontId="11" fillId="6" borderId="129" xfId="0" applyFont="1" applyFill="1" applyBorder="1" applyAlignment="1">
      <alignment horizontal="right"/>
    </xf>
    <xf numFmtId="0" fontId="7" fillId="29" borderId="141" xfId="0" applyFont="1" applyFill="1" applyBorder="1" applyAlignment="1">
      <alignment vertical="center"/>
    </xf>
    <xf numFmtId="0" fontId="7" fillId="0" borderId="190" xfId="0" applyFont="1" applyBorder="1"/>
    <xf numFmtId="0" fontId="13" fillId="29" borderId="191" xfId="0" applyFont="1" applyFill="1" applyBorder="1" applyAlignment="1">
      <alignment vertical="center"/>
    </xf>
    <xf numFmtId="17" fontId="9" fillId="6" borderId="192" xfId="0" applyNumberFormat="1" applyFont="1" applyFill="1" applyBorder="1" applyAlignment="1">
      <alignment horizontal="center" vertical="center"/>
    </xf>
    <xf numFmtId="43" fontId="0" fillId="0" borderId="0" xfId="13" applyFont="1" applyFill="1"/>
    <xf numFmtId="2" fontId="52" fillId="0" borderId="157" xfId="13" applyNumberFormat="1" applyFont="1" applyFill="1" applyBorder="1" applyAlignment="1">
      <alignment horizontal="center" vertical="center"/>
    </xf>
    <xf numFmtId="17" fontId="9" fillId="5" borderId="129" xfId="0" applyNumberFormat="1" applyFont="1" applyFill="1" applyBorder="1" applyAlignment="1">
      <alignment horizontal="center" vertical="center"/>
    </xf>
    <xf numFmtId="0" fontId="9" fillId="4" borderId="148" xfId="0" applyFont="1" applyFill="1" applyBorder="1" applyAlignment="1">
      <alignment horizontal="center"/>
    </xf>
    <xf numFmtId="0" fontId="9" fillId="4" borderId="149" xfId="0" applyFont="1" applyFill="1" applyBorder="1" applyAlignment="1">
      <alignment horizontal="center"/>
    </xf>
    <xf numFmtId="0" fontId="9" fillId="4" borderId="194" xfId="0" applyFont="1" applyFill="1" applyBorder="1" applyAlignment="1">
      <alignment horizontal="center"/>
    </xf>
    <xf numFmtId="17" fontId="9" fillId="4" borderId="195" xfId="0" applyNumberFormat="1" applyFont="1" applyFill="1" applyBorder="1" applyAlignment="1">
      <alignment horizontal="center"/>
    </xf>
    <xf numFmtId="2" fontId="10" fillId="0" borderId="196" xfId="0" applyNumberFormat="1" applyFont="1" applyBorder="1" applyAlignment="1">
      <alignment horizontal="center"/>
    </xf>
    <xf numFmtId="17" fontId="9" fillId="4" borderId="198" xfId="0" applyNumberFormat="1" applyFont="1" applyFill="1" applyBorder="1" applyAlignment="1">
      <alignment horizontal="center"/>
    </xf>
    <xf numFmtId="2" fontId="10" fillId="0" borderId="200" xfId="0" applyNumberFormat="1" applyFont="1" applyBorder="1" applyAlignment="1">
      <alignment horizontal="center"/>
    </xf>
    <xf numFmtId="17" fontId="9" fillId="4" borderId="201" xfId="0" applyNumberFormat="1" applyFont="1" applyFill="1" applyBorder="1" applyAlignment="1">
      <alignment horizontal="center"/>
    </xf>
    <xf numFmtId="3" fontId="10" fillId="0" borderId="174" xfId="0" applyNumberFormat="1" applyFont="1" applyBorder="1" applyAlignment="1">
      <alignment horizontal="center"/>
    </xf>
    <xf numFmtId="2" fontId="10" fillId="0" borderId="175" xfId="0" applyNumberFormat="1" applyFont="1" applyBorder="1" applyAlignment="1">
      <alignment horizontal="center"/>
    </xf>
    <xf numFmtId="0" fontId="9" fillId="4" borderId="202" xfId="0" applyFont="1" applyFill="1" applyBorder="1" applyAlignment="1">
      <alignment horizontal="center"/>
    </xf>
    <xf numFmtId="2" fontId="10" fillId="0" borderId="203" xfId="0" applyNumberFormat="1" applyFont="1" applyBorder="1" applyAlignment="1">
      <alignment horizontal="center"/>
    </xf>
    <xf numFmtId="0" fontId="9" fillId="4" borderId="206" xfId="0" applyFont="1" applyFill="1" applyBorder="1" applyAlignment="1">
      <alignment horizontal="center"/>
    </xf>
    <xf numFmtId="0" fontId="9" fillId="4" borderId="207" xfId="0" applyFont="1" applyFill="1" applyBorder="1" applyAlignment="1">
      <alignment horizontal="center"/>
    </xf>
    <xf numFmtId="0" fontId="9" fillId="4" borderId="208" xfId="0" applyFont="1" applyFill="1" applyBorder="1" applyAlignment="1">
      <alignment horizontal="center"/>
    </xf>
    <xf numFmtId="0" fontId="9" fillId="4" borderId="209" xfId="0" applyFont="1" applyFill="1" applyBorder="1" applyAlignment="1">
      <alignment horizontal="center"/>
    </xf>
    <xf numFmtId="0" fontId="9" fillId="4" borderId="210" xfId="0" applyFont="1" applyFill="1" applyBorder="1" applyAlignment="1">
      <alignment horizontal="center"/>
    </xf>
    <xf numFmtId="3" fontId="10" fillId="0" borderId="211" xfId="0" applyNumberFormat="1" applyFont="1" applyBorder="1" applyAlignment="1">
      <alignment horizontal="center"/>
    </xf>
    <xf numFmtId="0" fontId="9" fillId="4" borderId="187" xfId="0" applyFont="1" applyFill="1" applyBorder="1" applyAlignment="1">
      <alignment horizontal="center"/>
    </xf>
    <xf numFmtId="2" fontId="10" fillId="0" borderId="212" xfId="0" applyNumberFormat="1" applyFont="1" applyBorder="1" applyAlignment="1">
      <alignment horizontal="center"/>
    </xf>
    <xf numFmtId="2" fontId="10" fillId="0" borderId="153" xfId="0" applyNumberFormat="1" applyFont="1" applyBorder="1" applyAlignment="1">
      <alignment horizontal="center"/>
    </xf>
    <xf numFmtId="0" fontId="9" fillId="4" borderId="136" xfId="0" applyFont="1" applyFill="1" applyBorder="1" applyAlignment="1">
      <alignment horizontal="center"/>
    </xf>
    <xf numFmtId="17" fontId="55" fillId="5" borderId="14" xfId="0" applyNumberFormat="1" applyFont="1" applyFill="1" applyBorder="1" applyAlignment="1">
      <alignment horizontal="center" vertical="center"/>
    </xf>
    <xf numFmtId="1" fontId="56" fillId="5" borderId="31" xfId="0" applyNumberFormat="1" applyFont="1" applyFill="1" applyBorder="1" applyAlignment="1">
      <alignment horizontal="center" vertical="center" wrapText="1"/>
    </xf>
    <xf numFmtId="1" fontId="55" fillId="0" borderId="54" xfId="0" applyNumberFormat="1" applyFont="1" applyBorder="1" applyAlignment="1">
      <alignment horizontal="center" vertical="center"/>
    </xf>
    <xf numFmtId="17" fontId="55" fillId="5" borderId="129" xfId="0" applyNumberFormat="1" applyFont="1" applyFill="1" applyBorder="1" applyAlignment="1">
      <alignment horizontal="center" vertical="center"/>
    </xf>
    <xf numFmtId="0" fontId="9" fillId="4" borderId="152" xfId="0" applyFont="1" applyFill="1" applyBorder="1" applyAlignment="1">
      <alignment horizontal="center"/>
    </xf>
    <xf numFmtId="0" fontId="55" fillId="4" borderId="2" xfId="0" applyFont="1" applyFill="1" applyBorder="1" applyAlignment="1">
      <alignment horizontal="center"/>
    </xf>
    <xf numFmtId="17" fontId="58" fillId="0" borderId="129" xfId="0" applyNumberFormat="1" applyFont="1" applyBorder="1" applyAlignment="1">
      <alignment horizontal="center"/>
    </xf>
    <xf numFmtId="0" fontId="59" fillId="0" borderId="129" xfId="0" applyFont="1" applyBorder="1" applyAlignment="1">
      <alignment horizontal="center"/>
    </xf>
    <xf numFmtId="2" fontId="59" fillId="0" borderId="129" xfId="0" applyNumberFormat="1" applyFont="1" applyBorder="1" applyAlignment="1">
      <alignment horizontal="center"/>
    </xf>
    <xf numFmtId="1" fontId="40" fillId="0" borderId="0" xfId="0" applyNumberFormat="1" applyFont="1" applyAlignment="1">
      <alignment horizontal="left" vertical="center"/>
    </xf>
    <xf numFmtId="0" fontId="60" fillId="0" borderId="0" xfId="0" applyFont="1" applyAlignment="1">
      <alignment horizontal="center"/>
    </xf>
    <xf numFmtId="0" fontId="48" fillId="0" borderId="0" xfId="0" applyFont="1"/>
    <xf numFmtId="17" fontId="9" fillId="0" borderId="129" xfId="0" applyNumberFormat="1" applyFont="1" applyBorder="1" applyAlignment="1">
      <alignment horizontal="center"/>
    </xf>
    <xf numFmtId="17" fontId="9" fillId="0" borderId="201" xfId="0" applyNumberFormat="1" applyFont="1" applyBorder="1" applyAlignment="1">
      <alignment horizontal="center"/>
    </xf>
    <xf numFmtId="3" fontId="10" fillId="0" borderId="218" xfId="0" applyNumberFormat="1" applyFont="1" applyBorder="1" applyAlignment="1">
      <alignment horizontal="center"/>
    </xf>
    <xf numFmtId="17" fontId="9" fillId="0" borderId="195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7" fontId="9" fillId="0" borderId="208" xfId="0" applyNumberFormat="1" applyFont="1" applyBorder="1" applyAlignment="1">
      <alignment horizontal="center"/>
    </xf>
    <xf numFmtId="0" fontId="9" fillId="5" borderId="219" xfId="0" applyFont="1" applyFill="1" applyBorder="1" applyAlignment="1">
      <alignment horizontal="left" vertical="center"/>
    </xf>
    <xf numFmtId="17" fontId="9" fillId="5" borderId="202" xfId="0" applyNumberFormat="1" applyFont="1" applyFill="1" applyBorder="1" applyAlignment="1">
      <alignment horizontal="center" vertical="center"/>
    </xf>
    <xf numFmtId="17" fontId="9" fillId="5" borderId="220" xfId="0" applyNumberFormat="1" applyFont="1" applyFill="1" applyBorder="1" applyAlignment="1">
      <alignment horizontal="center" vertical="center"/>
    </xf>
    <xf numFmtId="0" fontId="9" fillId="5" borderId="202" xfId="0" applyFont="1" applyFill="1" applyBorder="1" applyAlignment="1">
      <alignment horizontal="center" vertical="center"/>
    </xf>
    <xf numFmtId="3" fontId="9" fillId="5" borderId="222" xfId="0" applyNumberFormat="1" applyFont="1" applyFill="1" applyBorder="1" applyAlignment="1">
      <alignment horizontal="center" vertical="center"/>
    </xf>
    <xf numFmtId="3" fontId="9" fillId="5" borderId="154" xfId="0" applyNumberFormat="1" applyFont="1" applyFill="1" applyBorder="1" applyAlignment="1">
      <alignment horizontal="center" vertical="center"/>
    </xf>
    <xf numFmtId="2" fontId="9" fillId="5" borderId="156" xfId="0" applyNumberFormat="1" applyFont="1" applyFill="1" applyBorder="1" applyAlignment="1">
      <alignment horizontal="center" vertical="center"/>
    </xf>
    <xf numFmtId="1" fontId="13" fillId="5" borderId="223" xfId="0" applyNumberFormat="1" applyFont="1" applyFill="1" applyBorder="1" applyAlignment="1">
      <alignment horizontal="center" vertical="center" wrapText="1"/>
    </xf>
    <xf numFmtId="0" fontId="62" fillId="0" borderId="0" xfId="0" applyFont="1" applyAlignment="1">
      <alignment wrapText="1"/>
    </xf>
    <xf numFmtId="0" fontId="62" fillId="0" borderId="0" xfId="0" applyFont="1" applyAlignment="1">
      <alignment horizontal="center" vertical="center" wrapText="1"/>
    </xf>
    <xf numFmtId="0" fontId="51" fillId="0" borderId="0" xfId="0" applyFont="1"/>
    <xf numFmtId="0" fontId="63" fillId="0" borderId="0" xfId="0" applyFont="1"/>
    <xf numFmtId="0" fontId="61" fillId="0" borderId="0" xfId="0" applyFont="1" applyAlignment="1">
      <alignment horizontal="left" vertical="top" wrapText="1"/>
    </xf>
    <xf numFmtId="1" fontId="51" fillId="0" borderId="0" xfId="0" applyNumberFormat="1" applyFont="1"/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1" fontId="51" fillId="0" borderId="0" xfId="0" applyNumberFormat="1" applyFont="1" applyAlignment="1">
      <alignment horizontal="center"/>
    </xf>
    <xf numFmtId="0" fontId="62" fillId="0" borderId="0" xfId="0" applyFont="1"/>
    <xf numFmtId="0" fontId="62" fillId="0" borderId="0" xfId="0" applyFont="1" applyAlignment="1">
      <alignment horizontal="center" vertical="center"/>
    </xf>
    <xf numFmtId="17" fontId="51" fillId="0" borderId="0" xfId="0" applyNumberFormat="1" applyFont="1"/>
    <xf numFmtId="3" fontId="41" fillId="0" borderId="211" xfId="0" applyNumberFormat="1" applyFont="1" applyBorder="1" applyAlignment="1">
      <alignment horizontal="center"/>
    </xf>
    <xf numFmtId="2" fontId="41" fillId="0" borderId="204" xfId="0" applyNumberFormat="1" applyFont="1" applyBorder="1" applyAlignment="1">
      <alignment horizontal="center"/>
    </xf>
    <xf numFmtId="3" fontId="41" fillId="0" borderId="199" xfId="0" applyNumberFormat="1" applyFont="1" applyBorder="1" applyAlignment="1">
      <alignment horizontal="center"/>
    </xf>
    <xf numFmtId="2" fontId="41" fillId="0" borderId="200" xfId="0" applyNumberFormat="1" applyFont="1" applyBorder="1" applyAlignment="1">
      <alignment horizontal="center"/>
    </xf>
    <xf numFmtId="0" fontId="37" fillId="0" borderId="224" xfId="0" applyFont="1" applyBorder="1" applyAlignment="1">
      <alignment horizontal="center"/>
    </xf>
    <xf numFmtId="1" fontId="11" fillId="0" borderId="224" xfId="0" applyNumberFormat="1" applyFont="1" applyBorder="1" applyAlignment="1">
      <alignment horizontal="center" vertical="center"/>
    </xf>
    <xf numFmtId="1" fontId="9" fillId="5" borderId="129" xfId="0" applyNumberFormat="1" applyFont="1" applyFill="1" applyBorder="1" applyAlignment="1">
      <alignment horizontal="center" vertical="center"/>
    </xf>
    <xf numFmtId="3" fontId="41" fillId="0" borderId="214" xfId="0" applyNumberFormat="1" applyFont="1" applyBorder="1" applyAlignment="1">
      <alignment horizontal="center"/>
    </xf>
    <xf numFmtId="2" fontId="41" fillId="0" borderId="215" xfId="0" applyNumberFormat="1" applyFont="1" applyBorder="1" applyAlignment="1">
      <alignment horizontal="center"/>
    </xf>
    <xf numFmtId="3" fontId="41" fillId="0" borderId="216" xfId="0" applyNumberFormat="1" applyFont="1" applyBorder="1" applyAlignment="1">
      <alignment horizontal="center"/>
    </xf>
    <xf numFmtId="2" fontId="41" fillId="0" borderId="135" xfId="0" applyNumberFormat="1" applyFont="1" applyBorder="1" applyAlignment="1">
      <alignment horizontal="center"/>
    </xf>
    <xf numFmtId="3" fontId="43" fillId="0" borderId="7" xfId="0" applyNumberFormat="1" applyFont="1" applyBorder="1" applyAlignment="1">
      <alignment horizontal="center"/>
    </xf>
    <xf numFmtId="2" fontId="43" fillId="0" borderId="6" xfId="0" applyNumberFormat="1" applyFont="1" applyBorder="1" applyAlignment="1">
      <alignment horizontal="center"/>
    </xf>
    <xf numFmtId="3" fontId="43" fillId="0" borderId="9" xfId="0" applyNumberFormat="1" applyFont="1" applyBorder="1" applyAlignment="1">
      <alignment horizontal="center"/>
    </xf>
    <xf numFmtId="0" fontId="26" fillId="5" borderId="225" xfId="0" applyFont="1" applyFill="1" applyBorder="1" applyAlignment="1">
      <alignment horizontal="center"/>
    </xf>
    <xf numFmtId="17" fontId="26" fillId="9" borderId="144" xfId="0" applyNumberFormat="1" applyFont="1" applyFill="1" applyBorder="1" applyAlignment="1">
      <alignment horizontal="center" wrapText="1"/>
    </xf>
    <xf numFmtId="17" fontId="26" fillId="9" borderId="224" xfId="0" applyNumberFormat="1" applyFont="1" applyFill="1" applyBorder="1" applyAlignment="1">
      <alignment horizontal="center" wrapText="1"/>
    </xf>
    <xf numFmtId="0" fontId="30" fillId="9" borderId="129" xfId="0" applyFont="1" applyFill="1" applyBorder="1" applyAlignment="1">
      <alignment horizontal="center" wrapText="1"/>
    </xf>
    <xf numFmtId="17" fontId="26" fillId="9" borderId="193" xfId="0" applyNumberFormat="1" applyFont="1" applyFill="1" applyBorder="1" applyAlignment="1">
      <alignment horizontal="center" wrapText="1"/>
    </xf>
    <xf numFmtId="0" fontId="26" fillId="5" borderId="129" xfId="0" applyFont="1" applyFill="1" applyBorder="1" applyAlignment="1">
      <alignment horizontal="right" wrapText="1"/>
    </xf>
    <xf numFmtId="17" fontId="13" fillId="4" borderId="130" xfId="0" applyNumberFormat="1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17" fontId="13" fillId="4" borderId="139" xfId="0" applyNumberFormat="1" applyFont="1" applyFill="1" applyBorder="1" applyAlignment="1">
      <alignment horizontal="center"/>
    </xf>
    <xf numFmtId="0" fontId="13" fillId="4" borderId="129" xfId="0" applyFont="1" applyFill="1" applyBorder="1" applyAlignment="1">
      <alignment horizontal="center"/>
    </xf>
    <xf numFmtId="3" fontId="11" fillId="0" borderId="11" xfId="0" applyNumberFormat="1" applyFont="1" applyBorder="1"/>
    <xf numFmtId="17" fontId="13" fillId="4" borderId="140" xfId="0" applyNumberFormat="1" applyFont="1" applyFill="1" applyBorder="1" applyAlignment="1">
      <alignment horizontal="center"/>
    </xf>
    <xf numFmtId="0" fontId="11" fillId="5" borderId="40" xfId="0" applyFont="1" applyFill="1" applyBorder="1" applyAlignment="1">
      <alignment horizontal="right"/>
    </xf>
    <xf numFmtId="0" fontId="11" fillId="5" borderId="129" xfId="0" applyFont="1" applyFill="1" applyBorder="1" applyAlignment="1">
      <alignment horizontal="right"/>
    </xf>
    <xf numFmtId="2" fontId="10" fillId="0" borderId="157" xfId="0" applyNumberFormat="1" applyFont="1" applyBorder="1" applyAlignment="1">
      <alignment horizontal="center"/>
    </xf>
    <xf numFmtId="2" fontId="64" fillId="0" borderId="135" xfId="0" applyNumberFormat="1" applyFont="1" applyBorder="1" applyAlignment="1">
      <alignment horizontal="center"/>
    </xf>
    <xf numFmtId="0" fontId="33" fillId="0" borderId="10" xfId="0" applyFont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0" fontId="35" fillId="7" borderId="71" xfId="0" applyFont="1" applyFill="1" applyBorder="1" applyAlignment="1">
      <alignment horizontal="center" vertical="center"/>
    </xf>
    <xf numFmtId="1" fontId="35" fillId="7" borderId="72" xfId="0" applyNumberFormat="1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1" fontId="35" fillId="0" borderId="3" xfId="0" applyNumberFormat="1" applyFont="1" applyBorder="1" applyAlignment="1">
      <alignment horizontal="center" vertical="center"/>
    </xf>
    <xf numFmtId="0" fontId="35" fillId="7" borderId="35" xfId="0" applyFont="1" applyFill="1" applyBorder="1" applyAlignment="1">
      <alignment horizontal="center" vertical="center"/>
    </xf>
    <xf numFmtId="1" fontId="35" fillId="7" borderId="73" xfId="0" applyNumberFormat="1" applyFont="1" applyFill="1" applyBorder="1" applyAlignment="1">
      <alignment horizontal="center" vertical="center"/>
    </xf>
    <xf numFmtId="0" fontId="35" fillId="7" borderId="74" xfId="0" applyFont="1" applyFill="1" applyBorder="1" applyAlignment="1">
      <alignment horizontal="center" vertical="center"/>
    </xf>
    <xf numFmtId="1" fontId="35" fillId="7" borderId="75" xfId="0" applyNumberFormat="1" applyFont="1" applyFill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1" fontId="35" fillId="0" borderId="46" xfId="0" applyNumberFormat="1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1" fontId="35" fillId="0" borderId="8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" fontId="35" fillId="0" borderId="2" xfId="0" applyNumberFormat="1" applyFont="1" applyBorder="1" applyAlignment="1">
      <alignment horizontal="center" vertical="center"/>
    </xf>
    <xf numFmtId="0" fontId="35" fillId="0" borderId="164" xfId="0" applyFont="1" applyBorder="1" applyAlignment="1">
      <alignment horizontal="center" vertical="center"/>
    </xf>
    <xf numFmtId="1" fontId="35" fillId="0" borderId="165" xfId="0" applyNumberFormat="1" applyFont="1" applyBorder="1" applyAlignment="1">
      <alignment horizontal="center" vertical="center"/>
    </xf>
    <xf numFmtId="0" fontId="35" fillId="0" borderId="174" xfId="0" applyFont="1" applyBorder="1" applyAlignment="1">
      <alignment horizontal="center" vertical="center"/>
    </xf>
    <xf numFmtId="1" fontId="35" fillId="0" borderId="175" xfId="0" applyNumberFormat="1" applyFont="1" applyBorder="1" applyAlignment="1">
      <alignment horizontal="center" vertical="center"/>
    </xf>
    <xf numFmtId="0" fontId="35" fillId="0" borderId="183" xfId="0" applyFont="1" applyBorder="1" applyAlignment="1">
      <alignment horizontal="center" vertical="center"/>
    </xf>
    <xf numFmtId="1" fontId="35" fillId="0" borderId="184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1" fontId="35" fillId="0" borderId="41" xfId="0" applyNumberFormat="1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1" fontId="35" fillId="0" borderId="10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/>
    </xf>
    <xf numFmtId="0" fontId="35" fillId="7" borderId="55" xfId="0" applyFont="1" applyFill="1" applyBorder="1" applyAlignment="1">
      <alignment horizontal="center" vertical="center"/>
    </xf>
    <xf numFmtId="1" fontId="35" fillId="7" borderId="57" xfId="0" applyNumberFormat="1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5" fillId="0" borderId="0" xfId="10" applyFont="1" applyBorder="1" applyAlignment="1" applyProtection="1">
      <alignment horizontal="center" vertical="center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/>
    </xf>
    <xf numFmtId="17" fontId="9" fillId="9" borderId="130" xfId="0" applyNumberFormat="1" applyFont="1" applyFill="1" applyBorder="1" applyAlignment="1">
      <alignment horizontal="center"/>
    </xf>
    <xf numFmtId="0" fontId="27" fillId="4" borderId="30" xfId="0" applyFont="1" applyFill="1" applyBorder="1" applyAlignment="1">
      <alignment horizontal="center"/>
    </xf>
    <xf numFmtId="17" fontId="9" fillId="9" borderId="139" xfId="0" applyNumberFormat="1" applyFont="1" applyFill="1" applyBorder="1" applyAlignment="1">
      <alignment horizontal="center"/>
    </xf>
    <xf numFmtId="0" fontId="9" fillId="4" borderId="129" xfId="0" applyFont="1" applyFill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17" fontId="9" fillId="9" borderId="140" xfId="0" applyNumberFormat="1" applyFont="1" applyFill="1" applyBorder="1" applyAlignment="1">
      <alignment horizontal="center"/>
    </xf>
    <xf numFmtId="0" fontId="11" fillId="0" borderId="40" xfId="0" applyFont="1" applyBorder="1" applyAlignment="1">
      <alignment horizontal="right"/>
    </xf>
    <xf numFmtId="0" fontId="11" fillId="0" borderId="129" xfId="0" applyFont="1" applyBorder="1" applyAlignment="1">
      <alignment horizontal="right"/>
    </xf>
    <xf numFmtId="0" fontId="65" fillId="0" borderId="129" xfId="0" applyFont="1" applyBorder="1" applyAlignment="1">
      <alignment horizontal="center"/>
    </xf>
    <xf numFmtId="2" fontId="65" fillId="0" borderId="129" xfId="0" applyNumberFormat="1" applyFont="1" applyBorder="1" applyAlignment="1">
      <alignment horizontal="center"/>
    </xf>
    <xf numFmtId="0" fontId="58" fillId="0" borderId="129" xfId="0" applyFont="1" applyBorder="1" applyAlignment="1">
      <alignment horizontal="center"/>
    </xf>
    <xf numFmtId="3" fontId="41" fillId="0" borderId="226" xfId="0" applyNumberFormat="1" applyFont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17" fontId="9" fillId="4" borderId="143" xfId="0" applyNumberFormat="1" applyFont="1" applyFill="1" applyBorder="1" applyAlignment="1">
      <alignment horizontal="center"/>
    </xf>
    <xf numFmtId="17" fontId="9" fillId="4" borderId="145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2" fontId="10" fillId="0" borderId="227" xfId="0" applyNumberFormat="1" applyFont="1" applyBorder="1" applyAlignment="1">
      <alignment horizontal="center"/>
    </xf>
    <xf numFmtId="2" fontId="10" fillId="0" borderId="152" xfId="0" applyNumberFormat="1" applyFont="1" applyBorder="1" applyAlignment="1">
      <alignment horizontal="center"/>
    </xf>
    <xf numFmtId="2" fontId="10" fillId="0" borderId="228" xfId="0" applyNumberFormat="1" applyFont="1" applyBorder="1" applyAlignment="1">
      <alignment horizontal="center"/>
    </xf>
    <xf numFmtId="17" fontId="55" fillId="4" borderId="197" xfId="0" applyNumberFormat="1" applyFont="1" applyFill="1" applyBorder="1" applyAlignment="1">
      <alignment horizontal="center"/>
    </xf>
    <xf numFmtId="3" fontId="38" fillId="0" borderId="7" xfId="0" applyNumberFormat="1" applyFont="1" applyBorder="1" applyAlignment="1">
      <alignment horizontal="center"/>
    </xf>
    <xf numFmtId="2" fontId="38" fillId="0" borderId="203" xfId="0" applyNumberFormat="1" applyFont="1" applyBorder="1" applyAlignment="1">
      <alignment horizontal="center"/>
    </xf>
    <xf numFmtId="3" fontId="38" fillId="0" borderId="6" xfId="0" applyNumberFormat="1" applyFont="1" applyBorder="1" applyAlignment="1">
      <alignment horizontal="center"/>
    </xf>
    <xf numFmtId="2" fontId="38" fillId="0" borderId="196" xfId="0" applyNumberFormat="1" applyFont="1" applyBorder="1" applyAlignment="1">
      <alignment horizontal="center"/>
    </xf>
    <xf numFmtId="0" fontId="11" fillId="5" borderId="129" xfId="0" applyFont="1" applyFill="1" applyBorder="1" applyAlignment="1">
      <alignment horizontal="center" vertical="center"/>
    </xf>
    <xf numFmtId="0" fontId="9" fillId="5" borderId="229" xfId="0" applyFont="1" applyFill="1" applyBorder="1" applyAlignment="1">
      <alignment horizontal="right"/>
    </xf>
    <xf numFmtId="3" fontId="38" fillId="0" borderId="35" xfId="0" applyNumberFormat="1" applyFont="1" applyBorder="1" applyAlignment="1">
      <alignment horizontal="center"/>
    </xf>
    <xf numFmtId="2" fontId="38" fillId="0" borderId="213" xfId="0" applyNumberFormat="1" applyFont="1" applyBorder="1" applyAlignment="1">
      <alignment horizontal="center"/>
    </xf>
    <xf numFmtId="17" fontId="55" fillId="4" borderId="144" xfId="0" applyNumberFormat="1" applyFont="1" applyFill="1" applyBorder="1" applyAlignment="1">
      <alignment horizontal="center"/>
    </xf>
    <xf numFmtId="3" fontId="38" fillId="0" borderId="22" xfId="0" applyNumberFormat="1" applyFont="1" applyBorder="1" applyAlignment="1">
      <alignment horizontal="center"/>
    </xf>
    <xf numFmtId="3" fontId="38" fillId="0" borderId="34" xfId="0" applyNumberFormat="1" applyFont="1" applyBorder="1" applyAlignment="1">
      <alignment horizontal="center"/>
    </xf>
    <xf numFmtId="2" fontId="38" fillId="0" borderId="134" xfId="0" applyNumberFormat="1" applyFont="1" applyBorder="1" applyAlignment="1">
      <alignment horizontal="center"/>
    </xf>
    <xf numFmtId="0" fontId="38" fillId="0" borderId="34" xfId="0" applyFont="1" applyBorder="1" applyAlignment="1">
      <alignment horizontal="center" vertical="center"/>
    </xf>
    <xf numFmtId="3" fontId="39" fillId="0" borderId="7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26" xfId="0" applyNumberFormat="1" applyFont="1" applyBorder="1" applyAlignment="1">
      <alignment horizontal="center" vertical="center"/>
    </xf>
    <xf numFmtId="1" fontId="10" fillId="0" borderId="27" xfId="0" applyNumberFormat="1" applyFont="1" applyBorder="1" applyAlignment="1">
      <alignment horizontal="center" vertical="center"/>
    </xf>
    <xf numFmtId="1" fontId="10" fillId="0" borderId="75" xfId="0" applyNumberFormat="1" applyFont="1" applyBorder="1" applyAlignment="1">
      <alignment horizontal="center"/>
    </xf>
    <xf numFmtId="1" fontId="10" fillId="0" borderId="130" xfId="0" applyNumberFormat="1" applyFont="1" applyBorder="1" applyAlignment="1">
      <alignment horizontal="center" vertical="center"/>
    </xf>
    <xf numFmtId="1" fontId="10" fillId="0" borderId="130" xfId="0" applyNumberFormat="1" applyFont="1" applyBorder="1" applyAlignment="1">
      <alignment horizontal="center"/>
    </xf>
    <xf numFmtId="0" fontId="10" fillId="0" borderId="140" xfId="0" applyFont="1" applyBorder="1" applyAlignment="1">
      <alignment horizontal="center" vertical="center"/>
    </xf>
    <xf numFmtId="1" fontId="10" fillId="0" borderId="140" xfId="0" applyNumberFormat="1" applyFont="1" applyBorder="1" applyAlignment="1">
      <alignment horizontal="center" vertical="center"/>
    </xf>
    <xf numFmtId="1" fontId="10" fillId="0" borderId="140" xfId="0" applyNumberFormat="1" applyFont="1" applyBorder="1" applyAlignment="1">
      <alignment horizontal="center"/>
    </xf>
    <xf numFmtId="3" fontId="9" fillId="5" borderId="217" xfId="0" applyNumberFormat="1" applyFont="1" applyFill="1" applyBorder="1" applyAlignment="1">
      <alignment horizontal="center" vertical="center"/>
    </xf>
    <xf numFmtId="1" fontId="10" fillId="0" borderId="141" xfId="0" applyNumberFormat="1" applyFont="1" applyBorder="1" applyAlignment="1">
      <alignment horizontal="center"/>
    </xf>
    <xf numFmtId="3" fontId="9" fillId="0" borderId="188" xfId="0" applyNumberFormat="1" applyFont="1" applyBorder="1" applyAlignment="1">
      <alignment horizontal="center" vertical="center"/>
    </xf>
    <xf numFmtId="3" fontId="9" fillId="0" borderId="234" xfId="0" applyNumberFormat="1" applyFont="1" applyBorder="1" applyAlignment="1">
      <alignment horizontal="center" vertical="center"/>
    </xf>
    <xf numFmtId="1" fontId="10" fillId="0" borderId="190" xfId="0" applyNumberFormat="1" applyFont="1" applyBorder="1" applyAlignment="1">
      <alignment horizontal="center"/>
    </xf>
    <xf numFmtId="0" fontId="15" fillId="5" borderId="191" xfId="0" applyFont="1" applyFill="1" applyBorder="1" applyAlignment="1">
      <alignment horizontal="left" vertical="center"/>
    </xf>
    <xf numFmtId="3" fontId="9" fillId="5" borderId="186" xfId="0" applyNumberFormat="1" applyFont="1" applyFill="1" applyBorder="1" applyAlignment="1">
      <alignment horizontal="center" vertical="center"/>
    </xf>
    <xf numFmtId="0" fontId="10" fillId="0" borderId="235" xfId="0" applyFont="1" applyBorder="1" applyAlignment="1">
      <alignment horizontal="center"/>
    </xf>
    <xf numFmtId="0" fontId="10" fillId="0" borderId="142" xfId="0" applyFont="1" applyBorder="1" applyAlignment="1">
      <alignment horizontal="center"/>
    </xf>
    <xf numFmtId="0" fontId="10" fillId="0" borderId="236" xfId="0" applyFont="1" applyBorder="1" applyAlignment="1">
      <alignment horizontal="center"/>
    </xf>
    <xf numFmtId="0" fontId="11" fillId="0" borderId="133" xfId="0" applyFont="1" applyBorder="1" applyAlignment="1">
      <alignment horizontal="left"/>
    </xf>
    <xf numFmtId="0" fontId="11" fillId="0" borderId="134" xfId="0" applyFont="1" applyBorder="1" applyAlignment="1">
      <alignment horizontal="left"/>
    </xf>
    <xf numFmtId="0" fontId="11" fillId="0" borderId="189" xfId="0" applyFont="1" applyBorder="1" applyAlignment="1">
      <alignment horizontal="left"/>
    </xf>
    <xf numFmtId="0" fontId="11" fillId="0" borderId="144" xfId="0" applyFont="1" applyBorder="1" applyAlignment="1">
      <alignment horizontal="left"/>
    </xf>
    <xf numFmtId="0" fontId="11" fillId="0" borderId="145" xfId="0" applyFont="1" applyBorder="1" applyAlignment="1">
      <alignment horizontal="left"/>
    </xf>
    <xf numFmtId="17" fontId="66" fillId="4" borderId="144" xfId="0" applyNumberFormat="1" applyFont="1" applyFill="1" applyBorder="1" applyAlignment="1">
      <alignment horizontal="center"/>
    </xf>
    <xf numFmtId="3" fontId="51" fillId="0" borderId="22" xfId="0" applyNumberFormat="1" applyFont="1" applyBorder="1" applyAlignment="1">
      <alignment horizontal="center"/>
    </xf>
    <xf numFmtId="2" fontId="51" fillId="0" borderId="196" xfId="0" applyNumberFormat="1" applyFont="1" applyBorder="1" applyAlignment="1">
      <alignment horizontal="center"/>
    </xf>
    <xf numFmtId="17" fontId="66" fillId="4" borderId="197" xfId="0" applyNumberFormat="1" applyFont="1" applyFill="1" applyBorder="1" applyAlignment="1">
      <alignment horizontal="center"/>
    </xf>
    <xf numFmtId="3" fontId="51" fillId="0" borderId="6" xfId="0" applyNumberFormat="1" applyFont="1" applyBorder="1" applyAlignment="1">
      <alignment horizontal="center"/>
    </xf>
    <xf numFmtId="3" fontId="51" fillId="0" borderId="34" xfId="0" applyNumberFormat="1" applyFont="1" applyBorder="1" applyAlignment="1">
      <alignment horizontal="center"/>
    </xf>
    <xf numFmtId="2" fontId="51" fillId="0" borderId="134" xfId="0" applyNumberFormat="1" applyFont="1" applyBorder="1" applyAlignment="1">
      <alignment horizontal="center"/>
    </xf>
    <xf numFmtId="0" fontId="51" fillId="0" borderId="34" xfId="0" applyFont="1" applyBorder="1" applyAlignment="1">
      <alignment horizontal="center"/>
    </xf>
    <xf numFmtId="0" fontId="3" fillId="0" borderId="129" xfId="0" applyFont="1" applyBorder="1" applyAlignment="1">
      <alignment horizontal="center"/>
    </xf>
    <xf numFmtId="2" fontId="3" fillId="0" borderId="129" xfId="0" applyNumberFormat="1" applyFont="1" applyBorder="1" applyAlignment="1">
      <alignment horizontal="center"/>
    </xf>
    <xf numFmtId="17" fontId="67" fillId="4" borderId="130" xfId="0" applyNumberFormat="1" applyFont="1" applyFill="1" applyBorder="1" applyAlignment="1">
      <alignment horizontal="center"/>
    </xf>
    <xf numFmtId="2" fontId="39" fillId="0" borderId="6" xfId="0" applyNumberFormat="1" applyFont="1" applyBorder="1" applyAlignment="1">
      <alignment horizontal="center"/>
    </xf>
    <xf numFmtId="0" fontId="57" fillId="0" borderId="0" xfId="0" applyFont="1"/>
    <xf numFmtId="0" fontId="11" fillId="0" borderId="134" xfId="0" applyFont="1" applyBorder="1" applyAlignment="1">
      <alignment horizontal="left" vertical="center" wrapText="1"/>
    </xf>
    <xf numFmtId="0" fontId="52" fillId="0" borderId="0" xfId="0" applyFont="1" applyAlignment="1">
      <alignment horizontal="right"/>
    </xf>
    <xf numFmtId="0" fontId="52" fillId="0" borderId="0" xfId="0" applyFont="1"/>
    <xf numFmtId="0" fontId="40" fillId="0" borderId="0" xfId="4" applyFont="1"/>
    <xf numFmtId="0" fontId="40" fillId="0" borderId="0" xfId="0" applyFont="1" applyAlignment="1">
      <alignment wrapText="1"/>
    </xf>
    <xf numFmtId="0" fontId="40" fillId="0" borderId="130" xfId="0" applyFont="1" applyBorder="1" applyAlignment="1">
      <alignment horizontal="center" vertical="center"/>
    </xf>
    <xf numFmtId="0" fontId="11" fillId="0" borderId="130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wrapText="1"/>
    </xf>
    <xf numFmtId="3" fontId="22" fillId="0" borderId="0" xfId="0" applyNumberFormat="1" applyFont="1"/>
    <xf numFmtId="0" fontId="39" fillId="0" borderId="0" xfId="0" applyFont="1"/>
    <xf numFmtId="0" fontId="39" fillId="0" borderId="0" xfId="0" applyFont="1" applyAlignment="1">
      <alignment horizontal="center"/>
    </xf>
    <xf numFmtId="1" fontId="9" fillId="5" borderId="129" xfId="0" applyNumberFormat="1" applyFont="1" applyFill="1" applyBorder="1" applyAlignment="1">
      <alignment horizontal="center"/>
    </xf>
    <xf numFmtId="17" fontId="50" fillId="0" borderId="129" xfId="0" applyNumberFormat="1" applyFont="1" applyBorder="1" applyAlignment="1">
      <alignment horizontal="center"/>
    </xf>
    <xf numFmtId="0" fontId="2" fillId="0" borderId="129" xfId="0" applyFont="1" applyBorder="1" applyAlignment="1">
      <alignment horizontal="center"/>
    </xf>
    <xf numFmtId="2" fontId="2" fillId="0" borderId="129" xfId="0" applyNumberFormat="1" applyFont="1" applyBorder="1" applyAlignment="1">
      <alignment horizontal="center"/>
    </xf>
    <xf numFmtId="0" fontId="0" fillId="0" borderId="130" xfId="0" applyBorder="1" applyAlignment="1">
      <alignment horizontal="center" vertical="center"/>
    </xf>
    <xf numFmtId="0" fontId="0" fillId="0" borderId="237" xfId="0" applyBorder="1"/>
    <xf numFmtId="0" fontId="0" fillId="0" borderId="141" xfId="0" applyBorder="1" applyAlignment="1">
      <alignment horizontal="center" vertical="center"/>
    </xf>
    <xf numFmtId="0" fontId="0" fillId="0" borderId="239" xfId="0" applyBorder="1"/>
    <xf numFmtId="0" fontId="0" fillId="0" borderId="139" xfId="0" applyBorder="1" applyAlignment="1">
      <alignment horizontal="center" vertical="center"/>
    </xf>
    <xf numFmtId="0" fontId="0" fillId="0" borderId="240" xfId="0" applyBorder="1" applyAlignment="1">
      <alignment horizontal="center" vertical="center"/>
    </xf>
    <xf numFmtId="0" fontId="11" fillId="0" borderId="224" xfId="0" applyFont="1" applyBorder="1" applyAlignment="1">
      <alignment horizontal="center" vertical="center"/>
    </xf>
    <xf numFmtId="0" fontId="13" fillId="26" borderId="137" xfId="0" applyFont="1" applyFill="1" applyBorder="1" applyAlignment="1">
      <alignment horizontal="center"/>
    </xf>
    <xf numFmtId="0" fontId="13" fillId="26" borderId="131" xfId="0" applyFont="1" applyFill="1" applyBorder="1" applyAlignment="1">
      <alignment horizontal="center" vertical="center"/>
    </xf>
    <xf numFmtId="0" fontId="68" fillId="27" borderId="131" xfId="0" applyFont="1" applyFill="1" applyBorder="1" applyAlignment="1">
      <alignment horizontal="center" vertical="center"/>
    </xf>
    <xf numFmtId="0" fontId="68" fillId="27" borderId="138" xfId="0" applyFont="1" applyFill="1" applyBorder="1" applyAlignment="1">
      <alignment horizontal="center" vertical="center"/>
    </xf>
    <xf numFmtId="0" fontId="13" fillId="26" borderId="129" xfId="0" applyFont="1" applyFill="1" applyBorder="1" applyAlignment="1">
      <alignment horizontal="center" vertical="center"/>
    </xf>
    <xf numFmtId="0" fontId="11" fillId="0" borderId="137" xfId="0" applyFont="1" applyBorder="1"/>
    <xf numFmtId="0" fontId="11" fillId="0" borderId="131" xfId="0" applyFont="1" applyBorder="1" applyAlignment="1">
      <alignment horizontal="center"/>
    </xf>
    <xf numFmtId="0" fontId="11" fillId="0" borderId="132" xfId="0" applyFont="1" applyBorder="1" applyAlignment="1">
      <alignment horizontal="center"/>
    </xf>
    <xf numFmtId="0" fontId="0" fillId="0" borderId="241" xfId="0" applyBorder="1"/>
    <xf numFmtId="0" fontId="11" fillId="0" borderId="139" xfId="0" applyFont="1" applyBorder="1" applyAlignment="1">
      <alignment horizontal="center"/>
    </xf>
    <xf numFmtId="0" fontId="13" fillId="26" borderId="137" xfId="0" applyFont="1" applyFill="1" applyBorder="1"/>
    <xf numFmtId="0" fontId="13" fillId="26" borderId="131" xfId="0" applyFont="1" applyFill="1" applyBorder="1" applyAlignment="1">
      <alignment horizontal="center"/>
    </xf>
    <xf numFmtId="0" fontId="68" fillId="27" borderId="131" xfId="0" applyFont="1" applyFill="1" applyBorder="1" applyAlignment="1">
      <alignment horizontal="center"/>
    </xf>
    <xf numFmtId="0" fontId="13" fillId="26" borderId="132" xfId="0" applyFont="1" applyFill="1" applyBorder="1" applyAlignment="1">
      <alignment horizontal="center"/>
    </xf>
    <xf numFmtId="0" fontId="26" fillId="9" borderId="65" xfId="0" applyFont="1" applyFill="1" applyBorder="1" applyAlignment="1">
      <alignment horizontal="center"/>
    </xf>
    <xf numFmtId="0" fontId="28" fillId="0" borderId="56" xfId="0" applyFont="1" applyBorder="1" applyAlignment="1">
      <alignment horizontal="right"/>
    </xf>
    <xf numFmtId="0" fontId="0" fillId="0" borderId="140" xfId="0" applyBorder="1" applyAlignment="1">
      <alignment horizontal="center" vertical="center"/>
    </xf>
    <xf numFmtId="0" fontId="0" fillId="0" borderId="190" xfId="0" applyBorder="1" applyAlignment="1">
      <alignment horizontal="center" vertical="center"/>
    </xf>
    <xf numFmtId="0" fontId="11" fillId="0" borderId="131" xfId="0" applyFont="1" applyBorder="1" applyAlignment="1">
      <alignment horizontal="center" vertical="center"/>
    </xf>
    <xf numFmtId="0" fontId="11" fillId="0" borderId="138" xfId="0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61" fillId="0" borderId="0" xfId="0" applyFont="1"/>
    <xf numFmtId="0" fontId="55" fillId="0" borderId="0" xfId="0" applyFont="1" applyAlignment="1">
      <alignment horizontal="left"/>
    </xf>
    <xf numFmtId="0" fontId="5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40" fillId="0" borderId="0" xfId="4" applyFont="1" applyBorder="1" applyAlignment="1">
      <alignment horizontal="center" vertical="center"/>
    </xf>
    <xf numFmtId="0" fontId="11" fillId="0" borderId="243" xfId="0" applyFont="1" applyBorder="1" applyAlignment="1">
      <alignment horizontal="center"/>
    </xf>
    <xf numFmtId="0" fontId="11" fillId="0" borderId="238" xfId="0" applyFont="1" applyBorder="1" applyAlignment="1">
      <alignment horizontal="center"/>
    </xf>
    <xf numFmtId="0" fontId="11" fillId="27" borderId="140" xfId="0" applyFont="1" applyFill="1" applyBorder="1" applyAlignment="1">
      <alignment horizontal="center"/>
    </xf>
    <xf numFmtId="0" fontId="11" fillId="27" borderId="242" xfId="0" applyFont="1" applyFill="1" applyBorder="1" applyAlignment="1">
      <alignment horizontal="center"/>
    </xf>
    <xf numFmtId="17" fontId="65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center"/>
    </xf>
    <xf numFmtId="0" fontId="10" fillId="0" borderId="130" xfId="0" applyFont="1" applyBorder="1" applyAlignment="1">
      <alignment horizontal="left"/>
    </xf>
    <xf numFmtId="0" fontId="40" fillId="0" borderId="139" xfId="0" applyFont="1" applyBorder="1" applyAlignment="1">
      <alignment horizontal="center" vertical="center"/>
    </xf>
    <xf numFmtId="0" fontId="52" fillId="0" borderId="134" xfId="13" applyNumberFormat="1" applyFont="1" applyFill="1" applyBorder="1" applyAlignment="1">
      <alignment horizontal="center" vertical="center"/>
    </xf>
    <xf numFmtId="1" fontId="52" fillId="0" borderId="134" xfId="13" applyNumberFormat="1" applyFont="1" applyFill="1" applyBorder="1" applyAlignment="1">
      <alignment horizontal="center" vertical="center"/>
    </xf>
    <xf numFmtId="0" fontId="9" fillId="5" borderId="129" xfId="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/>
    </xf>
    <xf numFmtId="0" fontId="55" fillId="0" borderId="0" xfId="0" applyFont="1"/>
    <xf numFmtId="0" fontId="9" fillId="5" borderId="11" xfId="0" applyFont="1" applyFill="1" applyBorder="1" applyAlignment="1">
      <alignment horizontal="center"/>
    </xf>
    <xf numFmtId="0" fontId="9" fillId="5" borderId="234" xfId="0" applyFont="1" applyFill="1" applyBorder="1" applyAlignment="1">
      <alignment horizontal="left"/>
    </xf>
    <xf numFmtId="0" fontId="9" fillId="5" borderId="191" xfId="0" applyFont="1" applyFill="1" applyBorder="1" applyAlignment="1">
      <alignment horizontal="left"/>
    </xf>
    <xf numFmtId="0" fontId="68" fillId="27" borderId="129" xfId="0" applyFont="1" applyFill="1" applyBorder="1" applyAlignment="1">
      <alignment horizontal="center" vertical="center"/>
    </xf>
    <xf numFmtId="0" fontId="68" fillId="27" borderId="191" xfId="0" applyFont="1" applyFill="1" applyBorder="1" applyAlignment="1">
      <alignment horizontal="center" vertical="center"/>
    </xf>
    <xf numFmtId="17" fontId="68" fillId="4" borderId="130" xfId="0" applyNumberFormat="1" applyFont="1" applyFill="1" applyBorder="1" applyAlignment="1">
      <alignment horizontal="center"/>
    </xf>
    <xf numFmtId="3" fontId="62" fillId="0" borderId="7" xfId="0" applyNumberFormat="1" applyFont="1" applyBorder="1" applyAlignment="1">
      <alignment horizontal="center"/>
    </xf>
    <xf numFmtId="2" fontId="62" fillId="0" borderId="6" xfId="0" applyNumberFormat="1" applyFont="1" applyBorder="1" applyAlignment="1">
      <alignment horizontal="center"/>
    </xf>
    <xf numFmtId="0" fontId="69" fillId="0" borderId="0" xfId="0" applyFont="1"/>
    <xf numFmtId="0" fontId="40" fillId="0" borderId="144" xfId="0" applyFont="1" applyBorder="1"/>
    <xf numFmtId="0" fontId="11" fillId="5" borderId="129" xfId="0" applyFont="1" applyFill="1" applyBorder="1" applyAlignment="1">
      <alignment horizontal="center"/>
    </xf>
    <xf numFmtId="0" fontId="0" fillId="0" borderId="244" xfId="0" applyBorder="1" applyAlignment="1">
      <alignment horizontal="center"/>
    </xf>
    <xf numFmtId="0" fontId="68" fillId="27" borderId="186" xfId="0" applyFont="1" applyFill="1" applyBorder="1" applyAlignment="1">
      <alignment horizontal="center" vertical="center"/>
    </xf>
    <xf numFmtId="0" fontId="0" fillId="0" borderId="245" xfId="0" applyBorder="1" applyAlignment="1">
      <alignment horizontal="center" vertical="center"/>
    </xf>
    <xf numFmtId="165" fontId="9" fillId="5" borderId="129" xfId="0" applyNumberFormat="1" applyFont="1" applyFill="1" applyBorder="1" applyAlignment="1">
      <alignment horizontal="center" vertical="center" wrapText="1"/>
    </xf>
    <xf numFmtId="0" fontId="9" fillId="5" borderId="220" xfId="0" applyFont="1" applyFill="1" applyBorder="1" applyAlignment="1">
      <alignment horizontal="center" vertical="center"/>
    </xf>
    <xf numFmtId="165" fontId="13" fillId="5" borderId="129" xfId="0" applyNumberFormat="1" applyFont="1" applyFill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/>
    </xf>
    <xf numFmtId="0" fontId="13" fillId="29" borderId="147" xfId="0" applyFont="1" applyFill="1" applyBorder="1" applyAlignment="1">
      <alignment horizontal="center" vertical="center"/>
    </xf>
    <xf numFmtId="0" fontId="0" fillId="0" borderId="143" xfId="0" applyBorder="1" applyAlignment="1">
      <alignment horizontal="center"/>
    </xf>
    <xf numFmtId="0" fontId="0" fillId="0" borderId="144" xfId="0" applyBorder="1" applyAlignment="1">
      <alignment horizontal="center"/>
    </xf>
    <xf numFmtId="0" fontId="0" fillId="0" borderId="145" xfId="0" applyBorder="1" applyAlignment="1">
      <alignment horizontal="center"/>
    </xf>
    <xf numFmtId="0" fontId="42" fillId="0" borderId="0" xfId="0" quotePrefix="1" applyFont="1"/>
    <xf numFmtId="0" fontId="0" fillId="0" borderId="246" xfId="0" applyBorder="1" applyAlignment="1">
      <alignment horizontal="center" vertical="center"/>
    </xf>
    <xf numFmtId="0" fontId="0" fillId="0" borderId="247" xfId="0" applyBorder="1" applyAlignment="1">
      <alignment horizontal="center" vertical="center"/>
    </xf>
    <xf numFmtId="0" fontId="28" fillId="0" borderId="56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5" borderId="129" xfId="0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17" fontId="60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center" vertical="top"/>
    </xf>
    <xf numFmtId="0" fontId="9" fillId="5" borderId="3" xfId="0" applyFont="1" applyFill="1" applyBorder="1" applyAlignment="1">
      <alignment horizontal="left" vertical="center"/>
    </xf>
    <xf numFmtId="0" fontId="68" fillId="27" borderId="248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/>
    </xf>
    <xf numFmtId="0" fontId="28" fillId="7" borderId="61" xfId="0" applyFont="1" applyFill="1" applyBorder="1" applyAlignment="1">
      <alignment horizontal="center"/>
    </xf>
    <xf numFmtId="0" fontId="28" fillId="5" borderId="65" xfId="0" applyFont="1" applyFill="1" applyBorder="1" applyAlignment="1">
      <alignment horizontal="center" vertical="center"/>
    </xf>
    <xf numFmtId="3" fontId="49" fillId="0" borderId="0" xfId="0" applyNumberFormat="1" applyFont="1"/>
    <xf numFmtId="0" fontId="7" fillId="29" borderId="240" xfId="0" applyFont="1" applyFill="1" applyBorder="1" applyAlignment="1">
      <alignment vertical="center"/>
    </xf>
    <xf numFmtId="0" fontId="9" fillId="6" borderId="129" xfId="0" applyFont="1" applyFill="1" applyBorder="1" applyAlignment="1">
      <alignment horizontal="center" wrapText="1"/>
    </xf>
    <xf numFmtId="0" fontId="9" fillId="6" borderId="129" xfId="0" applyFont="1" applyFill="1" applyBorder="1" applyAlignment="1">
      <alignment horizontal="center"/>
    </xf>
    <xf numFmtId="17" fontId="9" fillId="6" borderId="248" xfId="0" applyNumberFormat="1" applyFont="1" applyFill="1" applyBorder="1" applyAlignment="1">
      <alignment horizontal="center" vertical="center"/>
    </xf>
    <xf numFmtId="17" fontId="9" fillId="6" borderId="217" xfId="0" applyNumberFormat="1" applyFont="1" applyFill="1" applyBorder="1" applyAlignment="1">
      <alignment horizontal="center" vertical="center"/>
    </xf>
    <xf numFmtId="17" fontId="9" fillId="6" borderId="249" xfId="0" applyNumberFormat="1" applyFont="1" applyFill="1" applyBorder="1" applyAlignment="1">
      <alignment horizontal="center" vertical="center"/>
    </xf>
    <xf numFmtId="17" fontId="9" fillId="6" borderId="164" xfId="0" applyNumberFormat="1" applyFont="1" applyFill="1" applyBorder="1" applyAlignment="1">
      <alignment horizontal="center" vertical="center"/>
    </xf>
    <xf numFmtId="17" fontId="9" fillId="5" borderId="217" xfId="0" applyNumberFormat="1" applyFont="1" applyFill="1" applyBorder="1" applyAlignment="1">
      <alignment horizontal="center" vertical="center"/>
    </xf>
    <xf numFmtId="17" fontId="9" fillId="5" borderId="248" xfId="0" applyNumberFormat="1" applyFont="1" applyFill="1" applyBorder="1" applyAlignment="1">
      <alignment horizontal="center" vertical="center"/>
    </xf>
    <xf numFmtId="0" fontId="40" fillId="0" borderId="130" xfId="13" applyNumberFormat="1" applyFont="1" applyFill="1" applyBorder="1" applyAlignment="1">
      <alignment horizontal="center" vertical="center"/>
    </xf>
    <xf numFmtId="0" fontId="40" fillId="0" borderId="130" xfId="13" applyNumberFormat="1" applyFont="1" applyFill="1" applyBorder="1" applyAlignment="1">
      <alignment horizontal="center"/>
    </xf>
    <xf numFmtId="0" fontId="11" fillId="5" borderId="217" xfId="0" applyFont="1" applyFill="1" applyBorder="1" applyAlignment="1">
      <alignment horizontal="center" vertical="center"/>
    </xf>
    <xf numFmtId="0" fontId="11" fillId="5" borderId="164" xfId="0" applyFont="1" applyFill="1" applyBorder="1" applyAlignment="1">
      <alignment horizontal="center" vertical="center"/>
    </xf>
    <xf numFmtId="0" fontId="11" fillId="5" borderId="248" xfId="0" applyFont="1" applyFill="1" applyBorder="1" applyAlignment="1">
      <alignment horizontal="center" vertical="center"/>
    </xf>
    <xf numFmtId="0" fontId="40" fillId="0" borderId="142" xfId="13" applyNumberFormat="1" applyFont="1" applyFill="1" applyBorder="1" applyAlignment="1">
      <alignment horizontal="center" vertical="center"/>
    </xf>
    <xf numFmtId="0" fontId="11" fillId="5" borderId="249" xfId="0" applyFont="1" applyFill="1" applyBorder="1" applyAlignment="1">
      <alignment horizontal="center" vertical="center"/>
    </xf>
    <xf numFmtId="0" fontId="40" fillId="0" borderId="144" xfId="0" applyFont="1" applyBorder="1" applyAlignment="1">
      <alignment horizontal="left"/>
    </xf>
    <xf numFmtId="0" fontId="40" fillId="0" borderId="144" xfId="13" applyNumberFormat="1" applyFont="1" applyFill="1" applyBorder="1" applyAlignment="1">
      <alignment horizontal="left"/>
    </xf>
    <xf numFmtId="0" fontId="11" fillId="6" borderId="129" xfId="0" applyFont="1" applyFill="1" applyBorder="1" applyAlignment="1">
      <alignment horizontal="left"/>
    </xf>
    <xf numFmtId="0" fontId="40" fillId="0" borderId="141" xfId="13" applyNumberFormat="1" applyFont="1" applyFill="1" applyBorder="1" applyAlignment="1">
      <alignment horizontal="center"/>
    </xf>
    <xf numFmtId="0" fontId="11" fillId="5" borderId="191" xfId="0" applyFont="1" applyFill="1" applyBorder="1" applyAlignment="1">
      <alignment horizontal="center" vertical="center"/>
    </xf>
    <xf numFmtId="0" fontId="11" fillId="5" borderId="129" xfId="4" applyFont="1" applyFill="1" applyBorder="1" applyAlignment="1">
      <alignment horizontal="center" vertical="center"/>
    </xf>
    <xf numFmtId="1" fontId="11" fillId="5" borderId="129" xfId="0" applyNumberFormat="1" applyFont="1" applyFill="1" applyBorder="1" applyAlignment="1">
      <alignment horizontal="center" vertical="center"/>
    </xf>
    <xf numFmtId="2" fontId="11" fillId="5" borderId="129" xfId="4" applyNumberFormat="1" applyFont="1" applyFill="1" applyBorder="1" applyAlignment="1">
      <alignment horizontal="center" vertical="center"/>
    </xf>
    <xf numFmtId="0" fontId="38" fillId="0" borderId="224" xfId="0" applyFont="1" applyBorder="1"/>
    <xf numFmtId="0" fontId="38" fillId="0" borderId="235" xfId="0" applyFont="1" applyBorder="1" applyAlignment="1">
      <alignment horizontal="center" vertical="center"/>
    </xf>
    <xf numFmtId="0" fontId="38" fillId="0" borderId="139" xfId="0" applyFont="1" applyBorder="1" applyAlignment="1">
      <alignment horizontal="center"/>
    </xf>
    <xf numFmtId="0" fontId="38" fillId="0" borderId="139" xfId="0" applyFont="1" applyBorder="1" applyAlignment="1">
      <alignment horizontal="center" vertical="center"/>
    </xf>
    <xf numFmtId="0" fontId="38" fillId="0" borderId="139" xfId="4" applyFont="1" applyBorder="1" applyAlignment="1">
      <alignment horizontal="center" vertical="center"/>
    </xf>
    <xf numFmtId="0" fontId="38" fillId="0" borderId="144" xfId="0" applyFont="1" applyBorder="1" applyAlignment="1">
      <alignment horizontal="left"/>
    </xf>
    <xf numFmtId="0" fontId="38" fillId="0" borderId="142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/>
    </xf>
    <xf numFmtId="0" fontId="38" fillId="0" borderId="130" xfId="0" applyFont="1" applyBorder="1" applyAlignment="1">
      <alignment horizontal="center" vertical="center"/>
    </xf>
    <xf numFmtId="0" fontId="38" fillId="0" borderId="130" xfId="4" applyFont="1" applyBorder="1" applyAlignment="1">
      <alignment horizontal="center" vertical="center"/>
    </xf>
    <xf numFmtId="0" fontId="38" fillId="0" borderId="144" xfId="0" applyFont="1" applyBorder="1"/>
    <xf numFmtId="0" fontId="40" fillId="0" borderId="224" xfId="0" applyFont="1" applyBorder="1" applyAlignment="1">
      <alignment horizontal="left"/>
    </xf>
    <xf numFmtId="17" fontId="9" fillId="6" borderId="129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10" fillId="0" borderId="52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134" xfId="0" applyFont="1" applyBorder="1" applyAlignment="1">
      <alignment horizontal="center"/>
    </xf>
    <xf numFmtId="17" fontId="13" fillId="5" borderId="129" xfId="0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0" fillId="0" borderId="251" xfId="0" applyBorder="1" applyAlignment="1">
      <alignment horizontal="center" vertical="center"/>
    </xf>
    <xf numFmtId="0" fontId="0" fillId="0" borderId="240" xfId="0" applyBorder="1" applyAlignment="1">
      <alignment horizontal="center"/>
    </xf>
    <xf numFmtId="0" fontId="0" fillId="0" borderId="141" xfId="0" applyBorder="1" applyAlignment="1">
      <alignment horizontal="center"/>
    </xf>
    <xf numFmtId="0" fontId="0" fillId="0" borderId="190" xfId="0" applyBorder="1" applyAlignment="1">
      <alignment horizontal="center"/>
    </xf>
    <xf numFmtId="0" fontId="11" fillId="0" borderId="191" xfId="0" applyFont="1" applyBorder="1" applyAlignment="1">
      <alignment horizontal="center" vertical="center"/>
    </xf>
    <xf numFmtId="0" fontId="53" fillId="0" borderId="0" xfId="0" applyFont="1" applyAlignment="1">
      <alignment horizontal="right" vertical="center" wrapText="1"/>
    </xf>
    <xf numFmtId="0" fontId="53" fillId="0" borderId="0" xfId="0" applyFont="1" applyAlignment="1">
      <alignment horizontal="center" vertical="center"/>
    </xf>
    <xf numFmtId="1" fontId="53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7" fontId="40" fillId="0" borderId="0" xfId="0" applyNumberFormat="1" applyFont="1" applyAlignment="1">
      <alignment horizontal="center"/>
    </xf>
    <xf numFmtId="17" fontId="40" fillId="0" borderId="0" xfId="0" applyNumberFormat="1" applyFont="1" applyAlignment="1">
      <alignment horizontal="center" vertical="center"/>
    </xf>
    <xf numFmtId="0" fontId="70" fillId="0" borderId="0" xfId="0" applyFont="1" applyAlignment="1">
      <alignment wrapText="1"/>
    </xf>
    <xf numFmtId="0" fontId="1" fillId="0" borderId="0" xfId="14"/>
    <xf numFmtId="0" fontId="58" fillId="0" borderId="129" xfId="14" applyFont="1" applyBorder="1" applyAlignment="1">
      <alignment horizontal="center"/>
    </xf>
    <xf numFmtId="2" fontId="65" fillId="0" borderId="129" xfId="14" applyNumberFormat="1" applyFont="1" applyBorder="1" applyAlignment="1">
      <alignment horizontal="center"/>
    </xf>
    <xf numFmtId="0" fontId="65" fillId="0" borderId="129" xfId="14" applyFont="1" applyBorder="1" applyAlignment="1">
      <alignment horizontal="center"/>
    </xf>
    <xf numFmtId="17" fontId="58" fillId="0" borderId="129" xfId="14" applyNumberFormat="1" applyFont="1" applyBorder="1" applyAlignment="1">
      <alignment horizontal="center"/>
    </xf>
    <xf numFmtId="2" fontId="59" fillId="0" borderId="129" xfId="14" applyNumberFormat="1" applyFont="1" applyBorder="1" applyAlignment="1">
      <alignment horizontal="center"/>
    </xf>
    <xf numFmtId="0" fontId="59" fillId="0" borderId="129" xfId="14" applyFont="1" applyBorder="1" applyAlignment="1">
      <alignment horizontal="center"/>
    </xf>
    <xf numFmtId="2" fontId="1" fillId="0" borderId="129" xfId="14" applyNumberFormat="1" applyBorder="1" applyAlignment="1">
      <alignment horizontal="center"/>
    </xf>
    <xf numFmtId="0" fontId="1" fillId="0" borderId="129" xfId="14" applyBorder="1" applyAlignment="1">
      <alignment horizontal="center"/>
    </xf>
    <xf numFmtId="17" fontId="50" fillId="0" borderId="129" xfId="14" applyNumberFormat="1" applyFont="1" applyBorder="1" applyAlignment="1">
      <alignment horizontal="center"/>
    </xf>
    <xf numFmtId="0" fontId="55" fillId="4" borderId="2" xfId="14" applyFont="1" applyFill="1" applyBorder="1" applyAlignment="1">
      <alignment horizontal="center"/>
    </xf>
    <xf numFmtId="0" fontId="1" fillId="0" borderId="0" xfId="14" applyAlignment="1">
      <alignment horizontal="left"/>
    </xf>
    <xf numFmtId="0" fontId="60" fillId="0" borderId="0" xfId="14" applyFont="1" applyAlignment="1">
      <alignment horizontal="left"/>
    </xf>
    <xf numFmtId="0" fontId="65" fillId="0" borderId="0" xfId="14" applyFont="1" applyAlignment="1">
      <alignment horizontal="left"/>
    </xf>
    <xf numFmtId="0" fontId="59" fillId="0" borderId="0" xfId="14" applyFont="1"/>
    <xf numFmtId="0" fontId="50" fillId="0" borderId="0" xfId="14" applyFont="1" applyAlignment="1">
      <alignment horizontal="left"/>
    </xf>
    <xf numFmtId="0" fontId="50" fillId="0" borderId="0" xfId="14" applyFont="1"/>
    <xf numFmtId="0" fontId="60" fillId="0" borderId="0" xfId="14" applyFont="1" applyAlignment="1">
      <alignment horizontal="right"/>
    </xf>
    <xf numFmtId="0" fontId="65" fillId="0" borderId="0" xfId="14" applyFont="1" applyAlignment="1">
      <alignment horizontal="right"/>
    </xf>
    <xf numFmtId="0" fontId="37" fillId="0" borderId="224" xfId="0" applyFont="1" applyBorder="1" applyAlignment="1">
      <alignment horizontal="left"/>
    </xf>
    <xf numFmtId="0" fontId="40" fillId="0" borderId="139" xfId="4" applyFont="1" applyBorder="1" applyAlignment="1">
      <alignment horizontal="center" vertical="center"/>
    </xf>
    <xf numFmtId="0" fontId="40" fillId="0" borderId="139" xfId="0" applyFont="1" applyBorder="1" applyAlignment="1">
      <alignment horizontal="center"/>
    </xf>
    <xf numFmtId="0" fontId="40" fillId="0" borderId="240" xfId="0" applyFont="1" applyBorder="1" applyAlignment="1">
      <alignment horizontal="center"/>
    </xf>
    <xf numFmtId="0" fontId="52" fillId="0" borderId="224" xfId="4" applyFont="1" applyBorder="1" applyAlignment="1">
      <alignment horizontal="center" vertical="center"/>
    </xf>
    <xf numFmtId="1" fontId="52" fillId="0" borderId="224" xfId="0" applyNumberFormat="1" applyFont="1" applyBorder="1" applyAlignment="1">
      <alignment horizontal="center" vertical="center"/>
    </xf>
    <xf numFmtId="2" fontId="52" fillId="0" borderId="224" xfId="4" applyNumberFormat="1" applyFont="1" applyBorder="1" applyAlignment="1">
      <alignment horizontal="center" vertical="center"/>
    </xf>
    <xf numFmtId="0" fontId="40" fillId="0" borderId="144" xfId="4" applyFont="1" applyBorder="1"/>
    <xf numFmtId="0" fontId="40" fillId="0" borderId="142" xfId="4" applyFont="1" applyBorder="1" applyAlignment="1">
      <alignment horizontal="center" vertical="center"/>
    </xf>
    <xf numFmtId="0" fontId="40" fillId="0" borderId="130" xfId="0" applyFont="1" applyBorder="1" applyAlignment="1">
      <alignment horizontal="center"/>
    </xf>
    <xf numFmtId="0" fontId="40" fillId="0" borderId="130" xfId="4" applyFont="1" applyBorder="1" applyAlignment="1">
      <alignment horizontal="center" vertical="center"/>
    </xf>
    <xf numFmtId="0" fontId="40" fillId="0" borderId="141" xfId="0" applyFont="1" applyBorder="1" applyAlignment="1">
      <alignment horizontal="center"/>
    </xf>
    <xf numFmtId="0" fontId="52" fillId="0" borderId="144" xfId="4" applyFont="1" applyBorder="1" applyAlignment="1">
      <alignment horizontal="center" vertical="center"/>
    </xf>
    <xf numFmtId="1" fontId="52" fillId="0" borderId="144" xfId="0" applyNumberFormat="1" applyFont="1" applyBorder="1" applyAlignment="1">
      <alignment horizontal="center" vertical="center"/>
    </xf>
    <xf numFmtId="2" fontId="52" fillId="0" borderId="144" xfId="4" applyNumberFormat="1" applyFont="1" applyBorder="1" applyAlignment="1">
      <alignment horizontal="center" vertical="center"/>
    </xf>
    <xf numFmtId="0" fontId="52" fillId="0" borderId="157" xfId="4" applyFont="1" applyBorder="1" applyAlignment="1">
      <alignment horizontal="center" vertical="center"/>
    </xf>
    <xf numFmtId="1" fontId="52" fillId="0" borderId="157" xfId="0" applyNumberFormat="1" applyFont="1" applyBorder="1" applyAlignment="1">
      <alignment horizontal="center" vertical="center"/>
    </xf>
    <xf numFmtId="2" fontId="52" fillId="0" borderId="157" xfId="4" applyNumberFormat="1" applyFont="1" applyBorder="1" applyAlignment="1">
      <alignment horizontal="center" vertical="center"/>
    </xf>
    <xf numFmtId="0" fontId="52" fillId="0" borderId="134" xfId="4" applyFont="1" applyBorder="1" applyAlignment="1">
      <alignment horizontal="center" vertical="center"/>
    </xf>
    <xf numFmtId="1" fontId="52" fillId="0" borderId="134" xfId="0" applyNumberFormat="1" applyFont="1" applyBorder="1" applyAlignment="1">
      <alignment horizontal="center" vertical="center"/>
    </xf>
    <xf numFmtId="0" fontId="40" fillId="0" borderId="142" xfId="0" applyFont="1" applyBorder="1" applyAlignment="1">
      <alignment horizontal="center" vertical="center"/>
    </xf>
    <xf numFmtId="0" fontId="0" fillId="0" borderId="144" xfId="0" applyBorder="1" applyAlignment="1">
      <alignment horizontal="left"/>
    </xf>
    <xf numFmtId="0" fontId="39" fillId="0" borderId="130" xfId="0" applyFont="1" applyBorder="1" applyAlignment="1">
      <alignment horizontal="center"/>
    </xf>
    <xf numFmtId="0" fontId="39" fillId="0" borderId="141" xfId="0" applyFont="1" applyBorder="1" applyAlignment="1">
      <alignment horizontal="center"/>
    </xf>
    <xf numFmtId="2" fontId="52" fillId="0" borderId="146" xfId="4" applyNumberFormat="1" applyFont="1" applyBorder="1" applyAlignment="1">
      <alignment horizontal="center" vertical="center"/>
    </xf>
    <xf numFmtId="0" fontId="52" fillId="0" borderId="189" xfId="4" applyFont="1" applyBorder="1" applyAlignment="1">
      <alignment horizontal="center" vertical="center"/>
    </xf>
    <xf numFmtId="1" fontId="52" fillId="0" borderId="189" xfId="0" applyNumberFormat="1" applyFont="1" applyBorder="1" applyAlignment="1">
      <alignment horizontal="center" vertical="center"/>
    </xf>
    <xf numFmtId="0" fontId="40" fillId="0" borderId="193" xfId="0" applyFont="1" applyBorder="1"/>
    <xf numFmtId="0" fontId="40" fillId="0" borderId="236" xfId="0" applyFont="1" applyBorder="1" applyAlignment="1">
      <alignment horizontal="center" vertical="center"/>
    </xf>
    <xf numFmtId="0" fontId="40" fillId="0" borderId="140" xfId="0" applyFont="1" applyBorder="1" applyAlignment="1">
      <alignment horizontal="center"/>
    </xf>
    <xf numFmtId="0" fontId="40" fillId="0" borderId="140" xfId="0" applyFont="1" applyBorder="1" applyAlignment="1">
      <alignment horizontal="center" vertical="center"/>
    </xf>
    <xf numFmtId="0" fontId="40" fillId="0" borderId="140" xfId="4" applyFont="1" applyBorder="1" applyAlignment="1">
      <alignment horizontal="center" vertical="center"/>
    </xf>
    <xf numFmtId="0" fontId="40" fillId="0" borderId="190" xfId="0" applyFont="1" applyBorder="1" applyAlignment="1">
      <alignment horizontal="center"/>
    </xf>
    <xf numFmtId="0" fontId="65" fillId="0" borderId="0" xfId="14" applyFont="1"/>
    <xf numFmtId="1" fontId="48" fillId="0" borderId="0" xfId="0" applyNumberFormat="1" applyFont="1"/>
    <xf numFmtId="0" fontId="9" fillId="0" borderId="6" xfId="0" applyFont="1" applyBorder="1" applyAlignment="1">
      <alignment wrapText="1"/>
    </xf>
    <xf numFmtId="0" fontId="11" fillId="0" borderId="147" xfId="0" applyFont="1" applyBorder="1" applyAlignment="1">
      <alignment horizontal="center" vertical="center"/>
    </xf>
    <xf numFmtId="0" fontId="11" fillId="0" borderId="144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0" fillId="0" borderId="0" xfId="0"/>
    <xf numFmtId="0" fontId="42" fillId="0" borderId="0" xfId="0" applyFont="1"/>
    <xf numFmtId="0" fontId="49" fillId="0" borderId="0" xfId="0" applyFont="1" applyBorder="1"/>
    <xf numFmtId="0" fontId="49" fillId="0" borderId="0" xfId="0" applyFont="1" applyBorder="1" applyAlignment="1">
      <alignment wrapText="1"/>
    </xf>
    <xf numFmtId="165" fontId="9" fillId="5" borderId="13" xfId="0" applyNumberFormat="1" applyFont="1" applyFill="1" applyBorder="1" applyAlignment="1">
      <alignment horizontal="center" vertical="center"/>
    </xf>
    <xf numFmtId="165" fontId="9" fillId="5" borderId="192" xfId="0" applyNumberFormat="1" applyFont="1" applyFill="1" applyBorder="1" applyAlignment="1">
      <alignment horizontal="center" vertical="center"/>
    </xf>
    <xf numFmtId="1" fontId="9" fillId="0" borderId="250" xfId="0" applyNumberFormat="1" applyFont="1" applyBorder="1" applyAlignment="1">
      <alignment horizontal="center"/>
    </xf>
    <xf numFmtId="1" fontId="9" fillId="0" borderId="134" xfId="0" applyNumberFormat="1" applyFont="1" applyBorder="1" applyAlignment="1">
      <alignment horizontal="center"/>
    </xf>
    <xf numFmtId="1" fontId="9" fillId="0" borderId="189" xfId="0" applyNumberFormat="1" applyFont="1" applyBorder="1" applyAlignment="1">
      <alignment horizontal="center"/>
    </xf>
    <xf numFmtId="1" fontId="9" fillId="5" borderId="234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55" fillId="5" borderId="29" xfId="0" applyFont="1" applyFill="1" applyBorder="1" applyAlignment="1">
      <alignment horizontal="center" vertical="center"/>
    </xf>
    <xf numFmtId="17" fontId="67" fillId="5" borderId="3" xfId="0" applyNumberFormat="1" applyFont="1" applyFill="1" applyBorder="1" applyAlignment="1">
      <alignment horizontal="center" vertical="center"/>
    </xf>
    <xf numFmtId="17" fontId="67" fillId="5" borderId="11" xfId="0" applyNumberFormat="1" applyFont="1" applyFill="1" applyBorder="1" applyAlignment="1">
      <alignment horizontal="center" vertical="center"/>
    </xf>
    <xf numFmtId="17" fontId="67" fillId="5" borderId="30" xfId="0" applyNumberFormat="1" applyFont="1" applyFill="1" applyBorder="1" applyAlignment="1">
      <alignment horizontal="center" vertical="center"/>
    </xf>
    <xf numFmtId="0" fontId="38" fillId="0" borderId="19" xfId="0" applyFont="1" applyBorder="1" applyAlignment="1">
      <alignment horizontal="left"/>
    </xf>
    <xf numFmtId="0" fontId="38" fillId="0" borderId="19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38" fillId="0" borderId="20" xfId="0" applyFont="1" applyBorder="1" applyAlignment="1">
      <alignment horizontal="left"/>
    </xf>
    <xf numFmtId="0" fontId="38" fillId="0" borderId="22" xfId="0" applyFont="1" applyBorder="1" applyAlignment="1">
      <alignment horizontal="center"/>
    </xf>
    <xf numFmtId="0" fontId="10" fillId="0" borderId="133" xfId="0" applyFont="1" applyBorder="1" applyAlignment="1">
      <alignment horizontal="center"/>
    </xf>
    <xf numFmtId="0" fontId="10" fillId="0" borderId="135" xfId="0" applyFont="1" applyBorder="1" applyAlignment="1">
      <alignment horizontal="center"/>
    </xf>
    <xf numFmtId="0" fontId="11" fillId="0" borderId="193" xfId="0" applyFont="1" applyBorder="1" applyAlignment="1">
      <alignment horizontal="center" vertical="center"/>
    </xf>
    <xf numFmtId="0" fontId="42" fillId="0" borderId="0" xfId="0" applyFont="1"/>
    <xf numFmtId="0" fontId="31" fillId="5" borderId="29" xfId="0" applyFont="1" applyFill="1" applyBorder="1" applyAlignment="1">
      <alignment horizontal="center" vertical="center"/>
    </xf>
    <xf numFmtId="0" fontId="31" fillId="5" borderId="50" xfId="0" applyFont="1" applyFill="1" applyBorder="1" applyAlignment="1">
      <alignment horizontal="center" vertical="center"/>
    </xf>
    <xf numFmtId="165" fontId="44" fillId="0" borderId="0" xfId="0" applyNumberFormat="1" applyFont="1" applyAlignment="1">
      <alignment horizontal="center" vertical="center"/>
    </xf>
    <xf numFmtId="165" fontId="42" fillId="0" borderId="0" xfId="0" applyNumberFormat="1" applyFont="1" applyAlignment="1">
      <alignment horizontal="center" vertical="center"/>
    </xf>
    <xf numFmtId="1" fontId="42" fillId="0" borderId="0" xfId="0" applyNumberFormat="1" applyFont="1" applyAlignment="1">
      <alignment horizontal="left" vertical="center"/>
    </xf>
    <xf numFmtId="1" fontId="42" fillId="0" borderId="0" xfId="0" applyNumberFormat="1" applyFont="1" applyAlignment="1">
      <alignment horizontal="center" vertical="center"/>
    </xf>
    <xf numFmtId="165" fontId="44" fillId="0" borderId="0" xfId="0" applyNumberFormat="1" applyFont="1" applyAlignment="1">
      <alignment horizontal="center"/>
    </xf>
    <xf numFmtId="0" fontId="42" fillId="0" borderId="0" xfId="0" applyFont="1"/>
    <xf numFmtId="1" fontId="49" fillId="0" borderId="0" xfId="0" applyNumberFormat="1" applyFont="1" applyAlignment="1">
      <alignment horizontal="center"/>
    </xf>
    <xf numFmtId="0" fontId="71" fillId="0" borderId="0" xfId="14" applyFont="1"/>
    <xf numFmtId="0" fontId="0" fillId="0" borderId="0" xfId="0"/>
    <xf numFmtId="3" fontId="39" fillId="0" borderId="62" xfId="0" applyNumberFormat="1" applyFont="1" applyBorder="1" applyAlignment="1">
      <alignment horizontal="center"/>
    </xf>
    <xf numFmtId="0" fontId="28" fillId="7" borderId="68" xfId="0" applyFont="1" applyFill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0" fontId="28" fillId="7" borderId="26" xfId="0" applyFont="1" applyFill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42" fillId="0" borderId="0" xfId="0" applyFont="1"/>
    <xf numFmtId="0" fontId="70" fillId="0" borderId="0" xfId="0" applyFont="1" applyAlignment="1">
      <alignment horizontal="left" vertical="center" wrapText="1"/>
    </xf>
    <xf numFmtId="0" fontId="0" fillId="0" borderId="15" xfId="0" applyBorder="1"/>
    <xf numFmtId="0" fontId="0" fillId="0" borderId="0" xfId="0"/>
    <xf numFmtId="0" fontId="9" fillId="0" borderId="0" xfId="0" applyFont="1" applyAlignment="1">
      <alignment horizontal="center"/>
    </xf>
    <xf numFmtId="0" fontId="61" fillId="0" borderId="0" xfId="0" applyFont="1"/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/>
    <xf numFmtId="2" fontId="9" fillId="0" borderId="205" xfId="0" applyNumberFormat="1" applyFont="1" applyBorder="1" applyAlignment="1">
      <alignment horizontal="center" vertical="center"/>
    </xf>
    <xf numFmtId="2" fontId="9" fillId="0" borderId="149" xfId="0" applyNumberFormat="1" applyFont="1" applyBorder="1" applyAlignment="1">
      <alignment horizontal="center" vertical="center"/>
    </xf>
    <xf numFmtId="2" fontId="9" fillId="0" borderId="194" xfId="0" applyNumberFormat="1" applyFont="1" applyBorder="1" applyAlignment="1">
      <alignment horizontal="center" vertical="center"/>
    </xf>
    <xf numFmtId="2" fontId="9" fillId="0" borderId="205" xfId="0" applyNumberFormat="1" applyFont="1" applyBorder="1" applyAlignment="1">
      <alignment horizontal="center" vertical="center" wrapText="1"/>
    </xf>
    <xf numFmtId="2" fontId="9" fillId="0" borderId="149" xfId="0" applyNumberFormat="1" applyFont="1" applyBorder="1" applyAlignment="1">
      <alignment horizontal="center" vertical="center" wrapText="1"/>
    </xf>
    <xf numFmtId="2" fontId="9" fillId="0" borderId="19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2" fillId="0" borderId="0" xfId="0" applyFont="1"/>
    <xf numFmtId="0" fontId="9" fillId="0" borderId="205" xfId="0" applyFont="1" applyBorder="1" applyAlignment="1">
      <alignment horizontal="center" vertical="center" wrapText="1"/>
    </xf>
    <xf numFmtId="0" fontId="9" fillId="0" borderId="149" xfId="0" applyFont="1" applyBorder="1" applyAlignment="1">
      <alignment horizontal="center" vertical="center" wrapText="1"/>
    </xf>
    <xf numFmtId="0" fontId="9" fillId="0" borderId="194" xfId="0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/>
    </xf>
    <xf numFmtId="0" fontId="9" fillId="0" borderId="149" xfId="0" applyFont="1" applyBorder="1" applyAlignment="1">
      <alignment horizontal="center"/>
    </xf>
    <xf numFmtId="0" fontId="9" fillId="0" borderId="194" xfId="0" applyFont="1" applyBorder="1" applyAlignment="1">
      <alignment horizontal="center"/>
    </xf>
    <xf numFmtId="0" fontId="9" fillId="0" borderId="205" xfId="0" applyFont="1" applyBorder="1" applyAlignment="1">
      <alignment horizontal="center"/>
    </xf>
    <xf numFmtId="0" fontId="9" fillId="0" borderId="185" xfId="0" applyFont="1" applyBorder="1" applyAlignment="1">
      <alignment horizontal="center"/>
    </xf>
    <xf numFmtId="0" fontId="9" fillId="0" borderId="217" xfId="0" applyFont="1" applyBorder="1" applyAlignment="1">
      <alignment horizontal="center"/>
    </xf>
    <xf numFmtId="0" fontId="9" fillId="0" borderId="165" xfId="0" applyFont="1" applyBorder="1" applyAlignment="1">
      <alignment horizontal="center"/>
    </xf>
    <xf numFmtId="0" fontId="9" fillId="0" borderId="152" xfId="0" applyFont="1" applyBorder="1" applyAlignment="1">
      <alignment horizontal="center"/>
    </xf>
    <xf numFmtId="0" fontId="11" fillId="0" borderId="219" xfId="0" applyFont="1" applyBorder="1" applyAlignment="1">
      <alignment horizontal="center" vertical="center" wrapText="1"/>
    </xf>
    <xf numFmtId="0" fontId="11" fillId="0" borderId="230" xfId="0" applyFont="1" applyBorder="1" applyAlignment="1">
      <alignment horizontal="center" vertical="center" wrapText="1"/>
    </xf>
    <xf numFmtId="0" fontId="11" fillId="0" borderId="223" xfId="0" applyFont="1" applyBorder="1" applyAlignment="1">
      <alignment horizontal="center" vertical="center" wrapText="1"/>
    </xf>
    <xf numFmtId="0" fontId="11" fillId="0" borderId="13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31" xfId="0" applyFont="1" applyBorder="1" applyAlignment="1">
      <alignment horizontal="center" vertical="center" wrapText="1"/>
    </xf>
    <xf numFmtId="0" fontId="11" fillId="0" borderId="221" xfId="0" applyFont="1" applyBorder="1" applyAlignment="1">
      <alignment horizontal="center" vertical="center" wrapText="1"/>
    </xf>
    <xf numFmtId="0" fontId="11" fillId="0" borderId="232" xfId="0" applyFont="1" applyBorder="1" applyAlignment="1">
      <alignment horizontal="center" vertical="center" wrapText="1"/>
    </xf>
    <xf numFmtId="0" fontId="11" fillId="0" borderId="233" xfId="0" applyFont="1" applyBorder="1" applyAlignment="1">
      <alignment horizontal="center" vertical="center" wrapText="1"/>
    </xf>
    <xf numFmtId="0" fontId="0" fillId="28" borderId="141" xfId="0" applyFill="1" applyBorder="1" applyAlignment="1">
      <alignment horizontal="center"/>
    </xf>
    <xf numFmtId="0" fontId="0" fillId="28" borderId="142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1" fillId="20" borderId="110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1" fillId="12" borderId="28" xfId="0" applyFont="1" applyFill="1" applyBorder="1" applyAlignment="1">
      <alignment horizontal="center"/>
    </xf>
    <xf numFmtId="0" fontId="11" fillId="14" borderId="89" xfId="0" applyFont="1" applyFill="1" applyBorder="1" applyAlignment="1">
      <alignment horizontal="center" vertical="center"/>
    </xf>
    <xf numFmtId="0" fontId="11" fillId="17" borderId="90" xfId="0" applyFont="1" applyFill="1" applyBorder="1" applyAlignment="1">
      <alignment horizontal="center"/>
    </xf>
  </cellXfs>
  <cellStyles count="15">
    <cellStyle name="cf1" xfId="2"/>
    <cellStyle name="cf2" xfId="3"/>
    <cellStyle name="Normal" xfId="0" builtinId="0" customBuiltin="1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4"/>
    <cellStyle name="Título 3" xfId="1" builtinId="18" customBuiltin="1"/>
    <cellStyle name="Vírgula" xfId="13" builtinId="3"/>
    <cellStyle name="Vírgula 2" xfId="12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Tipo de manifestação Novembro/2024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2869955718917834E-2"/>
          <c:y val="0.11558247526751464"/>
          <c:w val="0.9459459680350194"/>
          <c:h val="0.78160629921259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70AD47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0C43-4F31-B7B0-EE72DBEDC16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C43-4F31-B7B0-EE72DBEDC16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0C43-4F31-B7B0-EE72DBEDC168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C43-4F31-B7B0-EE72DBEDC168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0C43-4F31-B7B0-EE72DBEDC1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Protocolos!$T$19:$T$24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BRT Aricanduva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Protocolos!$F$19:$F$24</c:f>
              <c:numCache>
                <c:formatCode>General</c:formatCode>
                <c:ptCount val="6"/>
                <c:pt idx="0">
                  <c:v>333</c:v>
                </c:pt>
                <c:pt idx="1">
                  <c:v>89</c:v>
                </c:pt>
                <c:pt idx="2">
                  <c:v>1</c:v>
                </c:pt>
                <c:pt idx="3">
                  <c:v>4378</c:v>
                </c:pt>
                <c:pt idx="4">
                  <c:v>188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8-43D8-85AF-9551245D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1461247"/>
        <c:axId val="1791460415"/>
      </c:barChart>
      <c:valAx>
        <c:axId val="1791460415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1247"/>
        <c:crosses val="autoZero"/>
        <c:crossBetween val="between"/>
        <c:majorUnit val="100"/>
      </c:valAx>
      <c:catAx>
        <c:axId val="179146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9146041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ysClr val="windowText" lastClr="000000"/>
                </a:solidFill>
              </a:rPr>
              <a:t>ÓRGÃOS</a:t>
            </a:r>
            <a:r>
              <a:rPr lang="pt-BR" baseline="0">
                <a:solidFill>
                  <a:sysClr val="windowText" lastClr="000000"/>
                </a:solidFill>
              </a:rPr>
              <a:t> EXTERNOS - PERCENTUAIS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baseline="0">
                <a:solidFill>
                  <a:sysClr val="windowText" lastClr="000000"/>
                </a:solidFill>
              </a:rPr>
              <a:t>NOVEMBRO/2024</a:t>
            </a:r>
            <a:endParaRPr lang="pt-BR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DC-4B52-BE9B-0C821A8A1DA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32-45EA-8653-3E8C4B6078C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32-45EA-8653-3E8C4B6078CA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832-45EA-8653-3E8C4B6078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Órgãos_Externos_Dados!$A$25:$A$28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Órgãos_Externos_Dados!$B$25:$B$28</c:f>
              <c:numCache>
                <c:formatCode>General</c:formatCode>
                <c:ptCount val="4"/>
                <c:pt idx="0">
                  <c:v>25</c:v>
                </c:pt>
                <c:pt idx="1">
                  <c:v>107</c:v>
                </c:pt>
                <c:pt idx="2">
                  <c:v>70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5EA-8653-3E8C4B607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ysClr val="windowText" lastClr="000000"/>
                </a:solidFill>
              </a:rPr>
              <a:t>CANAL</a:t>
            </a:r>
            <a:r>
              <a:rPr lang="pt-BR" b="1" baseline="0">
                <a:solidFill>
                  <a:sysClr val="windowText" lastClr="000000"/>
                </a:solidFill>
              </a:rPr>
              <a:t> DE ENTRADA - NOVEMBRO/2024</a:t>
            </a:r>
            <a:endParaRPr lang="pt-BR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48956692913385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10-4EA1-868B-4C5D09C6405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43-4480-BAC4-1FA7C18A32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43-4480-BAC4-1FA7C18A32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43-4480-BAC4-1FA7C18A32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43-4480-BAC4-1FA7C18A327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43-4480-BAC4-1FA7C18A32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Órgãos_Externos_Dados!$A$33:$A$38</c:f>
              <c:strCache>
                <c:ptCount val="6"/>
                <c:pt idx="0">
                  <c:v>Central SP156</c:v>
                </c:pt>
                <c:pt idx="1">
                  <c:v>Zap Denúncia</c:v>
                </c:pt>
                <c:pt idx="2">
                  <c:v>E-mail</c:v>
                </c:pt>
                <c:pt idx="3">
                  <c:v>Encaminhamento de outros órgãos (Processo SEI, Memorando, Ofício, etc.) - referenciar na descrição</c:v>
                </c:pt>
                <c:pt idx="4">
                  <c:v>PORTAL</c:v>
                </c:pt>
                <c:pt idx="5">
                  <c:v>Presencial</c:v>
                </c:pt>
              </c:strCache>
            </c:strRef>
          </c:cat>
          <c:val>
            <c:numRef>
              <c:f>Órgãos_Externos_Dados!$B$33:$B$38</c:f>
              <c:numCache>
                <c:formatCode>General</c:formatCode>
                <c:ptCount val="6"/>
                <c:pt idx="0">
                  <c:v>2</c:v>
                </c:pt>
                <c:pt idx="1">
                  <c:v>34</c:v>
                </c:pt>
                <c:pt idx="2">
                  <c:v>115</c:v>
                </c:pt>
                <c:pt idx="3">
                  <c:v>119</c:v>
                </c:pt>
                <c:pt idx="4">
                  <c:v>13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443-4480-BAC4-1FA7C18A32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1200"/>
        <c:axId val="1304431616"/>
      </c:barChart>
      <c:catAx>
        <c:axId val="13044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616"/>
        <c:crosses val="autoZero"/>
        <c:auto val="1"/>
        <c:lblAlgn val="ctr"/>
        <c:lblOffset val="100"/>
        <c:noMultiLvlLbl val="0"/>
      </c:catAx>
      <c:valAx>
        <c:axId val="130443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50" b="1" i="0" baseline="0">
                <a:effectLst/>
              </a:rPr>
              <a:t>10 assuntos mais solicitados - Média/2024</a:t>
            </a:r>
            <a:endParaRPr lang="pt-BR" sz="105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28234167183266851"/>
          <c:y val="2.4267566574079125E-2"/>
        </c:manualLayout>
      </c:layout>
      <c:overlay val="0"/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92-48C6-A1E4-B5FF1EFB694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92-48C6-A1E4-B5FF1EFB694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92-48C6-A1E4-B5FF1EFB694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92-48C6-A1E4-B5FF1EFB694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92-48C6-A1E4-B5FF1EFB694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92-48C6-A1E4-B5FF1EFB694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A92-48C6-A1E4-B5FF1EFB694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A92-48C6-A1E4-B5FF1EFB694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A92-48C6-A1E4-B5FF1EFB694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'10+_Assuntos_2024'!$A$7:$A$16</c:f>
              <c:strCache>
                <c:ptCount val="10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Ônibus</c:v>
                </c:pt>
                <c:pt idx="8">
                  <c:v>Estabelecimentos comerciais, indústrias e serviços</c:v>
                </c:pt>
                <c:pt idx="9">
                  <c:v>Sinalização e Circulação de veículos e Pedestres</c:v>
                </c:pt>
              </c:strCache>
            </c:strRef>
          </c:cat>
          <c:val>
            <c:numRef>
              <c:f>'10+_Assuntos_2024'!$O$7:$O$16</c:f>
              <c:numCache>
                <c:formatCode>0</c:formatCode>
                <c:ptCount val="10"/>
                <c:pt idx="0">
                  <c:v>508.81818181818181</c:v>
                </c:pt>
                <c:pt idx="1">
                  <c:v>447.54545454545456</c:v>
                </c:pt>
                <c:pt idx="2">
                  <c:v>306.90909090909093</c:v>
                </c:pt>
                <c:pt idx="3">
                  <c:v>293.72727272727275</c:v>
                </c:pt>
                <c:pt idx="4">
                  <c:v>238.72727272727272</c:v>
                </c:pt>
                <c:pt idx="5">
                  <c:v>204.81818181818181</c:v>
                </c:pt>
                <c:pt idx="6">
                  <c:v>197.63636363636363</c:v>
                </c:pt>
                <c:pt idx="7">
                  <c:v>174.54545454545453</c:v>
                </c:pt>
                <c:pt idx="8">
                  <c:v>170.63636363636363</c:v>
                </c:pt>
                <c:pt idx="9">
                  <c:v>157.09090909090909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6C4-40E2-9D44-657DCCF0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chemeClr val="bg1">
                  <a:lumMod val="65000"/>
                  <a:alpha val="70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655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NOV/24 (excetuando-se denúncias)</a:t>
            </a:r>
          </a:p>
        </c:rich>
      </c:tx>
      <c:layout>
        <c:manualLayout>
          <c:xMode val="edge"/>
          <c:yMode val="edge"/>
          <c:x val="9.1135577749750975E-3"/>
          <c:y val="1.7184393401602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967-4060-BBB5-085553BE38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3967-4060-BBB5-085553BE38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967-4060-BBB5-085553BE386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3967-4060-BBB5-085553BE386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967-4060-BBB5-085553BE386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3967-4060-BBB5-085553BE386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3967-4060-BBB5-085553BE386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F-3967-4060-BBB5-085553BE386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3967-4060-BBB5-085553BE386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3-3967-4060-BBB5-085553BE386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3967-4060-BBB5-085553BE386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7-3967-4060-BBB5-085553BE386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67-4060-BBB5-085553BE386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67-4060-BBB5-085553BE386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('10+_Assuntos_2024'!$A$7:$A$16,'10+_Assuntos_2024'!$A$18)</c:f>
              <c:strCache>
                <c:ptCount val="11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Ônibus</c:v>
                </c:pt>
                <c:pt idx="8">
                  <c:v>Estabelecimentos comerciais, indústrias e serviços</c:v>
                </c:pt>
                <c:pt idx="9">
                  <c:v>Sinalização e Circulação de veículos e Pedestres</c:v>
                </c:pt>
                <c:pt idx="10">
                  <c:v>Outros</c:v>
                </c:pt>
              </c:strCache>
            </c:strRef>
          </c:cat>
          <c:val>
            <c:numRef>
              <c:f>('10+_Assuntos_2024'!$P$7:$P$16,'10+_Assuntos_2024'!$P$18)</c:f>
              <c:numCache>
                <c:formatCode>0.00</c:formatCode>
                <c:ptCount val="11"/>
                <c:pt idx="0">
                  <c:v>2.6963906581740975</c:v>
                </c:pt>
                <c:pt idx="1">
                  <c:v>6.0934182590233545</c:v>
                </c:pt>
                <c:pt idx="2">
                  <c:v>4.8619957537154992</c:v>
                </c:pt>
                <c:pt idx="3">
                  <c:v>5.3503184713375793</c:v>
                </c:pt>
                <c:pt idx="4">
                  <c:v>4.9469214437367306</c:v>
                </c:pt>
                <c:pt idx="5">
                  <c:v>3.970276008492569</c:v>
                </c:pt>
                <c:pt idx="6">
                  <c:v>4.5222929936305736</c:v>
                </c:pt>
                <c:pt idx="7">
                  <c:v>5.3290870488322719</c:v>
                </c:pt>
                <c:pt idx="8">
                  <c:v>3.5031847133757963</c:v>
                </c:pt>
                <c:pt idx="9">
                  <c:v>2.908704883227176</c:v>
                </c:pt>
                <c:pt idx="10">
                  <c:v>55.817409766454354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967-4060-BBB5-085553B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25071487276213"/>
          <c:y val="1.1477839881413786E-2"/>
          <c:w val="0.30874928512723787"/>
          <c:h val="0.98852216011858618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Média - 10 assuntos mais solicitados dos 3 últimos meses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'ASSUNTOS_10+_últimos_3_meses'!$F$6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7B33-40D1-93B2-C98B8F79D65F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B33-40D1-93B2-C98B8F79D65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B33-40D1-93B2-C98B8F79D6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B33-40D1-93B2-C98B8F79D65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B33-40D1-93B2-C98B8F79D65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33-40D1-93B2-C98B8F79D65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B33-40D1-93B2-C98B8F79D65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B33-40D1-93B2-C98B8F79D65F}"/>
              </c:ext>
            </c:extLst>
          </c:dPt>
          <c:dPt>
            <c:idx val="8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B33-40D1-93B2-C98B8F79D65F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7B33-40D1-93B2-C98B8F79D65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'ASSUNTOS_10+_últimos_3_meses'!$A$7:$A$16</c:f>
              <c:strCache>
                <c:ptCount val="10"/>
                <c:pt idx="0">
                  <c:v>Órgão externo</c:v>
                </c:pt>
                <c:pt idx="1">
                  <c:v>Árvore</c:v>
                </c:pt>
                <c:pt idx="2">
                  <c:v>Buraco e Pavimentação</c:v>
                </c:pt>
                <c:pt idx="3">
                  <c:v>Ônibus</c:v>
                </c:pt>
                <c:pt idx="4">
                  <c:v>Qualidade de atendimento</c:v>
                </c:pt>
                <c:pt idx="5">
                  <c:v>Poluição sonora - PSIU</c:v>
                </c:pt>
                <c:pt idx="6">
                  <c:v>Processo Administrativo</c:v>
                </c:pt>
                <c:pt idx="7">
                  <c:v>Estabelecimentos comerciais, indústrias e serviços</c:v>
                </c:pt>
                <c:pt idx="8">
                  <c:v>Cadastro Único (CadÚnico)</c:v>
                </c:pt>
                <c:pt idx="9">
                  <c:v>Sinalização e Circulação de veículos e Pedestres</c:v>
                </c:pt>
              </c:strCache>
            </c:strRef>
          </c:cat>
          <c:val>
            <c:numRef>
              <c:f>'ASSUNTOS_10+_últimos_3_meses'!$F$7:$F$16</c:f>
              <c:numCache>
                <c:formatCode>0</c:formatCode>
                <c:ptCount val="10"/>
                <c:pt idx="0">
                  <c:v>442</c:v>
                </c:pt>
                <c:pt idx="1">
                  <c:v>288.66666666666669</c:v>
                </c:pt>
                <c:pt idx="2">
                  <c:v>235</c:v>
                </c:pt>
                <c:pt idx="3">
                  <c:v>231.66666666666666</c:v>
                </c:pt>
                <c:pt idx="4">
                  <c:v>224</c:v>
                </c:pt>
                <c:pt idx="5">
                  <c:v>197.66666666666666</c:v>
                </c:pt>
                <c:pt idx="6">
                  <c:v>196.33333333333334</c:v>
                </c:pt>
                <c:pt idx="7">
                  <c:v>193.66666666666666</c:v>
                </c:pt>
                <c:pt idx="8">
                  <c:v>183.66666666666666</c:v>
                </c:pt>
                <c:pt idx="9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B46-40A4-9327-278DE3C71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48655"/>
        <c:axId val="1791463743"/>
      </c:barChart>
      <c:valAx>
        <c:axId val="1791463743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48655"/>
        <c:crosses val="autoZero"/>
        <c:crossBetween val="between"/>
      </c:valAx>
      <c:catAx>
        <c:axId val="18184486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791463743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</c:spPr>
    </c:plotArea>
    <c:plotVisOnly val="1"/>
    <c:dispBlanksAs val="gap"/>
    <c:showDLblsOverMax val="0"/>
  </c:chart>
  <c:spPr>
    <a:ln>
      <a:solidFill>
        <a:schemeClr val="tx1">
          <a:lumMod val="75000"/>
          <a:lumOff val="2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10 assuntos mais solicitados 3 últimos meses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'ASSUNTOS_10+_últimos_3_meses'!$A$7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'ASSUNTOS_10+_últimos_3_meses'!$B$7:$D$7</c:f>
              <c:numCache>
                <c:formatCode>General</c:formatCode>
                <c:ptCount val="3"/>
                <c:pt idx="0">
                  <c:v>287</c:v>
                </c:pt>
                <c:pt idx="1">
                  <c:v>472</c:v>
                </c:pt>
                <c:pt idx="2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FBF-941D-90373977718E}"/>
            </c:ext>
          </c:extLst>
        </c:ser>
        <c:ser>
          <c:idx val="1"/>
          <c:order val="1"/>
          <c:tx>
            <c:strRef>
              <c:f>'ASSUNTOS_10+_últimos_3_meses'!$A$8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'ASSUNTOS_10+_últimos_3_meses'!$B$8:$D$8</c:f>
              <c:numCache>
                <c:formatCode>General</c:formatCode>
                <c:ptCount val="3"/>
                <c:pt idx="0">
                  <c:v>252</c:v>
                </c:pt>
                <c:pt idx="1">
                  <c:v>332</c:v>
                </c:pt>
                <c:pt idx="2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FBF-941D-90373977718E}"/>
            </c:ext>
          </c:extLst>
        </c:ser>
        <c:ser>
          <c:idx val="2"/>
          <c:order val="2"/>
          <c:tx>
            <c:strRef>
              <c:f>'ASSUNTOS_10+_últimos_3_meses'!$A$9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'ASSUNTOS_10+_últimos_3_meses'!$B$9:$D$9</c:f>
              <c:numCache>
                <c:formatCode>General</c:formatCode>
                <c:ptCount val="3"/>
                <c:pt idx="0">
                  <c:v>229</c:v>
                </c:pt>
                <c:pt idx="1">
                  <c:v>247</c:v>
                </c:pt>
                <c:pt idx="2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FBF-941D-90373977718E}"/>
            </c:ext>
          </c:extLst>
        </c:ser>
        <c:ser>
          <c:idx val="3"/>
          <c:order val="3"/>
          <c:tx>
            <c:strRef>
              <c:f>'ASSUNTOS_10+_últimos_3_meses'!$A$10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'ASSUNTOS_10+_últimos_3_meses'!$B$10:$D$10</c:f>
              <c:numCache>
                <c:formatCode>General</c:formatCode>
                <c:ptCount val="3"/>
                <c:pt idx="0">
                  <c:v>251</c:v>
                </c:pt>
                <c:pt idx="1">
                  <c:v>234</c:v>
                </c:pt>
                <c:pt idx="2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FBF-941D-90373977718E}"/>
            </c:ext>
          </c:extLst>
        </c:ser>
        <c:ser>
          <c:idx val="4"/>
          <c:order val="4"/>
          <c:tx>
            <c:strRef>
              <c:f>'ASSUNTOS_10+_últimos_3_meses'!$A$11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'ASSUNTOS_10+_últimos_3_meses'!$B$11:$D$11</c:f>
              <c:numCache>
                <c:formatCode>General</c:formatCode>
                <c:ptCount val="3"/>
                <c:pt idx="0">
                  <c:v>233</c:v>
                </c:pt>
                <c:pt idx="1">
                  <c:v>242</c:v>
                </c:pt>
                <c:pt idx="2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01-4FBF-941D-90373977718E}"/>
            </c:ext>
          </c:extLst>
        </c:ser>
        <c:ser>
          <c:idx val="5"/>
          <c:order val="5"/>
          <c:tx>
            <c:strRef>
              <c:f>'ASSUNTOS_10+_últimos_3_meses'!$A$12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'ASSUNTOS_10+_últimos_3_meses'!$B$12:$D$12</c:f>
              <c:numCache>
                <c:formatCode>General</c:formatCode>
                <c:ptCount val="3"/>
                <c:pt idx="0">
                  <c:v>213</c:v>
                </c:pt>
                <c:pt idx="1">
                  <c:v>172</c:v>
                </c:pt>
                <c:pt idx="2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01-4FBF-941D-90373977718E}"/>
            </c:ext>
          </c:extLst>
        </c:ser>
        <c:ser>
          <c:idx val="6"/>
          <c:order val="6"/>
          <c:tx>
            <c:strRef>
              <c:f>'ASSUNTOS_10+_últimos_3_meses'!$A$13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'ASSUNTOS_10+_últimos_3_meses'!$B$13:$D$13</c:f>
              <c:numCache>
                <c:formatCode>General</c:formatCode>
                <c:ptCount val="3"/>
                <c:pt idx="0">
                  <c:v>187</c:v>
                </c:pt>
                <c:pt idx="1">
                  <c:v>197</c:v>
                </c:pt>
                <c:pt idx="2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01-4FBF-941D-90373977718E}"/>
            </c:ext>
          </c:extLst>
        </c:ser>
        <c:ser>
          <c:idx val="7"/>
          <c:order val="7"/>
          <c:tx>
            <c:strRef>
              <c:f>'ASSUNTOS_10+_últimos_3_meses'!$A$14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'ASSUNTOS_10+_últimos_3_meses'!$B$14:$D$14</c:f>
              <c:numCache>
                <c:formatCode>General</c:formatCode>
                <c:ptCount val="3"/>
                <c:pt idx="0">
                  <c:v>165</c:v>
                </c:pt>
                <c:pt idx="1">
                  <c:v>194</c:v>
                </c:pt>
                <c:pt idx="2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01-4FBF-941D-90373977718E}"/>
            </c:ext>
          </c:extLst>
        </c:ser>
        <c:ser>
          <c:idx val="8"/>
          <c:order val="8"/>
          <c:tx>
            <c:strRef>
              <c:f>'ASSUNTOS_10+_últimos_3_meses'!$A$15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'ASSUNTOS_10+_últimos_3_meses'!$B$15:$D$15</c:f>
              <c:numCache>
                <c:formatCode>General</c:formatCode>
                <c:ptCount val="3"/>
                <c:pt idx="0">
                  <c:v>127</c:v>
                </c:pt>
                <c:pt idx="1">
                  <c:v>212</c:v>
                </c:pt>
                <c:pt idx="2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01-4FBF-941D-90373977718E}"/>
            </c:ext>
          </c:extLst>
        </c:ser>
        <c:ser>
          <c:idx val="9"/>
          <c:order val="9"/>
          <c:tx>
            <c:strRef>
              <c:f>'ASSUNTOS_10+_últimos_3_meses'!$A$16</c:f>
              <c:strCache>
                <c:ptCount val="1"/>
                <c:pt idx="0">
                  <c:v>Sinalização e Circulação de veículos e Pedestres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'ASSUNTOS_10+_últimos_3_meses'!$B$6:$D$6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'ASSUNTOS_10+_últimos_3_meses'!$B$16:$D$16</c:f>
              <c:numCache>
                <c:formatCode>General</c:formatCode>
                <c:ptCount val="3"/>
                <c:pt idx="0">
                  <c:v>137</c:v>
                </c:pt>
                <c:pt idx="1">
                  <c:v>194</c:v>
                </c:pt>
                <c:pt idx="2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01-4FBF-941D-90373977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10951376"/>
        <c:axId val="1210951792"/>
      </c:barChart>
      <c:dateAx>
        <c:axId val="1210951376"/>
        <c:scaling>
          <c:orientation val="minMax"/>
        </c:scaling>
        <c:delete val="0"/>
        <c:axPos val="l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0951792"/>
        <c:crosses val="autoZero"/>
        <c:auto val="1"/>
        <c:lblOffset val="100"/>
        <c:baseTimeUnit val="months"/>
      </c:dateAx>
      <c:valAx>
        <c:axId val="121095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095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93529526634887"/>
          <c:y val="9.9363683977991099E-2"/>
          <c:w val="0.31869703197821825"/>
          <c:h val="0.864871568582941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75000"/>
          <a:lumOff val="2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7.9993141769876722E-2"/>
          <c:y val="0.14260195736402517"/>
          <c:w val="0.5490226255125138"/>
          <c:h val="0.78217701048238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'10_ASSUNTOS+_Assuntos_NOV_24'!$B$24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4572A7"/>
            </a:solidFill>
            <a:ln>
              <a:noFill/>
            </a:ln>
          </c:spPr>
          <c:invertIfNegative val="0"/>
          <c:val>
            <c:numRef>
              <c:f>'10_ASSUNTOS+_Assuntos_NOV_24'!$B$25</c:f>
              <c:numCache>
                <c:formatCode>General</c:formatCode>
                <c:ptCount val="1"/>
                <c:pt idx="0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748-ABAC-69F43BE9DD84}"/>
            </c:ext>
          </c:extLst>
        </c:ser>
        <c:ser>
          <c:idx val="1"/>
          <c:order val="1"/>
          <c:tx>
            <c:strRef>
              <c:f>'10_ASSUNTOS+_Assuntos_NOV_24'!$C$24:$C$24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'10_ASSUNTOS+_Assuntos_NOV_24'!$C$25:$C$25</c:f>
              <c:numCache>
                <c:formatCode>General</c:formatCode>
                <c:ptCount val="1"/>
                <c:pt idx="0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4-4748-ABAC-69F43BE9DD84}"/>
            </c:ext>
          </c:extLst>
        </c:ser>
        <c:ser>
          <c:idx val="2"/>
          <c:order val="2"/>
          <c:tx>
            <c:strRef>
              <c:f>'10_ASSUNTOS+_Assuntos_NOV_24'!$D$24:$D$24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rgbClr val="89A54E"/>
            </a:solidFill>
            <a:ln>
              <a:noFill/>
            </a:ln>
          </c:spPr>
          <c:invertIfNegative val="0"/>
          <c:val>
            <c:numRef>
              <c:f>'10_ASSUNTOS+_Assuntos_NOV_24'!$D$25:$D$26</c:f>
              <c:numCache>
                <c:formatCode>General</c:formatCode>
                <c:ptCount val="2"/>
                <c:pt idx="0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4-4748-ABAC-69F43BE9DD84}"/>
            </c:ext>
          </c:extLst>
        </c:ser>
        <c:ser>
          <c:idx val="3"/>
          <c:order val="3"/>
          <c:tx>
            <c:strRef>
              <c:f>'10_ASSUNTOS+_Assuntos_NOV_24'!$E$24:$E$24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'10_ASSUNTOS+_Assuntos_NOV_24'!$E$25:$E$26</c:f>
              <c:numCache>
                <c:formatCode>General</c:formatCode>
                <c:ptCount val="2"/>
                <c:pt idx="0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4-4748-ABAC-69F43BE9DD84}"/>
            </c:ext>
          </c:extLst>
        </c:ser>
        <c:ser>
          <c:idx val="4"/>
          <c:order val="4"/>
          <c:tx>
            <c:strRef>
              <c:f>'10_ASSUNTOS+_Assuntos_NOV_24'!$F$24:$F$24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rgbClr val="EC04C0"/>
            </a:solidFill>
            <a:ln>
              <a:noFill/>
            </a:ln>
          </c:spPr>
          <c:invertIfNegative val="0"/>
          <c:val>
            <c:numRef>
              <c:f>'10_ASSUNTOS+_Assuntos_NOV_24'!$F$25:$F$26</c:f>
              <c:numCache>
                <c:formatCode>General</c:formatCode>
                <c:ptCount val="2"/>
                <c:pt idx="0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4-4748-ABAC-69F43BE9DD84}"/>
            </c:ext>
          </c:extLst>
        </c:ser>
        <c:ser>
          <c:idx val="5"/>
          <c:order val="5"/>
          <c:tx>
            <c:strRef>
              <c:f>'10_ASSUNTOS+_Assuntos_NOV_24'!$G$24:$G$24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'10_ASSUNTOS+_Assuntos_NOV_24'!$G$25:$G$26</c:f>
              <c:numCache>
                <c:formatCode>General</c:formatCode>
                <c:ptCount val="2"/>
                <c:pt idx="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4-4748-ABAC-69F43BE9DD84}"/>
            </c:ext>
          </c:extLst>
        </c:ser>
        <c:ser>
          <c:idx val="6"/>
          <c:order val="6"/>
          <c:tx>
            <c:strRef>
              <c:f>'10_ASSUNTOS+_Assuntos_NOV_24'!$H$24:$H$24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val>
            <c:numRef>
              <c:f>'10_ASSUNTOS+_Assuntos_NOV_24'!$H$25:$H$26</c:f>
              <c:numCache>
                <c:formatCode>General</c:formatCode>
                <c:ptCount val="2"/>
                <c:pt idx="0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4-4748-ABAC-69F43BE9DD84}"/>
            </c:ext>
          </c:extLst>
        </c:ser>
        <c:ser>
          <c:idx val="7"/>
          <c:order val="7"/>
          <c:tx>
            <c:strRef>
              <c:f>'10_ASSUNTOS+_Assuntos_NOV_24'!$I$24:$I$24</c:f>
              <c:strCache>
                <c:ptCount val="1"/>
                <c:pt idx="0">
                  <c:v>Estabelecimentos comerciais, indústrias e serviços</c:v>
                </c:pt>
              </c:strCache>
            </c:strRef>
          </c:tx>
          <c:spPr>
            <a:solidFill>
              <a:srgbClr val="FDEADA"/>
            </a:solidFill>
            <a:ln>
              <a:noFill/>
            </a:ln>
          </c:spPr>
          <c:invertIfNegative val="0"/>
          <c:val>
            <c:numRef>
              <c:f>'10_ASSUNTOS+_Assuntos_NOV_24'!$I$25:$I$26</c:f>
              <c:numCache>
                <c:formatCode>General</c:formatCode>
                <c:ptCount val="2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4-4748-ABAC-69F43BE9DD84}"/>
            </c:ext>
          </c:extLst>
        </c:ser>
        <c:ser>
          <c:idx val="8"/>
          <c:order val="8"/>
          <c:tx>
            <c:strRef>
              <c:f>'10_ASSUNTOS+_Assuntos_NOV_24'!$J$24:$J$24</c:f>
              <c:strCache>
                <c:ptCount val="1"/>
                <c:pt idx="0">
                  <c:v>Veículos abandonados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'10_ASSUNTOS+_Assuntos_NOV_24'!$J$25:$J$26</c:f>
              <c:numCache>
                <c:formatCode>General</c:formatCode>
                <c:ptCount val="2"/>
                <c:pt idx="0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4-4748-ABAC-69F43BE9DD84}"/>
            </c:ext>
          </c:extLst>
        </c:ser>
        <c:ser>
          <c:idx val="9"/>
          <c:order val="9"/>
          <c:tx>
            <c:strRef>
              <c:f>'10_ASSUNTOS+_Assuntos_NOV_24'!$K$24:$K$24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rgbClr val="9E20EC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F0ED-4F59-B5FC-95FC41A831C9}"/>
              </c:ext>
            </c:extLst>
          </c:dPt>
          <c:val>
            <c:numRef>
              <c:f>'10_ASSUNTOS+_Assuntos_NOV_24'!$K$25:$K$26</c:f>
              <c:numCache>
                <c:formatCode>General</c:formatCode>
                <c:ptCount val="2"/>
                <c:pt idx="0">
                  <c:v>145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4-4748-ABAC-69F43BE9DD84}"/>
            </c:ext>
          </c:extLst>
        </c:ser>
        <c:ser>
          <c:idx val="10"/>
          <c:order val="10"/>
          <c:tx>
            <c:strRef>
              <c:f>'10_ASSUNTOS+_Assuntos_NOV_24'!$L$24:$L$24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1C3D5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B163-445A-AA9D-F9DED42BDBDA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A84DFEFC-B999-4AA8-8CF4-C0D76E5DEBB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163-445A-AA9D-F9DED42BD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'10_ASSUNTOS+_Assuntos_NOV_24'!$L$25:$L$26</c:f>
              <c:numCache>
                <c:formatCode>General</c:formatCode>
                <c:ptCount val="2"/>
                <c:pt idx="1">
                  <c:v>4710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F4-4748-ABAC-69F43BE9D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8454895"/>
        <c:axId val="1818451151"/>
        <c:axId val="0"/>
      </c:bar3DChart>
      <c:valAx>
        <c:axId val="1818451151"/>
        <c:scaling>
          <c:orientation val="minMax"/>
        </c:scaling>
        <c:delete val="0"/>
        <c:axPos val="l"/>
        <c:majorGridlines>
          <c:spPr>
            <a:ln w="9525">
              <a:solidFill>
                <a:schemeClr val="bg1">
                  <a:lumMod val="6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895"/>
        <c:crosses val="autoZero"/>
        <c:crossBetween val="between"/>
        <c:majorUnit val="500"/>
      </c:valAx>
      <c:catAx>
        <c:axId val="1818454895"/>
        <c:scaling>
          <c:orientation val="minMax"/>
        </c:scaling>
        <c:delete val="1"/>
        <c:axPos val="b"/>
        <c:majorTickMark val="out"/>
        <c:minorTickMark val="none"/>
        <c:tickLblPos val="nextTo"/>
        <c:crossAx val="181845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753042189193412"/>
          <c:y val="0.18239893926302692"/>
          <c:w val="0.28674900974076606"/>
          <c:h val="0.7493102492623203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ASSUNTOS mais solicitados do mês de NOVEMBRO/24</a:t>
            </a:r>
          </a:p>
        </c:rich>
      </c:tx>
      <c:layout>
        <c:manualLayout>
          <c:xMode val="edge"/>
          <c:yMode val="edge"/>
          <c:x val="0.21180529583678118"/>
          <c:y val="3.7147918889703153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2.3901788634248196E-2"/>
          <c:y val="0.10665247925090444"/>
          <c:w val="0.91871718111913325"/>
          <c:h val="0.80398775516885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'10_ASSUNTOS+_Assuntos_NOV_24'!$B$6:$B$6</c:f>
              <c:strCache>
                <c:ptCount val="1"/>
                <c:pt idx="0">
                  <c:v>nov/24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4572A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DE10-44BF-97A9-837AEEDEDEC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E10-44BF-97A9-837AEEDEDEC9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E10-44BF-97A9-837AEEDEDEC9}"/>
              </c:ext>
            </c:extLst>
          </c:dPt>
          <c:dPt>
            <c:idx val="3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E10-44BF-97A9-837AEEDEDEC9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E10-44BF-97A9-837AEEDEDEC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E10-44BF-97A9-837AEEDEDEC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E10-44BF-97A9-837AEEDEDEC9}"/>
              </c:ext>
            </c:extLst>
          </c:dPt>
          <c:dPt>
            <c:idx val="7"/>
            <c:invertIfNegative val="0"/>
            <c:bubble3D val="0"/>
            <c:spPr>
              <a:solidFill>
                <a:srgbClr val="F2DCD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E10-44BF-97A9-837AEEDEDEC9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E10-44BF-97A9-837AEEDEDEC9}"/>
              </c:ext>
            </c:extLst>
          </c:dPt>
          <c:dPt>
            <c:idx val="9"/>
            <c:invertIfNegative val="0"/>
            <c:bubble3D val="0"/>
            <c:spPr>
              <a:solidFill>
                <a:srgbClr val="9E20E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E10-44BF-97A9-837AEEDEDEC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'10_ASSUNTOS+_Assuntos_NOV_24'!$A$7:$A$16</c:f>
              <c:strCache>
                <c:ptCount val="10"/>
                <c:pt idx="0">
                  <c:v>Órgão externo</c:v>
                </c:pt>
                <c:pt idx="1">
                  <c:v>Árvore</c:v>
                </c:pt>
                <c:pt idx="2">
                  <c:v>Ônibus</c:v>
                </c:pt>
                <c:pt idx="3">
                  <c:v>Qualidade de atendimento</c:v>
                </c:pt>
                <c:pt idx="4">
                  <c:v>Buraco e Pavimentação</c:v>
                </c:pt>
                <c:pt idx="5">
                  <c:v>Poluição sonora - PSIU</c:v>
                </c:pt>
                <c:pt idx="6">
                  <c:v>Processo Administrativo</c:v>
                </c:pt>
                <c:pt idx="7">
                  <c:v>Estabelecimentos comerciais, indústrias e serviços</c:v>
                </c:pt>
                <c:pt idx="8">
                  <c:v>Veículos abandonados</c:v>
                </c:pt>
                <c:pt idx="9">
                  <c:v>Ponto viciado, entulho e caçamba de entulho</c:v>
                </c:pt>
              </c:strCache>
            </c:strRef>
          </c:cat>
          <c:val>
            <c:numRef>
              <c:f>'10_ASSUNTOS+_Assuntos_NOV_24'!$B$7:$B$16</c:f>
              <c:numCache>
                <c:formatCode>General</c:formatCode>
                <c:ptCount val="10"/>
                <c:pt idx="0">
                  <c:v>287</c:v>
                </c:pt>
                <c:pt idx="1">
                  <c:v>252</c:v>
                </c:pt>
                <c:pt idx="2">
                  <c:v>251</c:v>
                </c:pt>
                <c:pt idx="3">
                  <c:v>233</c:v>
                </c:pt>
                <c:pt idx="4">
                  <c:v>229</c:v>
                </c:pt>
                <c:pt idx="5">
                  <c:v>213</c:v>
                </c:pt>
                <c:pt idx="6">
                  <c:v>187</c:v>
                </c:pt>
                <c:pt idx="7">
                  <c:v>165</c:v>
                </c:pt>
                <c:pt idx="8">
                  <c:v>148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1B4-4026-B533-60BBCA1E7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-71"/>
        <c:axId val="1818452815"/>
        <c:axId val="1818455311"/>
      </c:barChart>
      <c:valAx>
        <c:axId val="1818455311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2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2815"/>
        <c:crosses val="autoZero"/>
        <c:crossBetween val="between"/>
        <c:minorUnit val="50"/>
      </c:valAx>
      <c:catAx>
        <c:axId val="18184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531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col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0F-4474-BD13-DFA6AC1FB82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0F-4474-BD13-DFA6AC1FB82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0F-4474-BD13-DFA6AC1FB8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A0F-4474-BD13-DFA6AC1FB82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A0F-4474-BD13-DFA6AC1FB82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A0F-4474-BD13-DFA6AC1FB82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A0F-4474-BD13-DFA6AC1FB82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A0F-4474-BD13-DFA6AC1FB82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A0F-4474-BD13-DFA6AC1FB82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'10+_UNIDADES_2024'!$A$7:$A$16</c:f>
              <c:strCache>
                <c:ptCount val="10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Companhia de Engenharia de Tráfego - CET</c:v>
                </c:pt>
                <c:pt idx="6">
                  <c:v>Secretaria Executiva de Limpeza Urbana**</c:v>
                </c:pt>
                <c:pt idx="7">
                  <c:v>São Paulo Transportes - SPTRANS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'10+_UNIDADES_2024'!$O$7:$O$16</c:f>
              <c:numCache>
                <c:formatCode>0</c:formatCode>
                <c:ptCount val="10"/>
                <c:pt idx="0">
                  <c:v>669.72727272727275</c:v>
                </c:pt>
                <c:pt idx="1">
                  <c:v>546.36363636363637</c:v>
                </c:pt>
                <c:pt idx="2">
                  <c:v>528.09090909090912</c:v>
                </c:pt>
                <c:pt idx="3">
                  <c:v>447.63636363636363</c:v>
                </c:pt>
                <c:pt idx="4">
                  <c:v>355.45454545454544</c:v>
                </c:pt>
                <c:pt idx="5">
                  <c:v>318</c:v>
                </c:pt>
                <c:pt idx="6">
                  <c:v>314.09090909090907</c:v>
                </c:pt>
                <c:pt idx="7">
                  <c:v>288</c:v>
                </c:pt>
                <c:pt idx="8">
                  <c:v>263.45454545454544</c:v>
                </c:pt>
                <c:pt idx="9">
                  <c:v>129.18181818181819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A9-4EE1-9877-49B6D24CB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l"/>
        <c:majorGridlines>
          <c:spPr>
            <a:ln w="6345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b"/>
        <c:majorGridlines>
          <c:spPr>
            <a:ln w="6345" cap="flat">
              <a:solidFill>
                <a:schemeClr val="bg1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>
            <a:solidFill>
              <a:srgbClr val="89898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6345" cap="flat">
      <a:solidFill>
        <a:schemeClr val="tx1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C6-42A3-9481-68ADE6B03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DEC6-42A3-9481-68ADE6B034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DEC6-42A3-9481-68ADE6B0346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DEC6-42A3-9481-68ADE6B0346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DEC6-42A3-9481-68ADE6B0346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DEC6-42A3-9481-68ADE6B0346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DEC6-42A3-9481-68ADE6B0346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DEC6-42A3-9481-68ADE6B0346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C-DEC6-42A3-9481-68ADE6B0346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D-DEC6-42A3-9481-68ADE6B0346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0-DEC6-42A3-9481-68ADE6B0346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C6-42A3-9481-68ADE6B0346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EBC-4564-B39F-41612F8579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'10+_UNIDADES_2024'!$A$7:$A$18</c15:sqref>
                  </c15:fullRef>
                </c:ext>
              </c:extLst>
              <c:f>('10+_UNIDADES_2024'!$A$7:$A$16,'10+_UNIDADES_2024'!$A$18)</c:f>
              <c:strCache>
                <c:ptCount val="11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Companhia de Engenharia de Tráfego - CET</c:v>
                </c:pt>
                <c:pt idx="6">
                  <c:v>Secretaria Executiva de Limpeza Urbana**</c:v>
                </c:pt>
                <c:pt idx="7">
                  <c:v>São Paulo Transportes - SPTRANS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'10+_UNIDADES_2024'!$P$7:$P$18</c15:sqref>
                  </c15:fullRef>
                </c:ext>
              </c:extLst>
              <c:f>('10+_UNIDADES_2024'!$P$7:$P$16,'10+_UNIDADES_2024'!$P$18)</c:f>
              <c:numCache>
                <c:formatCode>0.00</c:formatCode>
                <c:ptCount val="11"/>
                <c:pt idx="0">
                  <c:v>5.3290870488322719</c:v>
                </c:pt>
                <c:pt idx="1">
                  <c:v>10.297239915074311</c:v>
                </c:pt>
                <c:pt idx="2">
                  <c:v>10.997876857749469</c:v>
                </c:pt>
                <c:pt idx="3">
                  <c:v>6.0934182590233545</c:v>
                </c:pt>
                <c:pt idx="4">
                  <c:v>6.6878980891719744</c:v>
                </c:pt>
                <c:pt idx="5">
                  <c:v>6.8152866242038215</c:v>
                </c:pt>
                <c:pt idx="6">
                  <c:v>6.9639065817409769</c:v>
                </c:pt>
                <c:pt idx="7">
                  <c:v>7.0276008492569</c:v>
                </c:pt>
                <c:pt idx="8">
                  <c:v>4.2250530785562637</c:v>
                </c:pt>
                <c:pt idx="9">
                  <c:v>2.4628450106157111</c:v>
                </c:pt>
                <c:pt idx="10">
                  <c:v>33.099787685774942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'10+_UNIDADES_2024'!$P$17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DEC6-42A3-9481-68ADE6B0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de manifestação -Total - 2024</a:t>
            </a:r>
          </a:p>
        </c:rich>
      </c:tx>
      <c:layout>
        <c:manualLayout>
          <c:xMode val="edge"/>
          <c:yMode val="edge"/>
          <c:x val="0.18135778909989192"/>
          <c:y val="1.451341104884412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4.4305944109927435E-2"/>
          <c:y val="0.21393771724480387"/>
          <c:w val="0.59133154238073182"/>
          <c:h val="0.765792879493666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E161-4862-9DF0-204F09DD44A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161-4862-9DF0-204F09DD44AB}"/>
              </c:ext>
            </c:extLst>
          </c:dPt>
          <c:dPt>
            <c:idx val="2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E161-4862-9DF0-204F09DD44A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161-4862-9DF0-204F09DD44AB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E161-4862-9DF0-204F09DD44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Protocolos!$D$19:$D$24</c:f>
              <c:strCache>
                <c:ptCount val="6"/>
                <c:pt idx="0">
                  <c:v>Denúncia</c:v>
                </c:pt>
                <c:pt idx="1">
                  <c:v>Elogio</c:v>
                </c:pt>
                <c:pt idx="2">
                  <c:v>Manifestações sobre o BRT Aricanduva**</c:v>
                </c:pt>
                <c:pt idx="3">
                  <c:v>Reclamação</c:v>
                </c:pt>
                <c:pt idx="4">
                  <c:v>Solicitação</c:v>
                </c:pt>
                <c:pt idx="5">
                  <c:v>Sugestão</c:v>
                </c:pt>
              </c:strCache>
            </c:strRef>
          </c:cat>
          <c:val>
            <c:numRef>
              <c:f>Protocolos!$R$19:$R$24</c:f>
              <c:numCache>
                <c:formatCode>0.0</c:formatCode>
                <c:ptCount val="6"/>
                <c:pt idx="0">
                  <c:v>5.7558024049994652</c:v>
                </c:pt>
                <c:pt idx="1">
                  <c:v>1.4179412348923557</c:v>
                </c:pt>
                <c:pt idx="2">
                  <c:v>9.1677235014591962E-3</c:v>
                </c:pt>
                <c:pt idx="3">
                  <c:v>88.327960028725542</c:v>
                </c:pt>
                <c:pt idx="4">
                  <c:v>3.558604672483078</c:v>
                </c:pt>
                <c:pt idx="5">
                  <c:v>0.9305239353981084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C-4658-89AB-0C021D45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7889620888308433"/>
          <c:y val="0.11613921987239534"/>
          <c:w val="0.29455567163135687"/>
          <c:h val="0.84220366261395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  Média - Unidades 10 mais demandadas 3 últimos meses</a:t>
            </a:r>
          </a:p>
        </c:rich>
      </c:tx>
      <c:layout>
        <c:manualLayout>
          <c:xMode val="edge"/>
          <c:yMode val="edge"/>
          <c:x val="0.27390055772301036"/>
          <c:y val="8.0080080080080079E-3"/>
        </c:manualLayout>
      </c:layout>
      <c:overlay val="0"/>
    </c:title>
    <c:autoTitleDeleted val="0"/>
    <c:plotArea>
      <c:layout>
        <c:manualLayout>
          <c:xMode val="edge"/>
          <c:yMode val="edge"/>
          <c:x val="1.7395714574920354E-2"/>
          <c:y val="0.12030928566361637"/>
          <c:w val="0.96217929457058726"/>
          <c:h val="0.8757053116108234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'UNIDADES_-_10+_últimos_3_meses'!$F$6:$F$6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E41-47B1-9395-F448E3488C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E41-47B1-9395-F448E3488CB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E41-47B1-9395-F448E3488CB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E41-47B1-9395-F448E3488C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E41-47B1-9395-F448E3488C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E41-47B1-9395-F448E3488C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E41-47B1-9395-F448E3488CB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E41-47B1-9395-F448E3488CB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E41-47B1-9395-F448E3488CB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E41-47B1-9395-F448E3488CB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'UNIDADES_-_10+_últimos_3_meses'!$A$7:$A$16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Órgão externo</c:v>
                </c:pt>
                <c:pt idx="3">
                  <c:v>Companhia de Engenharia de Tráfego - CET</c:v>
                </c:pt>
                <c:pt idx="4">
                  <c:v>São Paulo Transportes - SPTRANS</c:v>
                </c:pt>
                <c:pt idx="5">
                  <c:v>Secretaria Municipal da Fazenda</c:v>
                </c:pt>
                <c:pt idx="6">
                  <c:v>Secretaria Municipal de Assistência e Desenvolvimento Social</c:v>
                </c:pt>
                <c:pt idx="7">
                  <c:v>Secretaria Executiva de Limpeza Urbana**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'UNIDADES_-_10+_últimos_3_meses'!$F$7:$F$16</c:f>
              <c:numCache>
                <c:formatCode>0</c:formatCode>
                <c:ptCount val="10"/>
                <c:pt idx="0">
                  <c:v>546</c:v>
                </c:pt>
                <c:pt idx="1">
                  <c:v>478.66666666666669</c:v>
                </c:pt>
                <c:pt idx="2">
                  <c:v>442.66666666666669</c:v>
                </c:pt>
                <c:pt idx="3">
                  <c:v>416.66666666666669</c:v>
                </c:pt>
                <c:pt idx="4">
                  <c:v>341.66666666666669</c:v>
                </c:pt>
                <c:pt idx="5">
                  <c:v>329.66666666666669</c:v>
                </c:pt>
                <c:pt idx="6">
                  <c:v>329</c:v>
                </c:pt>
                <c:pt idx="7">
                  <c:v>326</c:v>
                </c:pt>
                <c:pt idx="8">
                  <c:v>184.33333333333334</c:v>
                </c:pt>
                <c:pt idx="9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1A6-49C3-800F-8B97F6A9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56671"/>
        <c:axId val="1818449903"/>
      </c:barChart>
      <c:valAx>
        <c:axId val="1818449903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791456671"/>
        <c:crosses val="autoZero"/>
        <c:crossBetween val="between"/>
      </c:valAx>
      <c:catAx>
        <c:axId val="17914566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18449903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10 unidades mais demendadas dos 3 últimos meses</a:t>
            </a:r>
          </a:p>
        </c:rich>
      </c:tx>
      <c:layout>
        <c:manualLayout>
          <c:xMode val="edge"/>
          <c:yMode val="edge"/>
          <c:x val="0.20666659113653957"/>
          <c:y val="1.0869565217391304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'UNIDADES_-_10+_últimos_3_meses'!$A$7:$A$7</c:f>
              <c:strCache>
                <c:ptCount val="1"/>
                <c:pt idx="0">
                  <c:v>Secretaria Municipal da Saúde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'UNIDADES_-_10+_últimos_3_meses'!$B$7:$D$7</c:f>
              <c:numCache>
                <c:formatCode>General</c:formatCode>
                <c:ptCount val="3"/>
                <c:pt idx="0">
                  <c:v>518</c:v>
                </c:pt>
                <c:pt idx="1">
                  <c:v>574</c:v>
                </c:pt>
                <c:pt idx="2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8-4DEB-B2DA-7A917A35B7EB}"/>
            </c:ext>
          </c:extLst>
        </c:ser>
        <c:ser>
          <c:idx val="1"/>
          <c:order val="1"/>
          <c:tx>
            <c:strRef>
              <c:f>'UNIDADES_-_10+_últimos_3_meses'!$A$8:$A$8</c:f>
              <c:strCache>
                <c:ptCount val="1"/>
                <c:pt idx="0">
                  <c:v>Secretaria Municipal das Subprefeituras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'UNIDADES_-_10+_últimos_3_meses'!$B$8:$D$8</c:f>
              <c:numCache>
                <c:formatCode>General</c:formatCode>
                <c:ptCount val="3"/>
                <c:pt idx="0">
                  <c:v>485</c:v>
                </c:pt>
                <c:pt idx="1">
                  <c:v>464</c:v>
                </c:pt>
                <c:pt idx="2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C8-4DEB-B2DA-7A917A35B7EB}"/>
            </c:ext>
          </c:extLst>
        </c:ser>
        <c:ser>
          <c:idx val="2"/>
          <c:order val="2"/>
          <c:tx>
            <c:strRef>
              <c:f>'UNIDADES_-_10+_últimos_3_meses'!$A$9:$A$9</c:f>
              <c:strCache>
                <c:ptCount val="1"/>
                <c:pt idx="0">
                  <c:v>Órgão externo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'UNIDADES_-_10+_últimos_3_meses'!$B$9:$D$9</c:f>
              <c:numCache>
                <c:formatCode>General</c:formatCode>
                <c:ptCount val="3"/>
                <c:pt idx="0">
                  <c:v>287</c:v>
                </c:pt>
                <c:pt idx="1">
                  <c:v>474</c:v>
                </c:pt>
                <c:pt idx="2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C8-4DEB-B2DA-7A917A35B7EB}"/>
            </c:ext>
          </c:extLst>
        </c:ser>
        <c:ser>
          <c:idx val="3"/>
          <c:order val="3"/>
          <c:tx>
            <c:strRef>
              <c:f>'UNIDADES_-_10+_últimos_3_meses'!$A$10:$A$10</c:f>
              <c:strCache>
                <c:ptCount val="1"/>
                <c:pt idx="0">
                  <c:v>Companhia de Engenharia de Tráfego - CET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'UNIDADES_-_10+_últimos_3_meses'!$B$10:$D$10</c:f>
              <c:numCache>
                <c:formatCode>General</c:formatCode>
                <c:ptCount val="3"/>
                <c:pt idx="0">
                  <c:v>321</c:v>
                </c:pt>
                <c:pt idx="1">
                  <c:v>384</c:v>
                </c:pt>
                <c:pt idx="2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C8-4DEB-B2DA-7A917A35B7EB}"/>
            </c:ext>
          </c:extLst>
        </c:ser>
        <c:ser>
          <c:idx val="4"/>
          <c:order val="4"/>
          <c:tx>
            <c:strRef>
              <c:f>'UNIDADES_-_10+_últimos_3_meses'!$A$11:$A$11</c:f>
              <c:strCache>
                <c:ptCount val="1"/>
                <c:pt idx="0">
                  <c:v>São Paulo Transportes - SPTRANS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'UNIDADES_-_10+_últimos_3_meses'!$B$11:$D$11</c:f>
              <c:numCache>
                <c:formatCode>General</c:formatCode>
                <c:ptCount val="3"/>
                <c:pt idx="0">
                  <c:v>331</c:v>
                </c:pt>
                <c:pt idx="1">
                  <c:v>362</c:v>
                </c:pt>
                <c:pt idx="2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C8-4DEB-B2DA-7A917A35B7EB}"/>
            </c:ext>
          </c:extLst>
        </c:ser>
        <c:ser>
          <c:idx val="5"/>
          <c:order val="5"/>
          <c:tx>
            <c:strRef>
              <c:f>'UNIDADES_-_10+_últimos_3_meses'!$A$12:$A$12</c:f>
              <c:strCache>
                <c:ptCount val="1"/>
                <c:pt idx="0">
                  <c:v>Secretaria Municipal da Fazenda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'UNIDADES_-_10+_últimos_3_meses'!$B$12:$D$12</c:f>
              <c:numCache>
                <c:formatCode>General</c:formatCode>
                <c:ptCount val="3"/>
                <c:pt idx="0">
                  <c:v>315</c:v>
                </c:pt>
                <c:pt idx="1">
                  <c:v>320</c:v>
                </c:pt>
                <c:pt idx="2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C8-4DEB-B2DA-7A917A35B7EB}"/>
            </c:ext>
          </c:extLst>
        </c:ser>
        <c:ser>
          <c:idx val="6"/>
          <c:order val="6"/>
          <c:tx>
            <c:strRef>
              <c:f>'UNIDADES_-_10+_últimos_3_meses'!$A$13:$A$13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'UNIDADES_-_10+_últimos_3_meses'!$B$13:$D$13</c:f>
              <c:numCache>
                <c:formatCode>General</c:formatCode>
                <c:ptCount val="3"/>
                <c:pt idx="0">
                  <c:v>251</c:v>
                </c:pt>
                <c:pt idx="1">
                  <c:v>389</c:v>
                </c:pt>
                <c:pt idx="2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C8-4DEB-B2DA-7A917A35B7EB}"/>
            </c:ext>
          </c:extLst>
        </c:ser>
        <c:ser>
          <c:idx val="7"/>
          <c:order val="7"/>
          <c:tx>
            <c:strRef>
              <c:f>'UNIDADES_-_10+_últimos_3_meses'!$A$14:$A$14</c:f>
              <c:strCache>
                <c:ptCount val="1"/>
                <c:pt idx="0">
                  <c:v>Secretaria Executiva de Limpeza Urbana**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'UNIDADES_-_10+_últimos_3_meses'!$B$14:$D$14</c:f>
              <c:numCache>
                <c:formatCode>General</c:formatCode>
                <c:ptCount val="3"/>
                <c:pt idx="0">
                  <c:v>328</c:v>
                </c:pt>
                <c:pt idx="1">
                  <c:v>352</c:v>
                </c:pt>
                <c:pt idx="2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C8-4DEB-B2DA-7A917A35B7EB}"/>
            </c:ext>
          </c:extLst>
        </c:ser>
        <c:ser>
          <c:idx val="8"/>
          <c:order val="8"/>
          <c:tx>
            <c:strRef>
              <c:f>'UNIDADES_-_10+_últimos_3_meses'!$A$15:$A$15</c:f>
              <c:strCache>
                <c:ptCount val="1"/>
                <c:pt idx="0">
                  <c:v>Secretaria Municipal de Educação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'UNIDADES_-_10+_últimos_3_meses'!$B$15:$D$15</c:f>
              <c:numCache>
                <c:formatCode>General</c:formatCode>
                <c:ptCount val="3"/>
                <c:pt idx="0">
                  <c:v>199</c:v>
                </c:pt>
                <c:pt idx="1">
                  <c:v>173</c:v>
                </c:pt>
                <c:pt idx="2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C8-4DEB-B2DA-7A917A35B7EB}"/>
            </c:ext>
          </c:extLst>
        </c:ser>
        <c:ser>
          <c:idx val="9"/>
          <c:order val="9"/>
          <c:tx>
            <c:strRef>
              <c:f>'UNIDADES_-_10+_últimos_3_meses'!$A$16:$A$16</c:f>
              <c:strCache>
                <c:ptCount val="1"/>
                <c:pt idx="0">
                  <c:v>Agência Reguladora de Serviços Públicos do Município de São Paulo** </c:v>
                </c:pt>
              </c:strCache>
            </c:strRef>
          </c:tx>
          <c:invertIfNegative val="0"/>
          <c:cat>
            <c:numRef>
              <c:f>'UNIDADES_-_10+_últimos_3_meses'!$B$6:$D$6</c:f>
              <c:numCache>
                <c:formatCode>mmm\-yy</c:formatCode>
                <c:ptCount val="3"/>
                <c:pt idx="0">
                  <c:v>45597</c:v>
                </c:pt>
                <c:pt idx="1">
                  <c:v>45566</c:v>
                </c:pt>
                <c:pt idx="2">
                  <c:v>45536</c:v>
                </c:pt>
              </c:numCache>
            </c:numRef>
          </c:cat>
          <c:val>
            <c:numRef>
              <c:f>'UNIDADES_-_10+_últimos_3_meses'!$B$16:$D$16</c:f>
              <c:numCache>
                <c:formatCode>General</c:formatCode>
                <c:ptCount val="3"/>
                <c:pt idx="0">
                  <c:v>116</c:v>
                </c:pt>
                <c:pt idx="1">
                  <c:v>171</c:v>
                </c:pt>
                <c:pt idx="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C8-4DEB-B2DA-7A917A35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19695471"/>
        <c:axId val="1812050239"/>
      </c:barChart>
      <c:valAx>
        <c:axId val="1812050239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crossAx val="1819695471"/>
        <c:crosses val="autoZero"/>
        <c:crossBetween val="between"/>
        <c:majorUnit val="100"/>
      </c:valAx>
      <c:dateAx>
        <c:axId val="181969547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0239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634503663371914"/>
          <c:y val="0.1124780326372247"/>
          <c:w val="0.36479158109067705"/>
          <c:h val="0.7916590113648424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view3D>
      <c:rotX val="13"/>
      <c:rotY val="18"/>
      <c:rAngAx val="1"/>
    </c:view3D>
    <c:floor>
      <c:thickness val="0"/>
      <c:spPr>
        <a:noFill/>
        <a:ln w="9528" cap="flat">
          <a:solidFill>
            <a:srgbClr val="868686"/>
          </a:solidFill>
          <a:prstDash val="solid"/>
          <a:round/>
        </a:ln>
      </c:spPr>
    </c:floor>
    <c:sideWall>
      <c:thickness val="0"/>
      <c:spPr>
        <a:noFill/>
        <a:ln>
          <a:noFill/>
        </a:ln>
      </c:spPr>
    </c:sideWall>
    <c:backWall>
      <c:thickness val="0"/>
      <c:spPr>
        <a:noFill/>
        <a:ln>
          <a:noFill/>
        </a:ln>
      </c:spPr>
    </c:backWall>
    <c:plotArea>
      <c:layout>
        <c:manualLayout>
          <c:xMode val="edge"/>
          <c:yMode val="edge"/>
          <c:x val="1.8483969492481246E-2"/>
          <c:y val="0.1350512081065649"/>
          <c:w val="0.61593434052057794"/>
          <c:h val="0.8253107540637626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'10+_Unidades__NOV_24'!$B$22:$B$22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val>
            <c:numRef>
              <c:f>'10+_Unidades__NOV_24'!$B$23:$B$25</c:f>
              <c:numCache>
                <c:formatCode>General</c:formatCode>
                <c:ptCount val="3"/>
                <c:pt idx="0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EE5-806A-0B2A1BDF7229}"/>
            </c:ext>
          </c:extLst>
        </c:ser>
        <c:ser>
          <c:idx val="1"/>
          <c:order val="1"/>
          <c:tx>
            <c:strRef>
              <c:f>'10+_Unidades__NOV_24'!$C$22:$C$22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'10+_Unidades__NOV_24'!$C$23:$C$25</c:f>
              <c:numCache>
                <c:formatCode>General</c:formatCode>
                <c:ptCount val="3"/>
                <c:pt idx="0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EE5-806A-0B2A1BDF7229}"/>
            </c:ext>
          </c:extLst>
        </c:ser>
        <c:ser>
          <c:idx val="2"/>
          <c:order val="2"/>
          <c:tx>
            <c:strRef>
              <c:f>'10+_Unidades__NOV_24'!$D$22:$D$22</c:f>
              <c:strCache>
                <c:ptCount val="1"/>
                <c:pt idx="0">
                  <c:v>São Paulo Transportes - SPTRANS</c:v>
                </c:pt>
              </c:strCache>
            </c:strRef>
          </c:tx>
          <c:spPr>
            <a:solidFill>
              <a:srgbClr val="7F9A48"/>
            </a:solidFill>
            <a:ln>
              <a:noFill/>
            </a:ln>
          </c:spPr>
          <c:invertIfNegative val="0"/>
          <c:val>
            <c:numRef>
              <c:f>'10+_Unidades__NOV_24'!$D$23:$D$25</c:f>
              <c:numCache>
                <c:formatCode>General</c:formatCode>
                <c:ptCount val="3"/>
                <c:pt idx="0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EE5-806A-0B2A1BDF7229}"/>
            </c:ext>
          </c:extLst>
        </c:ser>
        <c:ser>
          <c:idx val="3"/>
          <c:order val="3"/>
          <c:tx>
            <c:strRef>
              <c:f>'10+_Unidades__NOV_24'!$E$22:$E$22</c:f>
              <c:strCache>
                <c:ptCount val="1"/>
                <c:pt idx="0">
                  <c:v>Secretaria Executiva de Limpeza Urbana**</c:v>
                </c:pt>
              </c:strCache>
            </c:strRef>
          </c:tx>
          <c:spPr>
            <a:solidFill>
              <a:srgbClr val="9933FF"/>
            </a:solidFill>
            <a:ln>
              <a:noFill/>
            </a:ln>
          </c:spPr>
          <c:invertIfNegative val="0"/>
          <c:val>
            <c:numRef>
              <c:f>'10+_Unidades__NOV_24'!$E$23:$E$25</c:f>
              <c:numCache>
                <c:formatCode>General</c:formatCode>
                <c:ptCount val="3"/>
                <c:pt idx="0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0-4EE5-806A-0B2A1BDF7229}"/>
            </c:ext>
          </c:extLst>
        </c:ser>
        <c:ser>
          <c:idx val="4"/>
          <c:order val="4"/>
          <c:tx>
            <c:strRef>
              <c:f>'10+_Unidades__NOV_24'!$F$22:$F$22</c:f>
              <c:strCache>
                <c:ptCount val="1"/>
                <c:pt idx="0">
                  <c:v>Companhia de Engenharia de Tráfego - CET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val>
            <c:numRef>
              <c:f>'10+_Unidades__NOV_24'!$F$23:$F$25</c:f>
              <c:numCache>
                <c:formatCode>General</c:formatCode>
                <c:ptCount val="3"/>
                <c:pt idx="0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0-4EE5-806A-0B2A1BDF7229}"/>
            </c:ext>
          </c:extLst>
        </c:ser>
        <c:ser>
          <c:idx val="5"/>
          <c:order val="5"/>
          <c:tx>
            <c:strRef>
              <c:f>'10+_Unidades__NOV_24'!$G$22:$G$22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</c:spPr>
          <c:invertIfNegative val="0"/>
          <c:val>
            <c:numRef>
              <c:f>'10+_Unidades__NOV_24'!$G$23:$G$25</c:f>
              <c:numCache>
                <c:formatCode>General</c:formatCode>
                <c:ptCount val="3"/>
                <c:pt idx="0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30-4EE5-806A-0B2A1BDF7229}"/>
            </c:ext>
          </c:extLst>
        </c:ser>
        <c:ser>
          <c:idx val="6"/>
          <c:order val="6"/>
          <c:tx>
            <c:strRef>
              <c:f>'10+_Unidades__NOV_24'!$H$22:$H$22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val>
            <c:numRef>
              <c:f>'10+_Unidades__NOV_24'!$H$23:$H$25</c:f>
              <c:numCache>
                <c:formatCode>General</c:formatCode>
                <c:ptCount val="3"/>
                <c:pt idx="0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0-4EE5-806A-0B2A1BDF7229}"/>
            </c:ext>
          </c:extLst>
        </c:ser>
        <c:ser>
          <c:idx val="7"/>
          <c:order val="7"/>
          <c:tx>
            <c:strRef>
              <c:f>'10+_Unidades__NOV_24'!$I$22:$I$22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val>
            <c:numRef>
              <c:f>'10+_Unidades__NOV_24'!$I$23:$I$25</c:f>
              <c:numCache>
                <c:formatCode>General</c:formatCode>
                <c:ptCount val="3"/>
                <c:pt idx="0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30-4EE5-806A-0B2A1BDF7229}"/>
            </c:ext>
          </c:extLst>
        </c:ser>
        <c:ser>
          <c:idx val="8"/>
          <c:order val="8"/>
          <c:tx>
            <c:strRef>
              <c:f>'10+_Unidades__NOV_24'!$J$22:$J$22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</c:spPr>
          <c:invertIfNegative val="0"/>
          <c:val>
            <c:numRef>
              <c:f>'10+_Unidades__NOV_24'!$J$23:$J$25</c:f>
              <c:numCache>
                <c:formatCode>General</c:formatCode>
                <c:ptCount val="3"/>
                <c:pt idx="0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0-4EE5-806A-0B2A1BDF7229}"/>
            </c:ext>
          </c:extLst>
        </c:ser>
        <c:ser>
          <c:idx val="9"/>
          <c:order val="9"/>
          <c:tx>
            <c:strRef>
              <c:f>'10+_Unidades__NOV_24'!$K$22:$K$22</c:f>
              <c:strCache>
                <c:ptCount val="1"/>
                <c:pt idx="0">
                  <c:v>Agência Reguladora de Serviços Públicos do Município de São Paulo** </c:v>
                </c:pt>
              </c:strCache>
            </c:strRef>
          </c:tx>
          <c:spPr>
            <a:solidFill>
              <a:srgbClr val="FCD5B5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896-47F7-8CCC-C0957B9B4A93}"/>
              </c:ext>
            </c:extLst>
          </c:dPt>
          <c:val>
            <c:numRef>
              <c:f>'10+_Unidades__NOV_24'!$K$23:$K$25</c:f>
              <c:numCache>
                <c:formatCode>General</c:formatCode>
                <c:ptCount val="3"/>
                <c:pt idx="0">
                  <c:v>116</c:v>
                </c:pt>
                <c:pt idx="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30-4EE5-806A-0B2A1BDF7229}"/>
            </c:ext>
          </c:extLst>
        </c:ser>
        <c:ser>
          <c:idx val="10"/>
          <c:order val="10"/>
          <c:tx>
            <c:strRef>
              <c:f>'10+_Unidades__NOV_24'!$L$22:$L$22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7B9E0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337-4F9F-993D-6E54A6BC5EE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'10+_Unidades__NOV_24'!$L$23:$L$25</c:f>
              <c:numCache>
                <c:formatCode>#,##0</c:formatCode>
                <c:ptCount val="3"/>
                <c:pt idx="2">
                  <c:v>4710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A30-4EE5-806A-0B2A1BDF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shape val="box"/>
        <c:axId val="1819697967"/>
        <c:axId val="1819700047"/>
        <c:axId val="0"/>
      </c:bar3DChart>
      <c:valAx>
        <c:axId val="181970004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967"/>
        <c:crosses val="autoZero"/>
        <c:crossBetween val="between"/>
        <c:majorUnit val="500"/>
      </c:valAx>
      <c:catAx>
        <c:axId val="1819697967"/>
        <c:scaling>
          <c:orientation val="minMax"/>
        </c:scaling>
        <c:delete val="1"/>
        <c:axPos val="b"/>
        <c:majorTickMark val="out"/>
        <c:minorTickMark val="none"/>
        <c:tickLblPos val="nextTo"/>
        <c:crossAx val="1819700047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560144300166354"/>
          <c:y val="0.1196235824714326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7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UNIDADES mais demandadas do mês de NOVEMBRO/24</a:t>
            </a:r>
          </a:p>
        </c:rich>
      </c:tx>
      <c:layout>
        <c:manualLayout>
          <c:xMode val="edge"/>
          <c:yMode val="edge"/>
          <c:x val="0.1304324757546258"/>
          <c:y val="8.3682081490560496E-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'10+_Unidades__NOV_24'!$B$6:$B$6</c:f>
              <c:strCache>
                <c:ptCount val="1"/>
                <c:pt idx="0">
                  <c:v>nov/24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C22C-433A-B111-F302FE51A5D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2C-433A-B111-F302FE51A5DE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C22C-433A-B111-F302FE51A5DE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2C-433A-B111-F302FE51A5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C22C-433A-B111-F302FE51A5DE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2C-433A-B111-F302FE51A5DE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C22C-433A-B111-F302FE51A5DE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2C-433A-B111-F302FE51A5DE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C22C-433A-B111-F302FE51A5DE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2C-433A-B111-F302FE51A5D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'10+_Unidades__NOV_24'!$A$7:$A$16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São Paulo Transportes - SPTRANS</c:v>
                </c:pt>
                <c:pt idx="3">
                  <c:v>Secretaria Executiva de Limpeza Urbana**</c:v>
                </c:pt>
                <c:pt idx="4">
                  <c:v>Companhia de Engenharia de Tráfego - CET</c:v>
                </c:pt>
                <c:pt idx="5">
                  <c:v>Secretaria Municipal da Fazenda</c:v>
                </c:pt>
                <c:pt idx="6">
                  <c:v>Órgão externo</c:v>
                </c:pt>
                <c:pt idx="7">
                  <c:v>Secretaria Municipal de Assistência e Desenvolvimento Social</c:v>
                </c:pt>
                <c:pt idx="8">
                  <c:v>Secretaria Municipal de Educação</c:v>
                </c:pt>
                <c:pt idx="9">
                  <c:v>Agência Reguladora de Serviços Públicos do Município de São Paulo** </c:v>
                </c:pt>
              </c:strCache>
            </c:strRef>
          </c:cat>
          <c:val>
            <c:numRef>
              <c:f>'10+_Unidades__NOV_24'!$B$7:$B$16</c:f>
              <c:numCache>
                <c:formatCode>General</c:formatCode>
                <c:ptCount val="10"/>
                <c:pt idx="0">
                  <c:v>518</c:v>
                </c:pt>
                <c:pt idx="1">
                  <c:v>485</c:v>
                </c:pt>
                <c:pt idx="2">
                  <c:v>331</c:v>
                </c:pt>
                <c:pt idx="3">
                  <c:v>328</c:v>
                </c:pt>
                <c:pt idx="4">
                  <c:v>321</c:v>
                </c:pt>
                <c:pt idx="5">
                  <c:v>315</c:v>
                </c:pt>
                <c:pt idx="6">
                  <c:v>287</c:v>
                </c:pt>
                <c:pt idx="7">
                  <c:v>251</c:v>
                </c:pt>
                <c:pt idx="8">
                  <c:v>199</c:v>
                </c:pt>
                <c:pt idx="9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0F5-4C9D-A13E-05FBB327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2024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Subprefeituras_2024!$P$4:$P$4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Subprefeituras_2024!$A$5:$A$36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Subprefeituras_2024!$P$5:$P$36</c:f>
              <c:numCache>
                <c:formatCode>0.0</c:formatCode>
                <c:ptCount val="32"/>
                <c:pt idx="0">
                  <c:v>2.1113243761996161</c:v>
                </c:pt>
                <c:pt idx="1">
                  <c:v>4.2917466410748562</c:v>
                </c:pt>
                <c:pt idx="2">
                  <c:v>3.5009596928982729</c:v>
                </c:pt>
                <c:pt idx="3">
                  <c:v>3.570057581573896</c:v>
                </c:pt>
                <c:pt idx="4">
                  <c:v>2.7792706333973127</c:v>
                </c:pt>
                <c:pt idx="5">
                  <c:v>2.2802303262955856</c:v>
                </c:pt>
                <c:pt idx="6">
                  <c:v>0.55278310940499042</c:v>
                </c:pt>
                <c:pt idx="7">
                  <c:v>0.96737044145873319</c:v>
                </c:pt>
                <c:pt idx="8">
                  <c:v>2.3877159309021114</c:v>
                </c:pt>
                <c:pt idx="9">
                  <c:v>1.3205374280230326</c:v>
                </c:pt>
                <c:pt idx="10">
                  <c:v>4.8982725527831095</c:v>
                </c:pt>
                <c:pt idx="11">
                  <c:v>2.1343570057581576</c:v>
                </c:pt>
                <c:pt idx="12">
                  <c:v>4.0998080614203456</c:v>
                </c:pt>
                <c:pt idx="13">
                  <c:v>2.0115163147792705</c:v>
                </c:pt>
                <c:pt idx="14">
                  <c:v>2.5873320537428022</c:v>
                </c:pt>
                <c:pt idx="15">
                  <c:v>6.8560460652591164</c:v>
                </c:pt>
                <c:pt idx="16">
                  <c:v>2.3570057581573893</c:v>
                </c:pt>
                <c:pt idx="17">
                  <c:v>5.2898272552783103</c:v>
                </c:pt>
                <c:pt idx="18">
                  <c:v>0.98272552783109401</c:v>
                </c:pt>
                <c:pt idx="19">
                  <c:v>5.5969289827255277</c:v>
                </c:pt>
                <c:pt idx="20">
                  <c:v>0.56813819577735125</c:v>
                </c:pt>
                <c:pt idx="21">
                  <c:v>3.9462571976967369</c:v>
                </c:pt>
                <c:pt idx="22">
                  <c:v>4.2380038387715935</c:v>
                </c:pt>
                <c:pt idx="23">
                  <c:v>4.6218809980806146</c:v>
                </c:pt>
                <c:pt idx="24">
                  <c:v>4.1458733205374276</c:v>
                </c:pt>
                <c:pt idx="25">
                  <c:v>2.1343570057581576</c:v>
                </c:pt>
                <c:pt idx="26">
                  <c:v>1.289827255278311</c:v>
                </c:pt>
                <c:pt idx="27">
                  <c:v>0.99808061420345495</c:v>
                </c:pt>
                <c:pt idx="28">
                  <c:v>6.9712092130518242</c:v>
                </c:pt>
                <c:pt idx="29">
                  <c:v>3.1401151631477928</c:v>
                </c:pt>
                <c:pt idx="30">
                  <c:v>5.0364683301343565</c:v>
                </c:pt>
                <c:pt idx="31">
                  <c:v>2.3339731285988483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Subprefeituras_2024!$O$4:$O$4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Subprefeituras_2024!$A$5:$A$36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Subprefeituras_2024!$O$5:$O$36</c:f>
              <c:numCache>
                <c:formatCode>0</c:formatCode>
                <c:ptCount val="32"/>
                <c:pt idx="0">
                  <c:v>25</c:v>
                </c:pt>
                <c:pt idx="1">
                  <c:v>50.81818181818182</c:v>
                </c:pt>
                <c:pt idx="2">
                  <c:v>41.454545454545453</c:v>
                </c:pt>
                <c:pt idx="3">
                  <c:v>42.272727272727273</c:v>
                </c:pt>
                <c:pt idx="4">
                  <c:v>32.909090909090907</c:v>
                </c:pt>
                <c:pt idx="5">
                  <c:v>27</c:v>
                </c:pt>
                <c:pt idx="6">
                  <c:v>6.5454545454545459</c:v>
                </c:pt>
                <c:pt idx="7">
                  <c:v>11.454545454545455</c:v>
                </c:pt>
                <c:pt idx="8">
                  <c:v>28.272727272727273</c:v>
                </c:pt>
                <c:pt idx="9">
                  <c:v>15.636363636363637</c:v>
                </c:pt>
                <c:pt idx="10">
                  <c:v>58</c:v>
                </c:pt>
                <c:pt idx="11">
                  <c:v>25.272727272727273</c:v>
                </c:pt>
                <c:pt idx="12">
                  <c:v>48.545454545454547</c:v>
                </c:pt>
                <c:pt idx="13">
                  <c:v>23.818181818181817</c:v>
                </c:pt>
                <c:pt idx="14">
                  <c:v>30.636363636363637</c:v>
                </c:pt>
                <c:pt idx="15">
                  <c:v>81.181818181818187</c:v>
                </c:pt>
                <c:pt idx="16">
                  <c:v>27.90909090909091</c:v>
                </c:pt>
                <c:pt idx="17">
                  <c:v>62.636363636363633</c:v>
                </c:pt>
                <c:pt idx="18">
                  <c:v>11.636363636363637</c:v>
                </c:pt>
                <c:pt idx="19">
                  <c:v>66.272727272727266</c:v>
                </c:pt>
                <c:pt idx="20">
                  <c:v>6.7272727272727275</c:v>
                </c:pt>
                <c:pt idx="21">
                  <c:v>46.727272727272727</c:v>
                </c:pt>
                <c:pt idx="22">
                  <c:v>50.18181818181818</c:v>
                </c:pt>
                <c:pt idx="23">
                  <c:v>54.727272727272727</c:v>
                </c:pt>
                <c:pt idx="24">
                  <c:v>49.090909090909093</c:v>
                </c:pt>
                <c:pt idx="25">
                  <c:v>25.272727272727273</c:v>
                </c:pt>
                <c:pt idx="26">
                  <c:v>15.272727272727273</c:v>
                </c:pt>
                <c:pt idx="27">
                  <c:v>11.818181818181818</c:v>
                </c:pt>
                <c:pt idx="28">
                  <c:v>82.545454545454547</c:v>
                </c:pt>
                <c:pt idx="29">
                  <c:v>37.18181818181818</c:v>
                </c:pt>
                <c:pt idx="30">
                  <c:v>59.636363636363633</c:v>
                </c:pt>
                <c:pt idx="31">
                  <c:v>27.636363636363637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0-40F4-BDBF-63B74F31D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xMode val="edge"/>
          <c:yMode val="edge"/>
          <c:x val="4.7347861657607959E-2"/>
          <c:y val="0.13160381268130958"/>
          <c:w val="0.92594697592887842"/>
          <c:h val="0.8462584497904113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'10+_SUB''s_2024'!$O$6:$O$6</c:f>
              <c:strCache>
                <c:ptCount val="1"/>
                <c:pt idx="0">
                  <c:v>Média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C6-4F4D-8B0E-7EB5547A3EA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C6-4F4D-8B0E-7EB5547A3EA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C6-4F4D-8B0E-7EB5547A3EA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C6-4F4D-8B0E-7EB5547A3EA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C6-4F4D-8B0E-7EB5547A3E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C6-4F4D-8B0E-7EB5547A3EA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C6-4F4D-8B0E-7EB5547A3EA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DC6-4F4D-8B0E-7EB5547A3EA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DC6-4F4D-8B0E-7EB5547A3EA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DC6-4F4D-8B0E-7EB5547A3EA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'10+_SUB''s_2024'!$A$7:$A$16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Ipiranga</c:v>
                </c:pt>
                <c:pt idx="6">
                  <c:v>Santana/Tucuruvi</c:v>
                </c:pt>
                <c:pt idx="7">
                  <c:v>Butantã</c:v>
                </c:pt>
                <c:pt idx="8">
                  <c:v>Pirituba/Jaraguá</c:v>
                </c:pt>
                <c:pt idx="9">
                  <c:v>Santo Amaro</c:v>
                </c:pt>
              </c:strCache>
            </c:strRef>
          </c:cat>
          <c:val>
            <c:numRef>
              <c:f>'10+_SUB''s_2024'!$O$7:$O$16</c:f>
              <c:numCache>
                <c:formatCode>0</c:formatCode>
                <c:ptCount val="10"/>
                <c:pt idx="0">
                  <c:v>82.545454545454547</c:v>
                </c:pt>
                <c:pt idx="1">
                  <c:v>81.181818181818187</c:v>
                </c:pt>
                <c:pt idx="2">
                  <c:v>66.272727272727266</c:v>
                </c:pt>
                <c:pt idx="3">
                  <c:v>62.636363636363633</c:v>
                </c:pt>
                <c:pt idx="4">
                  <c:v>59.636363636363633</c:v>
                </c:pt>
                <c:pt idx="5">
                  <c:v>58</c:v>
                </c:pt>
                <c:pt idx="6">
                  <c:v>54.727272727272727</c:v>
                </c:pt>
                <c:pt idx="7">
                  <c:v>50.81818181818182</c:v>
                </c:pt>
                <c:pt idx="8">
                  <c:v>50.18181818181818</c:v>
                </c:pt>
                <c:pt idx="9">
                  <c:v>49.090909090909093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0A-447C-9091-30C1FF5A9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NOVEMBRO/24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76-4F73-9272-B521E75B3F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76-4F73-9272-B521E75B3F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C76-4F73-9272-B521E75B3F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C76-4F73-9272-B521E75B3FB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C76-4F73-9272-B521E75B3FB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C76-4F73-9272-B521E75B3FB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C76-4F73-9272-B521E75B3FB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C76-4F73-9272-B521E75B3FB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C76-4F73-9272-B521E75B3FB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C76-4F73-9272-B521E75B3FB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C76-4F73-9272-B521E75B3FB4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76-4F73-9272-B521E75B3FB4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76-4F73-9272-B521E75B3FB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'10+_SUB''s_2024'!$A$7:$A$18</c15:sqref>
                  </c15:fullRef>
                </c:ext>
              </c:extLst>
              <c:f>('10+_SUB''s_2024'!$A$7:$A$16,'10+_SUB''s_2024'!$A$18)</c:f>
              <c:strCache>
                <c:ptCount val="11"/>
                <c:pt idx="0">
                  <c:v>Sé</c:v>
                </c:pt>
                <c:pt idx="1">
                  <c:v>Lapa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Ipiranga</c:v>
                </c:pt>
                <c:pt idx="6">
                  <c:v>Santana/Tucuruvi</c:v>
                </c:pt>
                <c:pt idx="7">
                  <c:v>Butantã</c:v>
                </c:pt>
                <c:pt idx="8">
                  <c:v>Pirituba/Jaraguá</c:v>
                </c:pt>
                <c:pt idx="9">
                  <c:v>Santo Amaro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'10+_SUB''s_2024'!$P$7:$P$18</c15:sqref>
                  </c15:fullRef>
                </c:ext>
              </c:extLst>
              <c:f>('10+_SUB''s_2024'!$P$7:$P$16,'10+_SUB''s_2024'!$P$18)</c:f>
              <c:numCache>
                <c:formatCode>0.00</c:formatCode>
                <c:ptCount val="11"/>
                <c:pt idx="0">
                  <c:v>7.7437858508604203</c:v>
                </c:pt>
                <c:pt idx="1">
                  <c:v>4.8757170172084132</c:v>
                </c:pt>
                <c:pt idx="2">
                  <c:v>6.8833652007648185</c:v>
                </c:pt>
                <c:pt idx="3">
                  <c:v>4.7801147227533463</c:v>
                </c:pt>
                <c:pt idx="4">
                  <c:v>3.8240917782026767</c:v>
                </c:pt>
                <c:pt idx="5">
                  <c:v>3.3460803059273423</c:v>
                </c:pt>
                <c:pt idx="6">
                  <c:v>3.8240917782026767</c:v>
                </c:pt>
                <c:pt idx="7">
                  <c:v>4.8757170172084132</c:v>
                </c:pt>
                <c:pt idx="8">
                  <c:v>5.5449330783938811</c:v>
                </c:pt>
                <c:pt idx="9">
                  <c:v>4.0152963671128106</c:v>
                </c:pt>
                <c:pt idx="10">
                  <c:v>50.286806883365202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76-4F73-9272-B521E75B3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Subprefeituras mais demandadas no mês de NOVEMBRO de 2024</a:t>
            </a:r>
          </a:p>
        </c:rich>
      </c:tx>
      <c:layout>
        <c:manualLayout>
          <c:xMode val="edge"/>
          <c:yMode val="edge"/>
          <c:x val="0.1304324757546258"/>
          <c:y val="2.6730781161663074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.10804746081826104"/>
          <c:w val="0.94725261925482607"/>
          <c:h val="0.85636100327621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'10+_Subprefeituras__NOV_24'!$B$6</c:f>
              <c:strCache>
                <c:ptCount val="1"/>
                <c:pt idx="0">
                  <c:v>nov/24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33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D3D-45A6-96B9-23E0447B3C2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D3D-45A6-96B9-23E0447B3C21}"/>
              </c:ext>
            </c:extLst>
          </c:dPt>
          <c:dPt>
            <c:idx val="2"/>
            <c:invertIfNegative val="0"/>
            <c:bubble3D val="0"/>
            <c:spPr>
              <a:solidFill>
                <a:srgbClr val="89A54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8D3D-45A6-96B9-23E0447B3C21}"/>
              </c:ext>
            </c:extLst>
          </c:dPt>
          <c:dPt>
            <c:idx val="3"/>
            <c:invertIfNegative val="0"/>
            <c:bubble3D val="0"/>
            <c:spPr>
              <a:solidFill>
                <a:srgbClr val="9933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8D3D-45A6-96B9-23E0447B3C2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8D3D-45A6-96B9-23E0447B3C21}"/>
              </c:ext>
            </c:extLst>
          </c:dPt>
          <c:dPt>
            <c:idx val="5"/>
            <c:invertIfNegative val="0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D3D-45A6-96B9-23E0447B3C21}"/>
              </c:ext>
            </c:extLst>
          </c:dPt>
          <c:dPt>
            <c:idx val="6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8D3D-45A6-96B9-23E0447B3C21}"/>
              </c:ext>
            </c:extLst>
          </c:dPt>
          <c:dPt>
            <c:idx val="7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8D3D-45A6-96B9-23E0447B3C21}"/>
              </c:ext>
            </c:extLst>
          </c:dPt>
          <c:dPt>
            <c:idx val="8"/>
            <c:invertIfNegative val="0"/>
            <c:bubble3D val="0"/>
            <c:spPr>
              <a:solidFill>
                <a:srgbClr val="00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8D3D-45A6-96B9-23E0447B3C21}"/>
              </c:ext>
            </c:extLst>
          </c:dPt>
          <c:dPt>
            <c:idx val="9"/>
            <c:invertIfNegative val="0"/>
            <c:bubble3D val="0"/>
            <c:spPr>
              <a:solidFill>
                <a:srgbClr val="FCD5B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8D3D-45A6-96B9-23E0447B3C2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'10+_Subprefeituras__NOV_24'!$A$7:$A$16</c:f>
              <c:strCache>
                <c:ptCount val="10"/>
                <c:pt idx="0">
                  <c:v>Sé</c:v>
                </c:pt>
                <c:pt idx="1">
                  <c:v>Penha</c:v>
                </c:pt>
                <c:pt idx="2">
                  <c:v>Pirituba/Jaraguá</c:v>
                </c:pt>
                <c:pt idx="3">
                  <c:v>Campo Limpo</c:v>
                </c:pt>
                <c:pt idx="4">
                  <c:v>Butantã</c:v>
                </c:pt>
                <c:pt idx="5">
                  <c:v>Lapa</c:v>
                </c:pt>
                <c:pt idx="6">
                  <c:v>Pinheiros</c:v>
                </c:pt>
                <c:pt idx="7">
                  <c:v>Mooca</c:v>
                </c:pt>
                <c:pt idx="8">
                  <c:v>Santo Amaro</c:v>
                </c:pt>
                <c:pt idx="9">
                  <c:v>Itaquera</c:v>
                </c:pt>
              </c:strCache>
            </c:strRef>
          </c:cat>
          <c:val>
            <c:numRef>
              <c:f>'10+_Subprefeituras__NOV_24'!$B$7:$B$16</c:f>
              <c:numCache>
                <c:formatCode>General</c:formatCode>
                <c:ptCount val="10"/>
                <c:pt idx="0">
                  <c:v>81</c:v>
                </c:pt>
                <c:pt idx="1">
                  <c:v>72</c:v>
                </c:pt>
                <c:pt idx="2">
                  <c:v>58</c:v>
                </c:pt>
                <c:pt idx="3">
                  <c:v>54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50</c:v>
                </c:pt>
                <c:pt idx="8">
                  <c:v>42</c:v>
                </c:pt>
                <c:pt idx="9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3D-45A6-96B9-23E0447B3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698799"/>
        <c:axId val="1819698383"/>
      </c:barChart>
      <c:valAx>
        <c:axId val="1819698383"/>
        <c:scaling>
          <c:orientation val="minMax"/>
        </c:scaling>
        <c:delete val="0"/>
        <c:axPos val="l"/>
        <c:majorGridlines>
          <c:spPr>
            <a:ln w="9528" cap="flat">
              <a:solidFill>
                <a:schemeClr val="bg1">
                  <a:lumMod val="75000"/>
                </a:schemeClr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chemeClr val="bg1">
                <a:lumMod val="75000"/>
              </a:schemeClr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799"/>
        <c:crosses val="autoZero"/>
        <c:crossBetween val="between"/>
      </c:valAx>
      <c:catAx>
        <c:axId val="181969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8383"/>
        <c:crosses val="autoZero"/>
        <c:auto val="1"/>
        <c:lblAlgn val="ctr"/>
        <c:lblOffset val="100"/>
        <c:tickLblSkip val="1"/>
        <c:noMultiLvlLbl val="0"/>
      </c:cat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Denúncias</a:t>
            </a:r>
            <a:r>
              <a:rPr lang="pt-BR" baseline="0"/>
              <a:t> - Unidades PMSP - NOVEMBRO/2024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Denúncia_Unidades_Mensal_2024!$A$4:$A$73</c:f>
              <c:strCache>
                <c:ptCount val="70"/>
                <c:pt idx="0">
                  <c:v>Agência Reguladora de Serviços Públicos do Município de São Paulo</c:v>
                </c:pt>
                <c:pt idx="1">
                  <c:v>AHMSP Autarquia Hospitalar Municipal</c:v>
                </c:pt>
                <c:pt idx="2">
                  <c:v>Casa Civil</c:v>
                </c:pt>
                <c:pt idx="3">
                  <c:v>Companhia de Engenharia de Tráfego - CET</c:v>
                </c:pt>
                <c:pt idx="4">
                  <c:v>Companhia Metropolitana de Habitação - COHAB</c:v>
                </c:pt>
                <c:pt idx="5">
                  <c:v>Controladoria Geral do Município</c:v>
                </c:pt>
                <c:pt idx="6">
                  <c:v>Não identificado*</c:v>
                </c:pt>
                <c:pt idx="7">
                  <c:v>Órgão externo</c:v>
                </c:pt>
                <c:pt idx="8">
                  <c:v>Procuradoria Geral do Município</c:v>
                </c:pt>
                <c:pt idx="9">
                  <c:v>São Paulo Obras - SPObras</c:v>
                </c:pt>
                <c:pt idx="10">
                  <c:v>São Paulo Transportes - SPTRANS</c:v>
                </c:pt>
                <c:pt idx="11">
                  <c:v>Secretaria de Relações Institucionais</c:v>
                </c:pt>
                <c:pt idx="12">
                  <c:v>Secretaria de Relações Internacionais</c:v>
                </c:pt>
                <c:pt idx="13">
                  <c:v>Secretaria do Governo Municipal</c:v>
                </c:pt>
                <c:pt idx="14">
                  <c:v>Secretaria Executiva de Limpeza Urbana</c:v>
                </c:pt>
                <c:pt idx="15">
                  <c:v>Secretaria Executiva de Mudanças Climáticas</c:v>
                </c:pt>
                <c:pt idx="16">
                  <c:v>Secretaria Municipal da Fazenda</c:v>
                </c:pt>
                <c:pt idx="17">
                  <c:v>Secretaria Municipal da Pessoa com Deficiência</c:v>
                </c:pt>
                <c:pt idx="18">
                  <c:v>Secretaria Municipal da Saúde</c:v>
                </c:pt>
                <c:pt idx="19">
                  <c:v>Secretaria Municipal das Subprefeituras</c:v>
                </c:pt>
                <c:pt idx="20">
                  <c:v>Secretaria Municipal de Assistência e Desenvolvimento Social</c:v>
                </c:pt>
                <c:pt idx="21">
                  <c:v>Secretaria Executiva de Comunicação</c:v>
                </c:pt>
                <c:pt idx="22">
                  <c:v>Secretaria Municipal de Cultura</c:v>
                </c:pt>
                <c:pt idx="23">
                  <c:v>Secretaria Municipal de Desenvolvimento Econômico e Trabalho</c:v>
                </c:pt>
                <c:pt idx="24">
                  <c:v>Secretaria Municipal de Direitos Humanos e Cidadania</c:v>
                </c:pt>
                <c:pt idx="25">
                  <c:v>Secretaria Municipal de Educação</c:v>
                </c:pt>
                <c:pt idx="26">
                  <c:v>Secretaria Municipal de Esportes e Lazer</c:v>
                </c:pt>
                <c:pt idx="27">
                  <c:v>Secretaria Municipal de Gestão</c:v>
                </c:pt>
                <c:pt idx="28">
                  <c:v>Secretaria Municipal de Habitação</c:v>
                </c:pt>
                <c:pt idx="29">
                  <c:v>Secretaria Municipal de Infraestrutura Urbana e Obras</c:v>
                </c:pt>
                <c:pt idx="30">
                  <c:v>Secretaria Municipal de Inovação e Tecnologia</c:v>
                </c:pt>
                <c:pt idx="31">
                  <c:v>Secretaria Municipal de Justiça</c:v>
                </c:pt>
                <c:pt idx="32">
                  <c:v>Secretaria Municipal de Mobilidade e Trânsito</c:v>
                </c:pt>
                <c:pt idx="33">
                  <c:v>Secretaria Municipal de Segurança Urbana</c:v>
                </c:pt>
                <c:pt idx="34">
                  <c:v>Secretaria Municipal de Turismo</c:v>
                </c:pt>
                <c:pt idx="35">
                  <c:v>Secretaria Municipal de Urbanismo e Licenciamento</c:v>
                </c:pt>
                <c:pt idx="36">
                  <c:v>Secretaria Municipal do Verde e Meio Ambiente</c:v>
                </c:pt>
                <c:pt idx="37">
                  <c:v>Subprefeitura Aricanduva</c:v>
                </c:pt>
                <c:pt idx="38">
                  <c:v>Subprefeitura Butantã</c:v>
                </c:pt>
                <c:pt idx="39">
                  <c:v>Subprefeitura Campo Limpo</c:v>
                </c:pt>
                <c:pt idx="40">
                  <c:v>Subprefeitura Capela do Socorro</c:v>
                </c:pt>
                <c:pt idx="41">
                  <c:v>Subprefeitura Casa Verde</c:v>
                </c:pt>
                <c:pt idx="42">
                  <c:v>Subprefeitura Cidade Ademar</c:v>
                </c:pt>
                <c:pt idx="43">
                  <c:v>Subprefeitura Cidade Tiradentes</c:v>
                </c:pt>
                <c:pt idx="44">
                  <c:v>Subprefeitura Ermelino Matarazzo</c:v>
                </c:pt>
                <c:pt idx="45">
                  <c:v>Subprefeitura Freguesia/Brasilândia</c:v>
                </c:pt>
                <c:pt idx="46">
                  <c:v>Subprefeitura Guaianases</c:v>
                </c:pt>
                <c:pt idx="47">
                  <c:v>Subprefeitura Ipiranga</c:v>
                </c:pt>
                <c:pt idx="48">
                  <c:v>Subprefeitura Itaim Paulista</c:v>
                </c:pt>
                <c:pt idx="49">
                  <c:v>Subprefeitura Itaquera</c:v>
                </c:pt>
                <c:pt idx="50">
                  <c:v>Subprefeitura Jabaquara</c:v>
                </c:pt>
                <c:pt idx="51">
                  <c:v>Subprefeitura Jaçanã/Tremembé</c:v>
                </c:pt>
                <c:pt idx="52">
                  <c:v>Subprefeitura Lapa</c:v>
                </c:pt>
                <c:pt idx="53">
                  <c:v>Subprefeitura M'Boi Mirim</c:v>
                </c:pt>
                <c:pt idx="54">
                  <c:v>Subprefeitura Mooca</c:v>
                </c:pt>
                <c:pt idx="55">
                  <c:v>Subprefeitura Parelheiros</c:v>
                </c:pt>
                <c:pt idx="56">
                  <c:v>Subprefeitura Penha</c:v>
                </c:pt>
                <c:pt idx="57">
                  <c:v>Subprefeitura Perus</c:v>
                </c:pt>
                <c:pt idx="58">
                  <c:v>Subprefeitura Pinheiros</c:v>
                </c:pt>
                <c:pt idx="59">
                  <c:v>Subprefeitura Pirituba/Jaraguá</c:v>
                </c:pt>
                <c:pt idx="60">
                  <c:v>Subprefeitura Santana/Tucuruvi</c:v>
                </c:pt>
                <c:pt idx="61">
                  <c:v>Subprefeitura Santo Amaro</c:v>
                </c:pt>
                <c:pt idx="62">
                  <c:v>Subprefeitura São Mateus</c:v>
                </c:pt>
                <c:pt idx="63">
                  <c:v>Subprefeitura São Miguel Paulista</c:v>
                </c:pt>
                <c:pt idx="64">
                  <c:v>Subprefeitura Sapopemba</c:v>
                </c:pt>
                <c:pt idx="65">
                  <c:v>Subprefeitura Sé</c:v>
                </c:pt>
                <c:pt idx="66">
                  <c:v>Subprefeitura Vila Maria/Vila Guilherme</c:v>
                </c:pt>
                <c:pt idx="67">
                  <c:v>Subprefeitura Vila Mariana</c:v>
                </c:pt>
                <c:pt idx="68">
                  <c:v>Subprefeitura Vila Prudente</c:v>
                </c:pt>
                <c:pt idx="69">
                  <c:v>Canceladas</c:v>
                </c:pt>
              </c:strCache>
            </c:strRef>
          </c:cat>
          <c:val>
            <c:numRef>
              <c:f>Denúncia_Unidades_Mensal_2024!$D$4:$D$73</c:f>
              <c:numCache>
                <c:formatCode>General</c:formatCode>
                <c:ptCount val="70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51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67</c:v>
                </c:pt>
                <c:pt idx="19">
                  <c:v>4</c:v>
                </c:pt>
                <c:pt idx="20">
                  <c:v>22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78</c:v>
                </c:pt>
                <c:pt idx="26">
                  <c:v>1</c:v>
                </c:pt>
                <c:pt idx="27">
                  <c:v>0</c:v>
                </c:pt>
                <c:pt idx="28">
                  <c:v>4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13</c:v>
                </c:pt>
                <c:pt idx="34">
                  <c:v>0</c:v>
                </c:pt>
                <c:pt idx="35">
                  <c:v>1</c:v>
                </c:pt>
                <c:pt idx="36">
                  <c:v>6</c:v>
                </c:pt>
                <c:pt idx="37">
                  <c:v>0</c:v>
                </c:pt>
                <c:pt idx="38">
                  <c:v>13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3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6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2</c:v>
                </c:pt>
                <c:pt idx="61">
                  <c:v>0</c:v>
                </c:pt>
                <c:pt idx="62">
                  <c:v>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6-4320-829B-BAE381AF4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01933328"/>
        <c:axId val="401934160"/>
      </c:barChart>
      <c:catAx>
        <c:axId val="40193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4160"/>
        <c:crosses val="autoZero"/>
        <c:auto val="1"/>
        <c:lblAlgn val="ctr"/>
        <c:lblOffset val="100"/>
        <c:noMultiLvlLbl val="0"/>
      </c:catAx>
      <c:valAx>
        <c:axId val="40193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9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Denúncias NOVEMBRO/2024</a:t>
            </a:r>
            <a:endParaRPr lang="pt-BR">
              <a:effectLst/>
            </a:endParaRPr>
          </a:p>
        </c:rich>
      </c:tx>
      <c:layout>
        <c:manualLayout>
          <c:xMode val="edge"/>
          <c:yMode val="edge"/>
          <c:x val="0.20108176100628933"/>
          <c:y val="2.5659295736516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Denúncia_Unidades_Mensal_2024!$A$76:$D$76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TOTAL</c:v>
                </c:pt>
              </c:strCache>
            </c:strRef>
          </c:cat>
          <c:val>
            <c:numRef>
              <c:f>Denúncia_Unidades_Mensal_2024!$A$77:$D$77</c:f>
              <c:numCache>
                <c:formatCode>General</c:formatCode>
                <c:ptCount val="4"/>
                <c:pt idx="0">
                  <c:v>134</c:v>
                </c:pt>
                <c:pt idx="1">
                  <c:v>197</c:v>
                </c:pt>
                <c:pt idx="2">
                  <c:v>2</c:v>
                </c:pt>
                <c:pt idx="3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7-48CB-9C35-B5A07FCB6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9658240"/>
        <c:axId val="559649088"/>
      </c:barChart>
      <c:catAx>
        <c:axId val="5596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49088"/>
        <c:crosses val="autoZero"/>
        <c:auto val="1"/>
        <c:lblAlgn val="ctr"/>
        <c:lblOffset val="100"/>
        <c:noMultiLvlLbl val="0"/>
      </c:catAx>
      <c:valAx>
        <c:axId val="55964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965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- Linha do Tempo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8"/>
          </c:marker>
          <c:trendline>
            <c:spPr>
              <a:ln w="12701" cap="rnd">
                <a:solidFill>
                  <a:srgbClr val="FF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Protocolos!$A$5:$A$16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Protocolos!$B$5:$B$16</c:f>
              <c:numCache>
                <c:formatCode>#,##0</c:formatCode>
                <c:ptCount val="12"/>
                <c:pt idx="0">
                  <c:v>5587</c:v>
                </c:pt>
                <c:pt idx="1">
                  <c:v>5847</c:v>
                </c:pt>
                <c:pt idx="2">
                  <c:v>6171</c:v>
                </c:pt>
                <c:pt idx="3">
                  <c:v>6588</c:v>
                </c:pt>
                <c:pt idx="4">
                  <c:v>5941</c:v>
                </c:pt>
                <c:pt idx="5">
                  <c:v>5990</c:v>
                </c:pt>
                <c:pt idx="6">
                  <c:v>6189</c:v>
                </c:pt>
                <c:pt idx="7">
                  <c:v>6144</c:v>
                </c:pt>
                <c:pt idx="8">
                  <c:v>5879</c:v>
                </c:pt>
                <c:pt idx="9">
                  <c:v>6067</c:v>
                </c:pt>
                <c:pt idx="10">
                  <c:v>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F3D-AAEB-D8C37D97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046495"/>
        <c:axId val="1812051071"/>
      </c:lineChart>
      <c:valAx>
        <c:axId val="181205107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A6A6A6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46495"/>
        <c:crosses val="autoZero"/>
        <c:crossBetween val="between"/>
      </c:valAx>
      <c:dateAx>
        <c:axId val="181204649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7F7F7F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2051071"/>
        <c:crosses val="autoZero"/>
        <c:auto val="1"/>
        <c:lblOffset val="100"/>
        <c:baseTimeUnit val="months"/>
        <c:majorUnit val="1"/>
      </c:dateAx>
      <c:spPr>
        <a:solidFill>
          <a:srgbClr val="D9D9D9"/>
        </a:soli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denúncias - 2024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Denúncia_Protocolos_2024!$A$6:$A$6</c:f>
              <c:strCache>
                <c:ptCount val="1"/>
                <c:pt idx="0">
                  <c:v>Deferidas</c:v>
                </c:pt>
              </c:strCache>
            </c:strRef>
          </c:tx>
          <c:spPr>
            <a:ln>
              <a:noFill/>
            </a:ln>
            <a:effectLst>
              <a:glow rad="25400">
                <a:schemeClr val="accent1">
                  <a:lumMod val="75000"/>
                </a:schemeClr>
              </a:glow>
            </a:effectLst>
          </c:spPr>
          <c:marker>
            <c:symbol val="circle"/>
            <c:size val="6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glow rad="25400">
                  <a:schemeClr val="accent1">
                    <a:lumMod val="75000"/>
                  </a:schemeClr>
                </a:glow>
              </a:effectLst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6-42D0-A834-70BDE09BFF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6-42D0-A834-70BDE09BFF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C6-42D0-A834-70BDE09BFF47}"/>
              </c:ext>
            </c:extLst>
          </c:dPt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Denúncia_Protocolos_2024!$B$6:$M$6</c:f>
              <c:numCache>
                <c:formatCode>General</c:formatCode>
                <c:ptCount val="12"/>
                <c:pt idx="1">
                  <c:v>134</c:v>
                </c:pt>
                <c:pt idx="2">
                  <c:v>215</c:v>
                </c:pt>
                <c:pt idx="3">
                  <c:v>170</c:v>
                </c:pt>
                <c:pt idx="4">
                  <c:v>174</c:v>
                </c:pt>
                <c:pt idx="5">
                  <c:v>140</c:v>
                </c:pt>
                <c:pt idx="6">
                  <c:v>194</c:v>
                </c:pt>
                <c:pt idx="7">
                  <c:v>176</c:v>
                </c:pt>
                <c:pt idx="8">
                  <c:v>189</c:v>
                </c:pt>
                <c:pt idx="9">
                  <c:v>112</c:v>
                </c:pt>
                <c:pt idx="10">
                  <c:v>109</c:v>
                </c:pt>
                <c:pt idx="11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B-49E0-97E5-71BAE31A0B86}"/>
            </c:ext>
          </c:extLst>
        </c:ser>
        <c:ser>
          <c:idx val="1"/>
          <c:order val="1"/>
          <c:tx>
            <c:strRef>
              <c:f>Denúncia_Protocolos_2024!$A$7:$A$7</c:f>
              <c:strCache>
                <c:ptCount val="1"/>
                <c:pt idx="0">
                  <c:v>Indeferidas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Denúncia_Protocolos_2024!$B$7:$M$7</c:f>
              <c:numCache>
                <c:formatCode>General</c:formatCode>
                <c:ptCount val="12"/>
                <c:pt idx="1">
                  <c:v>197</c:v>
                </c:pt>
                <c:pt idx="2">
                  <c:v>233</c:v>
                </c:pt>
                <c:pt idx="3">
                  <c:v>214</c:v>
                </c:pt>
                <c:pt idx="4">
                  <c:v>188</c:v>
                </c:pt>
                <c:pt idx="5">
                  <c:v>185</c:v>
                </c:pt>
                <c:pt idx="6">
                  <c:v>169</c:v>
                </c:pt>
                <c:pt idx="7">
                  <c:v>162</c:v>
                </c:pt>
                <c:pt idx="8">
                  <c:v>190</c:v>
                </c:pt>
                <c:pt idx="9">
                  <c:v>143</c:v>
                </c:pt>
                <c:pt idx="10">
                  <c:v>102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B-49E0-97E5-71BAE31A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71567"/>
        <c:axId val="1820270735"/>
      </c:lineChart>
      <c:valAx>
        <c:axId val="1820270735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567"/>
        <c:crosses val="autoZero"/>
        <c:crossBetween val="between"/>
      </c:valAx>
      <c:dateAx>
        <c:axId val="1820271567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735"/>
        <c:crosses val="autoZero"/>
        <c:auto val="1"/>
        <c:lblOffset val="100"/>
        <c:baseTimeUnit val="months"/>
        <c:majorUnit val="1"/>
      </c:dateAx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Linha do tempo protocolos - 2024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Denúncia_Protocolos_2024!$A$10:$A$10</c:f>
              <c:strCache>
                <c:ptCount val="1"/>
                <c:pt idx="0">
                  <c:v>Total denúncias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96B-491F-97F0-03126D81520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96B-491F-97F0-03126D8152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96B-491F-97F0-03126D8152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E96B-491F-97F0-03126D8152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E96B-491F-97F0-03126D8152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E96B-491F-97F0-03126D8152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6-E96B-491F-97F0-03126D8152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7-E96B-491F-97F0-03126D8152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8-E96B-491F-97F0-03126D8152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9-E96B-491F-97F0-03126D8152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E96B-491F-97F0-03126D81520D}"/>
              </c:ext>
            </c:extLst>
          </c:dPt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Denúncia_Protocolos_2024!$B$10:$M$10</c:f>
              <c:numCache>
                <c:formatCode>General</c:formatCode>
                <c:ptCount val="12"/>
                <c:pt idx="1">
                  <c:v>333</c:v>
                </c:pt>
                <c:pt idx="2">
                  <c:v>448</c:v>
                </c:pt>
                <c:pt idx="3">
                  <c:v>395</c:v>
                </c:pt>
                <c:pt idx="4">
                  <c:v>368</c:v>
                </c:pt>
                <c:pt idx="5">
                  <c:v>325</c:v>
                </c:pt>
                <c:pt idx="6">
                  <c:v>366</c:v>
                </c:pt>
                <c:pt idx="7">
                  <c:v>341</c:v>
                </c:pt>
                <c:pt idx="8">
                  <c:v>397</c:v>
                </c:pt>
                <c:pt idx="9">
                  <c:v>362</c:v>
                </c:pt>
                <c:pt idx="10">
                  <c:v>230</c:v>
                </c:pt>
                <c:pt idx="1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57-4E20-AC4D-B4C20E59AF66}"/>
            </c:ext>
          </c:extLst>
        </c:ser>
        <c:ser>
          <c:idx val="1"/>
          <c:order val="1"/>
          <c:tx>
            <c:strRef>
              <c:f>Denúncia_Protocolos_2024!$A$13:$A$13</c:f>
              <c:strCache>
                <c:ptCount val="1"/>
                <c:pt idx="0">
                  <c:v>Reclassificadas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numRef>
              <c:f>Denúncia_Protocolos_2024!$B$4:$M$4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Denúncia_Protocolos_2024!$B$13:$M$13</c:f>
              <c:numCache>
                <c:formatCode>General</c:formatCode>
                <c:ptCount val="12"/>
                <c:pt idx="1">
                  <c:v>423</c:v>
                </c:pt>
                <c:pt idx="2">
                  <c:v>499</c:v>
                </c:pt>
                <c:pt idx="3">
                  <c:v>441</c:v>
                </c:pt>
                <c:pt idx="4">
                  <c:v>446</c:v>
                </c:pt>
                <c:pt idx="5">
                  <c:v>381</c:v>
                </c:pt>
                <c:pt idx="6">
                  <c:v>333</c:v>
                </c:pt>
                <c:pt idx="7">
                  <c:v>370</c:v>
                </c:pt>
                <c:pt idx="8">
                  <c:v>410</c:v>
                </c:pt>
                <c:pt idx="9">
                  <c:v>110</c:v>
                </c:pt>
                <c:pt idx="10">
                  <c:v>91</c:v>
                </c:pt>
                <c:pt idx="11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57-4E20-AC4D-B4C20E59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267823"/>
        <c:axId val="1820267407"/>
      </c:lineChart>
      <c:valAx>
        <c:axId val="1820267407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823"/>
        <c:crosses val="autoZero"/>
        <c:crossBetween val="between"/>
      </c:valAx>
      <c:dateAx>
        <c:axId val="1820267823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mmm/yy" sourceLinked="0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7407"/>
        <c:crosses val="autoZero"/>
        <c:auto val="1"/>
        <c:lblOffset val="100"/>
        <c:baseTimeUnit val="months"/>
        <c:majorUnit val="1"/>
      </c:dateAx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800" b="1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2024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Denúncia_Protocolos_2024!$N$4:$N$4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68-4036-B66A-C0CD46E746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8-4036-B66A-C0CD46E74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Denúncia_Protocolos_2024!$A$6:$A$7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Denúncia_Protocolos_2024!$N$6:$N$7</c:f>
              <c:numCache>
                <c:formatCode>General</c:formatCode>
                <c:ptCount val="2"/>
                <c:pt idx="0">
                  <c:v>1740</c:v>
                </c:pt>
                <c:pt idx="1">
                  <c:v>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6A-4F6A-B5EC-E9349AD4B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Protocolos aceitos como denúncias 2024 - tipologia</a:t>
            </a:r>
          </a:p>
        </c:rich>
      </c:tx>
      <c:layout>
        <c:manualLayout>
          <c:xMode val="edge"/>
          <c:yMode val="edge"/>
          <c:x val="0.22355524707997329"/>
          <c:y val="2.0453435519360765E-2"/>
        </c:manualLayout>
      </c:layout>
      <c:overlay val="0"/>
      <c:spPr>
        <a:noFill/>
        <a:ln>
          <a:noFill/>
        </a:ln>
      </c:spPr>
    </c:title>
    <c:autoTitleDeleted val="0"/>
    <c:view3D>
      <c:rotX val="14"/>
      <c:rotY val="19"/>
      <c:rAngAx val="0"/>
    </c:view3D>
    <c:floor>
      <c:thickness val="0"/>
      <c:spPr>
        <a:noFill/>
        <a:ln w="6345" cap="flat">
          <a:solidFill>
            <a:srgbClr val="000000"/>
          </a:solidFill>
          <a:prstDash val="solid"/>
          <a:round/>
        </a:ln>
      </c:spPr>
    </c:floor>
    <c:sideWall>
      <c:thickness val="0"/>
      <c:spPr>
        <a:noFill/>
        <a:ln w="9528">
          <a:solidFill>
            <a:srgbClr val="000000"/>
          </a:solidFill>
          <a:prstDash val="solid"/>
        </a:ln>
      </c:spPr>
    </c:sideWall>
    <c:backWall>
      <c:thickness val="0"/>
      <c:spPr>
        <a:noFill/>
        <a:ln w="9528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Denúncia_Protocolos_2024!$A$48:$A$48</c:f>
              <c:strCache>
                <c:ptCount val="1"/>
                <c:pt idx="0">
                  <c:v>Total indeferidas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cat>
            <c:strRef>
              <c:f>Denúncia_Protocolos_2024!$B$34:$H$34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Denúncia_Protocolos_2024!$B$48:$H$48</c:f>
              <c:numCache>
                <c:formatCode>General</c:formatCode>
                <c:ptCount val="7"/>
                <c:pt idx="0">
                  <c:v>256</c:v>
                </c:pt>
                <c:pt idx="1">
                  <c:v>92</c:v>
                </c:pt>
                <c:pt idx="2">
                  <c:v>732</c:v>
                </c:pt>
                <c:pt idx="3">
                  <c:v>95</c:v>
                </c:pt>
                <c:pt idx="4">
                  <c:v>356</c:v>
                </c:pt>
                <c:pt idx="5">
                  <c:v>322</c:v>
                </c:pt>
                <c:pt idx="6">
                  <c:v>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691-8A1E-F44C48DDE3EC}"/>
            </c:ext>
          </c:extLst>
        </c:ser>
        <c:ser>
          <c:idx val="1"/>
          <c:order val="1"/>
          <c:tx>
            <c:strRef>
              <c:f>Denúncia_Protocolos_2024!$A$63:$A$63</c:f>
              <c:strCache>
                <c:ptCount val="1"/>
                <c:pt idx="0">
                  <c:v>Total deferidas</c:v>
                </c:pt>
              </c:strCache>
            </c:strRef>
          </c:tx>
          <c:spPr>
            <a:solidFill>
              <a:srgbClr val="BED1EA"/>
            </a:solidFill>
            <a:ln>
              <a:noFill/>
            </a:ln>
          </c:spPr>
          <c:invertIfNegative val="0"/>
          <c:cat>
            <c:strRef>
              <c:f>Denúncia_Protocolos_2024!$B$34:$H$34</c:f>
              <c:strCache>
                <c:ptCount val="7"/>
                <c:pt idx="0">
                  <c:v>Assédio moral</c:v>
                </c:pt>
                <c:pt idx="1">
                  <c:v>Assédio sexual **</c:v>
                </c:pt>
                <c:pt idx="2">
                  <c:v>Denunciar conduta inadequada de Agente Público</c:v>
                </c:pt>
                <c:pt idx="3">
                  <c:v>Desvio de verbas, materiais e bens públicos</c:v>
                </c:pt>
                <c:pt idx="4">
                  <c:v>Ilegalidade na gestão pública municipal</c:v>
                </c:pt>
                <c:pt idx="5">
                  <c:v>Irregularidade da contratação e/ou gestão de serviço público</c:v>
                </c:pt>
                <c:pt idx="6">
                  <c:v>Total Geral</c:v>
                </c:pt>
              </c:strCache>
            </c:strRef>
          </c:cat>
          <c:val>
            <c:numRef>
              <c:f>Denúncia_Protocolos_2024!$B$63:$H$63</c:f>
              <c:numCache>
                <c:formatCode>General</c:formatCode>
                <c:ptCount val="7"/>
                <c:pt idx="0">
                  <c:v>107</c:v>
                </c:pt>
                <c:pt idx="1">
                  <c:v>123</c:v>
                </c:pt>
                <c:pt idx="2">
                  <c:v>728</c:v>
                </c:pt>
                <c:pt idx="3">
                  <c:v>45</c:v>
                </c:pt>
                <c:pt idx="4">
                  <c:v>387</c:v>
                </c:pt>
                <c:pt idx="5">
                  <c:v>350</c:v>
                </c:pt>
                <c:pt idx="6">
                  <c:v>1740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1-4691-8A1E-F44C48DD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820271151"/>
        <c:axId val="1820270319"/>
        <c:axId val="1789614527"/>
      </c:bar3DChart>
      <c:valAx>
        <c:axId val="18202703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1151"/>
        <c:crosses val="autoZero"/>
        <c:crossBetween val="between"/>
      </c:valAx>
      <c:catAx>
        <c:axId val="182027115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auto val="1"/>
        <c:lblAlgn val="ctr"/>
        <c:lblOffset val="100"/>
        <c:noMultiLvlLbl val="0"/>
      </c:catAx>
      <c:serAx>
        <c:axId val="1789614527"/>
        <c:scaling>
          <c:orientation val="minMax"/>
        </c:scaling>
        <c:delete val="0"/>
        <c:axPos val="b"/>
        <c:majorGridlines>
          <c:spPr>
            <a:ln w="3172" cap="flat">
              <a:solidFill>
                <a:srgbClr val="000000"/>
              </a:solidFill>
              <a:prstDash val="solid"/>
              <a:round/>
            </a:ln>
          </c:spPr>
        </c:majorGridlines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70319"/>
        <c:crosses val="autoZero"/>
        <c:tickLblSkip val="1"/>
      </c:serAx>
      <c:spPr>
        <a:noFill/>
        <a:ln w="9528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Denúncia_Protocolos_2024!$Q$4</c:f>
              <c:strCache>
                <c:ptCount val="1"/>
                <c:pt idx="0">
                  <c:v>% Total 2024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B5D-4A73-8375-77E69AC2EAB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5B5D-4A73-8375-77E69AC2EAB3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B5D-4A73-8375-77E69AC2EAB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5B5D-4A73-8375-77E69AC2EAB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Denúncia_Protocolos_2024!$A$6:$A$13</c15:sqref>
                  </c15:fullRef>
                </c:ext>
              </c:extLst>
              <c:f>(Denúncia_Protocolos_2024!$A$6:$A$8,Denúncia_Protocolos_2024!$A$13)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Denúncia_Protocolos_2024!$Q$6:$Q$13</c15:sqref>
                  </c15:fullRef>
                </c:ext>
              </c:extLst>
              <c:f>(Denúncia_Protocolos_2024!$Q$6:$Q$8,Denúncia_Protocolos_2024!$Q$13)</c:f>
              <c:numCache>
                <c:formatCode>0.00</c:formatCode>
                <c:ptCount val="4"/>
                <c:pt idx="0">
                  <c:v>23.66702937976061</c:v>
                </c:pt>
                <c:pt idx="1">
                  <c:v>25.204026115342764</c:v>
                </c:pt>
                <c:pt idx="2">
                  <c:v>2.4075081610446136</c:v>
                </c:pt>
                <c:pt idx="3">
                  <c:v>48.721436343852012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D-4A73-8375-77E69AC2E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Linha do tempo - Protocolos e-SIC 2024</a:t>
            </a:r>
          </a:p>
        </c:rich>
      </c:tx>
      <c:layout>
        <c:manualLayout>
          <c:xMode val="edge"/>
          <c:yMode val="edge"/>
          <c:x val="0.15894340130560602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6106736657919"/>
          <c:y val="0.20738711071039484"/>
          <c:w val="0.58440608385490278"/>
          <c:h val="0.63228702108590529"/>
        </c:manualLayout>
      </c:layout>
      <c:lineChart>
        <c:grouping val="standard"/>
        <c:varyColors val="0"/>
        <c:ser>
          <c:idx val="0"/>
          <c:order val="0"/>
          <c:tx>
            <c:strRef>
              <c:f>'e-SIC_2024'!$B$5:$B$5</c:f>
              <c:strCache>
                <c:ptCount val="1"/>
                <c:pt idx="0">
                  <c:v>Protocolos*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</c:marker>
          <c:trendline>
            <c:spPr>
              <a:ln w="6345" cap="rnd">
                <a:solidFill>
                  <a:srgbClr val="000000"/>
                </a:solidFill>
                <a:prstDash val="solid"/>
                <a:round/>
              </a:ln>
            </c:spPr>
            <c:trendlineType val="linear"/>
            <c:dispRSqr val="0"/>
            <c:dispEq val="0"/>
          </c:trendline>
          <c:cat>
            <c:numRef>
              <c:f>'e-SIC_2024'!$A$6:$A$17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'e-SIC_2024'!$B$6:$B$17</c:f>
              <c:numCache>
                <c:formatCode>#,##0</c:formatCode>
                <c:ptCount val="12"/>
                <c:pt idx="0">
                  <c:v>564</c:v>
                </c:pt>
                <c:pt idx="1">
                  <c:v>688</c:v>
                </c:pt>
                <c:pt idx="2">
                  <c:v>634</c:v>
                </c:pt>
                <c:pt idx="3">
                  <c:v>882</c:v>
                </c:pt>
                <c:pt idx="4">
                  <c:v>556</c:v>
                </c:pt>
                <c:pt idx="5">
                  <c:v>604</c:v>
                </c:pt>
                <c:pt idx="6">
                  <c:v>600</c:v>
                </c:pt>
                <c:pt idx="7">
                  <c:v>652</c:v>
                </c:pt>
                <c:pt idx="8">
                  <c:v>736</c:v>
                </c:pt>
                <c:pt idx="9">
                  <c:v>612</c:v>
                </c:pt>
                <c:pt idx="10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1535"/>
        <c:axId val="1825391119"/>
      </c:lineChart>
      <c:lineChart>
        <c:grouping val="standard"/>
        <c:varyColors val="0"/>
        <c:ser>
          <c:idx val="1"/>
          <c:order val="1"/>
          <c:tx>
            <c:strRef>
              <c:f>'e-SIC_2024'!$C$5:$C$5</c:f>
              <c:strCache>
                <c:ptCount val="1"/>
                <c:pt idx="0">
                  <c:v>Variação**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3F3E-43D0-B58F-CB4F7AEDFC46}"/>
              </c:ext>
            </c:extLst>
          </c:dPt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F3E-43D0-B58F-CB4F7AEDFC4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3F3E-43D0-B58F-CB4F7AEDFC4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F3E-43D0-B58F-CB4F7AEDFC4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3F3E-43D0-B58F-CB4F7AEDFC4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F3E-43D0-B58F-CB4F7AEDFC46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3F3E-43D0-B58F-CB4F7AEDFC46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F3E-43D0-B58F-CB4F7AEDFC46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3F3E-43D0-B58F-CB4F7AEDFC46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F3E-43D0-B58F-CB4F7AEDFC46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3F3E-43D0-B58F-CB4F7AEDFC46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3F3E-43D0-B58F-CB4F7AEDFC46}"/>
              </c:ext>
            </c:extLst>
          </c:dPt>
          <c:cat>
            <c:numRef>
              <c:f>'e-SIC_2024'!$A$6:$A$17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'e-SIC_2024'!$C$6:$C$17</c:f>
              <c:numCache>
                <c:formatCode>0.00</c:formatCode>
                <c:ptCount val="12"/>
                <c:pt idx="0">
                  <c:v>27.89115646258503</c:v>
                </c:pt>
                <c:pt idx="1">
                  <c:v>21.98581560283688</c:v>
                </c:pt>
                <c:pt idx="2">
                  <c:v>-7.8488372093023253</c:v>
                </c:pt>
                <c:pt idx="3">
                  <c:v>39.116719242902207</c:v>
                </c:pt>
                <c:pt idx="4">
                  <c:v>-36.961451247165535</c:v>
                </c:pt>
                <c:pt idx="5">
                  <c:v>8.6330935251798557</c:v>
                </c:pt>
                <c:pt idx="6">
                  <c:v>-0.66225165562913912</c:v>
                </c:pt>
                <c:pt idx="7">
                  <c:v>8.6666666666666679</c:v>
                </c:pt>
                <c:pt idx="8">
                  <c:v>12.883435582822086</c:v>
                </c:pt>
                <c:pt idx="9">
                  <c:v>-16.847826086956523</c:v>
                </c:pt>
                <c:pt idx="10">
                  <c:v>-28.431372549019606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02B-41B9-BBC7-4B70F402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394863"/>
        <c:axId val="1825393615"/>
      </c:lineChart>
      <c:valAx>
        <c:axId val="182539111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Calibri"/>
                    <a:cs typeface="Calibri"/>
                  </a:rPr>
                  <a:t>Protocolos</a:t>
                </a:r>
              </a:p>
            </c:rich>
          </c:tx>
          <c:layout>
            <c:manualLayout>
              <c:xMode val="edge"/>
              <c:yMode val="edge"/>
              <c:x val="1.8260537945577273E-4"/>
              <c:y val="0.38378668834827967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535"/>
        <c:crosses val="autoZero"/>
        <c:crossBetween val="between"/>
      </c:valAx>
      <c:dateAx>
        <c:axId val="1825391535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000000"/>
              </a:solidFill>
              <a:prstDash val="solid"/>
              <a:round/>
            </a:ln>
          </c:spPr>
        </c:majorGridlines>
        <c:numFmt formatCode="mmm/yy" sourceLinked="0"/>
        <c:majorTickMark val="none"/>
        <c:minorTickMark val="none"/>
        <c:tickLblPos val="nextTo"/>
        <c:spPr>
          <a:noFill/>
          <a:ln w="9528" cap="flat">
            <a:solidFill>
              <a:srgbClr val="000000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1119"/>
        <c:crosses val="autoZero"/>
        <c:auto val="1"/>
        <c:lblOffset val="100"/>
        <c:baseTimeUnit val="months"/>
        <c:majorUnit val="1"/>
      </c:dateAx>
      <c:valAx>
        <c:axId val="1825393615"/>
        <c:scaling>
          <c:orientation val="minMax"/>
          <c:max val="100"/>
          <c:min val="-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5394863"/>
        <c:crosses val="max"/>
        <c:crossBetween val="between"/>
      </c:valAx>
      <c:dateAx>
        <c:axId val="182539486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5393615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8991452991452993"/>
          <c:y val="0.31004740169481521"/>
          <c:w val="0.21008547008547007"/>
          <c:h val="0.2874671958268262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62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8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10 órgãos + demandados - MÉDIA 2024</a:t>
            </a:r>
          </a:p>
        </c:rich>
      </c:tx>
      <c:layout>
        <c:manualLayout>
          <c:xMode val="edge"/>
          <c:yMode val="edge"/>
          <c:x val="0.16432979094396416"/>
          <c:y val="1.0498687664041995E-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25516491382633116"/>
          <c:y val="0.14752199282176343"/>
          <c:w val="0.56175797955325513"/>
          <c:h val="0.84337418452614688"/>
        </c:manualLayout>
      </c:layout>
      <c:pieChart>
        <c:varyColors val="1"/>
        <c:ser>
          <c:idx val="0"/>
          <c:order val="0"/>
          <c:tx>
            <c:strRef>
              <c:f>'e-SIC_2024'!$P$104:$P$104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3B64A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F8CF-4FF2-BF6A-4B678D8B909E}"/>
              </c:ext>
            </c:extLst>
          </c:dPt>
          <c:dPt>
            <c:idx val="1"/>
            <c:bubble3D val="0"/>
            <c:spPr>
              <a:solidFill>
                <a:srgbClr val="E2F0D9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F8CF-4FF2-BF6A-4B678D8B909E}"/>
              </c:ext>
            </c:extLst>
          </c:dPt>
          <c:dPt>
            <c:idx val="2"/>
            <c:bubble3D val="0"/>
            <c:spPr>
              <a:solidFill>
                <a:srgbClr val="00FF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F8CF-4FF2-BF6A-4B678D8B909E}"/>
              </c:ext>
            </c:extLst>
          </c:dPt>
          <c:dPt>
            <c:idx val="3"/>
            <c:bubble3D val="0"/>
            <c:spPr>
              <a:solidFill>
                <a:srgbClr val="E2AA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F8CF-4FF2-BF6A-4B678D8B909E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F8CF-4FF2-BF6A-4B678D8B909E}"/>
              </c:ext>
            </c:extLst>
          </c:dPt>
          <c:dPt>
            <c:idx val="5"/>
            <c:bubble3D val="0"/>
            <c:spPr>
              <a:solidFill>
                <a:srgbClr val="62993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F8CF-4FF2-BF6A-4B678D8B909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F8CF-4FF2-BF6A-4B678D8B909E}"/>
              </c:ext>
            </c:extLst>
          </c:dPt>
          <c:dPt>
            <c:idx val="7"/>
            <c:bubble3D val="0"/>
            <c:spPr>
              <a:solidFill>
                <a:srgbClr val="FF00F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F8CF-4FF2-BF6A-4B678D8B909E}"/>
              </c:ext>
            </c:extLst>
          </c:dPt>
          <c:dPt>
            <c:idx val="8"/>
            <c:bubble3D val="0"/>
            <c:spPr>
              <a:solidFill>
                <a:srgbClr val="BFBFB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F8CF-4FF2-BF6A-4B678D8B909E}"/>
              </c:ext>
            </c:extLst>
          </c:dPt>
          <c:dPt>
            <c:idx val="9"/>
            <c:bubble3D val="0"/>
            <c:spPr>
              <a:solidFill>
                <a:srgbClr val="FFF2CC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F8CF-4FF2-BF6A-4B678D8B909E}"/>
              </c:ext>
            </c:extLst>
          </c:dPt>
          <c:dLbls>
            <c:dLbl>
              <c:idx val="0"/>
              <c:layout>
                <c:manualLayout>
                  <c:x val="-7.3808158987574424E-2"/>
                  <c:y val="0.11853541929306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CF-4FF2-BF6A-4B678D8B909E}"/>
                </c:ext>
              </c:extLst>
            </c:dLbl>
            <c:dLbl>
              <c:idx val="6"/>
              <c:layout>
                <c:manualLayout>
                  <c:x val="7.9563591992799221E-2"/>
                  <c:y val="4.8957777915555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CF-4FF2-BF6A-4B678D8B909E}"/>
                </c:ext>
              </c:extLst>
            </c:dLbl>
            <c:dLbl>
              <c:idx val="7"/>
              <c:layout>
                <c:manualLayout>
                  <c:x val="4.7931262985720979E-2"/>
                  <c:y val="0.102100977535288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CF-4FF2-BF6A-4B678D8B909E}"/>
                </c:ext>
              </c:extLst>
            </c:dLbl>
            <c:dLbl>
              <c:idx val="8"/>
              <c:layout>
                <c:manualLayout>
                  <c:x val="4.3903521549342961E-2"/>
                  <c:y val="0.104887125329806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CF-4FF2-BF6A-4B678D8B909E}"/>
                </c:ext>
              </c:extLst>
            </c:dLbl>
            <c:dLbl>
              <c:idx val="9"/>
              <c:layout>
                <c:manualLayout>
                  <c:x val="9.7950155438487063E-3"/>
                  <c:y val="0.101445154001419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CF-4FF2-BF6A-4B678D8B909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'e-SIC_2024'!$A$105:$A$114</c:f>
              <c:strCache>
                <c:ptCount val="10"/>
                <c:pt idx="0">
                  <c:v>SMS</c:v>
                </c:pt>
                <c:pt idx="1">
                  <c:v>CET</c:v>
                </c:pt>
                <c:pt idx="2">
                  <c:v>SME</c:v>
                </c:pt>
                <c:pt idx="3">
                  <c:v>SPTrans</c:v>
                </c:pt>
                <c:pt idx="4">
                  <c:v>SF</c:v>
                </c:pt>
                <c:pt idx="5">
                  <c:v>SMSUB</c:v>
                </c:pt>
                <c:pt idx="6">
                  <c:v>SMUL</c:v>
                </c:pt>
                <c:pt idx="7">
                  <c:v>SEGES</c:v>
                </c:pt>
                <c:pt idx="8">
                  <c:v>COHAB</c:v>
                </c:pt>
                <c:pt idx="9">
                  <c:v>SMC</c:v>
                </c:pt>
              </c:strCache>
            </c:strRef>
          </c:cat>
          <c:val>
            <c:numRef>
              <c:f>'e-SIC_2024'!$N$105:$N$114</c:f>
              <c:numCache>
                <c:formatCode>General</c:formatCode>
                <c:ptCount val="10"/>
                <c:pt idx="0">
                  <c:v>1186</c:v>
                </c:pt>
                <c:pt idx="1">
                  <c:v>471</c:v>
                </c:pt>
                <c:pt idx="2">
                  <c:v>393</c:v>
                </c:pt>
                <c:pt idx="3">
                  <c:v>388</c:v>
                </c:pt>
                <c:pt idx="4">
                  <c:v>388</c:v>
                </c:pt>
                <c:pt idx="5">
                  <c:v>284</c:v>
                </c:pt>
                <c:pt idx="6">
                  <c:v>250</c:v>
                </c:pt>
                <c:pt idx="7">
                  <c:v>201</c:v>
                </c:pt>
                <c:pt idx="8">
                  <c:v>195</c:v>
                </c:pt>
                <c:pt idx="9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4B-4683-AFFC-A824F94A5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FF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4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Instância de decisões - NOVEMBRO 2024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'e-SIC_2024'!$U$22</c:f>
              <c:strCache>
                <c:ptCount val="1"/>
                <c:pt idx="0">
                  <c:v>nov/24</c:v>
                </c:pt>
              </c:strCache>
            </c:strRef>
          </c:tx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5"/>
              <c:pt idx="0">
                <c:v>Total (decisões iniciais)</c:v>
              </c:pt>
              <c:pt idx="1">
                <c:v>Total (decisões 1ª instância)</c:v>
              </c:pt>
              <c:pt idx="2">
                <c:v>Total (decisões 2ª instância)</c:v>
              </c:pt>
              <c:pt idx="3">
                <c:v>Recurso de Ofício (RO)</c:v>
              </c:pt>
              <c:pt idx="4">
                <c:v>Total (decisões 3ª instância)</c:v>
              </c:pt>
            </c:strLit>
          </c:cat>
          <c:val>
            <c:numRef>
              <c:f>('e-SIC_2024'!$U$27,'e-SIC_2024'!$U$33,'e-SIC_2024'!$U$39,'e-SIC_2024'!$U$42,'e-SIC_2024'!$U$47)</c:f>
              <c:numCache>
                <c:formatCode>General</c:formatCode>
                <c:ptCount val="5"/>
                <c:pt idx="0">
                  <c:v>440</c:v>
                </c:pt>
                <c:pt idx="1">
                  <c:v>65</c:v>
                </c:pt>
                <c:pt idx="2">
                  <c:v>155</c:v>
                </c:pt>
                <c:pt idx="3">
                  <c:v>127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C-450A-ADBE-AF38E3B8F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268655"/>
        <c:axId val="1820268239"/>
      </c:areaChart>
      <c:valAx>
        <c:axId val="1820268239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655"/>
        <c:crosses val="autoZero"/>
        <c:crossBetween val="midCat"/>
        <c:majorUnit val="50"/>
      </c:valAx>
      <c:catAx>
        <c:axId val="182026865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2026823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 sz="1600">
                <a:solidFill>
                  <a:srgbClr val="002060"/>
                </a:solidFill>
              </a:rPr>
              <a:t>Canal de Entrada </a:t>
            </a:r>
            <a:r>
              <a:rPr lang="pt-BR" sz="1600" b="1" i="0" u="none" strike="noStrike" baseline="0">
                <a:effectLst/>
              </a:rPr>
              <a:t>- NOVEMBRO/2024</a:t>
            </a:r>
            <a:endParaRPr lang="pt-BR" sz="1600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24D-40B2-A46E-4CD81EDF1B8F}"/>
              </c:ext>
            </c:extLst>
          </c:dPt>
          <c:dLbls>
            <c:dLbl>
              <c:idx val="0"/>
              <c:layout>
                <c:manualLayout>
                  <c:x val="-5.556649168853893E-3"/>
                  <c:y val="-0.36802384076990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4D-40B2-A46E-4CD81EDF1B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Alteração_de_Processo_Dados!$D$23</c:f>
              <c:strCache>
                <c:ptCount val="1"/>
                <c:pt idx="0">
                  <c:v>PORTAL</c:v>
                </c:pt>
              </c:strCache>
            </c:strRef>
          </c:cat>
          <c:val>
            <c:numRef>
              <c:f>Alteração_de_Processo_Dados!$E$23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D-40B2-A46E-4CD81EDF1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88759711"/>
        <c:axId val="888746399"/>
        <c:axId val="0"/>
      </c:bar3DChart>
      <c:valAx>
        <c:axId val="888746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59711"/>
        <c:crosses val="autoZero"/>
        <c:crossBetween val="between"/>
      </c:valAx>
      <c:catAx>
        <c:axId val="8887597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887463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pt-BR">
                <a:solidFill>
                  <a:srgbClr val="002060"/>
                </a:solidFill>
              </a:rPr>
              <a:t>Status Atual - </a:t>
            </a:r>
            <a:r>
              <a:rPr lang="pt-BR" sz="1600" b="1" i="0" u="none" strike="noStrike" baseline="0">
                <a:effectLst/>
              </a:rPr>
              <a:t>NOVEMBRO/2024</a:t>
            </a:r>
            <a:endParaRPr lang="pt-BR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Alteração_de_Processo_Dados!$D$20:$D$22</c:f>
              <c:strCache>
                <c:ptCount val="3"/>
                <c:pt idx="0">
                  <c:v>CANCELADA</c:v>
                </c:pt>
                <c:pt idx="1">
                  <c:v>EM ANDAMENTO</c:v>
                </c:pt>
                <c:pt idx="2">
                  <c:v>FINALIZADA</c:v>
                </c:pt>
              </c:strCache>
            </c:strRef>
          </c:cat>
          <c:val>
            <c:numRef>
              <c:f>Alteração_de_Processo_Dados!$E$20:$E$22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8B9-B89E-2807E695ED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780736"/>
        <c:axId val="1045781984"/>
      </c:barChart>
      <c:catAx>
        <c:axId val="104578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1984"/>
        <c:crosses val="autoZero"/>
        <c:auto val="1"/>
        <c:lblAlgn val="ctr"/>
        <c:lblOffset val="100"/>
        <c:noMultiLvlLbl val="0"/>
      </c:catAx>
      <c:valAx>
        <c:axId val="104578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57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 de elogios - mensal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Elogios_Sugestões!$B$7</c:f>
              <c:strCache>
                <c:ptCount val="1"/>
                <c:pt idx="0">
                  <c:v>Elogio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Elogios_Sugestões!$C$6:$M$6</c:f>
              <c:numCache>
                <c:formatCode>mmm\-yy</c:formatCode>
                <c:ptCount val="11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</c:numCache>
            </c:numRef>
          </c:cat>
          <c:val>
            <c:numRef>
              <c:f>Elogios_Sugestões!$C$7:$M$7</c:f>
              <c:numCache>
                <c:formatCode>General</c:formatCode>
                <c:ptCount val="11"/>
                <c:pt idx="0">
                  <c:v>70</c:v>
                </c:pt>
                <c:pt idx="1">
                  <c:v>82</c:v>
                </c:pt>
                <c:pt idx="2">
                  <c:v>93</c:v>
                </c:pt>
                <c:pt idx="3">
                  <c:v>90</c:v>
                </c:pt>
                <c:pt idx="4">
                  <c:v>77</c:v>
                </c:pt>
                <c:pt idx="5">
                  <c:v>76</c:v>
                </c:pt>
                <c:pt idx="6">
                  <c:v>93</c:v>
                </c:pt>
                <c:pt idx="7">
                  <c:v>97</c:v>
                </c:pt>
                <c:pt idx="8">
                  <c:v>79</c:v>
                </c:pt>
                <c:pt idx="9">
                  <c:v>95</c:v>
                </c:pt>
                <c:pt idx="10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C-4B76-B3E9-720FA1ADB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766927"/>
        <c:axId val="1598774415"/>
      </c:lineChart>
      <c:dateAx>
        <c:axId val="15987669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74415"/>
        <c:crosses val="autoZero"/>
        <c:auto val="1"/>
        <c:lblOffset val="100"/>
        <c:baseTimeUnit val="months"/>
      </c:dateAx>
      <c:valAx>
        <c:axId val="1598774415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pt-BR" b="1">
                <a:solidFill>
                  <a:schemeClr val="accent5">
                    <a:lumMod val="50000"/>
                  </a:schemeClr>
                </a:solidFill>
              </a:rPr>
              <a:t>Quantidade Mensal - 2024</a:t>
            </a:r>
          </a:p>
        </cx:rich>
      </cx:tx>
    </cx:title>
    <cx:plotArea>
      <cx:plotAreaRegion>
        <cx:series layoutId="treemap" uniqueId="{D4F58D42-DC2E-4C99-8F88-6405693F2915}">
          <cx:dataLabels pos="inEnd"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spPr>
    <a:solidFill>
      <a:schemeClr val="bg1"/>
    </a:solidFill>
    <a:ln>
      <a:solidFill>
        <a:sysClr val="windowText" lastClr="000000"/>
      </a:solidFill>
    </a:ln>
  </cx:spPr>
</cx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Total</a:t>
            </a:r>
            <a:r>
              <a:rPr lang="en-US" b="1" baseline="0">
                <a:solidFill>
                  <a:sysClr val="windowText" lastClr="000000"/>
                </a:solidFill>
              </a:rPr>
              <a:t> de sugestões - mensal 2024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Elogios_Sugestões!$B$8</c:f>
              <c:strCache>
                <c:ptCount val="1"/>
                <c:pt idx="0">
                  <c:v>Sugestão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Elogios_Sugestões!$D$6:$M$6</c:f>
              <c:numCache>
                <c:formatCode>mmm\-yy</c:formatCode>
                <c:ptCount val="10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</c:numCache>
            </c:numRef>
          </c:cat>
          <c:val>
            <c:numRef>
              <c:f>Elogios_Sugestões!$D$8:$M$8</c:f>
              <c:numCache>
                <c:formatCode>General</c:formatCode>
                <c:ptCount val="10"/>
                <c:pt idx="0">
                  <c:v>64</c:v>
                </c:pt>
                <c:pt idx="1">
                  <c:v>44</c:v>
                </c:pt>
                <c:pt idx="2">
                  <c:v>56</c:v>
                </c:pt>
                <c:pt idx="3">
                  <c:v>42</c:v>
                </c:pt>
                <c:pt idx="4">
                  <c:v>52</c:v>
                </c:pt>
                <c:pt idx="5">
                  <c:v>33</c:v>
                </c:pt>
                <c:pt idx="6">
                  <c:v>46</c:v>
                </c:pt>
                <c:pt idx="7">
                  <c:v>67</c:v>
                </c:pt>
                <c:pt idx="8">
                  <c:v>66</c:v>
                </c:pt>
                <c:pt idx="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E-4E2B-955D-53812333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766927"/>
        <c:axId val="1598774415"/>
      </c:lineChart>
      <c:dateAx>
        <c:axId val="15987669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74415"/>
        <c:crosses val="autoZero"/>
        <c:auto val="1"/>
        <c:lblOffset val="100"/>
        <c:baseTimeUnit val="months"/>
      </c:dateAx>
      <c:valAx>
        <c:axId val="1598774415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876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Canais de entrada - NOVEMBRO/2024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06460003310397"/>
          <c:y val="0.19418894736668657"/>
          <c:w val="0.52186252394126409"/>
          <c:h val="0.72232145505356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cat>
            <c:numRef>
              <c:f>Canais_atendimento!$C$4</c:f>
              <c:numCache>
                <c:formatCode>mmm\-yy</c:formatCode>
                <c:ptCount val="1"/>
                <c:pt idx="0">
                  <c:v>45597</c:v>
                </c:pt>
              </c:numCache>
            </c:numRef>
          </c:cat>
          <c:val>
            <c:numRef>
              <c:f>Canais_atendimento!$C$5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A3C-873A-128399ECBA6B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cat>
            <c:numRef>
              <c:f>Canais_atendimento!$C$4</c:f>
              <c:numCache>
                <c:formatCode>mmm\-yy</c:formatCode>
                <c:ptCount val="1"/>
                <c:pt idx="0">
                  <c:v>45597</c:v>
                </c:pt>
              </c:numCache>
            </c:numRef>
          </c:cat>
          <c:val>
            <c:numRef>
              <c:f>Canais_atendimento!$C$6</c:f>
              <c:numCache>
                <c:formatCode>General</c:formatCode>
                <c:ptCount val="1"/>
                <c:pt idx="0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C-4A3C-873A-128399ECBA6B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cat>
            <c:numRef>
              <c:f>Canais_atendimento!$C$4</c:f>
              <c:numCache>
                <c:formatCode>mmm\-yy</c:formatCode>
                <c:ptCount val="1"/>
                <c:pt idx="0">
                  <c:v>45597</c:v>
                </c:pt>
              </c:numCache>
            </c:numRef>
          </c:cat>
          <c:val>
            <c:numRef>
              <c:f>Canais_atendimento!$C$7</c:f>
              <c:numCache>
                <c:formatCode>General</c:formatCode>
                <c:ptCount val="1"/>
                <c:pt idx="0">
                  <c:v>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A3C-873A-128399ECBA6B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cat>
            <c:numRef>
              <c:f>Canais_atendimento!$C$4</c:f>
              <c:numCache>
                <c:formatCode>mmm\-yy</c:formatCode>
                <c:ptCount val="1"/>
                <c:pt idx="0">
                  <c:v>45597</c:v>
                </c:pt>
              </c:numCache>
            </c:numRef>
          </c:cat>
          <c:val>
            <c:numRef>
              <c:f>Canais_atendimento!$C$8</c:f>
              <c:numCache>
                <c:formatCode>General</c:formatCode>
                <c:ptCount val="1"/>
                <c:pt idx="0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A3C-873A-128399ECBA6B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cat>
            <c:numRef>
              <c:f>Canais_atendimento!$C$4</c:f>
              <c:numCache>
                <c:formatCode>mmm\-yy</c:formatCode>
                <c:ptCount val="1"/>
                <c:pt idx="0">
                  <c:v>45597</c:v>
                </c:pt>
              </c:numCache>
            </c:numRef>
          </c:cat>
          <c:val>
            <c:numRef>
              <c:f>Canais_atendimento!$C$9</c:f>
              <c:numCache>
                <c:formatCode>General</c:formatCode>
                <c:ptCount val="1"/>
                <c:pt idx="0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7C-4A3C-873A-128399ECBA6B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cat>
            <c:numRef>
              <c:f>Canais_atendimento!$C$4</c:f>
              <c:numCache>
                <c:formatCode>mmm\-yy</c:formatCode>
                <c:ptCount val="1"/>
                <c:pt idx="0">
                  <c:v>45597</c:v>
                </c:pt>
              </c:numCache>
            </c:numRef>
          </c:cat>
          <c:val>
            <c:numRef>
              <c:f>Canais_atendimento!$C$10</c:f>
              <c:numCache>
                <c:formatCode>General</c:formatCode>
                <c:ptCount val="1"/>
                <c:pt idx="0">
                  <c:v>2085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7C-4A3C-873A-128399ECBA6B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numRef>
              <c:f>Canais_atendimento!$C$4</c:f>
              <c:numCache>
                <c:formatCode>mmm\-yy</c:formatCode>
                <c:ptCount val="1"/>
                <c:pt idx="0">
                  <c:v>45597</c:v>
                </c:pt>
              </c:numCache>
            </c:numRef>
          </c:cat>
          <c:val>
            <c:numRef>
              <c:f>Canais_atendimento!$C$11</c:f>
              <c:numCache>
                <c:formatCode>General</c:formatCode>
                <c:ptCount val="1"/>
                <c:pt idx="0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9-4D95-BAD3-DAB6557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051903"/>
        <c:axId val="1812053567"/>
      </c:barChart>
      <c:valAx>
        <c:axId val="1812053567"/>
        <c:scaling>
          <c:orientation val="minMax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12051903"/>
        <c:crosses val="autoZero"/>
        <c:crossBetween val="between"/>
      </c:valAx>
      <c:dateAx>
        <c:axId val="1812051903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3567"/>
        <c:crosses val="autoZero"/>
        <c:auto val="1"/>
        <c:lblOffset val="100"/>
        <c:baseTimeUnit val="days"/>
      </c:dateAx>
    </c:plotArea>
    <c:legend>
      <c:legendPos val="r"/>
      <c:layout>
        <c:manualLayout>
          <c:xMode val="edge"/>
          <c:yMode val="edge"/>
          <c:x val="0.65489565155706886"/>
          <c:y val="0.17317349905252874"/>
          <c:w val="0.31201210659478373"/>
          <c:h val="0.8118852318164205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pt-BR"/>
              <a:t>Linha do tempo - canais de entrada - 2024</a:t>
            </a:r>
          </a:p>
        </c:rich>
      </c:tx>
      <c:layout>
        <c:manualLayout>
          <c:xMode val="edge"/>
          <c:yMode val="edge"/>
          <c:x val="0.26616774507464641"/>
          <c:y val="4.1440259579869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91909834800055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D5-4FF3-ACFD-DAC5D4781527}"/>
              </c:ext>
            </c:extLst>
          </c:dPt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Canais_atendimento!$B$5:$M$5</c:f>
              <c:numCache>
                <c:formatCode>General</c:formatCode>
                <c:ptCount val="12"/>
                <c:pt idx="1">
                  <c:v>8</c:v>
                </c:pt>
                <c:pt idx="2">
                  <c:v>5</c:v>
                </c:pt>
                <c:pt idx="3">
                  <c:v>11</c:v>
                </c:pt>
                <c:pt idx="4">
                  <c:v>2</c:v>
                </c:pt>
                <c:pt idx="5" formatCode="0">
                  <c:v>6</c:v>
                </c:pt>
                <c:pt idx="6" formatCode="0">
                  <c:v>23</c:v>
                </c:pt>
                <c:pt idx="7" formatCode="0">
                  <c:v>5</c:v>
                </c:pt>
                <c:pt idx="8" formatCode="0">
                  <c:v>12</c:v>
                </c:pt>
                <c:pt idx="9" formatCode="0">
                  <c:v>13</c:v>
                </c:pt>
                <c:pt idx="10" formatCode="0">
                  <c:v>19</c:v>
                </c:pt>
                <c:pt idx="11" formatCode="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5-46E7-846B-02D1E1296D89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Canais_atendimento!$B$6:$M$6</c:f>
              <c:numCache>
                <c:formatCode>General</c:formatCode>
                <c:ptCount val="12"/>
                <c:pt idx="1">
                  <c:v>1011</c:v>
                </c:pt>
                <c:pt idx="2">
                  <c:v>1068</c:v>
                </c:pt>
                <c:pt idx="3">
                  <c:v>1094</c:v>
                </c:pt>
                <c:pt idx="4">
                  <c:v>1193</c:v>
                </c:pt>
                <c:pt idx="5" formatCode="0">
                  <c:v>1415</c:v>
                </c:pt>
                <c:pt idx="6" formatCode="0">
                  <c:v>1483</c:v>
                </c:pt>
                <c:pt idx="7" formatCode="0">
                  <c:v>1555</c:v>
                </c:pt>
                <c:pt idx="8" formatCode="0">
                  <c:v>1898</c:v>
                </c:pt>
                <c:pt idx="9" formatCode="0">
                  <c:v>2041</c:v>
                </c:pt>
                <c:pt idx="10" formatCode="0">
                  <c:v>1889</c:v>
                </c:pt>
                <c:pt idx="11" formatCode="0">
                  <c:v>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5-46E7-846B-02D1E1296D89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Canais_atendimento!$B$7:$M$7</c:f>
              <c:numCache>
                <c:formatCode>General</c:formatCode>
                <c:ptCount val="12"/>
                <c:pt idx="1">
                  <c:v>435</c:v>
                </c:pt>
                <c:pt idx="2">
                  <c:v>530</c:v>
                </c:pt>
                <c:pt idx="3">
                  <c:v>477</c:v>
                </c:pt>
                <c:pt idx="4">
                  <c:v>493</c:v>
                </c:pt>
                <c:pt idx="5" formatCode="0">
                  <c:v>382</c:v>
                </c:pt>
                <c:pt idx="6" formatCode="0">
                  <c:v>308</c:v>
                </c:pt>
                <c:pt idx="7" formatCode="0">
                  <c:v>347</c:v>
                </c:pt>
                <c:pt idx="8" formatCode="0">
                  <c:v>415</c:v>
                </c:pt>
                <c:pt idx="9" formatCode="0">
                  <c:v>117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25-46E7-846B-02D1E1296D89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7CD5-4FF3-ACFD-DAC5D4781527}"/>
              </c:ext>
            </c:extLst>
          </c:dPt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Canais_atendimento!$B$8:$M$8</c:f>
              <c:numCache>
                <c:formatCode>General</c:formatCode>
                <c:ptCount val="12"/>
                <c:pt idx="1">
                  <c:v>966</c:v>
                </c:pt>
                <c:pt idx="2">
                  <c:v>1360</c:v>
                </c:pt>
                <c:pt idx="3">
                  <c:v>1302</c:v>
                </c:pt>
                <c:pt idx="4">
                  <c:v>1589</c:v>
                </c:pt>
                <c:pt idx="5" formatCode="0">
                  <c:v>1552</c:v>
                </c:pt>
                <c:pt idx="6" formatCode="0">
                  <c:v>1399</c:v>
                </c:pt>
                <c:pt idx="7" formatCode="0">
                  <c:v>1365</c:v>
                </c:pt>
                <c:pt idx="8" formatCode="0">
                  <c:v>1552</c:v>
                </c:pt>
                <c:pt idx="9" formatCode="0">
                  <c:v>1249</c:v>
                </c:pt>
                <c:pt idx="10" formatCode="0">
                  <c:v>1205</c:v>
                </c:pt>
                <c:pt idx="11" formatCode="0">
                  <c:v>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25-46E7-846B-02D1E1296D89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Canais_atendimento!$B$9:$M$9</c:f>
              <c:numCache>
                <c:formatCode>General</c:formatCode>
                <c:ptCount val="12"/>
                <c:pt idx="1">
                  <c:v>346</c:v>
                </c:pt>
                <c:pt idx="2">
                  <c:v>571</c:v>
                </c:pt>
                <c:pt idx="3">
                  <c:v>645</c:v>
                </c:pt>
                <c:pt idx="4">
                  <c:v>701</c:v>
                </c:pt>
                <c:pt idx="5" formatCode="0">
                  <c:v>708</c:v>
                </c:pt>
                <c:pt idx="6" formatCode="0">
                  <c:v>358</c:v>
                </c:pt>
                <c:pt idx="7" formatCode="0">
                  <c:v>395</c:v>
                </c:pt>
                <c:pt idx="8" formatCode="0">
                  <c:v>280</c:v>
                </c:pt>
                <c:pt idx="9" formatCode="0">
                  <c:v>175</c:v>
                </c:pt>
                <c:pt idx="10" formatCode="0">
                  <c:v>249</c:v>
                </c:pt>
                <c:pt idx="11" formatCode="0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25-46E7-846B-02D1E1296D89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Canais_atendimento!$B$10:$M$10</c:f>
              <c:numCache>
                <c:formatCode>General</c:formatCode>
                <c:ptCount val="12"/>
                <c:pt idx="1">
                  <c:v>2085</c:v>
                </c:pt>
                <c:pt idx="2">
                  <c:v>2346</c:v>
                </c:pt>
                <c:pt idx="3">
                  <c:v>2140</c:v>
                </c:pt>
                <c:pt idx="4">
                  <c:v>1949</c:v>
                </c:pt>
                <c:pt idx="5" formatCode="0">
                  <c:v>1914</c:v>
                </c:pt>
                <c:pt idx="6" formatCode="0">
                  <c:v>2125</c:v>
                </c:pt>
                <c:pt idx="7" formatCode="0">
                  <c:v>2057</c:v>
                </c:pt>
                <c:pt idx="8" formatCode="0">
                  <c:v>2192</c:v>
                </c:pt>
                <c:pt idx="9" formatCode="0">
                  <c:v>2373</c:v>
                </c:pt>
                <c:pt idx="10" formatCode="0">
                  <c:v>2283</c:v>
                </c:pt>
                <c:pt idx="11" formatCode="0">
                  <c:v>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25-46E7-846B-02D1E1296D89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marker>
            <c:symbol val="none"/>
          </c:marker>
          <c:cat>
            <c:numRef>
              <c:f>Canais_atendimento!$B$4:$M$4</c:f>
              <c:numCache>
                <c:formatCode>mmm\-yy</c:formatCode>
                <c:ptCount val="12"/>
                <c:pt idx="0">
                  <c:v>45627</c:v>
                </c:pt>
                <c:pt idx="1">
                  <c:v>45597</c:v>
                </c:pt>
                <c:pt idx="2">
                  <c:v>45566</c:v>
                </c:pt>
                <c:pt idx="3">
                  <c:v>45536</c:v>
                </c:pt>
                <c:pt idx="4">
                  <c:v>45505</c:v>
                </c:pt>
                <c:pt idx="5">
                  <c:v>45474</c:v>
                </c:pt>
                <c:pt idx="6">
                  <c:v>45444</c:v>
                </c:pt>
                <c:pt idx="7">
                  <c:v>45413</c:v>
                </c:pt>
                <c:pt idx="8">
                  <c:v>45383</c:v>
                </c:pt>
                <c:pt idx="9">
                  <c:v>45352</c:v>
                </c:pt>
                <c:pt idx="10">
                  <c:v>45323</c:v>
                </c:pt>
                <c:pt idx="11">
                  <c:v>45292</c:v>
                </c:pt>
              </c:numCache>
            </c:numRef>
          </c:cat>
          <c:val>
            <c:numRef>
              <c:f>Canais_atendimento!$B$11:$M$11</c:f>
              <c:numCache>
                <c:formatCode>General</c:formatCode>
                <c:ptCount val="12"/>
                <c:pt idx="1">
                  <c:v>192</c:v>
                </c:pt>
                <c:pt idx="2">
                  <c:v>182</c:v>
                </c:pt>
                <c:pt idx="3">
                  <c:v>210</c:v>
                </c:pt>
                <c:pt idx="4">
                  <c:v>217</c:v>
                </c:pt>
                <c:pt idx="5" formatCode="0">
                  <c:v>212</c:v>
                </c:pt>
                <c:pt idx="6" formatCode="0">
                  <c:v>294</c:v>
                </c:pt>
                <c:pt idx="7" formatCode="0">
                  <c:v>217</c:v>
                </c:pt>
                <c:pt idx="8" formatCode="0">
                  <c:v>239</c:v>
                </c:pt>
                <c:pt idx="9" formatCode="0">
                  <c:v>203</c:v>
                </c:pt>
                <c:pt idx="10" formatCode="0">
                  <c:v>202</c:v>
                </c:pt>
                <c:pt idx="11" formatCode="0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F-43C5-A862-281E81693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2052735"/>
        <c:axId val="1812048159"/>
      </c:lineChart>
      <c:valAx>
        <c:axId val="1812048159"/>
        <c:scaling>
          <c:orientation val="minMax"/>
          <c:max val="30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12052735"/>
        <c:crosses val="autoZero"/>
        <c:crossBetween val="between"/>
        <c:majorUnit val="250"/>
      </c:valAx>
      <c:dateAx>
        <c:axId val="1812052735"/>
        <c:scaling>
          <c:orientation val="minMax"/>
          <c:min val="45292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Offset val="100"/>
        <c:baseTimeUnit val="months"/>
        <c:majorUnit val="1"/>
      </c:dateAx>
    </c:plotArea>
    <c:legend>
      <c:legendPos val="r"/>
      <c:layout>
        <c:manualLayout>
          <c:xMode val="edge"/>
          <c:yMode val="edge"/>
          <c:x val="0.64527629233511585"/>
          <c:y val="0.15834962620714318"/>
          <c:w val="0.35472370766488409"/>
          <c:h val="0.7544412581262246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9140623014059756E-2"/>
          <c:y val="0.17578888124804026"/>
          <c:w val="0.51191764668555206"/>
          <c:h val="0.75780697408131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NOV/24</c:v>
                </c:pt>
              </c:strCache>
            </c:strRef>
          </c:cat>
          <c:val>
            <c:numRef>
              <c:f>Canais_atendimento!$Q$5</c:f>
              <c:numCache>
                <c:formatCode>0.0</c:formatCode>
                <c:ptCount val="1"/>
                <c:pt idx="0">
                  <c:v>0.15863573269879042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0-4874-BBA0-FA01D7554CDF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NOV/24</c:v>
                </c:pt>
              </c:strCache>
            </c:strRef>
          </c:cat>
          <c:val>
            <c:numRef>
              <c:f>Canais_atendimento!$Q$6</c:f>
              <c:numCache>
                <c:formatCode>0.0</c:formatCode>
                <c:ptCount val="1"/>
                <c:pt idx="0">
                  <c:v>20.047590719809637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70-4874-BBA0-FA01D7554CDF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CB-4800-B171-8ACA39861A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NOV/24</c:v>
                </c:pt>
              </c:strCache>
            </c:strRef>
          </c:cat>
          <c:val>
            <c:numRef>
              <c:f>Canais_atendimento!$Q$7</c:f>
              <c:numCache>
                <c:formatCode>0.0</c:formatCode>
                <c:ptCount val="1"/>
                <c:pt idx="0">
                  <c:v>8.6258179654967275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70-4874-BBA0-FA01D7554CDF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NOV/24</c:v>
                </c:pt>
              </c:strCache>
            </c:strRef>
          </c:cat>
          <c:val>
            <c:numRef>
              <c:f>Canais_atendimento!$Q$8</c:f>
              <c:numCache>
                <c:formatCode>0.0</c:formatCode>
                <c:ptCount val="1"/>
                <c:pt idx="0">
                  <c:v>19.155264723378941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70-4874-BBA0-FA01D7554CDF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CB-4800-B171-8ACA39861A4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NOV/24</c:v>
                </c:pt>
              </c:strCache>
            </c:strRef>
          </c:cat>
          <c:val>
            <c:numRef>
              <c:f>Canais_atendimento!$Q$9</c:f>
              <c:numCache>
                <c:formatCode>0.0</c:formatCode>
                <c:ptCount val="1"/>
                <c:pt idx="0">
                  <c:v>6.8609954392226848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70-4874-BBA0-FA01D7554CDF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NOV/24</c:v>
                </c:pt>
              </c:strCache>
            </c:strRef>
          </c:cat>
          <c:val>
            <c:numRef>
              <c:f>Canais_atendimento!$Q$10</c:f>
              <c:numCache>
                <c:formatCode>0.0</c:formatCode>
                <c:ptCount val="1"/>
                <c:pt idx="0">
                  <c:v>41.344437834622248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70-4874-BBA0-FA01D7554CDF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Canais_atendimento!$Q$4</c:f>
              <c:strCache>
                <c:ptCount val="1"/>
                <c:pt idx="0">
                  <c:v>% Canais de entrada NOV/24</c:v>
                </c:pt>
              </c:strCache>
            </c:strRef>
          </c:cat>
          <c:val>
            <c:numRef>
              <c:f>Canais_atendimento!$Q$11</c:f>
              <c:numCache>
                <c:formatCode>0.0</c:formatCode>
                <c:ptCount val="1"/>
                <c:pt idx="0">
                  <c:v>3.8072575847709698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7-48A7-81EC-FA28B83C9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59453698883303208"/>
          <c:y val="0.16246699281996654"/>
          <c:w val="0.40546301116696798"/>
          <c:h val="0.8078373595097739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baseline="0">
                <a:solidFill>
                  <a:sysClr val="windowText" lastClr="000000"/>
                </a:solidFill>
                <a:effectLst/>
              </a:rPr>
              <a:t>ÓRGÃOS EXTERNOS - TOTAIS </a:t>
            </a:r>
            <a:endParaRPr lang="pt-BR" sz="1600">
              <a:solidFill>
                <a:sysClr val="windowText" lastClr="000000"/>
              </a:solidFill>
              <a:effectLst/>
            </a:endParaRP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pt-BR" sz="1400" b="1" i="0" u="none" strike="noStrike" baseline="0">
                <a:effectLst/>
              </a:rPr>
              <a:t>NOVEMBRO/2024</a:t>
            </a:r>
            <a:endParaRPr lang="pt-BR" sz="160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748168218335839"/>
          <c:y val="4.1467304625199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A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9-4A99-94D5-39FE34FA27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9-4A99-94D5-39FE34FA27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9-4A99-94D5-39FE34FA275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9-4A99-94D5-39FE34FA27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Órgãos_Externos_Dados!$A$25:$A$28</c:f>
              <c:strCache>
                <c:ptCount val="4"/>
                <c:pt idx="0">
                  <c:v>Competência Estadual</c:v>
                </c:pt>
                <c:pt idx="1">
                  <c:v>FOCCOSP</c:v>
                </c:pt>
                <c:pt idx="2">
                  <c:v>Outros Municípios</c:v>
                </c:pt>
                <c:pt idx="3">
                  <c:v>Outros Órgãos</c:v>
                </c:pt>
              </c:strCache>
            </c:strRef>
          </c:cat>
          <c:val>
            <c:numRef>
              <c:f>Órgãos_Externos_Dados!$B$25:$B$28</c:f>
              <c:numCache>
                <c:formatCode>General</c:formatCode>
                <c:ptCount val="4"/>
                <c:pt idx="0">
                  <c:v>25</c:v>
                </c:pt>
                <c:pt idx="1">
                  <c:v>107</c:v>
                </c:pt>
                <c:pt idx="2">
                  <c:v>70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9-4A99-94D5-39FE34FA27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04434528"/>
        <c:axId val="1304429120"/>
      </c:barChart>
      <c:catAx>
        <c:axId val="130443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29120"/>
        <c:crosses val="autoZero"/>
        <c:auto val="1"/>
        <c:lblAlgn val="ctr"/>
        <c:lblOffset val="100"/>
        <c:noMultiLvlLbl val="0"/>
      </c:catAx>
      <c:valAx>
        <c:axId val="130442912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04434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8682" cy="13802591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9888682" cy="138025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Ouvidoria Geral do Município</a:t>
          </a:r>
          <a:endParaRPr lang="pt-BR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85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de Novembro de 2024</a:t>
          </a:r>
        </a:p>
        <a:p>
          <a:pPr algn="ctr"/>
          <a:endParaRPr lang="pt-BR" sz="9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Controladoria Geral do Município de São Paulo, por meio da Ouvidoria Geral do Município, em conformidade com o Decreto 58.426/2018, que institui a política de defesa do usuário dos serviços públicos, sistematiza e divulga, relatórios mensais, trimestrais e anuais. Esses relatórios consolidam dados e monitoram indicadores de satisfação, promovendo medidas para correção e prevenção de falhas na prestação dos serviços públicos.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novembro de 2024 a Ouvidoria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registrou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5.044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protocolos 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formalizados em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atendimentos presenciais, por telefone na Central SP 156 (opção5), formulário eletrônico (Portal SP 156), e-mails e cartas.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 total registrado constata-se em 02 de dezembro, que 68,75% foram finalizados com a orientação e resposta aos cidadãos (ãs), 29,15% estão em andamento (aguardando complemento de informações do cidadão ou com processo autuado), 1,92% estão no prazo de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análise e 0,18%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foi cancelado. </a:t>
          </a: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Principais Variações nos Assuntos e Subprefeituras</a:t>
          </a: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presente relatório inclui a estatística das 10 maiores variações no quesito assunto e unidade.         </a:t>
          </a: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85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</a:t>
          </a:r>
        </a:p>
        <a:p>
          <a:r>
            <a:rPr lang="pt-BR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maior variação em novembro/24 entre os dez assuntos mais demandados, foi "Poluição Sonora - PSIU", com 23,84% de aumento.</a:t>
          </a:r>
        </a:p>
        <a:p>
          <a:endParaRPr lang="pt-BR" sz="9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efeito desse relatório entende-se como 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Poluição Sonora - PSIU</a:t>
          </a:r>
          <a:r>
            <a:rPr lang="pt-BR" sz="9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", </a:t>
          </a:r>
          <a:r>
            <a:rPr lang="pt-BR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as solicitações de fiscalização de ruídos excessivos provenientes de estabelecimentos comerciais, indústrias, instituições de ensino, hospitais, templos religiosos e assemelhados; som proveniente de veículos automotores estacionados e ruído proveniente de obras particulares. </a:t>
          </a:r>
        </a:p>
        <a:p>
          <a:pPr algn="l"/>
          <a:endParaRPr lang="pt-BR" sz="9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Os gráficos abaixo demonstram as 10 Subprefeituras mais solicitadas de novembro de 2024 e os 10 assuntos mais demandados entre</a:t>
          </a:r>
          <a:r>
            <a:rPr lang="pt-BR" sz="9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essas Subprefeituras.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9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Denúncias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A Ouvidoria Geral recebe as denúncias classificadas em seis naturezas: a) conduta inadequada de servidor público, b) desconformidade legal, c) contratação e/ou gestão de serviço público, d) assédio moral, e) assédio sexual e f) zelo com verbas, materiais e bens públicos. O (a) cidadão (ã) muitas vezes registra sua manifestação utilizando a expressão “denúncia” quando, na verdade, trata-se de um descumprimento da prestação do serviço. Assim, foram registradas, em novembro/24, via canais de atendimento da Ouvidoria do Município de São Paulo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333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manifestações, sendo encaminhadas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134</a:t>
          </a:r>
          <a:r>
            <a:rPr lang="pt-BR" sz="9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como denúncia, as quais podem ser apuradas pela Corregedoria da Controladoria Geral do Município.</a:t>
          </a:r>
        </a:p>
        <a:p>
          <a:endParaRPr lang="pt-BR" sz="900" b="1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Pedidos de informação e-Sic</a:t>
          </a:r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9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No mês de novembro/24 entraram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438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acesso à informação. Em comparação com o mês anterior houve uma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diminuição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 28,43%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considerando que em</a:t>
          </a:r>
          <a:r>
            <a:rPr lang="pt-BR" sz="9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outubro/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 foram registrados </a:t>
          </a:r>
          <a:r>
            <a:rPr lang="pt-BR" sz="9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612 </a:t>
          </a:r>
          <a:r>
            <a:rPr lang="pt-BR" sz="9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pedidos de informação.</a:t>
          </a:r>
          <a:endParaRPr lang="pt-BR" sz="9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8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0</xdr:colOff>
      <xdr:row>73</xdr:row>
      <xdr:rowOff>1</xdr:rowOff>
    </xdr:from>
    <xdr:to>
      <xdr:col>16</xdr:col>
      <xdr:colOff>207818</xdr:colOff>
      <xdr:row>84</xdr:row>
      <xdr:rowOff>69273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F0B19B4-6FD8-3A13-018D-CF70B4C67E5E}"/>
            </a:ext>
          </a:extLst>
        </xdr:cNvPr>
        <xdr:cNvSpPr/>
      </xdr:nvSpPr>
      <xdr:spPr>
        <a:xfrm>
          <a:off x="0" y="13906501"/>
          <a:ext cx="9906000" cy="216477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 fontAlgn="base"/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Estatísticos </a:t>
          </a:r>
          <a:b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Este relatório foi elaborado com base nas informações extraídas do Sistema SIGRC (Sistema Integrado de Gestão de Relacionamento com o Cidadão), sob a gestão da Secretaria Municipal de Inovação e Tecnologia (SMIT). Os dados incluem manifestações categorizadas como reclamação, solicitação, elogio, sugestão e denúncias, além de pedidos de informações provenientes do e-SIC (Sistema Eletrônico do Serviço de Informações ao Cidadão), extraídos de um banco de dados disponibilizado pela empresa responsável pelo sistema, a PRODAM. 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A equipe da Divisão de Relatórios e Estatística coleta, consolida e trata os dados, com foco nos serviços prestados pela Administração Municipal. A manifestação categorizada como denúncia foi incluída no total de registros (nas abas 'protocolos' e 'canais</a:t>
          </a:r>
          <a:r>
            <a:rPr lang="pt-BR" sz="9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atendimento' dos arquivos nas extensões XLS e ODS); contudo, o processamento é realizado por órgãos de apuração, como as Corregedorias ou a PGM/PROCED, razão pela qual as demais estatísticas contemplam apenas os serviços oferecidos pela municipalidade. </a:t>
          </a:r>
          <a:b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900" b="0" i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 fontAlgn="base"/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Desde o dia 25 de outubro de 2024, foi disponibilizado no portal SP156 o formulário</a:t>
          </a:r>
          <a:r>
            <a:rPr lang="pt-BR" sz="9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"Informações, Reclamações, Denúncias, Elogios e Sugestões sobre a obra de implantação do BRT Aricanduva e do novo Centro de Operações da SPTrans (COP)", 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disponível para consulta através do link: </a:t>
          </a:r>
          <a:r>
            <a:rPr lang="pt-BR" sz="900" b="0" i="0" u="sng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xmlns="" val="tx"/>
                  </a:ext>
                </a:extLst>
              </a:hlinkClick>
            </a:rPr>
            <a:t>https://sp156.prefeitura.sp.gov.br/portal/servicos/informacao?servico=4711</a:t>
          </a:r>
          <a:r>
            <a:rPr lang="pt-BR" sz="9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chamada "manifestações sobre o BRT Aricanduva", a partir do relatório de outubro de 2024, visando organizar e acompanhar as demandas relacionadas a essa obra. </a:t>
          </a:r>
        </a:p>
        <a:p>
          <a:pPr algn="l"/>
          <a:endParaRPr lang="pt-BR" sz="1100" kern="12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519547</xdr:colOff>
      <xdr:row>10</xdr:row>
      <xdr:rowOff>23282</xdr:rowOff>
    </xdr:from>
    <xdr:to>
      <xdr:col>10</xdr:col>
      <xdr:colOff>458932</xdr:colOff>
      <xdr:row>22</xdr:row>
      <xdr:rowOff>186085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092" y="1928282"/>
          <a:ext cx="3576204" cy="2448803"/>
        </a:xfrm>
        <a:prstGeom prst="rect">
          <a:avLst/>
        </a:prstGeom>
      </xdr:spPr>
    </xdr:pic>
    <xdr:clientData/>
  </xdr:twoCellAnchor>
  <xdr:twoCellAnchor editAs="oneCell">
    <xdr:from>
      <xdr:col>0</xdr:col>
      <xdr:colOff>536864</xdr:colOff>
      <xdr:row>27</xdr:row>
      <xdr:rowOff>103908</xdr:rowOff>
    </xdr:from>
    <xdr:to>
      <xdr:col>7</xdr:col>
      <xdr:colOff>292810</xdr:colOff>
      <xdr:row>41</xdr:row>
      <xdr:rowOff>85245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64" y="5247408"/>
          <a:ext cx="3998901" cy="2648337"/>
        </a:xfrm>
        <a:prstGeom prst="rect">
          <a:avLst/>
        </a:prstGeom>
      </xdr:spPr>
    </xdr:pic>
    <xdr:clientData/>
  </xdr:twoCellAnchor>
  <xdr:twoCellAnchor editAs="oneCell">
    <xdr:from>
      <xdr:col>7</xdr:col>
      <xdr:colOff>424295</xdr:colOff>
      <xdr:row>27</xdr:row>
      <xdr:rowOff>103909</xdr:rowOff>
    </xdr:from>
    <xdr:to>
      <xdr:col>14</xdr:col>
      <xdr:colOff>571500</xdr:colOff>
      <xdr:row>41</xdr:row>
      <xdr:rowOff>90754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247409"/>
          <a:ext cx="4390159" cy="2653845"/>
        </a:xfrm>
        <a:prstGeom prst="rect">
          <a:avLst/>
        </a:prstGeom>
      </xdr:spPr>
    </xdr:pic>
    <xdr:clientData/>
  </xdr:twoCellAnchor>
  <xdr:twoCellAnchor editAs="oneCell">
    <xdr:from>
      <xdr:col>0</xdr:col>
      <xdr:colOff>493570</xdr:colOff>
      <xdr:row>47</xdr:row>
      <xdr:rowOff>52114</xdr:rowOff>
    </xdr:from>
    <xdr:to>
      <xdr:col>7</xdr:col>
      <xdr:colOff>259773</xdr:colOff>
      <xdr:row>59</xdr:row>
      <xdr:rowOff>190499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570" y="9005614"/>
          <a:ext cx="4009158" cy="2424385"/>
        </a:xfrm>
        <a:prstGeom prst="rect">
          <a:avLst/>
        </a:prstGeom>
      </xdr:spPr>
    </xdr:pic>
    <xdr:clientData/>
  </xdr:twoCellAnchor>
  <xdr:twoCellAnchor editAs="oneCell">
    <xdr:from>
      <xdr:col>7</xdr:col>
      <xdr:colOff>458224</xdr:colOff>
      <xdr:row>47</xdr:row>
      <xdr:rowOff>41307</xdr:rowOff>
    </xdr:from>
    <xdr:to>
      <xdr:col>14</xdr:col>
      <xdr:colOff>580159</xdr:colOff>
      <xdr:row>59</xdr:row>
      <xdr:rowOff>181841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01179" y="8994807"/>
          <a:ext cx="4364889" cy="24265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42331</xdr:colOff>
      <xdr:row>17</xdr:row>
      <xdr:rowOff>64295</xdr:rowOff>
    </xdr:from>
    <xdr:ext cx="6496843" cy="3925623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95250</xdr:colOff>
      <xdr:row>17</xdr:row>
      <xdr:rowOff>60325</xdr:rowOff>
    </xdr:from>
    <xdr:to>
      <xdr:col>9</xdr:col>
      <xdr:colOff>390525</xdr:colOff>
      <xdr:row>26</xdr:row>
      <xdr:rowOff>89958</xdr:rowOff>
    </xdr:to>
    <xdr:graphicFrame macro="">
      <xdr:nvGraphicFramePr>
        <xdr:cNvPr id="10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1209678</xdr:colOff>
      <xdr:row>17</xdr:row>
      <xdr:rowOff>95250</xdr:rowOff>
    </xdr:from>
    <xdr:ext cx="5504075" cy="381003"/>
    <xdr:sp macro="" textlink="">
      <xdr:nvSpPr>
        <xdr:cNvPr id="6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09678" y="3819525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NOV/24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0.24225</cdr:x>
      <cdr:y>0.02329</cdr:y>
    </cdr:from>
    <cdr:to>
      <cdr:x>0.82953</cdr:x>
      <cdr:y>0.10517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627716" y="93134"/>
          <a:ext cx="3945978" cy="327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10 órgãos mais demandados - Média/2024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19046</xdr:rowOff>
    </xdr:from>
    <xdr:ext cx="7038978" cy="317182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19053</xdr:colOff>
      <xdr:row>17</xdr:row>
      <xdr:rowOff>19050</xdr:rowOff>
    </xdr:from>
    <xdr:ext cx="7296147" cy="3505196"/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152403</xdr:colOff>
      <xdr:row>2</xdr:row>
      <xdr:rowOff>19046</xdr:rowOff>
    </xdr:from>
    <xdr:ext cx="5244037" cy="3499912"/>
    <xdr:grpSp>
      <xdr:nvGrpSpPr>
        <xdr:cNvPr id="2" name="Gráfico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581528" y="400046"/>
          <a:ext cx="5244037" cy="3499912"/>
          <a:chOff x="4543428" y="400046"/>
          <a:chExt cx="5244037" cy="3499912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/>
        </xdr:nvGraphicFramePr>
        <xdr:xfrm>
          <a:off x="4552818" y="441030"/>
          <a:ext cx="5234647" cy="34589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/>
        </xdr:nvSpPr>
        <xdr:spPr>
          <a:xfrm>
            <a:off x="4543428" y="400046"/>
            <a:ext cx="4822216" cy="47553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unidades mais demandadas do mês de novembro em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NOVEMBRO/24</a:t>
            </a:r>
            <a:endParaRPr lang="pt-BR" sz="14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11</xdr:col>
      <xdr:colOff>190496</xdr:colOff>
      <xdr:row>2</xdr:row>
      <xdr:rowOff>76196</xdr:rowOff>
    </xdr:from>
    <xdr:ext cx="4824941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8934446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231772</xdr:colOff>
      <xdr:row>17</xdr:row>
      <xdr:rowOff>74084</xdr:rowOff>
    </xdr:from>
    <xdr:ext cx="5348819" cy="3153833"/>
    <xdr:grpSp>
      <xdr:nvGrpSpPr>
        <xdr:cNvPr id="2" name="Gráfico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6401855" y="3831167"/>
          <a:ext cx="5348819" cy="3153833"/>
          <a:chOff x="9363071" y="0"/>
          <a:chExt cx="5348819" cy="3679829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9363071" y="0"/>
          <a:ext cx="5348819" cy="36798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/>
        </xdr:nvSpPr>
        <xdr:spPr>
          <a:xfrm>
            <a:off x="9784848" y="86017"/>
            <a:ext cx="4888702" cy="25806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6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Média das 10 subprefeituras mais demandadas em 2024</a:t>
            </a:r>
            <a:endParaRPr lang="pt-BR" sz="16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100" b="0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twoCellAnchor editAs="oneCell">
    <xdr:from>
      <xdr:col>0</xdr:col>
      <xdr:colOff>84666</xdr:colOff>
      <xdr:row>17</xdr:row>
      <xdr:rowOff>74085</xdr:rowOff>
    </xdr:from>
    <xdr:to>
      <xdr:col>11</xdr:col>
      <xdr:colOff>201084</xdr:colOff>
      <xdr:row>33</xdr:row>
      <xdr:rowOff>179917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476246</xdr:colOff>
      <xdr:row>2</xdr:row>
      <xdr:rowOff>95246</xdr:rowOff>
    </xdr:from>
    <xdr:ext cx="5105404" cy="3433233"/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6</xdr:row>
      <xdr:rowOff>127000</xdr:rowOff>
    </xdr:from>
    <xdr:to>
      <xdr:col>5</xdr:col>
      <xdr:colOff>370417</xdr:colOff>
      <xdr:row>21</xdr:row>
      <xdr:rowOff>46586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291167"/>
          <a:ext cx="4667250" cy="2777086"/>
        </a:xfrm>
        <a:prstGeom prst="rect">
          <a:avLst/>
        </a:prstGeom>
      </xdr:spPr>
    </xdr:pic>
    <xdr:clientData/>
  </xdr:twoCellAnchor>
  <xdr:twoCellAnchor editAs="oneCell">
    <xdr:from>
      <xdr:col>5</xdr:col>
      <xdr:colOff>486834</xdr:colOff>
      <xdr:row>6</xdr:row>
      <xdr:rowOff>137583</xdr:rowOff>
    </xdr:from>
    <xdr:to>
      <xdr:col>8</xdr:col>
      <xdr:colOff>3305436</xdr:colOff>
      <xdr:row>21</xdr:row>
      <xdr:rowOff>52916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7167" y="1301750"/>
          <a:ext cx="4660102" cy="2772833"/>
        </a:xfrm>
        <a:prstGeom prst="rect">
          <a:avLst/>
        </a:prstGeom>
      </xdr:spPr>
    </xdr:pic>
    <xdr:clientData/>
  </xdr:twoCellAnchor>
  <xdr:twoCellAnchor editAs="oneCell">
    <xdr:from>
      <xdr:col>8</xdr:col>
      <xdr:colOff>3471332</xdr:colOff>
      <xdr:row>6</xdr:row>
      <xdr:rowOff>137583</xdr:rowOff>
    </xdr:from>
    <xdr:to>
      <xdr:col>16</xdr:col>
      <xdr:colOff>276433</xdr:colOff>
      <xdr:row>21</xdr:row>
      <xdr:rowOff>74082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73165" y="1301750"/>
          <a:ext cx="4679101" cy="27939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10584</xdr:colOff>
      <xdr:row>1</xdr:row>
      <xdr:rowOff>194733</xdr:rowOff>
    </xdr:from>
    <xdr:to>
      <xdr:col>17</xdr:col>
      <xdr:colOff>433917</xdr:colOff>
      <xdr:row>62</xdr:row>
      <xdr:rowOff>10584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582084</xdr:colOff>
      <xdr:row>2</xdr:row>
      <xdr:rowOff>4233</xdr:rowOff>
    </xdr:from>
    <xdr:to>
      <xdr:col>26</xdr:col>
      <xdr:colOff>105834</xdr:colOff>
      <xdr:row>17</xdr:row>
      <xdr:rowOff>105833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9528</xdr:colOff>
      <xdr:row>0</xdr:row>
      <xdr:rowOff>0</xdr:rowOff>
    </xdr:from>
    <xdr:ext cx="4563532" cy="223519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28575</xdr:colOff>
      <xdr:row>8</xdr:row>
      <xdr:rowOff>285750</xdr:rowOff>
    </xdr:from>
    <xdr:ext cx="4582579" cy="2022479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17</xdr:col>
      <xdr:colOff>28571</xdr:colOff>
      <xdr:row>19</xdr:row>
      <xdr:rowOff>9521</xdr:rowOff>
    </xdr:from>
    <xdr:ext cx="4591054" cy="2106082"/>
    <xdr:graphicFrame macro="">
      <xdr:nvGraphicFramePr>
        <xdr:cNvPr id="7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8</xdr:col>
      <xdr:colOff>152403</xdr:colOff>
      <xdr:row>30</xdr:row>
      <xdr:rowOff>85725</xdr:rowOff>
    </xdr:from>
    <xdr:ext cx="6801910" cy="6120344"/>
    <xdr:graphicFrame macro="">
      <xdr:nvGraphicFramePr>
        <xdr:cNvPr id="8" name="Gráfico 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>
    <xdr:from>
      <xdr:col>7</xdr:col>
      <xdr:colOff>114300</xdr:colOff>
      <xdr:row>15</xdr:row>
      <xdr:rowOff>85725</xdr:rowOff>
    </xdr:from>
    <xdr:to>
      <xdr:col>16</xdr:col>
      <xdr:colOff>533400</xdr:colOff>
      <xdr:row>29</xdr:row>
      <xdr:rowOff>133350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46491</xdr:colOff>
      <xdr:row>1</xdr:row>
      <xdr:rowOff>76196</xdr:rowOff>
    </xdr:from>
    <xdr:ext cx="3670639" cy="3095628"/>
    <xdr:grpSp>
      <xdr:nvGrpSp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68835" y="266696"/>
          <a:ext cx="3670639" cy="3095628"/>
          <a:chOff x="7178335" y="76196"/>
          <a:chExt cx="3670639" cy="3095628"/>
        </a:xfrm>
      </xdr:grpSpPr>
      <xdr:grpSp>
        <xdr:nvGrpSpPr>
          <xdr:cNvPr id="3" name="Gráfico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7178335" y="76196"/>
            <a:ext cx="3670639" cy="3095628"/>
            <a:chOff x="7178335" y="76196"/>
            <a:chExt cx="3670639" cy="3095628"/>
          </a:xfrm>
        </xdr:grpSpPr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7178335" y="76196"/>
            <a:ext cx="3670639" cy="309562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7264517" y="355793"/>
              <a:ext cx="689603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8662626" y="1144682"/>
              <a:ext cx="685086" cy="958656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squar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endParaRPr lang="pt-BR" sz="1100" b="0" i="0" u="none" strike="noStrike" kern="0" cap="none" spc="0" baseline="0">
                <a:solidFill>
                  <a:srgbClr val="000000"/>
                </a:solidFill>
                <a:uFillTx/>
                <a:latin typeface="Calibri"/>
              </a:endParaRPr>
            </a:p>
          </xdr:txBody>
        </xdr: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7415384" y="255931"/>
              <a:ext cx="208309" cy="289599"/>
            </a:xfrm>
            <a:prstGeom prst="rect">
              <a:avLst/>
            </a:prstGeom>
            <a:noFill/>
            <a:ln cap="flat">
              <a:noFill/>
            </a:ln>
          </xdr:spPr>
          <xdr:txBody>
            <a:bodyPr vert="horz" wrap="none" lIns="91440" tIns="45720" rIns="91440" bIns="45720" anchor="t" anchorCtr="0" compatLnSpc="0">
              <a:noAutofit/>
            </a:bodyPr>
            <a:lstStyle/>
            <a:p>
              <a:pPr marL="0" marR="0" lvl="0" indent="0" defTabSz="914400" rtl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None/>
                <a:tabLst/>
                <a:defRPr sz="1800" b="0" i="0" u="none" strike="noStrike" kern="0" cap="none" spc="0" baseline="0">
                  <a:solidFill>
                    <a:srgbClr val="000000"/>
                  </a:solidFill>
                  <a:uFillTx/>
                </a:defRPr>
              </a:pPr>
              <a:r>
                <a:rPr lang="pt-BR" sz="1400" b="1" i="0" u="none" strike="noStrike" kern="0" cap="none" spc="0" baseline="0">
                  <a:solidFill>
                    <a:srgbClr val="000000"/>
                  </a:solidFill>
                  <a:uFillTx/>
                  <a:latin typeface="Calibri"/>
                </a:rPr>
                <a:t>*</a:t>
              </a:r>
            </a:p>
          </xdr:txBody>
        </xdr:sp>
      </xdr:grpSp>
      <xdr:sp macro="" textlink="">
        <xdr:nvSpPr>
          <xdr:cNvPr id="8" name="CaixaDeTexto 19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7258050" y="2924171"/>
            <a:ext cx="981078" cy="209553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8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*Escala Logaritimica</a:t>
            </a:r>
          </a:p>
        </xdr:txBody>
      </xdr:sp>
    </xdr:grpSp>
    <xdr:clientData/>
  </xdr:oneCellAnchor>
  <xdr:oneCellAnchor>
    <xdr:from>
      <xdr:col>15</xdr:col>
      <xdr:colOff>238121</xdr:colOff>
      <xdr:row>1</xdr:row>
      <xdr:rowOff>69056</xdr:rowOff>
    </xdr:from>
    <xdr:ext cx="4048121" cy="3098006"/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76196</xdr:colOff>
      <xdr:row>2</xdr:row>
      <xdr:rowOff>38103</xdr:rowOff>
    </xdr:from>
    <xdr:ext cx="4638678" cy="2752728"/>
    <xdr:graphicFrame macro="">
      <xdr:nvGraphicFramePr>
        <xdr:cNvPr id="10" name="Gráfic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2024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123821</xdr:colOff>
      <xdr:row>2</xdr:row>
      <xdr:rowOff>123828</xdr:rowOff>
    </xdr:from>
    <xdr:ext cx="4457700" cy="2981328"/>
    <xdr:grpSp>
      <xdr:nvGrpSpPr>
        <xdr:cNvPr id="4" name="Gráfico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pSpPr/>
      </xdr:nvGrpSpPr>
      <xdr:grpSpPr>
        <a:xfrm>
          <a:off x="2896654" y="504828"/>
          <a:ext cx="4457700" cy="2981328"/>
          <a:chOff x="2895596" y="504828"/>
          <a:chExt cx="4457700" cy="2981328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GraphicFramePr/>
        </xdr:nvGraphicFramePr>
        <xdr:xfrm>
          <a:off x="2895596" y="504828"/>
          <a:ext cx="4457700" cy="29813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CaixaDeTexto 2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/>
        </xdr:nvSpPr>
        <xdr:spPr>
          <a:xfrm>
            <a:off x="5814303" y="759973"/>
            <a:ext cx="580351" cy="22243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0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Variação</a:t>
            </a:r>
          </a:p>
        </xdr:txBody>
      </xdr:sp>
    </xdr:grpSp>
    <xdr:clientData/>
  </xdr:oneCellAnchor>
  <xdr:oneCellAnchor>
    <xdr:from>
      <xdr:col>18</xdr:col>
      <xdr:colOff>466728</xdr:colOff>
      <xdr:row>0</xdr:row>
      <xdr:rowOff>57146</xdr:rowOff>
    </xdr:from>
    <xdr:ext cx="5448296" cy="3629025"/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10</xdr:col>
      <xdr:colOff>104775</xdr:colOff>
      <xdr:row>0</xdr:row>
      <xdr:rowOff>57153</xdr:rowOff>
    </xdr:from>
    <xdr:ext cx="4829175" cy="3686175"/>
    <xdr:graphicFrame macro="">
      <xdr:nvGraphicFramePr>
        <xdr:cNvPr id="2" name="Gráfico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85725</xdr:colOff>
          <xdr:row>0</xdr:row>
          <xdr:rowOff>19050</xdr:rowOff>
        </xdr:from>
        <xdr:to>
          <xdr:col>9</xdr:col>
          <xdr:colOff>390525</xdr:colOff>
          <xdr:row>37</xdr:row>
          <xdr:rowOff>114300</xdr:rowOff>
        </xdr:to>
        <xdr:sp macro="" textlink="">
          <xdr:nvSpPr>
            <xdr:cNvPr id="15362" name="Object 1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1C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3</xdr:row>
      <xdr:rowOff>28575</xdr:rowOff>
    </xdr:from>
    <xdr:to>
      <xdr:col>10</xdr:col>
      <xdr:colOff>400049</xdr:colOff>
      <xdr:row>16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457200</xdr:colOff>
      <xdr:row>3</xdr:row>
      <xdr:rowOff>19050</xdr:rowOff>
    </xdr:from>
    <xdr:to>
      <xdr:col>16</xdr:col>
      <xdr:colOff>438149</xdr:colOff>
      <xdr:row>16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781048</xdr:colOff>
      <xdr:row>18</xdr:row>
      <xdr:rowOff>47624</xdr:rowOff>
    </xdr:from>
    <xdr:to>
      <xdr:col>16</xdr:col>
      <xdr:colOff>438149</xdr:colOff>
      <xdr:row>34</xdr:row>
      <xdr:rowOff>180976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5" name="Gráfico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133350</xdr:rowOff>
    </xdr:from>
    <xdr:to>
      <xdr:col>8</xdr:col>
      <xdr:colOff>533401</xdr:colOff>
      <xdr:row>19</xdr:row>
      <xdr:rowOff>142876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20</xdr:row>
      <xdr:rowOff>114300</xdr:rowOff>
    </xdr:from>
    <xdr:to>
      <xdr:col>8</xdr:col>
      <xdr:colOff>523875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42</xdr:row>
      <xdr:rowOff>19049</xdr:rowOff>
    </xdr:from>
    <xdr:to>
      <xdr:col>9</xdr:col>
      <xdr:colOff>95251</xdr:colOff>
      <xdr:row>81</xdr:row>
      <xdr:rowOff>104774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400" y="8210549"/>
          <a:ext cx="5953126" cy="7515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Desenvolvimento Econômico e Trabalho</a:t>
          </a:r>
        </a:p>
        <a:p>
          <a:pPr algn="ctr"/>
          <a:endParaRPr lang="pt-BR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Sugestão do munícipe:</a:t>
          </a:r>
        </a:p>
        <a:p>
          <a:pPr algn="ctr"/>
          <a:endParaRPr lang="pt-BR" sz="1100" b="1">
            <a:solidFill>
              <a:sysClr val="windowText" lastClr="000000"/>
            </a:solidFill>
          </a:endParaRPr>
        </a:p>
        <a:p>
          <a:pPr rtl="0"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munícipe entra em contato com esta ouvidoria para sugerir mais investimento em programas que fomentem o empreendedorismo nas regiões periféricas da cidade, utilizando palestrantes e oficineiros dos bairros.   </a:t>
          </a:r>
        </a:p>
        <a:p>
          <a:pPr rtl="0" fontAlgn="base"/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pPr algn="ctr"/>
          <a:endParaRPr lang="pt-BR" sz="11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Aguardando retorno do órgão.</a:t>
          </a:r>
          <a:endParaRPr lang="pt-BR" b="0">
            <a:solidFill>
              <a:sysClr val="windowText" lastClr="000000"/>
            </a:solidFill>
            <a:effectLst/>
          </a:endParaRP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104774</xdr:colOff>
      <xdr:row>42</xdr:row>
      <xdr:rowOff>19049</xdr:rowOff>
    </xdr:from>
    <xdr:to>
      <xdr:col>18</xdr:col>
      <xdr:colOff>419100</xdr:colOff>
      <xdr:row>81</xdr:row>
      <xdr:rowOff>114300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115049" y="8210549"/>
          <a:ext cx="5829301" cy="7524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da Saúde</a:t>
          </a:r>
          <a:b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Elogio do munícipe:</a:t>
          </a:r>
        </a:p>
        <a:p>
          <a:pPr algn="l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“Venho, por meio desta solicitação, elogiar o serviço prestado na unidade: Hospital Dia da Rede Hora Certa Butantã.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Todo o processo foi realizado de uma forma absurdamente rápida. Desde a primeira consulta com o Dr. Donato (um excelente profissional) no dia 25/10/2024 para avaliação pré-operatória, ele entendeu as minhas queixas e necessidades para uma melhor qualidade de vida. Em seguida, fui encaminhada à regulação para realizar o agendamento dos exames pré-operatórios no dia 29/10/2024. Toda a equipe de enfermagem da coleta, raio-x e ECG são ótimos profissionais e seguem à risca todo o fluxo de identificação do paciente, execução dos exames e nos tranquilizam com o cuidado, atenção e carinho ao realizar os procedimentos.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 foi agendado o retorno com o anestesista no dia 01/11/2024 após a realização dos exames, onde fui atendida pelo Dr Murilo Orugian com a maior atenção, empatia e zelo (mesmo tendo atrasado 30min do horário agendado, por intercorrências no trânsito), exames analisados e cirurgia liberada sem nenhuma restrição. Fui orientada pela enfermeira Kelly Cristina de uma forma humana e superdescontraída sobre todo o cuidado pré-operatório, desde o jejum até qualquer problema de saúde que poderia ocorrer antes da cirurgia. Encaminhada para a sala 1 na regulação para realizar o agendamento da tão esperada cirurgia, dia 04/11/2024, no período noturno. Toda a equipe do núcleo cirúrgico (Maiquele, Erika e Manu) foi muito esclarecedora e atenciosa com o agendamento e orientações.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dia 04/11/2024, fui bem atendida na recepção para dar entrada no processo ao centro cirúrgico. Anamnese pré-operatória realizada pela enfermeira Adriana, super gentil, atenciosa e cuidadosa com cada passo. Atendimento excelente no início da internação pela técnica Mari e, no decorrer da noite, todos os cuidados foram realizados pela enfermeira Camila, enfermeiro Roberto e Abraão. Tiraram todas as minhas dúvidas e me auxiliaram em tudo o que foi necessário, desde a primeira ida ao banheiro, a primeira refeição, a primeira medicação até o final do plantão. Fui liberada para a alta pela manhã com o auxílio e todo o suporte do enfermeiro Pedro, atendimento fora do comum entre empatia, carisma e extremo profissionalismo. E por fim, mas não menos importante, meus sinceros agradecimentos pelo Dr. Jose Antonio Di Pierro, que foi o responsável fundamental por todo o procedimento e me trazer qualidade de vida.</a:t>
          </a:r>
          <a:b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Gratidão a toda a equipe mencionada acima, à gestora Cristiane Rosendo pela maravilhosa gestão e à OSS SPDM pelo serviço incrível, acolhedor e humanizado. Que Deus abençoe e ilumine a vida de cada um de vocês, por mais PROFISSIONAIS assim no mundo!”.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"Informamos que seu elogio foi encaminhado através de registro no Sistema Ouvidor SUS nº.  5992955     para conhecimento da equipe  elogiada. </a:t>
          </a:r>
        </a:p>
        <a:p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Agradecemos sua manifestação, ressaltando que ela auxilia na melhoria contínua dos nossos processos de trabalho".</a:t>
          </a:r>
        </a:p>
        <a:p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/>
          <a:endParaRPr lang="pt-BR" sz="1100" b="1"/>
        </a:p>
      </xdr:txBody>
    </xdr:sp>
    <xdr:clientData/>
  </xdr:twoCellAnchor>
  <xdr:oneCellAnchor>
    <xdr:from>
      <xdr:col>0</xdr:col>
      <xdr:colOff>152399</xdr:colOff>
      <xdr:row>40</xdr:row>
      <xdr:rowOff>9525</xdr:rowOff>
    </xdr:from>
    <xdr:ext cx="11801476" cy="37886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52399" y="7820025"/>
          <a:ext cx="11801476" cy="378860"/>
        </a:xfrm>
        <a:prstGeom prst="rect">
          <a:avLst/>
        </a:prstGeom>
        <a:solidFill>
          <a:sysClr val="window" lastClr="FFFFFF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2000" b="1">
              <a:solidFill>
                <a:sysClr val="windowText" lastClr="000000"/>
              </a:solidFill>
            </a:rPr>
            <a:t>Melhores Sugestões e Elogios</a:t>
          </a:r>
          <a:r>
            <a:rPr lang="pt-BR" sz="2000" b="1" baseline="0">
              <a:solidFill>
                <a:sysClr val="windowText" lastClr="000000"/>
              </a:solidFill>
            </a:rPr>
            <a:t> - NOVEMBRO de 2024 </a:t>
          </a:r>
          <a:endParaRPr lang="pt-BR" sz="20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142876</xdr:colOff>
      <xdr:row>84</xdr:row>
      <xdr:rowOff>0</xdr:rowOff>
    </xdr:from>
    <xdr:to>
      <xdr:col>9</xdr:col>
      <xdr:colOff>85727</xdr:colOff>
      <xdr:row>110</xdr:row>
      <xdr:rowOff>152400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2876" y="16192500"/>
          <a:ext cx="5953126" cy="5105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da</a:t>
          </a: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Fazenda</a:t>
          </a:r>
          <a:r>
            <a:rPr lang="pt-BR" b="1"/>
            <a:t/>
          </a:r>
          <a:br>
            <a:rPr lang="pt-BR" b="1"/>
          </a:br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>
              <a:solidFill>
                <a:sysClr val="windowText" lastClr="000000"/>
              </a:solidFill>
            </a:rPr>
            <a:t>Elogio do munícipe:</a:t>
          </a:r>
        </a:p>
        <a:p>
          <a:pPr algn="l"/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"Boa Tarde,</a:t>
          </a:r>
          <a:b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procuradora de 2 condominios, fiz 2 reclamações em ouvidoria 33288216 e 33290138. Na verdade como se tratavam de vários processos, que foram abertos em DICLE e DIJUL, por orientação em decisões anteriores, toda a situação ficou bem confusa, enfim, gostaria de agradecer o pronto atendimento de DICLE e dizer que as decisões sairam em menos de 90 dias, prazo que foi o que foi estipulado pela ouvidoria para a resolução dos casos.</a:t>
          </a:r>
          <a:b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Estávamos há muito tempo aguardando uma solução já que o problema sempre foi o mesmo, mas envolveram 2 departamentos, o que nos levou a apelar para a ouvidoria.</a:t>
          </a:r>
          <a:b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Dicle solucionou tudo prontamente.</a:t>
          </a:r>
          <a:b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Muito obrigada pela eficiencia e pronto atendimento, apesar de sabermos do número sempre aquém do necessário de servidores para a execução dos trabalhos.".</a:t>
          </a:r>
        </a:p>
        <a:p>
          <a:pPr algn="l"/>
          <a:endParaRPr lang="pt-BR" sz="1100" b="1">
            <a:solidFill>
              <a:sysClr val="windowText" lastClr="000000"/>
            </a:solidFill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  <a:endParaRPr lang="pt-BR" b="1">
            <a:solidFill>
              <a:sysClr val="windowText" lastClr="000000"/>
            </a:solidFill>
            <a:effectLst/>
          </a:endParaRPr>
        </a:p>
        <a:p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"Especificamente quanto ao expediente em questão, destacamos que informamos aos envolvidos sobre o reconhecimento do bom trabalho desempenhado.</a:t>
          </a:r>
        </a:p>
        <a:p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Assim como as críticas, elogios como o presente são muito importantes e nos motivam a manter um elevado padrão de atendimento, motivo pelo qual agradecemos o contato.".</a:t>
          </a:r>
        </a:p>
        <a:p>
          <a:pPr algn="l"/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9</xdr:col>
      <xdr:colOff>95250</xdr:colOff>
      <xdr:row>84</xdr:row>
      <xdr:rowOff>0</xdr:rowOff>
    </xdr:from>
    <xdr:to>
      <xdr:col>18</xdr:col>
      <xdr:colOff>409576</xdr:colOff>
      <xdr:row>110</xdr:row>
      <xdr:rowOff>171450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105525" y="16192500"/>
          <a:ext cx="5829301" cy="5124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Municipal de Segurança Urbana</a:t>
          </a:r>
          <a:br>
            <a:rPr lang="pt-B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pt-BR" sz="1100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Elogio do munícipe: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1" i="0">
            <a:solidFill>
              <a:sysClr val="windowText" lastClr="000000"/>
            </a:solidFill>
          </a:endParaRPr>
        </a:p>
        <a:p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"Venho por meio deste e-mail, manifestar minha imensa gratidão aos policiais da GCM Alessandra dos Santos Dias e Jonathan William da Silva Chagas, pela ajuda na data de ontem, dia 20/11/2024.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 volta das 13h00, eu fui furtada por um adolescente, com bicicleta, na Avenida Nossa Senhora do Ó. Ele conseguiu levar o meu celular e deu fuga. No mesmo momento, os policiais estavam passando, me viram correndo atrás do adolescente e me perguntaram o que aconteceu. Pediram para eu entrar no carro, e fomos atrás dele. Conseguimos encontrá-lo depois de um tempo, porém o celular não estava mais com ele. O menor disse que jogou no chão, quando viu a viatura atrás dele. Fomos até o local que ele disse ter jogado, e de fato o telefone estava lá, intacto.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Fomos até a 13º D.P. Casa Verde para os trâmites legais.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Quero deixar registrado a presteza, eficiência, agilidade, postura e comprometimento com o exercício de trabalho, dos policiais Alessandra e Jonathan. Se não fosse pelo impecável trabalho deles, eu não teria recuperado meu celular (novo), e o menor não teria sido conduzido para a delegacia.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 estiveram comigo o tempo todo, me tranquilizaram, e quando foi finalizado o processo na delegacia, me deixaram no meu trabalho.</a:t>
          </a:r>
          <a:r>
            <a:rPr lang="pt-BR" i="1"/>
            <a:t/>
          </a:r>
          <a:br>
            <a:rPr lang="pt-BR" i="1"/>
          </a:br>
          <a:r>
            <a:rPr lang="pt-BR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Novamente, meu muito obrigada para os policiais em questão!! Que outras pessoas tenham a sorte que eu tive, de encontrá-los em um momento de fragilidade como este, e ser amparados por eles!".</a:t>
          </a:r>
          <a:endParaRPr lang="pt-BR" sz="11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Resposta do Órgão:</a:t>
          </a: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Aguardando retorno do órgão.</a:t>
          </a:r>
          <a:endParaRPr lang="pt-BR">
            <a:effectLst/>
          </a:endParaRPr>
        </a:p>
        <a:p>
          <a:endParaRPr lang="pt-BR" sz="1100"/>
        </a:p>
      </xdr:txBody>
    </xdr:sp>
    <xdr:clientData/>
  </xdr:twoCellAnchor>
  <xdr:twoCellAnchor editAs="oneCell">
    <xdr:from>
      <xdr:col>9</xdr:col>
      <xdr:colOff>161923</xdr:colOff>
      <xdr:row>3</xdr:row>
      <xdr:rowOff>152400</xdr:rowOff>
    </xdr:from>
    <xdr:to>
      <xdr:col>18</xdr:col>
      <xdr:colOff>257175</xdr:colOff>
      <xdr:row>19</xdr:row>
      <xdr:rowOff>142875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198" y="723900"/>
          <a:ext cx="5610227" cy="3228975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20</xdr:row>
      <xdr:rowOff>123826</xdr:rowOff>
    </xdr:from>
    <xdr:to>
      <xdr:col>18</xdr:col>
      <xdr:colOff>238125</xdr:colOff>
      <xdr:row>38</xdr:row>
      <xdr:rowOff>68114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62675" y="4124326"/>
          <a:ext cx="5600700" cy="33732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12</xdr:row>
      <xdr:rowOff>57150</xdr:rowOff>
    </xdr:from>
    <xdr:ext cx="5286375" cy="424814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438153</xdr:colOff>
      <xdr:row>12</xdr:row>
      <xdr:rowOff>48981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13</xdr:col>
      <xdr:colOff>197986</xdr:colOff>
      <xdr:row>12</xdr:row>
      <xdr:rowOff>54091</xdr:rowOff>
    </xdr:from>
    <xdr:ext cx="5326513" cy="4276721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0806455" y="2911591"/>
          <a:ext cx="5326513" cy="4276721"/>
          <a:chOff x="10925178" y="2619378"/>
          <a:chExt cx="4838703" cy="4276721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925178" y="2619378"/>
          <a:ext cx="4838703" cy="4276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753494" y="2912272"/>
            <a:ext cx="3486149" cy="285750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NOVEMBRO/2024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9525</xdr:rowOff>
    </xdr:from>
    <xdr:ext cx="7086600" cy="603885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19050" y="9525"/>
          <a:ext cx="7086600" cy="60388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 fontAlgn="base"/>
          <a:r>
            <a:rPr lang="pt-BR" sz="14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Ouvidoria Geral do Município</a:t>
          </a:r>
          <a:r>
            <a:rPr lang="pt-BR" sz="14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2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Relatório de Novembro de 2024</a:t>
          </a:r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algn="ctr" rtl="0" fontAlgn="base"/>
          <a:endParaRPr lang="pt-BR" sz="11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 rtl="0" fontAlgn="base"/>
          <a:r>
            <a:rPr lang="pt-BR" sz="1100" b="1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Órgãos Externos</a:t>
          </a:r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1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 manifestações classificadas como “Órgão Externo” são aquelas que envolvem demandas direcionadas a instituições, que não estão sob a competência da Prefeitura de São Paulo. Essas demandas são respondidas com informações e orientações do procedimento que deve ser realizado pelo cidadão (ã). </a:t>
          </a:r>
        </a:p>
        <a:p>
          <a:pPr rtl="0" fontAlgn="base"/>
          <a:endParaRPr lang="pt-BR" sz="1200" b="0" i="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 fontAlgn="base"/>
          <a:r>
            <a:rPr lang="pt-BR" sz="1200" b="0" i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Ouvidoria recebe essas manifestações por meio de diversos canais, tais como memorandos, ofícios, e-mails, entre outros. Dentre esses canais, destaca-se o “Web Denúncia Corrupção”, um canal disponibilizado pela CGE — Controladoria Geral do Estado de São Paulo. Esse canal, acessado através do formulário do “Fórum de Combate à Corrupção e Lavagem de Dinheiro (FOCCO-SP)”, conta com a parceria de mais de 30 órgãos, incluindo a CGM — Controladoria Geral do Município de São Paulo. </a:t>
          </a:r>
        </a:p>
        <a:p>
          <a:endParaRPr lang="pt-BR" sz="1100"/>
        </a:p>
      </xdr:txBody>
    </xdr:sp>
    <xdr:clientData/>
  </xdr:oneCellAnchor>
  <xdr:twoCellAnchor editAs="oneCell">
    <xdr:from>
      <xdr:col>2</xdr:col>
      <xdr:colOff>9525</xdr:colOff>
      <xdr:row>14</xdr:row>
      <xdr:rowOff>76200</xdr:rowOff>
    </xdr:from>
    <xdr:to>
      <xdr:col>9</xdr:col>
      <xdr:colOff>229370</xdr:colOff>
      <xdr:row>31</xdr:row>
      <xdr:rowOff>142018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2743200"/>
          <a:ext cx="4487045" cy="33043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21167</xdr:colOff>
      <xdr:row>4</xdr:row>
      <xdr:rowOff>10584</xdr:rowOff>
    </xdr:from>
    <xdr:to>
      <xdr:col>17</xdr:col>
      <xdr:colOff>878416</xdr:colOff>
      <xdr:row>20</xdr:row>
      <xdr:rowOff>52917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190498</xdr:colOff>
      <xdr:row>3</xdr:row>
      <xdr:rowOff>190499</xdr:rowOff>
    </xdr:from>
    <xdr:to>
      <xdr:col>10</xdr:col>
      <xdr:colOff>370417</xdr:colOff>
      <xdr:row>20</xdr:row>
      <xdr:rowOff>84666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158748</xdr:colOff>
      <xdr:row>21</xdr:row>
      <xdr:rowOff>105833</xdr:rowOff>
    </xdr:from>
    <xdr:to>
      <xdr:col>10</xdr:col>
      <xdr:colOff>381000</xdr:colOff>
      <xdr:row>34</xdr:row>
      <xdr:rowOff>52917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64F48C-1A51-48D5-9912-C433C885E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66673</xdr:colOff>
      <xdr:row>17</xdr:row>
      <xdr:rowOff>107947</xdr:rowOff>
    </xdr:from>
    <xdr:ext cx="5532970" cy="3663953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47626</xdr:colOff>
      <xdr:row>17</xdr:row>
      <xdr:rowOff>103189</xdr:rowOff>
    </xdr:from>
    <xdr:to>
      <xdr:col>9</xdr:col>
      <xdr:colOff>35719</xdr:colOff>
      <xdr:row>25</xdr:row>
      <xdr:rowOff>26460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9528</xdr:colOff>
      <xdr:row>0</xdr:row>
      <xdr:rowOff>19046</xdr:rowOff>
    </xdr:from>
    <xdr:ext cx="6076946" cy="327659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47625</xdr:colOff>
      <xdr:row>17</xdr:row>
      <xdr:rowOff>90488</xdr:rowOff>
    </xdr:from>
    <xdr:to>
      <xdr:col>8</xdr:col>
      <xdr:colOff>476250</xdr:colOff>
      <xdr:row>36</xdr:row>
      <xdr:rowOff>83344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106891</xdr:colOff>
      <xdr:row>2</xdr:row>
      <xdr:rowOff>47621</xdr:rowOff>
    </xdr:from>
    <xdr:ext cx="5867403" cy="4600575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369329" y="428621"/>
          <a:ext cx="5867403" cy="4600575"/>
          <a:chOff x="3686175" y="428621"/>
          <a:chExt cx="5867403" cy="4600575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GraphicFramePr/>
        </xdr:nvGraphicFramePr>
        <xdr:xfrm>
          <a:off x="3686175" y="428621"/>
          <a:ext cx="5867403" cy="46005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2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3705221" y="457196"/>
            <a:ext cx="5800725" cy="647696"/>
          </a:xfrm>
          <a:prstGeom prst="rect">
            <a:avLst/>
          </a:prstGeom>
          <a:solidFill>
            <a:sysClr val="window" lastClr="FFFFFF"/>
          </a:solidFill>
          <a:ln cap="flat">
            <a:noFill/>
          </a:ln>
        </xdr:spPr>
        <xdr:txBody>
          <a:bodyPr vert="horz" wrap="none" lIns="91440" tIns="45720" rIns="91440" bIns="45720" anchor="t" anchorCtr="1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10 assuntos mais solicitados do mês de novembro em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  comparação com o total de entrada do mês NOVEMBRO/24</a:t>
            </a:r>
          </a:p>
          <a:p>
            <a:pPr marL="0" marR="0" lvl="0" indent="0" algn="ctr" defTabSz="914400" rtl="0" fontAlgn="auto" hangingPunct="1">
              <a:lnSpc>
                <a:spcPts val="15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endParaRPr lang="pt-BR" sz="1400" b="1" i="0" u="none" strike="noStrike" kern="0" cap="none" spc="0" baseline="0">
              <a:solidFill>
                <a:srgbClr val="000000"/>
              </a:solidFill>
              <a:uFillTx/>
              <a:latin typeface="Calibri"/>
            </a:endParaRPr>
          </a:p>
        </xdr:txBody>
      </xdr:sp>
    </xdr:grpSp>
    <xdr:clientData/>
  </xdr:oneCellAnchor>
  <xdr:oneCellAnchor>
    <xdr:from>
      <xdr:col>9</xdr:col>
      <xdr:colOff>1745452</xdr:colOff>
      <xdr:row>2</xdr:row>
      <xdr:rowOff>47621</xdr:rowOff>
    </xdr:from>
    <xdr:ext cx="5962646" cy="4595816"/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Relationship Id="rId5" Type="http://schemas.openxmlformats.org/officeDocument/2006/relationships/image" Target="../media/image12.emf"/><Relationship Id="rId4" Type="http://schemas.openxmlformats.org/officeDocument/2006/relationships/package" Target="../embeddings/Documento_do_Microsoft_Word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="110" zoomScaleNormal="110" workbookViewId="0">
      <selection activeCell="Q1" sqref="Q1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Q65"/>
  <sheetViews>
    <sheetView topLeftCell="A31" workbookViewId="0">
      <selection activeCell="I40" sqref="I40"/>
    </sheetView>
  </sheetViews>
  <sheetFormatPr defaultRowHeight="14.25"/>
  <cols>
    <col min="1" max="1" width="14" style="9" customWidth="1"/>
    <col min="2" max="2" width="16.5703125" style="80" customWidth="1"/>
    <col min="3" max="3" width="13.85546875" style="80" bestFit="1" customWidth="1"/>
    <col min="4" max="4" width="6.28515625" style="9" bestFit="1" customWidth="1"/>
    <col min="5" max="5" width="12" style="9" bestFit="1" customWidth="1"/>
    <col min="6" max="6" width="15" style="9" bestFit="1" customWidth="1"/>
    <col min="7" max="7" width="13.85546875" style="9" bestFit="1" customWidth="1"/>
    <col min="8" max="8" width="5.42578125" style="9" customWidth="1"/>
    <col min="9" max="9" width="11.85546875" style="9" customWidth="1"/>
    <col min="10" max="10" width="15" style="9" bestFit="1" customWidth="1"/>
    <col min="11" max="11" width="13.85546875" style="9" bestFit="1" customWidth="1"/>
    <col min="12" max="12" width="7.140625" style="9" customWidth="1"/>
    <col min="13" max="13" width="12.7109375" style="9" customWidth="1"/>
    <col min="14" max="14" width="15" style="9" bestFit="1" customWidth="1"/>
    <col min="15" max="15" width="13.85546875" style="9" bestFit="1" customWidth="1"/>
    <col min="16" max="16" width="9.140625" style="9" customWidth="1"/>
    <col min="17" max="17" width="5.5703125" style="9" customWidth="1"/>
    <col min="18" max="18" width="9.140625" style="9" customWidth="1"/>
    <col min="19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488</v>
      </c>
    </row>
    <row r="5" spans="1:15" ht="15.75" thickBot="1">
      <c r="A5" s="1"/>
    </row>
    <row r="6" spans="1:15" ht="15">
      <c r="A6" s="1064" t="s">
        <v>206</v>
      </c>
      <c r="B6" s="1064"/>
      <c r="C6" s="1064"/>
      <c r="D6" s="1064"/>
      <c r="E6" s="1064"/>
      <c r="F6" s="1"/>
    </row>
    <row r="7" spans="1:15" ht="15">
      <c r="A7" s="96" t="s">
        <v>207</v>
      </c>
      <c r="B7" s="97"/>
      <c r="C7" s="97"/>
      <c r="D7" s="98"/>
      <c r="E7" s="99"/>
      <c r="F7" s="1"/>
    </row>
    <row r="8" spans="1:15" ht="15" thickBot="1">
      <c r="B8" s="9"/>
      <c r="C8" s="9"/>
    </row>
    <row r="9" spans="1:15" s="100" customFormat="1" ht="30.75" customHeight="1" thickBot="1">
      <c r="A9" s="1065" t="str">
        <f>'10+_Assuntos_2024'!A7</f>
        <v>Cadastro Único (CadÚnico)</v>
      </c>
      <c r="B9" s="1066"/>
      <c r="C9" s="1067"/>
      <c r="E9" s="1065" t="str">
        <f>'10+_Assuntos_2024'!A8</f>
        <v>Órgão externo</v>
      </c>
      <c r="F9" s="1066"/>
      <c r="G9" s="1067"/>
      <c r="I9" s="1068" t="str">
        <f>'10+_Assuntos_2024'!A9</f>
        <v>Buraco e Pavimentação</v>
      </c>
      <c r="J9" s="1069"/>
      <c r="K9" s="1070"/>
      <c r="M9" s="1065" t="str">
        <f>'10+_Assuntos_2024'!A10</f>
        <v>Árvore</v>
      </c>
      <c r="N9" s="1066"/>
      <c r="O9" s="1067"/>
    </row>
    <row r="10" spans="1:15" ht="15.75" thickBot="1">
      <c r="A10" s="602" t="s">
        <v>2</v>
      </c>
      <c r="B10" s="4" t="s">
        <v>208</v>
      </c>
      <c r="C10" s="601" t="s">
        <v>209</v>
      </c>
      <c r="E10" s="602" t="s">
        <v>2</v>
      </c>
      <c r="F10" s="101" t="s">
        <v>208</v>
      </c>
      <c r="G10" s="604" t="s">
        <v>209</v>
      </c>
      <c r="I10" s="602" t="s">
        <v>2</v>
      </c>
      <c r="J10" s="101" t="s">
        <v>208</v>
      </c>
      <c r="K10" s="604" t="s">
        <v>209</v>
      </c>
      <c r="M10" s="602" t="s">
        <v>2</v>
      </c>
      <c r="N10" s="101" t="s">
        <v>208</v>
      </c>
      <c r="O10" s="604" t="s">
        <v>209</v>
      </c>
    </row>
    <row r="11" spans="1:15" ht="15">
      <c r="A11" s="591">
        <v>45292</v>
      </c>
      <c r="B11" s="7">
        <f>'10+_Assuntos_2024'!M7</f>
        <v>552</v>
      </c>
      <c r="C11" s="599">
        <f>((B11-242)/242)*100</f>
        <v>128.099173553719</v>
      </c>
      <c r="E11" s="591">
        <v>45292</v>
      </c>
      <c r="F11" s="102">
        <f>'10+_Assuntos_2024'!M8</f>
        <v>175</v>
      </c>
      <c r="G11" s="592">
        <f>((F11-218)/218)*100</f>
        <v>-19.724770642201836</v>
      </c>
      <c r="I11" s="591">
        <v>45292</v>
      </c>
      <c r="J11" s="102">
        <f>'10+_Assuntos_2024'!M9</f>
        <v>329</v>
      </c>
      <c r="K11" s="592">
        <f>((J11-291)/291)*100</f>
        <v>13.058419243986256</v>
      </c>
      <c r="M11" s="591">
        <v>45292</v>
      </c>
      <c r="N11" s="102">
        <f>'10+_Assuntos_2024'!M10</f>
        <v>349</v>
      </c>
      <c r="O11" s="592">
        <f>((N11-175)/175)*100</f>
        <v>99.428571428571431</v>
      </c>
    </row>
    <row r="12" spans="1:15" s="444" customFormat="1" ht="15">
      <c r="A12" s="734">
        <v>45323</v>
      </c>
      <c r="B12" s="735">
        <f>'10+_Assuntos_2024'!L7</f>
        <v>798</v>
      </c>
      <c r="C12" s="736">
        <f t="shared" ref="C12:C18" si="0">((B12-B11)/B11)*100</f>
        <v>44.565217391304344</v>
      </c>
      <c r="E12" s="734">
        <v>45323</v>
      </c>
      <c r="F12" s="737">
        <f>'10+_Assuntos_2024'!L8</f>
        <v>252</v>
      </c>
      <c r="G12" s="738">
        <f t="shared" ref="G12:G18" si="1">((F12-F11)/F11)*100</f>
        <v>44</v>
      </c>
      <c r="I12" s="734">
        <v>45323</v>
      </c>
      <c r="J12" s="737">
        <f>'10+_Assuntos_2024'!L9</f>
        <v>336</v>
      </c>
      <c r="K12" s="738">
        <f t="shared" ref="K12:K18" si="2">((J12-J11)/J11)*100</f>
        <v>2.1276595744680851</v>
      </c>
      <c r="M12" s="734">
        <v>45323</v>
      </c>
      <c r="N12" s="737">
        <f>'10+_Assuntos_2024'!L10</f>
        <v>303</v>
      </c>
      <c r="O12" s="738">
        <f t="shared" ref="O12:O18" si="3">((N12-N11)/N11)*100</f>
        <v>-13.180515759312319</v>
      </c>
    </row>
    <row r="13" spans="1:15" s="444" customFormat="1" ht="15">
      <c r="A13" s="734">
        <v>45352</v>
      </c>
      <c r="B13" s="735">
        <f>'10+_Assuntos_2024'!K7</f>
        <v>822</v>
      </c>
      <c r="C13" s="736">
        <f t="shared" si="0"/>
        <v>3.007518796992481</v>
      </c>
      <c r="E13" s="734">
        <v>45352</v>
      </c>
      <c r="F13" s="737">
        <f>'10+_Assuntos_2024'!K8</f>
        <v>148</v>
      </c>
      <c r="G13" s="738">
        <f t="shared" si="1"/>
        <v>-41.269841269841265</v>
      </c>
      <c r="I13" s="734">
        <v>45352</v>
      </c>
      <c r="J13" s="737">
        <f>'10+_Assuntos_2024'!K9</f>
        <v>418</v>
      </c>
      <c r="K13" s="738">
        <f t="shared" si="2"/>
        <v>24.404761904761905</v>
      </c>
      <c r="M13" s="734">
        <v>45352</v>
      </c>
      <c r="N13" s="737">
        <f>'10+_Assuntos_2024'!K10</f>
        <v>316</v>
      </c>
      <c r="O13" s="738">
        <f t="shared" si="3"/>
        <v>4.2904290429042904</v>
      </c>
    </row>
    <row r="14" spans="1:15" s="444" customFormat="1" ht="15">
      <c r="A14" s="734">
        <v>45383</v>
      </c>
      <c r="B14" s="735">
        <f>'10+_Assuntos_2024'!J$7</f>
        <v>819</v>
      </c>
      <c r="C14" s="736">
        <f t="shared" si="0"/>
        <v>-0.36496350364963503</v>
      </c>
      <c r="E14" s="734">
        <v>45383</v>
      </c>
      <c r="F14" s="737">
        <f>'10+_Assuntos_2024'!J$8</f>
        <v>314</v>
      </c>
      <c r="G14" s="738">
        <f t="shared" si="1"/>
        <v>112.16216216216218</v>
      </c>
      <c r="I14" s="734">
        <v>45383</v>
      </c>
      <c r="J14" s="737">
        <f>'10+_Assuntos_2024'!J$9</f>
        <v>369</v>
      </c>
      <c r="K14" s="738">
        <f t="shared" si="2"/>
        <v>-11.722488038277511</v>
      </c>
      <c r="M14" s="734">
        <v>45383</v>
      </c>
      <c r="N14" s="737">
        <f>'10+_Assuntos_2024'!J$10</f>
        <v>283</v>
      </c>
      <c r="O14" s="738">
        <f t="shared" si="3"/>
        <v>-10.443037974683545</v>
      </c>
    </row>
    <row r="15" spans="1:15" s="444" customFormat="1" ht="15">
      <c r="A15" s="734">
        <v>45413</v>
      </c>
      <c r="B15" s="735">
        <f>'10+_Assuntos_2024'!I$7</f>
        <v>752</v>
      </c>
      <c r="C15" s="736">
        <f t="shared" si="0"/>
        <v>-8.1807081807081801</v>
      </c>
      <c r="E15" s="734">
        <v>45413</v>
      </c>
      <c r="F15" s="737">
        <f>'10+_Assuntos_2024'!I$8</f>
        <v>423</v>
      </c>
      <c r="G15" s="738">
        <f t="shared" si="1"/>
        <v>34.71337579617834</v>
      </c>
      <c r="I15" s="734">
        <v>45413</v>
      </c>
      <c r="J15" s="737">
        <f>'10+_Assuntos_2024'!I$9</f>
        <v>341</v>
      </c>
      <c r="K15" s="738">
        <f t="shared" si="2"/>
        <v>-7.5880758807588071</v>
      </c>
      <c r="M15" s="734">
        <v>45413</v>
      </c>
      <c r="N15" s="737">
        <f>'10+_Assuntos_2024'!I$10</f>
        <v>271</v>
      </c>
      <c r="O15" s="738">
        <f t="shared" si="3"/>
        <v>-4.2402826855123674</v>
      </c>
    </row>
    <row r="16" spans="1:15" s="444" customFormat="1" ht="15">
      <c r="A16" s="734">
        <v>45444</v>
      </c>
      <c r="B16" s="735">
        <f>'10+_Assuntos_2024'!H$7</f>
        <v>583</v>
      </c>
      <c r="C16" s="736">
        <f t="shared" si="0"/>
        <v>-22.473404255319149</v>
      </c>
      <c r="E16" s="734">
        <v>45444</v>
      </c>
      <c r="F16" s="737">
        <f>'10+_Assuntos_2024'!H$8</f>
        <v>394</v>
      </c>
      <c r="G16" s="738">
        <f t="shared" si="1"/>
        <v>-6.8557919621749415</v>
      </c>
      <c r="I16" s="734">
        <v>45444</v>
      </c>
      <c r="J16" s="737">
        <f>'10+_Assuntos_2024'!H$9</f>
        <v>363</v>
      </c>
      <c r="K16" s="738">
        <f t="shared" si="2"/>
        <v>6.4516129032258061</v>
      </c>
      <c r="M16" s="734">
        <v>45444</v>
      </c>
      <c r="N16" s="737">
        <f>'10+_Assuntos_2024'!H$10</f>
        <v>279</v>
      </c>
      <c r="O16" s="738">
        <f t="shared" si="3"/>
        <v>2.9520295202952029</v>
      </c>
    </row>
    <row r="17" spans="1:15" s="444" customFormat="1" ht="15">
      <c r="A17" s="734">
        <v>45474</v>
      </c>
      <c r="B17" s="735">
        <f>'10+_Assuntos_2024'!G$7</f>
        <v>400</v>
      </c>
      <c r="C17" s="736">
        <f t="shared" si="0"/>
        <v>-31.3893653516295</v>
      </c>
      <c r="E17" s="734">
        <v>45474</v>
      </c>
      <c r="F17" s="737">
        <f>'10+_Assuntos_2024'!G$8</f>
        <v>983</v>
      </c>
      <c r="G17" s="738">
        <f t="shared" si="1"/>
        <v>149.49238578680203</v>
      </c>
      <c r="I17" s="734">
        <v>45474</v>
      </c>
      <c r="J17" s="737">
        <f>'10+_Assuntos_2024'!G$9</f>
        <v>279</v>
      </c>
      <c r="K17" s="738">
        <f t="shared" si="2"/>
        <v>-23.140495867768596</v>
      </c>
      <c r="M17" s="734">
        <v>45474</v>
      </c>
      <c r="N17" s="737">
        <f>'10+_Assuntos_2024'!G$10</f>
        <v>274</v>
      </c>
      <c r="O17" s="738">
        <f t="shared" si="3"/>
        <v>-1.7921146953405016</v>
      </c>
    </row>
    <row r="18" spans="1:15" s="444" customFormat="1" ht="15">
      <c r="A18" s="734">
        <v>45505</v>
      </c>
      <c r="B18" s="735">
        <f>'10+_Assuntos_2024'!F$7</f>
        <v>320</v>
      </c>
      <c r="C18" s="736">
        <f t="shared" si="0"/>
        <v>-20</v>
      </c>
      <c r="E18" s="734">
        <v>45505</v>
      </c>
      <c r="F18" s="737">
        <f>'10+_Assuntos_2024'!F$8</f>
        <v>908</v>
      </c>
      <c r="G18" s="738">
        <f t="shared" si="1"/>
        <v>-7.6297049847405898</v>
      </c>
      <c r="I18" s="734">
        <v>45505</v>
      </c>
      <c r="J18" s="737">
        <f>'10+_Assuntos_2024'!F$9</f>
        <v>236</v>
      </c>
      <c r="K18" s="738">
        <f t="shared" si="2"/>
        <v>-15.412186379928317</v>
      </c>
      <c r="M18" s="734">
        <v>45505</v>
      </c>
      <c r="N18" s="737">
        <f>'10+_Assuntos_2024'!F$10</f>
        <v>290</v>
      </c>
      <c r="O18" s="738">
        <f t="shared" si="3"/>
        <v>5.8394160583941606</v>
      </c>
    </row>
    <row r="19" spans="1:15" s="444" customFormat="1" ht="15">
      <c r="A19" s="734">
        <v>45536</v>
      </c>
      <c r="B19" s="735">
        <f>'10+_Assuntos_2024'!E$7</f>
        <v>212</v>
      </c>
      <c r="C19" s="736">
        <f t="shared" ref="C19:C22" si="4">((B19-B18)/B18)*100</f>
        <v>-33.75</v>
      </c>
      <c r="E19" s="734">
        <v>45536</v>
      </c>
      <c r="F19" s="737">
        <f>'10+_Assuntos_2024'!E$8</f>
        <v>567</v>
      </c>
      <c r="G19" s="738">
        <f t="shared" ref="G19:G22" si="5">((F19-F18)/F18)*100</f>
        <v>-37.555066079295152</v>
      </c>
      <c r="I19" s="734">
        <v>45536</v>
      </c>
      <c r="J19" s="737">
        <f>'10+_Assuntos_2024'!E$9</f>
        <v>229</v>
      </c>
      <c r="K19" s="738">
        <f t="shared" ref="K19:K22" si="6">((J19-J18)/J18)*100</f>
        <v>-2.9661016949152543</v>
      </c>
      <c r="M19" s="734">
        <v>45536</v>
      </c>
      <c r="N19" s="737">
        <f>'10+_Assuntos_2024'!E$10</f>
        <v>282</v>
      </c>
      <c r="O19" s="738">
        <f t="shared" ref="O19:O22" si="7">((N19-N18)/N18)*100</f>
        <v>-2.7586206896551726</v>
      </c>
    </row>
    <row r="20" spans="1:15" s="444" customFormat="1" ht="15">
      <c r="A20" s="734">
        <v>45566</v>
      </c>
      <c r="B20" s="735">
        <f>'10+_Assuntos_2024'!D$7</f>
        <v>212</v>
      </c>
      <c r="C20" s="736">
        <f t="shared" si="4"/>
        <v>0</v>
      </c>
      <c r="E20" s="734">
        <v>45566</v>
      </c>
      <c r="F20" s="735">
        <f>'10+_Assuntos_2024'!D$8</f>
        <v>472</v>
      </c>
      <c r="G20" s="736">
        <f t="shared" si="5"/>
        <v>-16.754850088183421</v>
      </c>
      <c r="I20" s="734">
        <v>45566</v>
      </c>
      <c r="J20" s="737">
        <f>'10+_Assuntos_2024'!D$9</f>
        <v>247</v>
      </c>
      <c r="K20" s="738">
        <f t="shared" si="6"/>
        <v>7.860262008733625</v>
      </c>
      <c r="M20" s="734">
        <v>45566</v>
      </c>
      <c r="N20" s="737">
        <f>'10+_Assuntos_2024'!D$10</f>
        <v>332</v>
      </c>
      <c r="O20" s="738">
        <f t="shared" si="7"/>
        <v>17.730496453900709</v>
      </c>
    </row>
    <row r="21" spans="1:15" s="444" customFormat="1" ht="15">
      <c r="A21" s="734">
        <v>45597</v>
      </c>
      <c r="B21" s="735">
        <f>'10+_Assuntos_2024'!C$7</f>
        <v>127</v>
      </c>
      <c r="C21" s="736">
        <f t="shared" si="4"/>
        <v>-40.094339622641513</v>
      </c>
      <c r="E21" s="734">
        <v>45597</v>
      </c>
      <c r="F21" s="735">
        <f>'10+_Assuntos_2024'!C$8</f>
        <v>287</v>
      </c>
      <c r="G21" s="736">
        <f t="shared" si="5"/>
        <v>-39.194915254237287</v>
      </c>
      <c r="I21" s="734">
        <v>45597</v>
      </c>
      <c r="J21" s="737">
        <f>'10+_Assuntos_2024'!C$9</f>
        <v>229</v>
      </c>
      <c r="K21" s="738">
        <f t="shared" si="6"/>
        <v>-7.2874493927125501</v>
      </c>
      <c r="M21" s="734">
        <v>45597</v>
      </c>
      <c r="N21" s="737">
        <f>'10+_Assuntos_2024'!C$10</f>
        <v>252</v>
      </c>
      <c r="O21" s="738">
        <f t="shared" si="7"/>
        <v>-24.096385542168676</v>
      </c>
    </row>
    <row r="22" spans="1:15" ht="15.75" thickBot="1">
      <c r="A22" s="593">
        <v>45627</v>
      </c>
      <c r="B22" s="649">
        <f>'10+_Assuntos_2024'!B$7</f>
        <v>0</v>
      </c>
      <c r="C22" s="650">
        <f t="shared" si="4"/>
        <v>-100</v>
      </c>
      <c r="E22" s="593">
        <v>45627</v>
      </c>
      <c r="F22" s="649">
        <f>'10+_Assuntos_2024'!B$8</f>
        <v>0</v>
      </c>
      <c r="G22" s="650">
        <f t="shared" si="5"/>
        <v>-100</v>
      </c>
      <c r="I22" s="593">
        <v>45627</v>
      </c>
      <c r="J22" s="651">
        <f>'10+_Assuntos_2024'!B$9</f>
        <v>0</v>
      </c>
      <c r="K22" s="652">
        <f t="shared" si="6"/>
        <v>-100</v>
      </c>
      <c r="M22" s="593">
        <v>45627</v>
      </c>
      <c r="N22" s="651">
        <f>'10+_Assuntos_2024'!B$10</f>
        <v>0</v>
      </c>
      <c r="O22" s="652">
        <f t="shared" si="7"/>
        <v>-100</v>
      </c>
    </row>
    <row r="23" spans="1:15">
      <c r="B23" s="9"/>
      <c r="C23" s="9"/>
    </row>
    <row r="24" spans="1:15" ht="15" thickBot="1">
      <c r="B24" s="9"/>
      <c r="C24" s="9"/>
    </row>
    <row r="25" spans="1:15" s="100" customFormat="1" ht="30.75" customHeight="1" thickBot="1">
      <c r="A25" s="1065" t="str">
        <f>'10+_Assuntos_2024'!A11</f>
        <v>Qualidade de atendimento</v>
      </c>
      <c r="B25" s="1066"/>
      <c r="C25" s="1067"/>
      <c r="E25" s="1068" t="str">
        <f>'10+_Assuntos_2024'!A12</f>
        <v>Processo Administrativo</v>
      </c>
      <c r="F25" s="1069"/>
      <c r="G25" s="1070"/>
      <c r="I25" s="1071" t="str">
        <f>'10+_Assuntos_2024'!A13</f>
        <v>Poluição sonora - PSIU</v>
      </c>
      <c r="J25" s="1071"/>
      <c r="K25" s="1071"/>
      <c r="M25" s="1062" t="str">
        <f>'10+_Assuntos_2024'!A14</f>
        <v>Ônibus</v>
      </c>
      <c r="N25" s="1062"/>
      <c r="O25" s="1062"/>
    </row>
    <row r="26" spans="1:15" ht="15.75" thickBot="1">
      <c r="A26" s="602" t="s">
        <v>2</v>
      </c>
      <c r="B26" s="104" t="s">
        <v>208</v>
      </c>
      <c r="C26" s="603" t="s">
        <v>209</v>
      </c>
      <c r="E26" s="600" t="s">
        <v>2</v>
      </c>
      <c r="F26" s="5" t="s">
        <v>208</v>
      </c>
      <c r="G26" s="601" t="s">
        <v>209</v>
      </c>
      <c r="I26" s="588" t="s">
        <v>2</v>
      </c>
      <c r="J26" s="589" t="s">
        <v>208</v>
      </c>
      <c r="K26" s="590" t="s">
        <v>209</v>
      </c>
      <c r="M26" s="588" t="s">
        <v>2</v>
      </c>
      <c r="N26" s="598" t="s">
        <v>208</v>
      </c>
      <c r="O26" s="590" t="s">
        <v>209</v>
      </c>
    </row>
    <row r="27" spans="1:15" ht="15">
      <c r="A27" s="591">
        <v>45292</v>
      </c>
      <c r="B27" s="102">
        <f>'10+_Assuntos_2024'!M11</f>
        <v>197</v>
      </c>
      <c r="C27" s="592">
        <f>((B27-157)/157)*100</f>
        <v>25.477707006369428</v>
      </c>
      <c r="E27" s="591">
        <v>45292</v>
      </c>
      <c r="F27" s="102">
        <f>'10+_Assuntos_2024'!M12</f>
        <v>212</v>
      </c>
      <c r="G27" s="592">
        <f>((F27-160)/160)*100</f>
        <v>32.5</v>
      </c>
      <c r="I27" s="591">
        <v>45292</v>
      </c>
      <c r="J27" s="102">
        <f>'10+_Assuntos_2024'!M13</f>
        <v>174</v>
      </c>
      <c r="K27" s="592">
        <f>((J27-173)/173)*100</f>
        <v>0.57803468208092479</v>
      </c>
      <c r="M27" s="591">
        <v>45292</v>
      </c>
      <c r="N27" s="102">
        <f>'10+_Assuntos_2024'!M14</f>
        <v>102</v>
      </c>
      <c r="O27" s="599">
        <f>((N27-170)/170)*100</f>
        <v>-40</v>
      </c>
    </row>
    <row r="28" spans="1:15" s="444" customFormat="1" ht="15">
      <c r="A28" s="734">
        <v>45323</v>
      </c>
      <c r="B28" s="737">
        <f>'10+_Assuntos_2024'!L11</f>
        <v>172</v>
      </c>
      <c r="C28" s="738">
        <f t="shared" ref="C28:C34" si="8">((B28-B27)/B27)*100</f>
        <v>-12.690355329949238</v>
      </c>
      <c r="E28" s="734">
        <v>45323</v>
      </c>
      <c r="F28" s="737">
        <f>'10+_Assuntos_2024'!L12</f>
        <v>198</v>
      </c>
      <c r="G28" s="738">
        <f t="shared" ref="G28:G34" si="9">((F28-F27)/F27)*100</f>
        <v>-6.6037735849056602</v>
      </c>
      <c r="I28" s="734">
        <v>45323</v>
      </c>
      <c r="J28" s="737">
        <f>'10+_Assuntos_2024'!L13</f>
        <v>180</v>
      </c>
      <c r="K28" s="738">
        <f t="shared" ref="K28:K34" si="10">((J28-J27)/J27)*100</f>
        <v>3.4482758620689653</v>
      </c>
      <c r="M28" s="734">
        <v>45323</v>
      </c>
      <c r="N28" s="737">
        <f>'10+_Assuntos_2024'!L14</f>
        <v>108</v>
      </c>
      <c r="O28" s="736">
        <f t="shared" ref="O28:O33" si="11">((N28-N27)/N27)*100</f>
        <v>5.8823529411764701</v>
      </c>
    </row>
    <row r="29" spans="1:15" s="444" customFormat="1" ht="15">
      <c r="A29" s="734">
        <v>45352</v>
      </c>
      <c r="B29" s="737">
        <f>'10+_Assuntos_2024'!K11</f>
        <v>169</v>
      </c>
      <c r="C29" s="738">
        <f t="shared" si="8"/>
        <v>-1.7441860465116279</v>
      </c>
      <c r="E29" s="734">
        <v>45352</v>
      </c>
      <c r="F29" s="737">
        <f>'10+_Assuntos_2024'!K12</f>
        <v>182</v>
      </c>
      <c r="G29" s="738">
        <f t="shared" si="9"/>
        <v>-8.0808080808080813</v>
      </c>
      <c r="I29" s="734">
        <v>45352</v>
      </c>
      <c r="J29" s="737">
        <f>'10+_Assuntos_2024'!K13</f>
        <v>184</v>
      </c>
      <c r="K29" s="738">
        <f t="shared" si="10"/>
        <v>2.2222222222222223</v>
      </c>
      <c r="M29" s="734">
        <v>45352</v>
      </c>
      <c r="N29" s="737">
        <f>'10+_Assuntos_2024'!K14</f>
        <v>158</v>
      </c>
      <c r="O29" s="736">
        <f t="shared" si="11"/>
        <v>46.296296296296298</v>
      </c>
    </row>
    <row r="30" spans="1:15" s="444" customFormat="1" ht="15">
      <c r="A30" s="734">
        <v>45383</v>
      </c>
      <c r="B30" s="737">
        <f>'10+_Assuntos_2024'!J$11</f>
        <v>266</v>
      </c>
      <c r="C30" s="738">
        <f t="shared" si="8"/>
        <v>57.396449704142015</v>
      </c>
      <c r="E30" s="734">
        <v>45383</v>
      </c>
      <c r="F30" s="737">
        <f>'10+_Assuntos_2024'!J$12</f>
        <v>167</v>
      </c>
      <c r="G30" s="738">
        <f t="shared" si="9"/>
        <v>-8.2417582417582409</v>
      </c>
      <c r="I30" s="734">
        <v>45383</v>
      </c>
      <c r="J30" s="737">
        <f>'10+_Assuntos_2024'!J$13</f>
        <v>236</v>
      </c>
      <c r="K30" s="738">
        <f t="shared" si="10"/>
        <v>28.260869565217391</v>
      </c>
      <c r="M30" s="734">
        <v>45383</v>
      </c>
      <c r="N30" s="737">
        <f>'10+_Assuntos_2024'!J$14</f>
        <v>195</v>
      </c>
      <c r="O30" s="736">
        <f t="shared" si="11"/>
        <v>23.417721518987342</v>
      </c>
    </row>
    <row r="31" spans="1:15" s="444" customFormat="1" ht="15">
      <c r="A31" s="734">
        <v>45413</v>
      </c>
      <c r="B31" s="737">
        <f>'10+_Assuntos_2024'!I$11</f>
        <v>285</v>
      </c>
      <c r="C31" s="738">
        <f t="shared" si="8"/>
        <v>7.1428571428571423</v>
      </c>
      <c r="E31" s="734">
        <v>45413</v>
      </c>
      <c r="F31" s="737">
        <f>'10+_Assuntos_2024'!I$12</f>
        <v>155</v>
      </c>
      <c r="G31" s="738">
        <f t="shared" si="9"/>
        <v>-7.1856287425149699</v>
      </c>
      <c r="I31" s="734">
        <v>45413</v>
      </c>
      <c r="J31" s="737">
        <f>'10+_Assuntos_2024'!I$13</f>
        <v>184</v>
      </c>
      <c r="K31" s="738">
        <f t="shared" si="10"/>
        <v>-22.033898305084744</v>
      </c>
      <c r="M31" s="734">
        <v>45413</v>
      </c>
      <c r="N31" s="737">
        <f>'10+_Assuntos_2024'!I$14</f>
        <v>141</v>
      </c>
      <c r="O31" s="736">
        <f t="shared" si="11"/>
        <v>-27.692307692307693</v>
      </c>
    </row>
    <row r="32" spans="1:15" s="444" customFormat="1" ht="15">
      <c r="A32" s="734">
        <v>45444</v>
      </c>
      <c r="B32" s="737">
        <f>'10+_Assuntos_2024'!H$11</f>
        <v>268</v>
      </c>
      <c r="C32" s="738">
        <f t="shared" si="8"/>
        <v>-5.9649122807017543</v>
      </c>
      <c r="E32" s="734">
        <v>45444</v>
      </c>
      <c r="F32" s="737">
        <f>'10+_Assuntos_2024'!H$12</f>
        <v>237</v>
      </c>
      <c r="G32" s="738">
        <f t="shared" si="9"/>
        <v>52.903225806451616</v>
      </c>
      <c r="I32" s="734">
        <v>45444</v>
      </c>
      <c r="J32" s="737">
        <f>'10+_Assuntos_2024'!H$13</f>
        <v>221</v>
      </c>
      <c r="K32" s="738">
        <f t="shared" si="10"/>
        <v>20.108695652173914</v>
      </c>
      <c r="M32" s="734">
        <v>45444</v>
      </c>
      <c r="N32" s="737">
        <f>'10+_Assuntos_2024'!H$14</f>
        <v>146</v>
      </c>
      <c r="O32" s="736">
        <f t="shared" si="11"/>
        <v>3.5460992907801421</v>
      </c>
    </row>
    <row r="33" spans="1:15" s="444" customFormat="1" ht="15">
      <c r="A33" s="734">
        <v>45474</v>
      </c>
      <c r="B33" s="737">
        <f>'10+_Assuntos_2024'!G$11</f>
        <v>304</v>
      </c>
      <c r="C33" s="738">
        <f t="shared" si="8"/>
        <v>13.432835820895523</v>
      </c>
      <c r="E33" s="734">
        <v>45474</v>
      </c>
      <c r="F33" s="737">
        <f>'10+_Assuntos_2024'!G$12</f>
        <v>210</v>
      </c>
      <c r="G33" s="738">
        <f t="shared" si="9"/>
        <v>-11.39240506329114</v>
      </c>
      <c r="I33" s="734">
        <v>45474</v>
      </c>
      <c r="J33" s="737">
        <f>'10+_Assuntos_2024'!G$13</f>
        <v>192</v>
      </c>
      <c r="K33" s="738">
        <f t="shared" si="10"/>
        <v>-13.122171945701359</v>
      </c>
      <c r="M33" s="734">
        <v>45474</v>
      </c>
      <c r="N33" s="737">
        <f>'10+_Assuntos_2024'!G$14</f>
        <v>160</v>
      </c>
      <c r="O33" s="736">
        <f t="shared" si="11"/>
        <v>9.5890410958904102</v>
      </c>
    </row>
    <row r="34" spans="1:15" s="444" customFormat="1" ht="15">
      <c r="A34" s="734">
        <v>45505</v>
      </c>
      <c r="B34" s="737">
        <f>'10+_Assuntos_2024'!F$11</f>
        <v>293</v>
      </c>
      <c r="C34" s="738">
        <f t="shared" si="8"/>
        <v>-3.6184210526315792</v>
      </c>
      <c r="E34" s="734">
        <v>45505</v>
      </c>
      <c r="F34" s="737">
        <f>'10+_Assuntos_2024'!F$12</f>
        <v>303</v>
      </c>
      <c r="G34" s="738">
        <f t="shared" si="9"/>
        <v>44.285714285714285</v>
      </c>
      <c r="I34" s="734">
        <v>45505</v>
      </c>
      <c r="J34" s="737">
        <f>'10+_Assuntos_2024'!F$13</f>
        <v>210</v>
      </c>
      <c r="K34" s="738">
        <f t="shared" si="10"/>
        <v>9.375</v>
      </c>
      <c r="M34" s="734">
        <v>45505</v>
      </c>
      <c r="N34" s="737">
        <f>'10+_Assuntos_2024'!F$14</f>
        <v>215</v>
      </c>
      <c r="O34" s="736">
        <f t="shared" ref="O34" si="12">((N34-N33)/N33)*100</f>
        <v>34.375</v>
      </c>
    </row>
    <row r="35" spans="1:15" s="444" customFormat="1" ht="15">
      <c r="A35" s="734">
        <v>45536</v>
      </c>
      <c r="B35" s="737">
        <f>'10+_Assuntos_2024'!E$11</f>
        <v>197</v>
      </c>
      <c r="C35" s="738">
        <f t="shared" ref="C35:C38" si="13">((B35-B34)/B34)*100</f>
        <v>-32.764505119453922</v>
      </c>
      <c r="E35" s="734">
        <v>45536</v>
      </c>
      <c r="F35" s="737">
        <f>'10+_Assuntos_2024'!E$12</f>
        <v>205</v>
      </c>
      <c r="G35" s="738">
        <f t="shared" ref="G35:G38" si="14">((F35-F34)/F34)*100</f>
        <v>-32.343234323432341</v>
      </c>
      <c r="I35" s="734">
        <v>45536</v>
      </c>
      <c r="J35" s="737">
        <f>'10+_Assuntos_2024'!E$13</f>
        <v>208</v>
      </c>
      <c r="K35" s="738">
        <f t="shared" ref="K35:K38" si="15">((J35-J34)/J34)*100</f>
        <v>-0.95238095238095244</v>
      </c>
      <c r="M35" s="734">
        <v>45536</v>
      </c>
      <c r="N35" s="737">
        <f>'10+_Assuntos_2024'!E$14</f>
        <v>210</v>
      </c>
      <c r="O35" s="736">
        <f t="shared" ref="O35:O38" si="16">((N35-N34)/N34)*100</f>
        <v>-2.3255813953488373</v>
      </c>
    </row>
    <row r="36" spans="1:15" s="444" customFormat="1" ht="15">
      <c r="A36" s="734">
        <v>45566</v>
      </c>
      <c r="B36" s="737">
        <f>'10+_Assuntos_2024'!D$11</f>
        <v>242</v>
      </c>
      <c r="C36" s="738">
        <f t="shared" si="13"/>
        <v>22.842639593908629</v>
      </c>
      <c r="E36" s="734">
        <v>45566</v>
      </c>
      <c r="F36" s="737">
        <f>'10+_Assuntos_2024'!D$12</f>
        <v>197</v>
      </c>
      <c r="G36" s="738">
        <f t="shared" si="14"/>
        <v>-3.9024390243902438</v>
      </c>
      <c r="I36" s="734">
        <v>45566</v>
      </c>
      <c r="J36" s="737">
        <f>'10+_Assuntos_2024'!D$13</f>
        <v>172</v>
      </c>
      <c r="K36" s="738">
        <f t="shared" si="15"/>
        <v>-17.307692307692307</v>
      </c>
      <c r="M36" s="734">
        <v>45566</v>
      </c>
      <c r="N36" s="737">
        <f>'10+_Assuntos_2024'!D$14</f>
        <v>234</v>
      </c>
      <c r="O36" s="736">
        <f t="shared" si="16"/>
        <v>11.428571428571429</v>
      </c>
    </row>
    <row r="37" spans="1:15" s="444" customFormat="1" ht="15">
      <c r="A37" s="734">
        <v>45597</v>
      </c>
      <c r="B37" s="737">
        <f>'10+_Assuntos_2024'!C$11</f>
        <v>233</v>
      </c>
      <c r="C37" s="738">
        <f t="shared" si="13"/>
        <v>-3.71900826446281</v>
      </c>
      <c r="E37" s="734">
        <v>45597</v>
      </c>
      <c r="F37" s="737">
        <f>'10+_Assuntos_2024'!C$12</f>
        <v>187</v>
      </c>
      <c r="G37" s="738">
        <f t="shared" si="14"/>
        <v>-5.0761421319796955</v>
      </c>
      <c r="I37" s="734">
        <v>45597</v>
      </c>
      <c r="J37" s="737">
        <f>'10+_Assuntos_2024'!C$13</f>
        <v>213</v>
      </c>
      <c r="K37" s="738">
        <f t="shared" si="15"/>
        <v>23.837209302325583</v>
      </c>
      <c r="M37" s="734">
        <v>45597</v>
      </c>
      <c r="N37" s="737">
        <f>'10+_Assuntos_2024'!C$14</f>
        <v>251</v>
      </c>
      <c r="O37" s="736">
        <f t="shared" si="16"/>
        <v>7.2649572649572658</v>
      </c>
    </row>
    <row r="38" spans="1:15" ht="15.75" thickBot="1">
      <c r="A38" s="593">
        <v>45627</v>
      </c>
      <c r="B38" s="651">
        <f>'10+_Assuntos_2024'!B$11</f>
        <v>0</v>
      </c>
      <c r="C38" s="652">
        <f t="shared" si="13"/>
        <v>-100</v>
      </c>
      <c r="E38" s="593">
        <v>45627</v>
      </c>
      <c r="F38" s="651">
        <f>'10+_Assuntos_2024'!B$12</f>
        <v>0</v>
      </c>
      <c r="G38" s="652">
        <f t="shared" si="14"/>
        <v>-100</v>
      </c>
      <c r="I38" s="593">
        <v>45627</v>
      </c>
      <c r="J38" s="651">
        <f>'10+_Assuntos_2024'!B$13</f>
        <v>0</v>
      </c>
      <c r="K38" s="652">
        <f t="shared" si="15"/>
        <v>-100</v>
      </c>
      <c r="M38" s="593">
        <v>45627</v>
      </c>
      <c r="N38" s="651">
        <f>'10+_Assuntos_2024'!B$14</f>
        <v>0</v>
      </c>
      <c r="O38" s="650">
        <f t="shared" si="16"/>
        <v>-100</v>
      </c>
    </row>
    <row r="39" spans="1:15">
      <c r="B39" s="9"/>
      <c r="C39" s="9"/>
    </row>
    <row r="40" spans="1:15" ht="15" thickBot="1">
      <c r="B40" s="9"/>
      <c r="C40" s="9"/>
    </row>
    <row r="41" spans="1:15" ht="30.75" customHeight="1" thickBot="1">
      <c r="A41" s="1062" t="str">
        <f>'10+_Assuntos_2024'!A15</f>
        <v>Estabelecimentos comerciais, indústrias e serviços</v>
      </c>
      <c r="B41" s="1062"/>
      <c r="C41" s="1062"/>
      <c r="E41" s="1063" t="str">
        <f>'10+_Assuntos_2024'!A16</f>
        <v>Sinalização e Circulação de veículos e Pedestres</v>
      </c>
      <c r="F41" s="1063"/>
      <c r="G41" s="1063"/>
    </row>
    <row r="42" spans="1:15" ht="15.75" thickBot="1">
      <c r="A42" s="588" t="s">
        <v>2</v>
      </c>
      <c r="B42" s="589" t="s">
        <v>208</v>
      </c>
      <c r="C42" s="590" t="s">
        <v>209</v>
      </c>
      <c r="E42" s="4" t="s">
        <v>2</v>
      </c>
      <c r="F42" s="105" t="s">
        <v>208</v>
      </c>
      <c r="G42" s="105" t="s">
        <v>209</v>
      </c>
    </row>
    <row r="43" spans="1:15" ht="15">
      <c r="A43" s="591">
        <v>45292</v>
      </c>
      <c r="B43" s="103">
        <f>'10+_Assuntos_2024'!M15</f>
        <v>166</v>
      </c>
      <c r="C43" s="592">
        <f>((B43-135)/135)*100</f>
        <v>22.962962962962962</v>
      </c>
      <c r="E43" s="595">
        <v>45292</v>
      </c>
      <c r="F43" s="596">
        <f>'10+_Assuntos_2024'!M16</f>
        <v>162</v>
      </c>
      <c r="G43" s="597">
        <f>((F43-81)/81)*100</f>
        <v>100</v>
      </c>
    </row>
    <row r="44" spans="1:15" s="444" customFormat="1" ht="15">
      <c r="A44" s="734">
        <v>45323</v>
      </c>
      <c r="B44" s="737">
        <f>'10+_Assuntos_2024'!L15</f>
        <v>162</v>
      </c>
      <c r="C44" s="738">
        <f t="shared" ref="C44:C49" si="17">((B44-B43)/B43)*100</f>
        <v>-2.4096385542168677</v>
      </c>
      <c r="E44" s="734">
        <v>45323</v>
      </c>
      <c r="F44" s="737">
        <f>'10+_Assuntos_2024'!L16</f>
        <v>131</v>
      </c>
      <c r="G44" s="738">
        <f t="shared" ref="G44:G49" si="18">((F44-F43)/F43)*100</f>
        <v>-19.1358024691358</v>
      </c>
    </row>
    <row r="45" spans="1:15" s="444" customFormat="1" ht="15">
      <c r="A45" s="734">
        <v>45352</v>
      </c>
      <c r="B45" s="737">
        <f>'10+_Assuntos_2024'!K15</f>
        <v>130</v>
      </c>
      <c r="C45" s="738">
        <f t="shared" si="17"/>
        <v>-19.753086419753085</v>
      </c>
      <c r="E45" s="734">
        <v>45352</v>
      </c>
      <c r="F45" s="737">
        <f>'10+_Assuntos_2024'!K16</f>
        <v>151</v>
      </c>
      <c r="G45" s="738">
        <f t="shared" si="18"/>
        <v>15.267175572519085</v>
      </c>
    </row>
    <row r="46" spans="1:15" s="444" customFormat="1" ht="15">
      <c r="A46" s="734">
        <v>45383</v>
      </c>
      <c r="B46" s="737">
        <f>'10+_Assuntos_2024'!J$15</f>
        <v>155</v>
      </c>
      <c r="C46" s="738">
        <f t="shared" si="17"/>
        <v>19.230769230769234</v>
      </c>
      <c r="E46" s="734">
        <v>45383</v>
      </c>
      <c r="F46" s="737">
        <f>'10+_Assuntos_2024'!J$16</f>
        <v>176</v>
      </c>
      <c r="G46" s="738">
        <f t="shared" si="18"/>
        <v>16.556291390728479</v>
      </c>
    </row>
    <row r="47" spans="1:15" s="444" customFormat="1" ht="15">
      <c r="A47" s="734">
        <v>45413</v>
      </c>
      <c r="B47" s="737">
        <f>'10+_Assuntos_2024'!I$15</f>
        <v>158</v>
      </c>
      <c r="C47" s="738">
        <f t="shared" si="17"/>
        <v>1.935483870967742</v>
      </c>
      <c r="E47" s="734">
        <v>45413</v>
      </c>
      <c r="F47" s="737">
        <f>'10+_Assuntos_2024'!I$16</f>
        <v>166</v>
      </c>
      <c r="G47" s="738">
        <f t="shared" si="18"/>
        <v>-5.6818181818181817</v>
      </c>
    </row>
    <row r="48" spans="1:15" s="444" customFormat="1" ht="15">
      <c r="A48" s="734">
        <v>45444</v>
      </c>
      <c r="B48" s="737">
        <f>'10+_Assuntos_2024'!H$15</f>
        <v>198</v>
      </c>
      <c r="C48" s="738">
        <f t="shared" si="17"/>
        <v>25.316455696202532</v>
      </c>
      <c r="E48" s="734">
        <v>45444</v>
      </c>
      <c r="F48" s="737">
        <f>'10+_Assuntos_2024'!H$16</f>
        <v>159</v>
      </c>
      <c r="G48" s="738">
        <f t="shared" si="18"/>
        <v>-4.2168674698795181</v>
      </c>
    </row>
    <row r="49" spans="1:7" s="444" customFormat="1" ht="15">
      <c r="A49" s="734">
        <v>45474</v>
      </c>
      <c r="B49" s="737">
        <f>'10+_Assuntos_2024'!G$15</f>
        <v>134</v>
      </c>
      <c r="C49" s="738">
        <f t="shared" si="17"/>
        <v>-32.323232323232325</v>
      </c>
      <c r="E49" s="734">
        <v>45474</v>
      </c>
      <c r="F49" s="737">
        <f>'10+_Assuntos_2024'!G$16</f>
        <v>142</v>
      </c>
      <c r="G49" s="738">
        <f t="shared" si="18"/>
        <v>-10.691823899371069</v>
      </c>
    </row>
    <row r="50" spans="1:7" s="444" customFormat="1" ht="15">
      <c r="A50" s="734">
        <v>45505</v>
      </c>
      <c r="B50" s="737">
        <f>'10+_Assuntos_2024'!F$15</f>
        <v>193</v>
      </c>
      <c r="C50" s="738">
        <f t="shared" ref="C50" si="19">((B50-B49)/B49)*100</f>
        <v>44.029850746268657</v>
      </c>
      <c r="E50" s="734">
        <v>45505</v>
      </c>
      <c r="F50" s="737">
        <f>'10+_Assuntos_2024'!F$16</f>
        <v>161</v>
      </c>
      <c r="G50" s="738">
        <f t="shared" ref="G50" si="20">((F50-F49)/F49)*100</f>
        <v>13.380281690140844</v>
      </c>
    </row>
    <row r="51" spans="1:7" s="444" customFormat="1" ht="15">
      <c r="A51" s="734">
        <v>45536</v>
      </c>
      <c r="B51" s="737">
        <f>'10+_Assuntos_2024'!E$15</f>
        <v>222</v>
      </c>
      <c r="C51" s="738">
        <f t="shared" ref="C51:C54" si="21">((B51-B50)/B50)*100</f>
        <v>15.025906735751295</v>
      </c>
      <c r="E51" s="734">
        <v>45536</v>
      </c>
      <c r="F51" s="737">
        <f>'10+_Assuntos_2024'!E$16</f>
        <v>149</v>
      </c>
      <c r="G51" s="738">
        <f t="shared" ref="G51:G54" si="22">((F51-F50)/F50)*100</f>
        <v>-7.4534161490683228</v>
      </c>
    </row>
    <row r="52" spans="1:7" s="444" customFormat="1" ht="15">
      <c r="A52" s="734">
        <v>45566</v>
      </c>
      <c r="B52" s="737">
        <f>'10+_Assuntos_2024'!D$15</f>
        <v>194</v>
      </c>
      <c r="C52" s="738">
        <f t="shared" si="21"/>
        <v>-12.612612612612612</v>
      </c>
      <c r="E52" s="734">
        <v>45566</v>
      </c>
      <c r="F52" s="737">
        <f>'10+_Assuntos_2024'!D$16</f>
        <v>194</v>
      </c>
      <c r="G52" s="738">
        <f t="shared" si="22"/>
        <v>30.201342281879196</v>
      </c>
    </row>
    <row r="53" spans="1:7" s="444" customFormat="1" ht="15">
      <c r="A53" s="734">
        <v>45597</v>
      </c>
      <c r="B53" s="737">
        <f>'10+_Assuntos_2024'!C$15</f>
        <v>165</v>
      </c>
      <c r="C53" s="738">
        <f t="shared" si="21"/>
        <v>-14.948453608247423</v>
      </c>
      <c r="E53" s="734">
        <v>45597</v>
      </c>
      <c r="F53" s="737">
        <f>'10+_Assuntos_2024'!C$16</f>
        <v>137</v>
      </c>
      <c r="G53" s="738">
        <f t="shared" si="22"/>
        <v>-29.381443298969074</v>
      </c>
    </row>
    <row r="54" spans="1:7" ht="15.75" thickBot="1">
      <c r="A54" s="593">
        <v>45627</v>
      </c>
      <c r="B54" s="651">
        <f>'10+_Assuntos_2024'!B$15</f>
        <v>0</v>
      </c>
      <c r="C54" s="652">
        <f t="shared" si="21"/>
        <v>-100</v>
      </c>
      <c r="E54" s="593">
        <v>45627</v>
      </c>
      <c r="F54" s="651">
        <f>'10+_Assuntos_2024'!B$16</f>
        <v>0</v>
      </c>
      <c r="G54" s="652">
        <f t="shared" si="22"/>
        <v>-100</v>
      </c>
    </row>
    <row r="55" spans="1:7">
      <c r="B55" s="9"/>
      <c r="C55" s="9"/>
    </row>
    <row r="56" spans="1:7">
      <c r="B56" s="9"/>
      <c r="C56" s="9"/>
    </row>
    <row r="61" spans="1:7" ht="15">
      <c r="A61" s="1"/>
    </row>
    <row r="65" spans="17:17">
      <c r="Q65" s="80"/>
    </row>
  </sheetData>
  <mergeCells count="11">
    <mergeCell ref="I9:K9"/>
    <mergeCell ref="M9:O9"/>
    <mergeCell ref="A25:C25"/>
    <mergeCell ref="E25:G25"/>
    <mergeCell ref="I25:K25"/>
    <mergeCell ref="M25:O25"/>
    <mergeCell ref="A41:C41"/>
    <mergeCell ref="E41:G41"/>
    <mergeCell ref="A6:E6"/>
    <mergeCell ref="A9:C9"/>
    <mergeCell ref="E9:G9"/>
  </mergeCells>
  <printOptions horizontalCentered="1" verticalCentered="1"/>
  <pageMargins left="0.511811023622047" right="0.511811023622047" top="0.78740157480315021" bottom="0.78740157480315021" header="0.31496062992126012" footer="0.31496062992126012"/>
  <pageSetup paperSize="9" fitToWidth="0" fitToHeight="0" orientation="landscape" r:id="rId1"/>
  <ignoredErrors>
    <ignoredError sqref="C13:C22 G13:G22 K13:K22 O13:O22 C29:C38 G29:G38 K29:K38 O29:O38 C45:C54 G45:G54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W32"/>
  <sheetViews>
    <sheetView zoomScaleNormal="100" workbookViewId="0">
      <selection activeCell="M34" sqref="M34"/>
    </sheetView>
  </sheetViews>
  <sheetFormatPr defaultRowHeight="15"/>
  <cols>
    <col min="1" max="1" width="45.140625" customWidth="1"/>
    <col min="2" max="2" width="8.5703125" customWidth="1"/>
    <col min="3" max="3" width="7.5703125" bestFit="1" customWidth="1"/>
    <col min="4" max="4" width="7.7109375" style="2" bestFit="1" customWidth="1"/>
    <col min="5" max="5" width="6.140625" bestFit="1" customWidth="1"/>
    <col min="6" max="6" width="7.140625" bestFit="1" customWidth="1"/>
    <col min="7" max="7" width="2.85546875" customWidth="1"/>
    <col min="8" max="8" width="9.140625" customWidth="1"/>
  </cols>
  <sheetData>
    <row r="1" spans="1:6">
      <c r="A1" s="1" t="s">
        <v>0</v>
      </c>
      <c r="B1" s="1"/>
      <c r="C1" s="1"/>
    </row>
    <row r="2" spans="1:6">
      <c r="A2" s="1" t="s">
        <v>1</v>
      </c>
      <c r="B2" s="1"/>
      <c r="C2" s="1"/>
    </row>
    <row r="3" spans="1:6">
      <c r="A3" s="1"/>
      <c r="B3" s="1"/>
      <c r="C3" s="1"/>
    </row>
    <row r="4" spans="1:6">
      <c r="A4" s="1" t="s">
        <v>489</v>
      </c>
      <c r="B4" s="1"/>
      <c r="C4" s="1"/>
    </row>
    <row r="5" spans="1:6" ht="15.75" thickBot="1"/>
    <row r="6" spans="1:6" ht="15.75" thickBot="1">
      <c r="A6" s="895" t="s">
        <v>24</v>
      </c>
      <c r="B6" s="898">
        <v>45597</v>
      </c>
      <c r="C6" s="897">
        <v>45566</v>
      </c>
      <c r="D6" s="897">
        <v>45536</v>
      </c>
      <c r="E6" s="587" t="s">
        <v>5</v>
      </c>
      <c r="F6" s="655" t="s">
        <v>6</v>
      </c>
    </row>
    <row r="7" spans="1:6">
      <c r="A7" s="928" t="s">
        <v>142</v>
      </c>
      <c r="B7" s="982">
        <v>287</v>
      </c>
      <c r="C7" s="847">
        <v>472</v>
      </c>
      <c r="D7" s="847">
        <v>567</v>
      </c>
      <c r="E7" s="525">
        <f>SUM(B7:D7)</f>
        <v>1326</v>
      </c>
      <c r="F7" s="528">
        <f>AVERAGE(B7:D7)</f>
        <v>442</v>
      </c>
    </row>
    <row r="8" spans="1:6">
      <c r="A8" s="862" t="s">
        <v>42</v>
      </c>
      <c r="B8" s="982">
        <v>252</v>
      </c>
      <c r="C8" s="791">
        <v>332</v>
      </c>
      <c r="D8" s="791">
        <v>282</v>
      </c>
      <c r="E8" s="653">
        <f t="shared" ref="E8:E17" si="0">SUM(B8:D8)</f>
        <v>866</v>
      </c>
      <c r="F8" s="654">
        <f t="shared" ref="F8:F16" si="1">AVERAGE(B8:D8)</f>
        <v>288.66666666666669</v>
      </c>
    </row>
    <row r="9" spans="1:6">
      <c r="A9" s="862" t="s">
        <v>439</v>
      </c>
      <c r="B9" s="982">
        <v>229</v>
      </c>
      <c r="C9" s="791">
        <v>247</v>
      </c>
      <c r="D9" s="791">
        <v>229</v>
      </c>
      <c r="E9" s="526">
        <f t="shared" si="0"/>
        <v>705</v>
      </c>
      <c r="F9" s="529">
        <f t="shared" si="1"/>
        <v>235</v>
      </c>
    </row>
    <row r="10" spans="1:6">
      <c r="A10" s="862" t="s">
        <v>139</v>
      </c>
      <c r="B10" s="982">
        <v>251</v>
      </c>
      <c r="C10" s="791">
        <v>234</v>
      </c>
      <c r="D10" s="791">
        <v>210</v>
      </c>
      <c r="E10" s="526">
        <f t="shared" si="0"/>
        <v>695</v>
      </c>
      <c r="F10" s="529">
        <f t="shared" si="1"/>
        <v>231.66666666666666</v>
      </c>
    </row>
    <row r="11" spans="1:6">
      <c r="A11" s="909" t="s">
        <v>166</v>
      </c>
      <c r="B11" s="982">
        <v>233</v>
      </c>
      <c r="C11" s="791">
        <v>242</v>
      </c>
      <c r="D11" s="791">
        <v>197</v>
      </c>
      <c r="E11" s="526">
        <f t="shared" si="0"/>
        <v>672</v>
      </c>
      <c r="F11" s="529">
        <f t="shared" si="1"/>
        <v>224</v>
      </c>
    </row>
    <row r="12" spans="1:6">
      <c r="A12" s="862" t="s">
        <v>151</v>
      </c>
      <c r="B12" s="982">
        <v>213</v>
      </c>
      <c r="C12" s="791">
        <v>172</v>
      </c>
      <c r="D12" s="791">
        <v>208</v>
      </c>
      <c r="E12" s="526">
        <f t="shared" si="0"/>
        <v>593</v>
      </c>
      <c r="F12" s="529">
        <f t="shared" si="1"/>
        <v>197.66666666666666</v>
      </c>
    </row>
    <row r="13" spans="1:6">
      <c r="A13" s="909" t="s">
        <v>157</v>
      </c>
      <c r="B13" s="982">
        <v>187</v>
      </c>
      <c r="C13" s="791">
        <v>197</v>
      </c>
      <c r="D13" s="791">
        <v>205</v>
      </c>
      <c r="E13" s="526">
        <f t="shared" si="0"/>
        <v>589</v>
      </c>
      <c r="F13" s="529">
        <f t="shared" si="1"/>
        <v>196.33333333333334</v>
      </c>
    </row>
    <row r="14" spans="1:6">
      <c r="A14" s="862" t="s">
        <v>97</v>
      </c>
      <c r="B14" s="982">
        <v>165</v>
      </c>
      <c r="C14" s="791">
        <v>194</v>
      </c>
      <c r="D14" s="791">
        <v>222</v>
      </c>
      <c r="E14" s="526">
        <f t="shared" si="0"/>
        <v>581</v>
      </c>
      <c r="F14" s="529">
        <f t="shared" si="1"/>
        <v>193.66666666666666</v>
      </c>
    </row>
    <row r="15" spans="1:6">
      <c r="A15" s="862" t="s">
        <v>56</v>
      </c>
      <c r="B15" s="982">
        <v>127</v>
      </c>
      <c r="C15" s="791">
        <v>212</v>
      </c>
      <c r="D15" s="791">
        <v>212</v>
      </c>
      <c r="E15" s="526">
        <f t="shared" si="0"/>
        <v>551</v>
      </c>
      <c r="F15" s="529">
        <f t="shared" si="1"/>
        <v>183.66666666666666</v>
      </c>
    </row>
    <row r="16" spans="1:6" ht="15.75" thickBot="1">
      <c r="A16" s="862" t="s">
        <v>182</v>
      </c>
      <c r="B16" s="982">
        <v>137</v>
      </c>
      <c r="C16" s="791">
        <v>194</v>
      </c>
      <c r="D16" s="791">
        <v>149</v>
      </c>
      <c r="E16" s="527">
        <f t="shared" si="0"/>
        <v>480</v>
      </c>
      <c r="F16" s="530">
        <f t="shared" si="1"/>
        <v>160</v>
      </c>
    </row>
    <row r="17" spans="1:23" ht="15.75" thickBot="1">
      <c r="A17" s="107" t="s">
        <v>15</v>
      </c>
      <c r="B17" s="108">
        <f>SUM(B7:B16)</f>
        <v>2081</v>
      </c>
      <c r="C17" s="108">
        <f t="shared" ref="C17:D17" si="2">SUM(C7:C16)</f>
        <v>2496</v>
      </c>
      <c r="D17" s="108">
        <f t="shared" si="2"/>
        <v>2481</v>
      </c>
      <c r="E17" s="577">
        <f t="shared" si="0"/>
        <v>7058</v>
      </c>
      <c r="F17" s="578">
        <f>AVERAGE(B17:D17)</f>
        <v>2352.6666666666665</v>
      </c>
    </row>
    <row r="19" spans="1:23">
      <c r="G19" s="2"/>
      <c r="H19" s="6"/>
      <c r="I19" s="109"/>
      <c r="J19" s="109"/>
      <c r="K19" s="109"/>
      <c r="L19" s="110"/>
    </row>
    <row r="20" spans="1:23">
      <c r="G20" s="2"/>
      <c r="I20" s="111"/>
      <c r="J20" s="77"/>
      <c r="K20" s="77"/>
      <c r="L20" s="111"/>
    </row>
    <row r="21" spans="1:23">
      <c r="G21" s="2"/>
      <c r="I21" s="111"/>
      <c r="K21" s="68"/>
      <c r="L21" s="68"/>
      <c r="M21" s="68"/>
      <c r="N21" s="112"/>
      <c r="O21" s="113"/>
    </row>
    <row r="22" spans="1:23">
      <c r="G22" s="2"/>
      <c r="I22" s="111"/>
      <c r="K22" s="67"/>
      <c r="L22" s="114"/>
      <c r="M22" s="114"/>
      <c r="N22" s="115"/>
      <c r="O22" s="114"/>
      <c r="V22" s="114"/>
      <c r="W22" s="114"/>
    </row>
    <row r="23" spans="1:23">
      <c r="G23" s="2"/>
      <c r="I23" s="111"/>
      <c r="L23" s="68"/>
      <c r="M23" s="68"/>
      <c r="N23" s="68"/>
      <c r="O23" s="68"/>
    </row>
    <row r="24" spans="1:23">
      <c r="G24" s="2"/>
      <c r="I24" s="111"/>
      <c r="L24" s="68"/>
      <c r="M24" s="68"/>
      <c r="N24" s="68"/>
      <c r="O24" s="68"/>
      <c r="V24" s="68"/>
      <c r="W24" s="68"/>
    </row>
    <row r="25" spans="1:23">
      <c r="G25" s="2"/>
      <c r="I25" s="111"/>
      <c r="L25" s="68"/>
      <c r="M25" s="68"/>
      <c r="N25" s="68"/>
      <c r="O25" s="68"/>
      <c r="V25" s="68"/>
      <c r="W25" s="68"/>
    </row>
    <row r="26" spans="1:23">
      <c r="G26" s="2"/>
      <c r="I26" s="111"/>
      <c r="L26" s="68"/>
      <c r="M26" s="68"/>
      <c r="N26" s="68"/>
      <c r="O26" s="68"/>
      <c r="V26" s="68"/>
      <c r="W26" s="68"/>
    </row>
    <row r="27" spans="1:23">
      <c r="G27" s="2"/>
      <c r="I27" s="111"/>
      <c r="L27" s="68"/>
      <c r="M27" s="68"/>
      <c r="N27" s="68"/>
      <c r="O27" s="68"/>
      <c r="P27" s="68"/>
      <c r="Q27" s="68"/>
      <c r="R27" s="112"/>
      <c r="S27" s="112"/>
      <c r="T27" s="68"/>
      <c r="U27" s="68"/>
      <c r="V27" s="68"/>
      <c r="W27" s="68"/>
    </row>
    <row r="28" spans="1:23">
      <c r="G28" s="2"/>
      <c r="I28" s="111"/>
      <c r="L28" s="68"/>
      <c r="M28" s="68"/>
      <c r="N28" s="68"/>
      <c r="O28" s="68"/>
      <c r="P28" s="68"/>
      <c r="Q28" s="68"/>
      <c r="R28" s="112"/>
      <c r="S28" s="112"/>
      <c r="T28" s="68"/>
      <c r="U28" s="68"/>
      <c r="V28" s="68"/>
      <c r="W28" s="68"/>
    </row>
    <row r="29" spans="1:23">
      <c r="I29" s="111"/>
      <c r="L29" s="68"/>
      <c r="M29" s="68"/>
      <c r="N29" s="68"/>
      <c r="O29" s="68"/>
      <c r="P29" s="68"/>
      <c r="Q29" s="68"/>
      <c r="R29" s="112"/>
      <c r="S29" s="112"/>
      <c r="T29" s="68"/>
      <c r="U29" s="68"/>
      <c r="V29" s="68"/>
      <c r="W29" s="68"/>
    </row>
    <row r="30" spans="1:23">
      <c r="H30" s="72"/>
      <c r="I30" s="116"/>
      <c r="L30" s="68"/>
      <c r="M30" s="68"/>
      <c r="N30" s="68"/>
      <c r="O30" s="68"/>
      <c r="P30" s="68"/>
      <c r="Q30" s="68"/>
      <c r="R30" s="112"/>
      <c r="S30" s="112"/>
      <c r="T30" s="68"/>
      <c r="U30" s="68"/>
      <c r="V30" s="68"/>
      <c r="W30" s="68"/>
    </row>
    <row r="31" spans="1:23">
      <c r="L31" s="68"/>
      <c r="M31" s="68"/>
      <c r="N31" s="68"/>
      <c r="O31" s="68"/>
      <c r="P31" s="68"/>
      <c r="Q31" s="68"/>
      <c r="R31" s="112"/>
      <c r="S31" s="112"/>
      <c r="T31" s="68"/>
      <c r="U31" s="68"/>
      <c r="V31" s="68"/>
      <c r="W31" s="68"/>
    </row>
    <row r="32" spans="1:23">
      <c r="L32" s="68"/>
      <c r="M32" s="68"/>
      <c r="N32" s="68"/>
      <c r="O32" s="68"/>
      <c r="P32" s="68"/>
      <c r="Q32" s="68"/>
      <c r="R32" s="112"/>
      <c r="S32" s="112"/>
      <c r="T32" s="68"/>
      <c r="U32" s="68"/>
      <c r="V32" s="68"/>
      <c r="W32" s="68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17:D17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Y48"/>
  <sheetViews>
    <sheetView zoomScale="80" zoomScaleNormal="80" workbookViewId="0">
      <selection activeCell="A4" sqref="A4"/>
    </sheetView>
  </sheetViews>
  <sheetFormatPr defaultRowHeight="15"/>
  <cols>
    <col min="1" max="1" width="53.5703125" customWidth="1"/>
    <col min="2" max="2" width="10.42578125" customWidth="1"/>
    <col min="3" max="9" width="9.140625" customWidth="1"/>
    <col min="10" max="10" width="39.28515625" customWidth="1"/>
    <col min="11" max="11" width="9.140625" customWidth="1"/>
    <col min="12" max="12" width="9.140625" style="117" customWidth="1"/>
    <col min="13" max="13" width="8.7109375" style="117" customWidth="1"/>
    <col min="14" max="14" width="7.7109375" style="117" customWidth="1"/>
    <col min="15" max="15" width="9.7109375" style="117" customWidth="1"/>
    <col min="16" max="16" width="8.42578125" style="117" customWidth="1"/>
    <col min="17" max="17" width="9.140625" style="117" customWidth="1"/>
    <col min="18" max="18" width="9.42578125" style="117" customWidth="1"/>
    <col min="19" max="19" width="9.85546875" style="117" customWidth="1"/>
    <col min="20" max="20" width="10.28515625" style="117" customWidth="1"/>
    <col min="21" max="21" width="8" style="117" customWidth="1"/>
    <col min="22" max="22" width="9.140625" style="117" customWidth="1"/>
    <col min="23" max="23" width="9.140625" customWidth="1"/>
  </cols>
  <sheetData>
    <row r="1" spans="1:2" s="514" customFormat="1">
      <c r="A1" s="852" t="s">
        <v>0</v>
      </c>
    </row>
    <row r="2" spans="1:2" s="514" customFormat="1">
      <c r="A2" s="852" t="s">
        <v>1</v>
      </c>
    </row>
    <row r="3" spans="1:2" s="514" customFormat="1">
      <c r="A3" s="852"/>
    </row>
    <row r="4" spans="1:2">
      <c r="A4" s="1" t="s">
        <v>565</v>
      </c>
    </row>
    <row r="5" spans="1:2" ht="15.75" thickBot="1"/>
    <row r="6" spans="1:2" ht="15.75" thickBot="1">
      <c r="A6" s="895" t="s">
        <v>24</v>
      </c>
      <c r="B6" s="929">
        <v>45597</v>
      </c>
    </row>
    <row r="7" spans="1:2">
      <c r="A7" s="928" t="s">
        <v>142</v>
      </c>
      <c r="B7" s="982">
        <v>287</v>
      </c>
    </row>
    <row r="8" spans="1:2">
      <c r="A8" s="862" t="s">
        <v>42</v>
      </c>
      <c r="B8" s="982">
        <v>252</v>
      </c>
    </row>
    <row r="9" spans="1:2">
      <c r="A9" s="862" t="s">
        <v>139</v>
      </c>
      <c r="B9" s="982">
        <v>251</v>
      </c>
    </row>
    <row r="10" spans="1:2">
      <c r="A10" s="909" t="s">
        <v>166</v>
      </c>
      <c r="B10" s="982">
        <v>233</v>
      </c>
    </row>
    <row r="11" spans="1:2">
      <c r="A11" s="862" t="s">
        <v>439</v>
      </c>
      <c r="B11" s="982">
        <v>229</v>
      </c>
    </row>
    <row r="12" spans="1:2">
      <c r="A12" s="862" t="s">
        <v>151</v>
      </c>
      <c r="B12" s="982">
        <v>213</v>
      </c>
    </row>
    <row r="13" spans="1:2">
      <c r="A13" s="909" t="s">
        <v>157</v>
      </c>
      <c r="B13" s="982">
        <v>187</v>
      </c>
    </row>
    <row r="14" spans="1:2">
      <c r="A14" s="862" t="s">
        <v>97</v>
      </c>
      <c r="B14" s="982">
        <v>165</v>
      </c>
    </row>
    <row r="15" spans="1:2">
      <c r="A15" s="862" t="s">
        <v>195</v>
      </c>
      <c r="B15" s="982">
        <v>148</v>
      </c>
    </row>
    <row r="16" spans="1:2" ht="15.75" thickBot="1">
      <c r="A16" s="862" t="s">
        <v>152</v>
      </c>
      <c r="B16" s="982">
        <v>145</v>
      </c>
    </row>
    <row r="17" spans="1:25" s="71" customFormat="1" ht="15.75" thickBot="1">
      <c r="A17" s="580" t="s">
        <v>5</v>
      </c>
      <c r="B17" s="863">
        <f>SUM(B7:B16)</f>
        <v>2110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5" s="477" customFormat="1">
      <c r="A18" s="787"/>
      <c r="B18" s="788"/>
      <c r="C18" s="789"/>
      <c r="D18" s="789"/>
      <c r="E18" s="789"/>
      <c r="F18" s="789"/>
      <c r="G18" s="789"/>
      <c r="H18" s="789"/>
      <c r="I18" s="789"/>
      <c r="J18" s="789"/>
      <c r="K18" s="789"/>
      <c r="L18" s="789"/>
      <c r="M18" s="789"/>
    </row>
    <row r="19" spans="1:25" s="462" customFormat="1">
      <c r="A19" s="790"/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</row>
    <row r="20" spans="1:25" s="462" customFormat="1">
      <c r="A20" s="790"/>
      <c r="B20" s="514"/>
      <c r="C20" s="514"/>
      <c r="D20" s="514"/>
      <c r="E20" s="514"/>
      <c r="F20" s="514"/>
      <c r="G20" s="514"/>
      <c r="H20" s="514"/>
      <c r="I20" s="514"/>
      <c r="J20" s="514"/>
      <c r="K20" s="514"/>
      <c r="L20" s="514"/>
      <c r="M20" s="514"/>
    </row>
    <row r="21" spans="1:25" s="462" customFormat="1" ht="15" customHeight="1">
      <c r="A21" s="790"/>
      <c r="B21" s="514"/>
      <c r="C21" s="514"/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</row>
    <row r="22" spans="1:25" s="462" customFormat="1" ht="15" customHeight="1">
      <c r="A22" s="455"/>
      <c r="B22" s="1013"/>
      <c r="C22" s="1013"/>
      <c r="D22" s="1013"/>
      <c r="E22" s="1013"/>
      <c r="F22" s="1013"/>
      <c r="G22" s="1013"/>
      <c r="H22" s="1013"/>
      <c r="I22" s="1013"/>
      <c r="J22" s="1013"/>
      <c r="K22" s="1013"/>
      <c r="L22" s="1013"/>
      <c r="M22" s="514"/>
      <c r="N22" s="514"/>
      <c r="O22" s="514"/>
      <c r="P22" s="514"/>
    </row>
    <row r="23" spans="1:25" s="462" customFormat="1" ht="66" customHeight="1">
      <c r="A23" s="1022"/>
      <c r="B23" s="1013"/>
      <c r="C23" s="1013"/>
      <c r="D23" s="1013"/>
      <c r="E23" s="1013"/>
      <c r="F23" s="1013"/>
      <c r="G23" s="1013"/>
      <c r="H23" s="1013"/>
      <c r="I23" s="1013"/>
      <c r="J23" s="1013"/>
      <c r="K23" s="1013"/>
      <c r="L23" s="1013"/>
      <c r="M23" s="514"/>
      <c r="N23" s="514"/>
      <c r="O23" s="514"/>
      <c r="P23" s="514"/>
    </row>
    <row r="24" spans="1:25" s="462" customFormat="1">
      <c r="A24" s="1013"/>
      <c r="B24" s="1013" t="str">
        <f>A7</f>
        <v>Órgão externo</v>
      </c>
      <c r="C24" s="1013" t="str">
        <f>A8</f>
        <v>Árvore</v>
      </c>
      <c r="D24" s="1013" t="str">
        <f>A9</f>
        <v>Ônibus</v>
      </c>
      <c r="E24" s="1013" t="str">
        <f>A10</f>
        <v>Qualidade de atendimento</v>
      </c>
      <c r="F24" s="1013" t="str">
        <f>A11</f>
        <v>Buraco e Pavimentação</v>
      </c>
      <c r="G24" s="1013" t="str">
        <f>A12</f>
        <v>Poluição sonora - PSIU</v>
      </c>
      <c r="H24" s="1013" t="str">
        <f>A13</f>
        <v>Processo Administrativo</v>
      </c>
      <c r="I24" s="1013" t="str">
        <f>A14</f>
        <v>Estabelecimentos comerciais, indústrias e serviços</v>
      </c>
      <c r="J24" s="1013" t="str">
        <f>A15</f>
        <v>Veículos abandonados</v>
      </c>
      <c r="K24" s="1013" t="str">
        <f>A16</f>
        <v>Ponto viciado, entulho e caçamba de entulho</v>
      </c>
      <c r="L24" s="1013" t="s">
        <v>5</v>
      </c>
      <c r="M24" s="514"/>
      <c r="N24" s="516"/>
      <c r="O24" s="516"/>
      <c r="P24" s="516"/>
      <c r="Q24" s="465"/>
      <c r="R24" s="465"/>
      <c r="S24" s="465"/>
      <c r="T24" s="466"/>
      <c r="U24" s="466"/>
      <c r="V24" s="465"/>
      <c r="W24" s="465"/>
      <c r="X24" s="465"/>
      <c r="Y24" s="465"/>
    </row>
    <row r="25" spans="1:25" s="462" customFormat="1">
      <c r="A25" s="1013"/>
      <c r="B25" s="1013">
        <f>B7</f>
        <v>287</v>
      </c>
      <c r="C25" s="1013">
        <f>B8</f>
        <v>252</v>
      </c>
      <c r="D25" s="1013">
        <f>B9</f>
        <v>251</v>
      </c>
      <c r="E25" s="1013">
        <f>B10</f>
        <v>233</v>
      </c>
      <c r="F25" s="1013">
        <f>B11</f>
        <v>229</v>
      </c>
      <c r="G25" s="1013">
        <f>B12</f>
        <v>213</v>
      </c>
      <c r="H25" s="1013">
        <f>B13</f>
        <v>187</v>
      </c>
      <c r="I25" s="1013">
        <f>B14</f>
        <v>165</v>
      </c>
      <c r="J25" s="1013">
        <f>B15</f>
        <v>148</v>
      </c>
      <c r="K25" s="1013">
        <f>B16</f>
        <v>145</v>
      </c>
      <c r="L25" s="1013"/>
      <c r="M25" s="514"/>
      <c r="N25" s="516"/>
      <c r="O25" s="516"/>
      <c r="P25" s="516"/>
      <c r="Q25" s="465"/>
      <c r="R25" s="465"/>
      <c r="S25" s="465"/>
      <c r="T25" s="466"/>
      <c r="U25" s="466"/>
      <c r="V25" s="465"/>
      <c r="W25" s="465"/>
      <c r="X25" s="465"/>
      <c r="Y25" s="465"/>
    </row>
    <row r="26" spans="1:25" s="462" customFormat="1">
      <c r="A26" s="1013"/>
      <c r="B26" s="1013"/>
      <c r="C26" s="1013"/>
      <c r="D26" s="1013"/>
      <c r="E26" s="1013"/>
      <c r="F26" s="1013"/>
      <c r="G26" s="1013"/>
      <c r="H26" s="1013"/>
      <c r="I26" s="1013"/>
      <c r="J26" s="1013"/>
      <c r="K26" s="1013">
        <v>200</v>
      </c>
      <c r="L26" s="621">
        <f>Assuntos!C259</f>
        <v>4710</v>
      </c>
      <c r="M26" s="514"/>
      <c r="N26" s="516"/>
      <c r="O26" s="516"/>
      <c r="P26" s="516"/>
      <c r="Q26" s="465"/>
      <c r="R26" s="465"/>
      <c r="S26" s="465"/>
      <c r="T26" s="466"/>
      <c r="U26" s="466"/>
      <c r="V26" s="465"/>
      <c r="W26" s="465"/>
      <c r="X26" s="465"/>
      <c r="Y26" s="465"/>
    </row>
    <row r="27" spans="1:25" s="462" customFormat="1">
      <c r="A27" s="1013"/>
      <c r="B27" s="1013"/>
      <c r="C27" s="1013"/>
      <c r="D27" s="1013"/>
      <c r="E27" s="1013"/>
      <c r="F27" s="1013"/>
      <c r="G27" s="1013"/>
      <c r="H27" s="1013"/>
      <c r="I27" s="1013"/>
      <c r="J27" s="1013"/>
      <c r="K27" s="1013"/>
      <c r="L27" s="1013"/>
      <c r="M27" s="514"/>
      <c r="N27" s="516"/>
      <c r="O27" s="516"/>
      <c r="P27" s="516"/>
      <c r="Q27" s="465"/>
      <c r="R27" s="465"/>
      <c r="S27" s="465"/>
      <c r="T27" s="466"/>
      <c r="U27" s="466"/>
      <c r="V27" s="465"/>
      <c r="W27" s="465"/>
      <c r="X27" s="465"/>
      <c r="Y27" s="465"/>
    </row>
    <row r="28" spans="1:25" s="462" customFormat="1">
      <c r="A28" s="514"/>
      <c r="B28" s="514"/>
      <c r="C28" s="514"/>
      <c r="D28" s="514"/>
      <c r="E28" s="514"/>
      <c r="F28" s="514"/>
      <c r="G28" s="514"/>
      <c r="H28" s="514"/>
      <c r="I28" s="514"/>
      <c r="J28" s="514"/>
      <c r="K28" s="514"/>
      <c r="L28" s="514"/>
      <c r="M28" s="514"/>
      <c r="N28" s="516"/>
      <c r="O28" s="516"/>
      <c r="P28" s="516"/>
      <c r="Q28" s="465"/>
      <c r="R28" s="465"/>
      <c r="S28" s="465"/>
      <c r="T28" s="466"/>
      <c r="U28" s="466"/>
      <c r="V28" s="465"/>
      <c r="W28" s="465"/>
      <c r="X28" s="465"/>
      <c r="Y28" s="465"/>
    </row>
    <row r="29" spans="1:25" s="462" customFormat="1">
      <c r="A29" s="514"/>
      <c r="B29" s="514"/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  <c r="N29" s="516"/>
      <c r="O29" s="516"/>
      <c r="P29" s="516"/>
      <c r="Q29" s="465"/>
      <c r="R29" s="465"/>
      <c r="S29" s="465"/>
      <c r="T29" s="466"/>
      <c r="U29" s="466"/>
      <c r="V29" s="465"/>
      <c r="W29" s="465"/>
      <c r="X29" s="465"/>
      <c r="Y29" s="465"/>
    </row>
    <row r="30" spans="1:25" s="117" customFormat="1">
      <c r="A30" s="514"/>
      <c r="B30" s="514"/>
      <c r="C30" s="514"/>
      <c r="D30" s="514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121"/>
      <c r="R30" s="121"/>
    </row>
    <row r="31" spans="1:25" s="117" customFormat="1">
      <c r="A31" s="514"/>
      <c r="B31" s="514"/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121"/>
      <c r="R31" s="121"/>
    </row>
    <row r="32" spans="1:25" s="117" customFormat="1">
      <c r="A32" s="514"/>
      <c r="B32" s="514"/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/>
      <c r="R32"/>
    </row>
    <row r="33" spans="1:22" s="117" customFormat="1">
      <c r="A33" s="514"/>
      <c r="B33" s="514"/>
      <c r="C33" s="514"/>
      <c r="D33" s="514"/>
      <c r="E33" s="514"/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</row>
    <row r="34" spans="1:22" s="117" customFormat="1">
      <c r="A34" s="514"/>
      <c r="B34" s="514"/>
      <c r="C34" s="514"/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462"/>
      <c r="P34"/>
    </row>
    <row r="35" spans="1:22" s="117" customFormat="1">
      <c r="A35" s="514"/>
      <c r="B35" s="514"/>
      <c r="C35" s="514"/>
      <c r="D35" s="514"/>
      <c r="E35" s="514"/>
      <c r="F35" s="514"/>
      <c r="G35" s="514"/>
      <c r="H35" s="514"/>
      <c r="I35" s="514"/>
      <c r="J35" s="514"/>
      <c r="K35" s="514"/>
      <c r="L35" s="514"/>
      <c r="M35" s="514"/>
      <c r="N35" s="462"/>
      <c r="O35" s="462"/>
      <c r="P35"/>
    </row>
    <row r="36" spans="1:22" s="117" customForma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/>
      <c r="M36"/>
      <c r="N36"/>
      <c r="O36"/>
      <c r="P36"/>
    </row>
    <row r="37" spans="1:22" s="117" customFormat="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/>
      <c r="M37"/>
      <c r="N37"/>
      <c r="O37"/>
      <c r="P37"/>
    </row>
    <row r="38" spans="1:22" s="117" customForma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/>
      <c r="M38"/>
      <c r="N38"/>
      <c r="O38"/>
      <c r="P38"/>
    </row>
    <row r="39" spans="1:22" s="117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22" s="117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1:22" s="117" customFormat="1">
      <c r="A41"/>
      <c r="B41"/>
      <c r="C41"/>
      <c r="D41"/>
      <c r="E41"/>
      <c r="F41"/>
      <c r="G41"/>
      <c r="H41"/>
      <c r="I41"/>
      <c r="J41"/>
      <c r="K41"/>
      <c r="L41"/>
    </row>
    <row r="42" spans="1:22" s="117" customFormat="1">
      <c r="A42"/>
      <c r="B42"/>
      <c r="C42"/>
      <c r="D42"/>
      <c r="E42"/>
      <c r="F42"/>
      <c r="G42"/>
      <c r="H42"/>
      <c r="I42"/>
      <c r="J42"/>
      <c r="K42"/>
      <c r="L42"/>
    </row>
    <row r="43" spans="1:22" s="117" customFormat="1">
      <c r="A43"/>
      <c r="B43"/>
      <c r="C43"/>
      <c r="D43"/>
      <c r="E43"/>
      <c r="F43"/>
      <c r="G43"/>
      <c r="H43"/>
      <c r="I43"/>
      <c r="J43"/>
      <c r="K43"/>
      <c r="L43"/>
    </row>
    <row r="44" spans="1:22">
      <c r="L44"/>
      <c r="M44"/>
      <c r="N44"/>
      <c r="O44"/>
      <c r="P44"/>
      <c r="Q44"/>
      <c r="R44"/>
      <c r="S44"/>
      <c r="T44"/>
      <c r="U44"/>
      <c r="V44"/>
    </row>
    <row r="45" spans="1:22">
      <c r="L45"/>
      <c r="M45"/>
      <c r="N45"/>
      <c r="O45"/>
      <c r="P45"/>
      <c r="Q45"/>
      <c r="R45"/>
      <c r="S45"/>
      <c r="T45"/>
      <c r="U45"/>
      <c r="V45"/>
    </row>
    <row r="46" spans="1:22">
      <c r="L46"/>
      <c r="M46"/>
      <c r="N46"/>
      <c r="O46"/>
      <c r="P46"/>
      <c r="Q46"/>
      <c r="R46"/>
      <c r="S46"/>
      <c r="T46"/>
      <c r="U46"/>
      <c r="V46"/>
    </row>
    <row r="47" spans="1:22">
      <c r="L47"/>
      <c r="M47"/>
      <c r="N47"/>
      <c r="O47"/>
      <c r="P47"/>
      <c r="Q47"/>
      <c r="R47"/>
      <c r="S47"/>
      <c r="T47"/>
      <c r="U47"/>
      <c r="V47"/>
    </row>
    <row r="48" spans="1:22">
      <c r="L48"/>
      <c r="M48"/>
      <c r="N48"/>
    </row>
  </sheetData>
  <sortState ref="A8:B16">
    <sortCondition descending="1" ref="B7"/>
  </sortState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B17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P74"/>
  <sheetViews>
    <sheetView workbookViewId="0">
      <selection activeCell="D2" sqref="D2"/>
    </sheetView>
  </sheetViews>
  <sheetFormatPr defaultColWidth="5.5703125" defaultRowHeight="14.25"/>
  <cols>
    <col min="1" max="1" width="68.85546875" style="93" customWidth="1"/>
    <col min="2" max="2" width="7.5703125" style="94" bestFit="1" customWidth="1"/>
    <col min="3" max="3" width="7.7109375" style="94" bestFit="1" customWidth="1"/>
    <col min="4" max="4" width="7.140625" style="94" bestFit="1" customWidth="1"/>
    <col min="5" max="5" width="7" style="94" bestFit="1" customWidth="1"/>
    <col min="6" max="6" width="7.5703125" style="94" bestFit="1" customWidth="1"/>
    <col min="7" max="7" width="6.7109375" style="82" bestFit="1" customWidth="1"/>
    <col min="8" max="8" width="7" style="94" bestFit="1" customWidth="1"/>
    <col min="9" max="9" width="7.28515625" style="94" bestFit="1" customWidth="1"/>
    <col min="10" max="10" width="7.140625" style="94" bestFit="1" customWidth="1"/>
    <col min="11" max="11" width="7.5703125" style="94" bestFit="1" customWidth="1"/>
    <col min="12" max="12" width="7.140625" style="95" bestFit="1" customWidth="1"/>
    <col min="13" max="13" width="7.85546875" style="94" customWidth="1"/>
    <col min="14" max="14" width="9.7109375" style="94" customWidth="1"/>
    <col min="15" max="236" width="9.140625" style="9" customWidth="1"/>
    <col min="237" max="237" width="58.28515625" style="9" customWidth="1"/>
    <col min="238" max="238" width="3.7109375" style="9" bestFit="1" customWidth="1"/>
    <col min="239" max="239" width="5.5703125" style="9" bestFit="1" customWidth="1"/>
    <col min="240" max="240" width="5.5703125" style="9" customWidth="1"/>
    <col min="241" max="16384" width="5.5703125" style="9"/>
  </cols>
  <sheetData>
    <row r="1" spans="1:16" customFormat="1" ht="15">
      <c r="A1" s="1" t="s">
        <v>0</v>
      </c>
      <c r="B1" s="123"/>
      <c r="C1" s="123"/>
      <c r="D1" s="123"/>
      <c r="E1" s="123"/>
      <c r="F1" s="123"/>
      <c r="G1" s="79"/>
      <c r="H1" s="123"/>
      <c r="I1" s="123"/>
      <c r="J1" s="123"/>
      <c r="K1" s="123"/>
      <c r="L1" s="448"/>
      <c r="M1" s="449"/>
      <c r="N1" s="449"/>
      <c r="O1" s="444"/>
      <c r="P1" s="444"/>
    </row>
    <row r="2" spans="1:16" customFormat="1" ht="15">
      <c r="A2" s="124" t="s">
        <v>1</v>
      </c>
      <c r="B2" s="6"/>
      <c r="C2" s="6"/>
      <c r="D2" s="6"/>
      <c r="E2" s="6"/>
      <c r="F2" s="6"/>
      <c r="G2" s="67"/>
      <c r="H2" s="6"/>
      <c r="I2" s="6"/>
      <c r="J2" s="6"/>
      <c r="K2" s="6"/>
      <c r="L2" s="448"/>
      <c r="M2" s="449"/>
      <c r="N2" s="449"/>
      <c r="O2" s="444"/>
      <c r="P2" s="444"/>
    </row>
    <row r="3" spans="1:16" customFormat="1" ht="15.75" thickBot="1">
      <c r="A3" s="93"/>
      <c r="B3" s="94"/>
      <c r="C3" s="94"/>
      <c r="D3" s="94"/>
      <c r="E3" s="94"/>
      <c r="F3" s="94"/>
      <c r="G3" s="82"/>
      <c r="H3" s="94"/>
      <c r="I3" s="94"/>
      <c r="J3" s="94"/>
      <c r="K3" s="94"/>
      <c r="L3" s="448"/>
      <c r="M3" s="449"/>
      <c r="N3" s="449"/>
      <c r="O3" s="444"/>
      <c r="P3" s="444"/>
    </row>
    <row r="4" spans="1:16" customFormat="1" ht="15.75" thickBot="1">
      <c r="A4" s="125" t="s">
        <v>203</v>
      </c>
      <c r="B4" s="20">
        <v>45627</v>
      </c>
      <c r="C4" s="17">
        <v>45597</v>
      </c>
      <c r="D4" s="20">
        <v>45566</v>
      </c>
      <c r="E4" s="18">
        <v>45536</v>
      </c>
      <c r="F4" s="52">
        <v>45505</v>
      </c>
      <c r="G4" s="52">
        <v>45474</v>
      </c>
      <c r="H4" s="52">
        <v>45444</v>
      </c>
      <c r="I4" s="126">
        <v>45413</v>
      </c>
      <c r="J4" s="118">
        <v>45383</v>
      </c>
      <c r="K4" s="118">
        <v>45352</v>
      </c>
      <c r="L4" s="118">
        <v>45323</v>
      </c>
      <c r="M4" s="118">
        <v>45292</v>
      </c>
      <c r="N4" s="127" t="s">
        <v>5</v>
      </c>
      <c r="O4" s="128" t="s">
        <v>6</v>
      </c>
      <c r="P4" s="50" t="s">
        <v>25</v>
      </c>
    </row>
    <row r="5" spans="1:16" customFormat="1" ht="15">
      <c r="A5" s="129" t="s">
        <v>210</v>
      </c>
      <c r="B5" s="130"/>
      <c r="C5" s="26">
        <v>116</v>
      </c>
      <c r="D5" s="24">
        <v>171</v>
      </c>
      <c r="E5" s="24">
        <v>97</v>
      </c>
      <c r="F5" s="24">
        <v>130</v>
      </c>
      <c r="G5" s="24">
        <v>126</v>
      </c>
      <c r="H5" s="25">
        <v>125</v>
      </c>
      <c r="I5" s="24">
        <v>148</v>
      </c>
      <c r="J5" s="26">
        <v>147</v>
      </c>
      <c r="K5" s="26">
        <v>134</v>
      </c>
      <c r="L5" s="26">
        <v>116</v>
      </c>
      <c r="M5" s="26">
        <v>111</v>
      </c>
      <c r="N5" s="131">
        <f t="shared" ref="N5:N36" si="0">SUM(B5:M5)</f>
        <v>1421</v>
      </c>
      <c r="O5" s="132">
        <f t="shared" ref="O5:O36" si="1">AVERAGE(B5:M5)</f>
        <v>129.18181818181819</v>
      </c>
      <c r="P5" s="133">
        <f>(N5/$N$71)*100</f>
        <v>2.3041624102090124</v>
      </c>
    </row>
    <row r="6" spans="1:16" customFormat="1" ht="15">
      <c r="A6" s="134" t="s">
        <v>211</v>
      </c>
      <c r="B6" s="135"/>
      <c r="C6" s="36">
        <v>0</v>
      </c>
      <c r="D6" s="26">
        <v>0</v>
      </c>
      <c r="E6" s="26">
        <v>0</v>
      </c>
      <c r="F6" s="26">
        <v>0</v>
      </c>
      <c r="G6" s="36">
        <v>0</v>
      </c>
      <c r="H6" s="37">
        <v>1</v>
      </c>
      <c r="I6" s="36">
        <v>1</v>
      </c>
      <c r="J6" s="36">
        <v>0</v>
      </c>
      <c r="K6" s="36">
        <v>0</v>
      </c>
      <c r="L6" s="36">
        <v>0</v>
      </c>
      <c r="M6" s="36">
        <v>0</v>
      </c>
      <c r="N6" s="136">
        <f t="shared" si="0"/>
        <v>2</v>
      </c>
      <c r="O6" s="132">
        <f t="shared" si="1"/>
        <v>0.18181818181818182</v>
      </c>
      <c r="P6" s="133">
        <f t="shared" ref="P6:P36" si="2">(N6/$N$71)*100</f>
        <v>3.2430153556777088E-3</v>
      </c>
    </row>
    <row r="7" spans="1:16" customFormat="1" ht="15">
      <c r="A7" s="134" t="s">
        <v>212</v>
      </c>
      <c r="B7" s="137"/>
      <c r="C7" s="36">
        <v>321</v>
      </c>
      <c r="D7" s="36">
        <v>384</v>
      </c>
      <c r="E7" s="36">
        <v>545</v>
      </c>
      <c r="F7" s="36">
        <v>319</v>
      </c>
      <c r="G7" s="36">
        <v>266</v>
      </c>
      <c r="H7" s="37">
        <v>280</v>
      </c>
      <c r="I7" s="36">
        <v>257</v>
      </c>
      <c r="J7" s="36">
        <v>304</v>
      </c>
      <c r="K7" s="36">
        <v>249</v>
      </c>
      <c r="L7" s="36">
        <v>245</v>
      </c>
      <c r="M7" s="36">
        <v>328</v>
      </c>
      <c r="N7" s="136">
        <f t="shared" si="0"/>
        <v>3498</v>
      </c>
      <c r="O7" s="132">
        <f t="shared" si="1"/>
        <v>318</v>
      </c>
      <c r="P7" s="133">
        <f t="shared" si="2"/>
        <v>5.6720338570803133</v>
      </c>
    </row>
    <row r="8" spans="1:16" customFormat="1" ht="15">
      <c r="A8" s="134" t="s">
        <v>213</v>
      </c>
      <c r="B8" s="137"/>
      <c r="C8" s="36">
        <v>12</v>
      </c>
      <c r="D8" s="36">
        <v>22</v>
      </c>
      <c r="E8" s="36">
        <v>20</v>
      </c>
      <c r="F8" s="36">
        <v>20</v>
      </c>
      <c r="G8" s="36">
        <v>28</v>
      </c>
      <c r="H8" s="37">
        <v>25</v>
      </c>
      <c r="I8" s="36">
        <v>11</v>
      </c>
      <c r="J8" s="36">
        <v>10</v>
      </c>
      <c r="K8" s="36">
        <v>19</v>
      </c>
      <c r="L8" s="36">
        <v>8</v>
      </c>
      <c r="M8" s="36">
        <v>11</v>
      </c>
      <c r="N8" s="136">
        <f t="shared" si="0"/>
        <v>186</v>
      </c>
      <c r="O8" s="132">
        <f t="shared" si="1"/>
        <v>16.90909090909091</v>
      </c>
      <c r="P8" s="133">
        <f t="shared" si="2"/>
        <v>0.30160042807802695</v>
      </c>
    </row>
    <row r="9" spans="1:16" customFormat="1" ht="15">
      <c r="A9" s="134" t="s">
        <v>214</v>
      </c>
      <c r="B9" s="137"/>
      <c r="C9" s="36">
        <v>35</v>
      </c>
      <c r="D9" s="36">
        <v>147</v>
      </c>
      <c r="E9" s="36">
        <v>46</v>
      </c>
      <c r="F9" s="36">
        <v>36</v>
      </c>
      <c r="G9" s="36">
        <v>31</v>
      </c>
      <c r="H9" s="37">
        <v>49</v>
      </c>
      <c r="I9" s="36">
        <v>37</v>
      </c>
      <c r="J9" s="36">
        <v>44</v>
      </c>
      <c r="K9" s="36">
        <v>44</v>
      </c>
      <c r="L9" s="36">
        <v>38</v>
      </c>
      <c r="M9" s="36">
        <v>52</v>
      </c>
      <c r="N9" s="136">
        <f t="shared" si="0"/>
        <v>559</v>
      </c>
      <c r="O9" s="132">
        <f t="shared" si="1"/>
        <v>50.81818181818182</v>
      </c>
      <c r="P9" s="133">
        <f t="shared" si="2"/>
        <v>0.90642279191191966</v>
      </c>
    </row>
    <row r="10" spans="1:16" customFormat="1" ht="15">
      <c r="A10" s="134" t="s">
        <v>215</v>
      </c>
      <c r="B10" s="137"/>
      <c r="C10" s="36">
        <v>6</v>
      </c>
      <c r="D10" s="36">
        <v>8</v>
      </c>
      <c r="E10" s="36">
        <v>4</v>
      </c>
      <c r="F10" s="36">
        <v>6</v>
      </c>
      <c r="G10" s="36">
        <v>2</v>
      </c>
      <c r="H10" s="37">
        <v>7</v>
      </c>
      <c r="I10" s="36">
        <v>0</v>
      </c>
      <c r="J10" s="36">
        <v>2</v>
      </c>
      <c r="K10" s="36">
        <v>1</v>
      </c>
      <c r="L10" s="36">
        <v>3</v>
      </c>
      <c r="M10" s="36">
        <v>1</v>
      </c>
      <c r="N10" s="136">
        <f t="shared" si="0"/>
        <v>40</v>
      </c>
      <c r="O10" s="132">
        <f t="shared" si="1"/>
        <v>3.6363636363636362</v>
      </c>
      <c r="P10" s="133">
        <f t="shared" si="2"/>
        <v>6.4860307113554172E-2</v>
      </c>
    </row>
    <row r="11" spans="1:16" customFormat="1" ht="15">
      <c r="A11" s="134" t="s">
        <v>142</v>
      </c>
      <c r="B11" s="137"/>
      <c r="C11" s="36">
        <v>287</v>
      </c>
      <c r="D11" s="36">
        <v>474</v>
      </c>
      <c r="E11" s="36">
        <v>567</v>
      </c>
      <c r="F11" s="36">
        <v>908</v>
      </c>
      <c r="G11" s="36">
        <v>983</v>
      </c>
      <c r="H11" s="37">
        <v>394</v>
      </c>
      <c r="I11" s="36">
        <v>423</v>
      </c>
      <c r="J11" s="36">
        <v>314</v>
      </c>
      <c r="K11" s="36">
        <v>147</v>
      </c>
      <c r="L11" s="36">
        <v>252</v>
      </c>
      <c r="M11" s="36">
        <v>175</v>
      </c>
      <c r="N11" s="136">
        <f t="shared" si="0"/>
        <v>4924</v>
      </c>
      <c r="O11" s="132">
        <f t="shared" si="1"/>
        <v>447.63636363636363</v>
      </c>
      <c r="P11" s="133">
        <f t="shared" si="2"/>
        <v>7.9843038056785192</v>
      </c>
    </row>
    <row r="12" spans="1:16" customFormat="1" ht="15">
      <c r="A12" s="134" t="s">
        <v>216</v>
      </c>
      <c r="B12" s="137"/>
      <c r="C12" s="36">
        <v>53</v>
      </c>
      <c r="D12" s="36">
        <v>82</v>
      </c>
      <c r="E12" s="36">
        <v>65</v>
      </c>
      <c r="F12" s="36">
        <v>70</v>
      </c>
      <c r="G12" s="36">
        <v>67</v>
      </c>
      <c r="H12" s="36">
        <v>93</v>
      </c>
      <c r="I12" s="36">
        <v>61</v>
      </c>
      <c r="J12" s="36">
        <v>52</v>
      </c>
      <c r="K12" s="36">
        <v>27</v>
      </c>
      <c r="L12" s="36">
        <v>35</v>
      </c>
      <c r="M12" s="36">
        <v>49</v>
      </c>
      <c r="N12" s="136">
        <f t="shared" si="0"/>
        <v>654</v>
      </c>
      <c r="O12" s="132">
        <f t="shared" si="1"/>
        <v>59.454545454545453</v>
      </c>
      <c r="P12" s="133">
        <f t="shared" si="2"/>
        <v>1.0604660213066108</v>
      </c>
    </row>
    <row r="13" spans="1:16" customFormat="1" ht="15">
      <c r="A13" s="134" t="s">
        <v>217</v>
      </c>
      <c r="B13" s="137"/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136">
        <f t="shared" si="0"/>
        <v>0</v>
      </c>
      <c r="O13" s="132">
        <f t="shared" si="1"/>
        <v>0</v>
      </c>
      <c r="P13" s="133">
        <f t="shared" si="2"/>
        <v>0</v>
      </c>
    </row>
    <row r="14" spans="1:16" customFormat="1" ht="15">
      <c r="A14" s="134" t="s">
        <v>218</v>
      </c>
      <c r="B14" s="137"/>
      <c r="C14" s="36">
        <v>331</v>
      </c>
      <c r="D14" s="36">
        <v>362</v>
      </c>
      <c r="E14" s="36">
        <v>332</v>
      </c>
      <c r="F14" s="36">
        <v>358</v>
      </c>
      <c r="G14" s="36">
        <v>271</v>
      </c>
      <c r="H14" s="36">
        <v>247</v>
      </c>
      <c r="I14" s="36">
        <v>229</v>
      </c>
      <c r="J14" s="36">
        <v>329</v>
      </c>
      <c r="K14" s="36">
        <v>316</v>
      </c>
      <c r="L14" s="36">
        <v>213</v>
      </c>
      <c r="M14" s="36">
        <v>180</v>
      </c>
      <c r="N14" s="136">
        <f t="shared" si="0"/>
        <v>3168</v>
      </c>
      <c r="O14" s="132">
        <f t="shared" si="1"/>
        <v>288</v>
      </c>
      <c r="P14" s="133">
        <f t="shared" si="2"/>
        <v>5.136936323393491</v>
      </c>
    </row>
    <row r="15" spans="1:16" customFormat="1" ht="15">
      <c r="A15" s="134" t="s">
        <v>219</v>
      </c>
      <c r="B15" s="137"/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7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136">
        <f t="shared" si="0"/>
        <v>0</v>
      </c>
      <c r="O15" s="132">
        <f t="shared" si="1"/>
        <v>0</v>
      </c>
      <c r="P15" s="133">
        <f t="shared" si="2"/>
        <v>0</v>
      </c>
    </row>
    <row r="16" spans="1:16" customFormat="1" ht="15">
      <c r="A16" s="134" t="s">
        <v>220</v>
      </c>
      <c r="B16" s="137"/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1</v>
      </c>
      <c r="N16" s="136">
        <f t="shared" si="0"/>
        <v>1</v>
      </c>
      <c r="O16" s="132">
        <f t="shared" si="1"/>
        <v>9.0909090909090912E-2</v>
      </c>
      <c r="P16" s="133">
        <f t="shared" si="2"/>
        <v>1.6215076778388544E-3</v>
      </c>
    </row>
    <row r="17" spans="1:16" customFormat="1" ht="15" customHeight="1">
      <c r="A17" s="134" t="s">
        <v>221</v>
      </c>
      <c r="B17" s="137"/>
      <c r="C17" s="36">
        <v>8</v>
      </c>
      <c r="D17" s="36">
        <v>5</v>
      </c>
      <c r="E17" s="36">
        <v>8</v>
      </c>
      <c r="F17" s="36">
        <v>6</v>
      </c>
      <c r="G17" s="36">
        <v>5</v>
      </c>
      <c r="H17" s="36">
        <v>6</v>
      </c>
      <c r="I17" s="36">
        <v>5</v>
      </c>
      <c r="J17" s="36">
        <v>12</v>
      </c>
      <c r="K17" s="36">
        <v>14</v>
      </c>
      <c r="L17" s="36">
        <v>10</v>
      </c>
      <c r="M17" s="36">
        <v>15</v>
      </c>
      <c r="N17" s="136">
        <f t="shared" si="0"/>
        <v>94</v>
      </c>
      <c r="O17" s="132">
        <f t="shared" si="1"/>
        <v>8.545454545454545</v>
      </c>
      <c r="P17" s="133">
        <f t="shared" si="2"/>
        <v>0.15242172171685231</v>
      </c>
    </row>
    <row r="18" spans="1:16" customFormat="1" ht="15">
      <c r="A18" s="134" t="s">
        <v>222</v>
      </c>
      <c r="B18" s="137"/>
      <c r="C18" s="36">
        <v>328</v>
      </c>
      <c r="D18" s="36">
        <v>352</v>
      </c>
      <c r="E18" s="36">
        <v>298</v>
      </c>
      <c r="F18" s="36">
        <v>229</v>
      </c>
      <c r="G18" s="36">
        <v>238</v>
      </c>
      <c r="H18" s="36">
        <v>261</v>
      </c>
      <c r="I18" s="36">
        <v>325</v>
      </c>
      <c r="J18" s="36">
        <v>351</v>
      </c>
      <c r="K18" s="36">
        <v>360</v>
      </c>
      <c r="L18" s="36">
        <v>334</v>
      </c>
      <c r="M18" s="36">
        <v>379</v>
      </c>
      <c r="N18" s="136">
        <f t="shared" si="0"/>
        <v>3455</v>
      </c>
      <c r="O18" s="132">
        <f t="shared" si="1"/>
        <v>314.09090909090907</v>
      </c>
      <c r="P18" s="133">
        <f t="shared" si="2"/>
        <v>5.6023090269332423</v>
      </c>
    </row>
    <row r="19" spans="1:16" customFormat="1" ht="15">
      <c r="A19" s="134" t="s">
        <v>223</v>
      </c>
      <c r="B19" s="137"/>
      <c r="C19" s="36">
        <v>315</v>
      </c>
      <c r="D19" s="36">
        <v>320</v>
      </c>
      <c r="E19" s="36">
        <v>354</v>
      </c>
      <c r="F19" s="36">
        <v>431</v>
      </c>
      <c r="G19" s="36">
        <v>418</v>
      </c>
      <c r="H19" s="36">
        <v>375</v>
      </c>
      <c r="I19" s="36">
        <v>278</v>
      </c>
      <c r="J19" s="36">
        <v>350</v>
      </c>
      <c r="K19" s="36">
        <v>327</v>
      </c>
      <c r="L19" s="36">
        <v>388</v>
      </c>
      <c r="M19" s="36">
        <v>354</v>
      </c>
      <c r="N19" s="136">
        <f t="shared" si="0"/>
        <v>3910</v>
      </c>
      <c r="O19" s="132">
        <f t="shared" si="1"/>
        <v>355.45454545454544</v>
      </c>
      <c r="P19" s="133">
        <f t="shared" si="2"/>
        <v>6.3400950203499216</v>
      </c>
    </row>
    <row r="20" spans="1:16" customFormat="1" ht="15">
      <c r="A20" s="134" t="s">
        <v>224</v>
      </c>
      <c r="B20" s="137"/>
      <c r="C20" s="36">
        <v>0</v>
      </c>
      <c r="D20" s="36">
        <v>0</v>
      </c>
      <c r="E20" s="36">
        <v>0</v>
      </c>
      <c r="F20" s="36">
        <v>2</v>
      </c>
      <c r="G20" s="36">
        <v>3</v>
      </c>
      <c r="H20" s="36">
        <v>1</v>
      </c>
      <c r="I20" s="36">
        <v>0</v>
      </c>
      <c r="J20" s="36">
        <v>2</v>
      </c>
      <c r="K20" s="36">
        <v>2</v>
      </c>
      <c r="L20" s="36">
        <v>1</v>
      </c>
      <c r="M20" s="36">
        <v>2</v>
      </c>
      <c r="N20" s="136">
        <f t="shared" si="0"/>
        <v>13</v>
      </c>
      <c r="O20" s="132">
        <f t="shared" si="1"/>
        <v>1.1818181818181819</v>
      </c>
      <c r="P20" s="133">
        <f t="shared" si="2"/>
        <v>2.107959981190511E-2</v>
      </c>
    </row>
    <row r="21" spans="1:16" customFormat="1" ht="15">
      <c r="A21" s="134" t="s">
        <v>225</v>
      </c>
      <c r="B21" s="137"/>
      <c r="C21" s="36">
        <v>518</v>
      </c>
      <c r="D21" s="36">
        <v>574</v>
      </c>
      <c r="E21" s="36">
        <v>546</v>
      </c>
      <c r="F21" s="36">
        <v>511</v>
      </c>
      <c r="G21" s="36">
        <v>570</v>
      </c>
      <c r="H21" s="36">
        <v>535</v>
      </c>
      <c r="I21" s="36">
        <v>565</v>
      </c>
      <c r="J21" s="36">
        <v>608</v>
      </c>
      <c r="K21" s="36">
        <v>519</v>
      </c>
      <c r="L21" s="36">
        <v>424</v>
      </c>
      <c r="M21" s="36">
        <v>439</v>
      </c>
      <c r="N21" s="136">
        <f t="shared" si="0"/>
        <v>5809</v>
      </c>
      <c r="O21" s="132">
        <f t="shared" si="1"/>
        <v>528.09090909090912</v>
      </c>
      <c r="P21" s="133">
        <f t="shared" si="2"/>
        <v>9.4193381005659056</v>
      </c>
    </row>
    <row r="22" spans="1:16" customFormat="1" ht="15">
      <c r="A22" s="134" t="s">
        <v>226</v>
      </c>
      <c r="B22" s="137"/>
      <c r="C22" s="36">
        <v>485</v>
      </c>
      <c r="D22" s="36">
        <v>464</v>
      </c>
      <c r="E22" s="36">
        <v>487</v>
      </c>
      <c r="F22" s="36">
        <v>499</v>
      </c>
      <c r="G22" s="36">
        <v>527</v>
      </c>
      <c r="H22" s="36">
        <v>615</v>
      </c>
      <c r="I22" s="36">
        <v>532</v>
      </c>
      <c r="J22" s="36">
        <v>622</v>
      </c>
      <c r="K22" s="36">
        <v>635</v>
      </c>
      <c r="L22" s="36">
        <v>584</v>
      </c>
      <c r="M22" s="36">
        <v>560</v>
      </c>
      <c r="N22" s="136">
        <f t="shared" si="0"/>
        <v>6010</v>
      </c>
      <c r="O22" s="132">
        <f t="shared" si="1"/>
        <v>546.36363636363637</v>
      </c>
      <c r="P22" s="133">
        <f t="shared" si="2"/>
        <v>9.7452611438115166</v>
      </c>
    </row>
    <row r="23" spans="1:16" customFormat="1" ht="15">
      <c r="A23" s="134" t="s">
        <v>227</v>
      </c>
      <c r="B23" s="137"/>
      <c r="C23" s="36">
        <v>251</v>
      </c>
      <c r="D23" s="36">
        <v>389</v>
      </c>
      <c r="E23" s="36">
        <v>347</v>
      </c>
      <c r="F23" s="36">
        <v>474</v>
      </c>
      <c r="G23" s="36">
        <v>584</v>
      </c>
      <c r="H23" s="36">
        <v>767</v>
      </c>
      <c r="I23" s="36">
        <v>935</v>
      </c>
      <c r="J23" s="36">
        <v>1024</v>
      </c>
      <c r="K23" s="36">
        <v>976</v>
      </c>
      <c r="L23" s="36">
        <v>909</v>
      </c>
      <c r="M23" s="36">
        <v>711</v>
      </c>
      <c r="N23" s="136">
        <f t="shared" si="0"/>
        <v>7367</v>
      </c>
      <c r="O23" s="132">
        <f t="shared" si="1"/>
        <v>669.72727272727275</v>
      </c>
      <c r="P23" s="133">
        <f t="shared" si="2"/>
        <v>11.945647062638843</v>
      </c>
    </row>
    <row r="24" spans="1:16" customFormat="1" ht="15">
      <c r="A24" s="134" t="s">
        <v>228</v>
      </c>
      <c r="B24" s="137"/>
      <c r="C24" s="36">
        <v>14</v>
      </c>
      <c r="D24" s="36">
        <v>9</v>
      </c>
      <c r="E24" s="36">
        <v>12</v>
      </c>
      <c r="F24" s="36">
        <v>14</v>
      </c>
      <c r="G24" s="36">
        <v>18</v>
      </c>
      <c r="H24" s="36">
        <v>14</v>
      </c>
      <c r="I24" s="36">
        <v>23</v>
      </c>
      <c r="J24" s="36">
        <v>20</v>
      </c>
      <c r="K24" s="36">
        <v>18</v>
      </c>
      <c r="L24" s="36">
        <v>12</v>
      </c>
      <c r="M24" s="36">
        <v>18</v>
      </c>
      <c r="N24" s="136">
        <f t="shared" si="0"/>
        <v>172</v>
      </c>
      <c r="O24" s="132">
        <f t="shared" si="1"/>
        <v>15.636363636363637</v>
      </c>
      <c r="P24" s="133">
        <f t="shared" si="2"/>
        <v>0.27889932058828298</v>
      </c>
    </row>
    <row r="25" spans="1:16" customFormat="1" ht="15">
      <c r="A25" s="134" t="s">
        <v>229</v>
      </c>
      <c r="B25" s="137"/>
      <c r="C25" s="36">
        <v>16</v>
      </c>
      <c r="D25" s="36">
        <v>19</v>
      </c>
      <c r="E25" s="36">
        <v>26</v>
      </c>
      <c r="F25" s="36">
        <v>20</v>
      </c>
      <c r="G25" s="36">
        <v>25</v>
      </c>
      <c r="H25" s="36">
        <v>22</v>
      </c>
      <c r="I25" s="36">
        <v>28</v>
      </c>
      <c r="J25" s="36">
        <v>26</v>
      </c>
      <c r="K25" s="36">
        <v>16</v>
      </c>
      <c r="L25" s="36">
        <v>16</v>
      </c>
      <c r="M25" s="36">
        <v>21</v>
      </c>
      <c r="N25" s="136">
        <f t="shared" si="0"/>
        <v>235</v>
      </c>
      <c r="O25" s="132">
        <f t="shared" si="1"/>
        <v>21.363636363636363</v>
      </c>
      <c r="P25" s="133">
        <f t="shared" si="2"/>
        <v>0.38105430429213083</v>
      </c>
    </row>
    <row r="26" spans="1:16" customFormat="1" ht="15">
      <c r="A26" s="134" t="s">
        <v>230</v>
      </c>
      <c r="B26" s="137"/>
      <c r="C26" s="36">
        <v>46</v>
      </c>
      <c r="D26" s="36">
        <v>61</v>
      </c>
      <c r="E26" s="36">
        <v>51</v>
      </c>
      <c r="F26" s="36">
        <v>62</v>
      </c>
      <c r="G26" s="36">
        <v>58</v>
      </c>
      <c r="H26" s="37">
        <v>63</v>
      </c>
      <c r="I26" s="36">
        <v>55</v>
      </c>
      <c r="J26" s="36">
        <v>66</v>
      </c>
      <c r="K26" s="36">
        <v>45</v>
      </c>
      <c r="L26" s="36">
        <v>32</v>
      </c>
      <c r="M26" s="36">
        <v>71</v>
      </c>
      <c r="N26" s="136">
        <f t="shared" si="0"/>
        <v>610</v>
      </c>
      <c r="O26" s="132">
        <f t="shared" si="1"/>
        <v>55.454545454545453</v>
      </c>
      <c r="P26" s="133">
        <f t="shared" si="2"/>
        <v>0.98911968348170121</v>
      </c>
    </row>
    <row r="27" spans="1:16" customFormat="1" ht="15">
      <c r="A27" s="134" t="s">
        <v>231</v>
      </c>
      <c r="B27" s="137"/>
      <c r="C27" s="36">
        <v>199</v>
      </c>
      <c r="D27" s="36">
        <v>173</v>
      </c>
      <c r="E27" s="36">
        <v>181</v>
      </c>
      <c r="F27" s="36">
        <v>206</v>
      </c>
      <c r="G27" s="36">
        <v>181</v>
      </c>
      <c r="H27" s="36">
        <v>257</v>
      </c>
      <c r="I27" s="36">
        <v>226</v>
      </c>
      <c r="J27" s="36">
        <v>306</v>
      </c>
      <c r="K27" s="36">
        <v>436</v>
      </c>
      <c r="L27" s="36">
        <v>465</v>
      </c>
      <c r="M27" s="36">
        <v>268</v>
      </c>
      <c r="N27" s="136">
        <f t="shared" si="0"/>
        <v>2898</v>
      </c>
      <c r="O27" s="132">
        <f t="shared" si="1"/>
        <v>263.45454545454544</v>
      </c>
      <c r="P27" s="133">
        <f t="shared" si="2"/>
        <v>4.6991292503770001</v>
      </c>
    </row>
    <row r="28" spans="1:16" customFormat="1" ht="15">
      <c r="A28" s="134" t="s">
        <v>232</v>
      </c>
      <c r="B28" s="137"/>
      <c r="C28" s="36">
        <v>16</v>
      </c>
      <c r="D28" s="36">
        <v>19</v>
      </c>
      <c r="E28" s="36">
        <v>17</v>
      </c>
      <c r="F28" s="36">
        <v>13</v>
      </c>
      <c r="G28" s="36">
        <v>21</v>
      </c>
      <c r="H28" s="36">
        <v>17</v>
      </c>
      <c r="I28" s="36">
        <v>16</v>
      </c>
      <c r="J28" s="36">
        <v>22</v>
      </c>
      <c r="K28" s="36">
        <v>22</v>
      </c>
      <c r="L28" s="36">
        <v>23</v>
      </c>
      <c r="M28" s="36">
        <v>54</v>
      </c>
      <c r="N28" s="136">
        <f t="shared" si="0"/>
        <v>240</v>
      </c>
      <c r="O28" s="132">
        <f t="shared" si="1"/>
        <v>21.818181818181817</v>
      </c>
      <c r="P28" s="133">
        <f t="shared" si="2"/>
        <v>0.38916184268132509</v>
      </c>
    </row>
    <row r="29" spans="1:16" customFormat="1" ht="15">
      <c r="A29" s="134" t="s">
        <v>233</v>
      </c>
      <c r="B29" s="137"/>
      <c r="C29" s="36">
        <v>20</v>
      </c>
      <c r="D29" s="36">
        <v>32</v>
      </c>
      <c r="E29" s="36">
        <v>39</v>
      </c>
      <c r="F29" s="36">
        <v>31</v>
      </c>
      <c r="G29" s="36">
        <v>34</v>
      </c>
      <c r="H29" s="36">
        <v>37</v>
      </c>
      <c r="I29" s="36">
        <v>26</v>
      </c>
      <c r="J29" s="36">
        <v>42</v>
      </c>
      <c r="K29" s="36">
        <v>27</v>
      </c>
      <c r="L29" s="36">
        <v>20</v>
      </c>
      <c r="M29" s="36">
        <v>36</v>
      </c>
      <c r="N29" s="136">
        <f t="shared" si="0"/>
        <v>344</v>
      </c>
      <c r="O29" s="132">
        <f t="shared" si="1"/>
        <v>31.272727272727273</v>
      </c>
      <c r="P29" s="133">
        <f t="shared" si="2"/>
        <v>0.55779864117656597</v>
      </c>
    </row>
    <row r="30" spans="1:16" customFormat="1" ht="15">
      <c r="A30" s="134" t="s">
        <v>234</v>
      </c>
      <c r="B30" s="137"/>
      <c r="C30" s="36">
        <v>10</v>
      </c>
      <c r="D30" s="36">
        <v>12</v>
      </c>
      <c r="E30" s="36">
        <v>10</v>
      </c>
      <c r="F30" s="36">
        <v>3</v>
      </c>
      <c r="G30" s="36">
        <v>7</v>
      </c>
      <c r="H30" s="36">
        <v>14</v>
      </c>
      <c r="I30" s="36">
        <v>9</v>
      </c>
      <c r="J30" s="36">
        <v>11</v>
      </c>
      <c r="K30" s="36">
        <v>5</v>
      </c>
      <c r="L30" s="36">
        <v>15</v>
      </c>
      <c r="M30" s="36">
        <v>3</v>
      </c>
      <c r="N30" s="136">
        <f t="shared" si="0"/>
        <v>99</v>
      </c>
      <c r="O30" s="132">
        <f t="shared" si="1"/>
        <v>9</v>
      </c>
      <c r="P30" s="133">
        <f t="shared" si="2"/>
        <v>0.1605292601060466</v>
      </c>
    </row>
    <row r="31" spans="1:16" customFormat="1" ht="15">
      <c r="A31" s="134" t="s">
        <v>235</v>
      </c>
      <c r="B31" s="137"/>
      <c r="C31" s="36">
        <v>22</v>
      </c>
      <c r="D31" s="36">
        <v>19</v>
      </c>
      <c r="E31" s="36">
        <v>21</v>
      </c>
      <c r="F31" s="36">
        <v>36</v>
      </c>
      <c r="G31" s="36">
        <v>27</v>
      </c>
      <c r="H31" s="37">
        <v>13</v>
      </c>
      <c r="I31" s="36">
        <v>29</v>
      </c>
      <c r="J31" s="36">
        <v>22</v>
      </c>
      <c r="K31" s="36">
        <v>31</v>
      </c>
      <c r="L31" s="36">
        <v>52</v>
      </c>
      <c r="M31" s="36">
        <v>46</v>
      </c>
      <c r="N31" s="136">
        <f t="shared" si="0"/>
        <v>318</v>
      </c>
      <c r="O31" s="132">
        <f t="shared" si="1"/>
        <v>28.90909090909091</v>
      </c>
      <c r="P31" s="133">
        <f t="shared" si="2"/>
        <v>0.51563944155275576</v>
      </c>
    </row>
    <row r="32" spans="1:16" customFormat="1" ht="15">
      <c r="A32" s="134" t="s">
        <v>236</v>
      </c>
      <c r="B32" s="137"/>
      <c r="C32" s="36">
        <v>43</v>
      </c>
      <c r="D32" s="36">
        <v>36</v>
      </c>
      <c r="E32" s="36">
        <v>30</v>
      </c>
      <c r="F32" s="36">
        <v>44</v>
      </c>
      <c r="G32" s="36">
        <v>37</v>
      </c>
      <c r="H32" s="36">
        <v>28</v>
      </c>
      <c r="I32" s="36">
        <v>36</v>
      </c>
      <c r="J32" s="36">
        <v>51</v>
      </c>
      <c r="K32" s="36">
        <v>29</v>
      </c>
      <c r="L32" s="36">
        <v>27</v>
      </c>
      <c r="M32" s="36">
        <v>31</v>
      </c>
      <c r="N32" s="136">
        <f t="shared" si="0"/>
        <v>392</v>
      </c>
      <c r="O32" s="132">
        <f t="shared" si="1"/>
        <v>35.636363636363633</v>
      </c>
      <c r="P32" s="133">
        <f t="shared" si="2"/>
        <v>0.63563100971283104</v>
      </c>
    </row>
    <row r="33" spans="1:16" customFormat="1" ht="15" customHeight="1">
      <c r="A33" s="134" t="s">
        <v>237</v>
      </c>
      <c r="B33" s="137"/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1</v>
      </c>
      <c r="K33" s="36">
        <v>0</v>
      </c>
      <c r="L33" s="36">
        <v>0</v>
      </c>
      <c r="M33" s="36">
        <v>0</v>
      </c>
      <c r="N33" s="136">
        <f t="shared" si="0"/>
        <v>1</v>
      </c>
      <c r="O33" s="132">
        <f t="shared" si="1"/>
        <v>9.0909090909090912E-2</v>
      </c>
      <c r="P33" s="133">
        <f t="shared" si="2"/>
        <v>1.6215076778388544E-3</v>
      </c>
    </row>
    <row r="34" spans="1:16" customFormat="1" ht="15" customHeight="1">
      <c r="A34" s="134" t="s">
        <v>238</v>
      </c>
      <c r="B34" s="137"/>
      <c r="C34" s="36">
        <v>22</v>
      </c>
      <c r="D34" s="36">
        <v>40</v>
      </c>
      <c r="E34" s="36">
        <v>24</v>
      </c>
      <c r="F34" s="36">
        <v>43</v>
      </c>
      <c r="G34" s="36">
        <v>37</v>
      </c>
      <c r="H34" s="36">
        <v>39</v>
      </c>
      <c r="I34" s="36">
        <v>33</v>
      </c>
      <c r="J34" s="36">
        <v>43</v>
      </c>
      <c r="K34" s="36">
        <v>52</v>
      </c>
      <c r="L34" s="36">
        <v>48</v>
      </c>
      <c r="M34" s="36">
        <v>52</v>
      </c>
      <c r="N34" s="136">
        <f t="shared" si="0"/>
        <v>433</v>
      </c>
      <c r="O34" s="132">
        <f t="shared" si="1"/>
        <v>39.363636363636367</v>
      </c>
      <c r="P34" s="133">
        <f t="shared" si="2"/>
        <v>0.70211282450422408</v>
      </c>
    </row>
    <row r="35" spans="1:16" customFormat="1" ht="15" customHeight="1">
      <c r="A35" s="134" t="s">
        <v>239</v>
      </c>
      <c r="B35" s="137"/>
      <c r="C35" s="36">
        <v>39</v>
      </c>
      <c r="D35" s="36">
        <v>57</v>
      </c>
      <c r="E35" s="36">
        <v>28</v>
      </c>
      <c r="F35" s="36">
        <v>27</v>
      </c>
      <c r="G35" s="36">
        <v>36</v>
      </c>
      <c r="H35" s="36">
        <v>16</v>
      </c>
      <c r="I35" s="36">
        <v>43</v>
      </c>
      <c r="J35" s="36">
        <v>26</v>
      </c>
      <c r="K35" s="36">
        <v>30</v>
      </c>
      <c r="L35" s="36">
        <v>35</v>
      </c>
      <c r="M35" s="36">
        <v>41</v>
      </c>
      <c r="N35" s="136">
        <f t="shared" si="0"/>
        <v>378</v>
      </c>
      <c r="O35" s="132">
        <f t="shared" si="1"/>
        <v>34.363636363636367</v>
      </c>
      <c r="P35" s="133">
        <f t="shared" si="2"/>
        <v>0.61292990222308708</v>
      </c>
    </row>
    <row r="36" spans="1:16" customFormat="1" ht="15" customHeight="1">
      <c r="A36" s="134" t="s">
        <v>240</v>
      </c>
      <c r="B36" s="137"/>
      <c r="C36" s="36">
        <v>0</v>
      </c>
      <c r="D36" s="36">
        <v>1</v>
      </c>
      <c r="E36" s="36">
        <v>1</v>
      </c>
      <c r="F36" s="36">
        <v>5</v>
      </c>
      <c r="G36" s="36">
        <v>1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136">
        <f t="shared" si="0"/>
        <v>8</v>
      </c>
      <c r="O36" s="132">
        <f t="shared" si="1"/>
        <v>0.72727272727272729</v>
      </c>
      <c r="P36" s="133">
        <f t="shared" si="2"/>
        <v>1.2972061422710835E-2</v>
      </c>
    </row>
    <row r="37" spans="1:16" customFormat="1" ht="15" customHeight="1">
      <c r="A37" s="134" t="s">
        <v>241</v>
      </c>
      <c r="B37" s="137"/>
      <c r="C37" s="36">
        <v>50</v>
      </c>
      <c r="D37" s="36">
        <v>60</v>
      </c>
      <c r="E37" s="36">
        <v>49</v>
      </c>
      <c r="F37" s="36">
        <v>55</v>
      </c>
      <c r="G37" s="36">
        <v>45</v>
      </c>
      <c r="H37" s="36">
        <v>61</v>
      </c>
      <c r="I37" s="36">
        <v>48</v>
      </c>
      <c r="J37" s="36">
        <v>32</v>
      </c>
      <c r="K37" s="36">
        <v>68</v>
      </c>
      <c r="L37" s="36">
        <v>50</v>
      </c>
      <c r="M37" s="36">
        <v>92</v>
      </c>
      <c r="N37" s="136">
        <f t="shared" ref="N37:N67" si="3">SUM(B37:M37)</f>
        <v>610</v>
      </c>
      <c r="O37" s="132">
        <f t="shared" ref="O37:O71" si="4">AVERAGE(B37:M37)</f>
        <v>55.454545454545453</v>
      </c>
      <c r="P37" s="133">
        <f t="shared" ref="P37:P70" si="5">(N37/$N$71)*100</f>
        <v>0.98911968348170121</v>
      </c>
    </row>
    <row r="38" spans="1:16" customFormat="1" ht="15" customHeight="1">
      <c r="A38" s="134" t="s">
        <v>242</v>
      </c>
      <c r="B38" s="137"/>
      <c r="C38" s="36">
        <v>101</v>
      </c>
      <c r="D38" s="36">
        <v>108</v>
      </c>
      <c r="E38" s="36">
        <v>90</v>
      </c>
      <c r="F38" s="36">
        <v>55</v>
      </c>
      <c r="G38" s="36">
        <v>75</v>
      </c>
      <c r="H38" s="36">
        <v>74</v>
      </c>
      <c r="I38" s="36">
        <v>82</v>
      </c>
      <c r="J38" s="36">
        <v>58</v>
      </c>
      <c r="K38" s="36">
        <v>48</v>
      </c>
      <c r="L38" s="36">
        <v>54</v>
      </c>
      <c r="M38" s="36">
        <v>52</v>
      </c>
      <c r="N38" s="136">
        <f t="shared" si="3"/>
        <v>797</v>
      </c>
      <c r="O38" s="132">
        <f t="shared" si="4"/>
        <v>72.454545454545453</v>
      </c>
      <c r="P38" s="133">
        <f t="shared" si="5"/>
        <v>1.2923416192375672</v>
      </c>
    </row>
    <row r="39" spans="1:16" customFormat="1" ht="15" customHeight="1">
      <c r="A39" s="134" t="s">
        <v>243</v>
      </c>
      <c r="B39" s="137"/>
      <c r="C39" s="36">
        <v>26</v>
      </c>
      <c r="D39" s="36">
        <v>21</v>
      </c>
      <c r="E39" s="36">
        <v>14</v>
      </c>
      <c r="F39" s="36">
        <v>27</v>
      </c>
      <c r="G39" s="36">
        <v>29</v>
      </c>
      <c r="H39" s="36">
        <v>26</v>
      </c>
      <c r="I39" s="36">
        <v>20</v>
      </c>
      <c r="J39" s="36">
        <v>47</v>
      </c>
      <c r="K39" s="36">
        <v>21</v>
      </c>
      <c r="L39" s="36">
        <v>22</v>
      </c>
      <c r="M39" s="36">
        <v>22</v>
      </c>
      <c r="N39" s="136">
        <f t="shared" si="3"/>
        <v>275</v>
      </c>
      <c r="O39" s="132">
        <f t="shared" si="4"/>
        <v>25</v>
      </c>
      <c r="P39" s="133">
        <f t="shared" si="5"/>
        <v>0.44591461140568495</v>
      </c>
    </row>
    <row r="40" spans="1:16" customFormat="1" ht="15" customHeight="1">
      <c r="A40" s="134" t="s">
        <v>244</v>
      </c>
      <c r="B40" s="137"/>
      <c r="C40" s="36">
        <v>51</v>
      </c>
      <c r="D40" s="36">
        <v>60</v>
      </c>
      <c r="E40" s="36">
        <v>52</v>
      </c>
      <c r="F40" s="36">
        <v>48</v>
      </c>
      <c r="G40" s="36">
        <v>40</v>
      </c>
      <c r="H40" s="36">
        <v>39</v>
      </c>
      <c r="I40" s="36">
        <v>52</v>
      </c>
      <c r="J40" s="36">
        <v>55</v>
      </c>
      <c r="K40" s="36">
        <v>66</v>
      </c>
      <c r="L40" s="36">
        <v>48</v>
      </c>
      <c r="M40" s="36">
        <v>48</v>
      </c>
      <c r="N40" s="136">
        <f t="shared" si="3"/>
        <v>559</v>
      </c>
      <c r="O40" s="132">
        <f t="shared" si="4"/>
        <v>50.81818181818182</v>
      </c>
      <c r="P40" s="133">
        <f t="shared" si="5"/>
        <v>0.90642279191191966</v>
      </c>
    </row>
    <row r="41" spans="1:16" customFormat="1" ht="15" customHeight="1">
      <c r="A41" s="134" t="s">
        <v>245</v>
      </c>
      <c r="B41" s="137"/>
      <c r="C41" s="36">
        <v>54</v>
      </c>
      <c r="D41" s="36">
        <v>49</v>
      </c>
      <c r="E41" s="36">
        <v>52</v>
      </c>
      <c r="F41" s="36">
        <v>39</v>
      </c>
      <c r="G41" s="36">
        <v>38</v>
      </c>
      <c r="H41" s="36">
        <v>35</v>
      </c>
      <c r="I41" s="36">
        <v>31</v>
      </c>
      <c r="J41" s="36">
        <v>58</v>
      </c>
      <c r="K41" s="36">
        <v>33</v>
      </c>
      <c r="L41" s="36">
        <v>33</v>
      </c>
      <c r="M41" s="36">
        <v>34</v>
      </c>
      <c r="N41" s="136">
        <f t="shared" si="3"/>
        <v>456</v>
      </c>
      <c r="O41" s="132">
        <f t="shared" si="4"/>
        <v>41.454545454545453</v>
      </c>
      <c r="P41" s="133">
        <f t="shared" si="5"/>
        <v>0.73940750109451769</v>
      </c>
    </row>
    <row r="42" spans="1:16" customFormat="1" ht="15" customHeight="1">
      <c r="A42" s="134" t="s">
        <v>246</v>
      </c>
      <c r="B42" s="137"/>
      <c r="C42" s="36">
        <v>38</v>
      </c>
      <c r="D42" s="36">
        <v>35</v>
      </c>
      <c r="E42" s="36">
        <v>34</v>
      </c>
      <c r="F42" s="36">
        <v>32</v>
      </c>
      <c r="G42" s="36">
        <v>41</v>
      </c>
      <c r="H42" s="36">
        <v>67</v>
      </c>
      <c r="I42" s="36">
        <v>49</v>
      </c>
      <c r="J42" s="36">
        <v>42</v>
      </c>
      <c r="K42" s="36">
        <v>47</v>
      </c>
      <c r="L42" s="36">
        <v>51</v>
      </c>
      <c r="M42" s="36">
        <v>29</v>
      </c>
      <c r="N42" s="136">
        <f t="shared" si="3"/>
        <v>465</v>
      </c>
      <c r="O42" s="132">
        <f t="shared" si="4"/>
        <v>42.272727272727273</v>
      </c>
      <c r="P42" s="133">
        <f t="shared" si="5"/>
        <v>0.75400107019506735</v>
      </c>
    </row>
    <row r="43" spans="1:16" customFormat="1" ht="15" customHeight="1">
      <c r="A43" s="134" t="s">
        <v>247</v>
      </c>
      <c r="B43" s="137"/>
      <c r="C43" s="36">
        <v>15</v>
      </c>
      <c r="D43" s="36">
        <v>26</v>
      </c>
      <c r="E43" s="36">
        <v>23</v>
      </c>
      <c r="F43" s="36">
        <v>39</v>
      </c>
      <c r="G43" s="36">
        <v>43</v>
      </c>
      <c r="H43" s="36">
        <v>36</v>
      </c>
      <c r="I43" s="36">
        <v>36</v>
      </c>
      <c r="J43" s="36">
        <v>35</v>
      </c>
      <c r="K43" s="36">
        <v>28</v>
      </c>
      <c r="L43" s="36">
        <v>38</v>
      </c>
      <c r="M43" s="36">
        <v>43</v>
      </c>
      <c r="N43" s="136">
        <f t="shared" si="3"/>
        <v>362</v>
      </c>
      <c r="O43" s="132">
        <f t="shared" si="4"/>
        <v>32.909090909090907</v>
      </c>
      <c r="P43" s="133">
        <f t="shared" si="5"/>
        <v>0.58698577937766538</v>
      </c>
    </row>
    <row r="44" spans="1:16" customFormat="1" ht="15" customHeight="1">
      <c r="A44" s="134" t="s">
        <v>248</v>
      </c>
      <c r="B44" s="137"/>
      <c r="C44" s="36">
        <v>26</v>
      </c>
      <c r="D44" s="36">
        <v>33</v>
      </c>
      <c r="E44" s="36">
        <v>16</v>
      </c>
      <c r="F44" s="36">
        <v>29</v>
      </c>
      <c r="G44" s="36">
        <v>27</v>
      </c>
      <c r="H44" s="36">
        <v>26</v>
      </c>
      <c r="I44" s="36">
        <v>25</v>
      </c>
      <c r="J44" s="36">
        <v>29</v>
      </c>
      <c r="K44" s="36">
        <v>27</v>
      </c>
      <c r="L44" s="36">
        <v>24</v>
      </c>
      <c r="M44" s="36">
        <v>35</v>
      </c>
      <c r="N44" s="136">
        <f t="shared" si="3"/>
        <v>297</v>
      </c>
      <c r="O44" s="132">
        <f t="shared" si="4"/>
        <v>27</v>
      </c>
      <c r="P44" s="133">
        <f t="shared" si="5"/>
        <v>0.48158778031813976</v>
      </c>
    </row>
    <row r="45" spans="1:16" customFormat="1" ht="15" customHeight="1">
      <c r="A45" s="134" t="s">
        <v>249</v>
      </c>
      <c r="B45" s="137"/>
      <c r="C45" s="36">
        <v>4</v>
      </c>
      <c r="D45" s="36">
        <v>4</v>
      </c>
      <c r="E45" s="36">
        <v>4</v>
      </c>
      <c r="F45" s="36">
        <v>9</v>
      </c>
      <c r="G45" s="36">
        <v>4</v>
      </c>
      <c r="H45" s="36">
        <v>5</v>
      </c>
      <c r="I45" s="36">
        <v>9</v>
      </c>
      <c r="J45" s="36">
        <v>7</v>
      </c>
      <c r="K45" s="36">
        <v>6</v>
      </c>
      <c r="L45" s="36">
        <v>12</v>
      </c>
      <c r="M45" s="36">
        <v>8</v>
      </c>
      <c r="N45" s="136">
        <f t="shared" si="3"/>
        <v>72</v>
      </c>
      <c r="O45" s="132">
        <f t="shared" si="4"/>
        <v>6.5454545454545459</v>
      </c>
      <c r="P45" s="133">
        <f t="shared" si="5"/>
        <v>0.11674855280439753</v>
      </c>
    </row>
    <row r="46" spans="1:16" customFormat="1" ht="15" customHeight="1">
      <c r="A46" s="134" t="s">
        <v>250</v>
      </c>
      <c r="B46" s="137"/>
      <c r="C46" s="36">
        <v>6</v>
      </c>
      <c r="D46" s="36">
        <v>16</v>
      </c>
      <c r="E46" s="36">
        <v>8</v>
      </c>
      <c r="F46" s="36">
        <v>16</v>
      </c>
      <c r="G46" s="36">
        <v>13</v>
      </c>
      <c r="H46" s="36">
        <v>12</v>
      </c>
      <c r="I46" s="36">
        <v>12</v>
      </c>
      <c r="J46" s="36">
        <v>13</v>
      </c>
      <c r="K46" s="36">
        <v>12</v>
      </c>
      <c r="L46" s="36">
        <v>8</v>
      </c>
      <c r="M46" s="36">
        <v>10</v>
      </c>
      <c r="N46" s="136">
        <f t="shared" si="3"/>
        <v>126</v>
      </c>
      <c r="O46" s="132">
        <f t="shared" si="4"/>
        <v>11.454545454545455</v>
      </c>
      <c r="P46" s="133">
        <f t="shared" si="5"/>
        <v>0.20430996740769566</v>
      </c>
    </row>
    <row r="47" spans="1:16" customFormat="1" ht="15" customHeight="1">
      <c r="A47" s="134" t="s">
        <v>251</v>
      </c>
      <c r="B47" s="137"/>
      <c r="C47" s="36">
        <v>20</v>
      </c>
      <c r="D47" s="36">
        <v>27</v>
      </c>
      <c r="E47" s="36">
        <v>26</v>
      </c>
      <c r="F47" s="36">
        <v>35</v>
      </c>
      <c r="G47" s="36">
        <v>24</v>
      </c>
      <c r="H47" s="36">
        <v>32</v>
      </c>
      <c r="I47" s="36">
        <v>22</v>
      </c>
      <c r="J47" s="36">
        <v>39</v>
      </c>
      <c r="K47" s="36">
        <v>40</v>
      </c>
      <c r="L47" s="36">
        <v>14</v>
      </c>
      <c r="M47" s="36">
        <v>32</v>
      </c>
      <c r="N47" s="136">
        <f t="shared" si="3"/>
        <v>311</v>
      </c>
      <c r="O47" s="132">
        <f t="shared" si="4"/>
        <v>28.272727272727273</v>
      </c>
      <c r="P47" s="133">
        <f t="shared" si="5"/>
        <v>0.50428888780788372</v>
      </c>
    </row>
    <row r="48" spans="1:16" customFormat="1" ht="15" customHeight="1">
      <c r="A48" s="134" t="s">
        <v>252</v>
      </c>
      <c r="B48" s="137"/>
      <c r="C48" s="36">
        <v>21</v>
      </c>
      <c r="D48" s="36">
        <v>20</v>
      </c>
      <c r="E48" s="36">
        <v>18</v>
      </c>
      <c r="F48" s="36">
        <v>24</v>
      </c>
      <c r="G48" s="36">
        <v>10</v>
      </c>
      <c r="H48" s="36">
        <v>13</v>
      </c>
      <c r="I48" s="36">
        <v>10</v>
      </c>
      <c r="J48" s="36">
        <v>15</v>
      </c>
      <c r="K48" s="36">
        <v>20</v>
      </c>
      <c r="L48" s="36">
        <v>14</v>
      </c>
      <c r="M48" s="36">
        <v>7</v>
      </c>
      <c r="N48" s="136">
        <f t="shared" si="3"/>
        <v>172</v>
      </c>
      <c r="O48" s="132">
        <f t="shared" si="4"/>
        <v>15.636363636363637</v>
      </c>
      <c r="P48" s="133">
        <f t="shared" si="5"/>
        <v>0.27889932058828298</v>
      </c>
    </row>
    <row r="49" spans="1:16" customFormat="1" ht="15" customHeight="1">
      <c r="A49" s="134" t="s">
        <v>253</v>
      </c>
      <c r="B49" s="137"/>
      <c r="C49" s="36">
        <v>35</v>
      </c>
      <c r="D49" s="36">
        <v>59</v>
      </c>
      <c r="E49" s="36">
        <v>71</v>
      </c>
      <c r="F49" s="36">
        <v>54</v>
      </c>
      <c r="G49" s="36">
        <v>108</v>
      </c>
      <c r="H49" s="36">
        <v>64</v>
      </c>
      <c r="I49" s="36">
        <v>48</v>
      </c>
      <c r="J49" s="36">
        <v>42</v>
      </c>
      <c r="K49" s="36">
        <v>64</v>
      </c>
      <c r="L49" s="36">
        <v>48</v>
      </c>
      <c r="M49" s="36">
        <v>45</v>
      </c>
      <c r="N49" s="136">
        <f t="shared" si="3"/>
        <v>638</v>
      </c>
      <c r="O49" s="132">
        <f t="shared" si="4"/>
        <v>58</v>
      </c>
      <c r="P49" s="133">
        <f t="shared" si="5"/>
        <v>1.0345218984611892</v>
      </c>
    </row>
    <row r="50" spans="1:16" customFormat="1" ht="15" customHeight="1">
      <c r="A50" s="134" t="s">
        <v>254</v>
      </c>
      <c r="B50" s="137"/>
      <c r="C50" s="36">
        <v>21</v>
      </c>
      <c r="D50" s="36">
        <v>27</v>
      </c>
      <c r="E50" s="36">
        <v>25</v>
      </c>
      <c r="F50" s="36">
        <v>24</v>
      </c>
      <c r="G50" s="36">
        <v>18</v>
      </c>
      <c r="H50" s="36">
        <v>28</v>
      </c>
      <c r="I50" s="36">
        <v>24</v>
      </c>
      <c r="J50" s="36">
        <v>26</v>
      </c>
      <c r="K50" s="36">
        <v>25</v>
      </c>
      <c r="L50" s="36">
        <v>39</v>
      </c>
      <c r="M50" s="36">
        <v>21</v>
      </c>
      <c r="N50" s="136">
        <f t="shared" si="3"/>
        <v>278</v>
      </c>
      <c r="O50" s="132">
        <f t="shared" si="4"/>
        <v>25.272727272727273</v>
      </c>
      <c r="P50" s="133">
        <f t="shared" si="5"/>
        <v>0.45077913443920153</v>
      </c>
    </row>
    <row r="51" spans="1:16" customFormat="1" ht="15" customHeight="1">
      <c r="A51" s="134" t="s">
        <v>255</v>
      </c>
      <c r="B51" s="137"/>
      <c r="C51" s="36">
        <v>41</v>
      </c>
      <c r="D51" s="36">
        <v>51</v>
      </c>
      <c r="E51" s="36">
        <v>50</v>
      </c>
      <c r="F51" s="36">
        <v>57</v>
      </c>
      <c r="G51" s="36">
        <v>44</v>
      </c>
      <c r="H51" s="36">
        <v>44</v>
      </c>
      <c r="I51" s="36">
        <v>35</v>
      </c>
      <c r="J51" s="36">
        <v>70</v>
      </c>
      <c r="K51" s="36">
        <v>50</v>
      </c>
      <c r="L51" s="36">
        <v>44</v>
      </c>
      <c r="M51" s="36">
        <v>48</v>
      </c>
      <c r="N51" s="136">
        <f t="shared" si="3"/>
        <v>534</v>
      </c>
      <c r="O51" s="132">
        <f t="shared" si="4"/>
        <v>48.545454545454547</v>
      </c>
      <c r="P51" s="133">
        <f t="shared" si="5"/>
        <v>0.86588509996594831</v>
      </c>
    </row>
    <row r="52" spans="1:16" customFormat="1" ht="15" customHeight="1">
      <c r="A52" s="134" t="s">
        <v>256</v>
      </c>
      <c r="B52" s="137"/>
      <c r="C52" s="36">
        <v>19</v>
      </c>
      <c r="D52" s="36">
        <v>26</v>
      </c>
      <c r="E52" s="36">
        <v>28</v>
      </c>
      <c r="F52" s="36">
        <v>19</v>
      </c>
      <c r="G52" s="36">
        <v>15</v>
      </c>
      <c r="H52" s="36">
        <v>21</v>
      </c>
      <c r="I52" s="36">
        <v>29</v>
      </c>
      <c r="J52" s="36">
        <v>32</v>
      </c>
      <c r="K52" s="36">
        <v>22</v>
      </c>
      <c r="L52" s="36">
        <v>21</v>
      </c>
      <c r="M52" s="36">
        <v>30</v>
      </c>
      <c r="N52" s="136">
        <f t="shared" si="3"/>
        <v>262</v>
      </c>
      <c r="O52" s="132">
        <f t="shared" si="4"/>
        <v>23.818181818181817</v>
      </c>
      <c r="P52" s="133">
        <f t="shared" si="5"/>
        <v>0.4248350115937799</v>
      </c>
    </row>
    <row r="53" spans="1:16" customFormat="1" ht="15" customHeight="1">
      <c r="A53" s="134" t="s">
        <v>257</v>
      </c>
      <c r="B53" s="137"/>
      <c r="C53" s="36">
        <v>38</v>
      </c>
      <c r="D53" s="36">
        <v>36</v>
      </c>
      <c r="E53" s="36">
        <v>25</v>
      </c>
      <c r="F53" s="36">
        <v>37</v>
      </c>
      <c r="G53" s="36">
        <v>42</v>
      </c>
      <c r="H53" s="36">
        <v>18</v>
      </c>
      <c r="I53" s="36">
        <v>30</v>
      </c>
      <c r="J53" s="36">
        <v>29</v>
      </c>
      <c r="K53" s="36">
        <v>23</v>
      </c>
      <c r="L53" s="36">
        <v>24</v>
      </c>
      <c r="M53" s="36">
        <v>35</v>
      </c>
      <c r="N53" s="136">
        <f t="shared" si="3"/>
        <v>337</v>
      </c>
      <c r="O53" s="132">
        <f t="shared" si="4"/>
        <v>30.636363636363637</v>
      </c>
      <c r="P53" s="133">
        <f t="shared" si="5"/>
        <v>0.54644808743169404</v>
      </c>
    </row>
    <row r="54" spans="1:16" customFormat="1" ht="15" customHeight="1">
      <c r="A54" s="134" t="s">
        <v>258</v>
      </c>
      <c r="B54" s="137"/>
      <c r="C54" s="36">
        <v>51</v>
      </c>
      <c r="D54" s="36">
        <v>68</v>
      </c>
      <c r="E54" s="36">
        <v>139</v>
      </c>
      <c r="F54" s="36">
        <v>79</v>
      </c>
      <c r="G54" s="36">
        <v>52</v>
      </c>
      <c r="H54" s="36">
        <v>82</v>
      </c>
      <c r="I54" s="36">
        <v>62</v>
      </c>
      <c r="J54" s="36">
        <v>92</v>
      </c>
      <c r="K54" s="36">
        <v>93</v>
      </c>
      <c r="L54" s="36">
        <v>83</v>
      </c>
      <c r="M54" s="36">
        <v>92</v>
      </c>
      <c r="N54" s="136">
        <f t="shared" si="3"/>
        <v>893</v>
      </c>
      <c r="O54" s="132">
        <f t="shared" si="4"/>
        <v>81.181818181818187</v>
      </c>
      <c r="P54" s="133">
        <f t="shared" si="5"/>
        <v>1.4480063563100971</v>
      </c>
    </row>
    <row r="55" spans="1:16" customFormat="1" ht="15" customHeight="1">
      <c r="A55" s="134" t="s">
        <v>259</v>
      </c>
      <c r="B55" s="137"/>
      <c r="C55" s="36">
        <v>25</v>
      </c>
      <c r="D55" s="36">
        <v>38</v>
      </c>
      <c r="E55" s="36">
        <v>26</v>
      </c>
      <c r="F55" s="36">
        <v>26</v>
      </c>
      <c r="G55" s="36">
        <v>37</v>
      </c>
      <c r="H55" s="36">
        <v>25</v>
      </c>
      <c r="I55" s="36">
        <v>27</v>
      </c>
      <c r="J55" s="36">
        <v>31</v>
      </c>
      <c r="K55" s="36">
        <v>23</v>
      </c>
      <c r="L55" s="36">
        <v>26</v>
      </c>
      <c r="M55" s="36">
        <v>23</v>
      </c>
      <c r="N55" s="136">
        <f t="shared" si="3"/>
        <v>307</v>
      </c>
      <c r="O55" s="132">
        <f t="shared" si="4"/>
        <v>27.90909090909091</v>
      </c>
      <c r="P55" s="133">
        <f t="shared" si="5"/>
        <v>0.49780285709652833</v>
      </c>
    </row>
    <row r="56" spans="1:16" customFormat="1" ht="15" customHeight="1">
      <c r="A56" s="134" t="s">
        <v>260</v>
      </c>
      <c r="B56" s="137"/>
      <c r="C56" s="36">
        <v>50</v>
      </c>
      <c r="D56" s="36">
        <v>69</v>
      </c>
      <c r="E56" s="36">
        <v>54</v>
      </c>
      <c r="F56" s="36">
        <v>70</v>
      </c>
      <c r="G56" s="36">
        <v>78</v>
      </c>
      <c r="H56" s="36">
        <v>66</v>
      </c>
      <c r="I56" s="36">
        <v>65</v>
      </c>
      <c r="J56" s="36">
        <v>52</v>
      </c>
      <c r="K56" s="36">
        <v>47</v>
      </c>
      <c r="L56" s="36">
        <v>76</v>
      </c>
      <c r="M56" s="36">
        <v>62</v>
      </c>
      <c r="N56" s="136">
        <f t="shared" si="3"/>
        <v>689</v>
      </c>
      <c r="O56" s="132">
        <f t="shared" si="4"/>
        <v>62.636363636363633</v>
      </c>
      <c r="P56" s="133">
        <f t="shared" si="5"/>
        <v>1.1172187900309709</v>
      </c>
    </row>
    <row r="57" spans="1:16" customFormat="1" ht="15" customHeight="1">
      <c r="A57" s="134" t="s">
        <v>261</v>
      </c>
      <c r="B57" s="137"/>
      <c r="C57" s="36">
        <v>8</v>
      </c>
      <c r="D57" s="36">
        <v>7</v>
      </c>
      <c r="E57" s="36">
        <v>7</v>
      </c>
      <c r="F57" s="36">
        <v>7</v>
      </c>
      <c r="G57" s="36">
        <v>8</v>
      </c>
      <c r="H57" s="36">
        <v>17</v>
      </c>
      <c r="I57" s="36">
        <v>16</v>
      </c>
      <c r="J57" s="36">
        <v>11</v>
      </c>
      <c r="K57" s="36">
        <v>18</v>
      </c>
      <c r="L57" s="36">
        <v>12</v>
      </c>
      <c r="M57" s="36">
        <v>17</v>
      </c>
      <c r="N57" s="136">
        <f t="shared" si="3"/>
        <v>128</v>
      </c>
      <c r="O57" s="132">
        <f t="shared" si="4"/>
        <v>11.636363636363637</v>
      </c>
      <c r="P57" s="133">
        <f t="shared" si="5"/>
        <v>0.20755298276337336</v>
      </c>
    </row>
    <row r="58" spans="1:16" customFormat="1" ht="15" customHeight="1">
      <c r="A58" s="134" t="s">
        <v>262</v>
      </c>
      <c r="B58" s="137"/>
      <c r="C58" s="36">
        <v>72</v>
      </c>
      <c r="D58" s="36">
        <v>48</v>
      </c>
      <c r="E58" s="36">
        <v>62</v>
      </c>
      <c r="F58" s="36">
        <v>44</v>
      </c>
      <c r="G58" s="36">
        <v>64</v>
      </c>
      <c r="H58" s="36">
        <v>66</v>
      </c>
      <c r="I58" s="36">
        <v>67</v>
      </c>
      <c r="J58" s="36">
        <v>67</v>
      </c>
      <c r="K58" s="36">
        <v>70</v>
      </c>
      <c r="L58" s="36">
        <v>70</v>
      </c>
      <c r="M58" s="36">
        <v>99</v>
      </c>
      <c r="N58" s="136">
        <f t="shared" si="3"/>
        <v>729</v>
      </c>
      <c r="O58" s="132">
        <f t="shared" si="4"/>
        <v>66.272727272727266</v>
      </c>
      <c r="P58" s="133">
        <f t="shared" si="5"/>
        <v>1.182079097144525</v>
      </c>
    </row>
    <row r="59" spans="1:16" customFormat="1" ht="15" customHeight="1">
      <c r="A59" s="134" t="s">
        <v>263</v>
      </c>
      <c r="B59" s="137"/>
      <c r="C59" s="36">
        <v>7</v>
      </c>
      <c r="D59" s="36">
        <v>5</v>
      </c>
      <c r="E59" s="36">
        <v>6</v>
      </c>
      <c r="F59" s="36">
        <v>2</v>
      </c>
      <c r="G59" s="36">
        <v>2</v>
      </c>
      <c r="H59" s="36">
        <v>8</v>
      </c>
      <c r="I59" s="36">
        <v>9</v>
      </c>
      <c r="J59" s="36">
        <v>8</v>
      </c>
      <c r="K59" s="36">
        <v>3</v>
      </c>
      <c r="L59" s="36">
        <v>8</v>
      </c>
      <c r="M59" s="36">
        <v>16</v>
      </c>
      <c r="N59" s="136">
        <f t="shared" si="3"/>
        <v>74</v>
      </c>
      <c r="O59" s="132">
        <f t="shared" si="4"/>
        <v>6.7272727272727275</v>
      </c>
      <c r="P59" s="133">
        <f t="shared" si="5"/>
        <v>0.11999156816007524</v>
      </c>
    </row>
    <row r="60" spans="1:16" customFormat="1" ht="15" customHeight="1">
      <c r="A60" s="134" t="s">
        <v>264</v>
      </c>
      <c r="B60" s="137"/>
      <c r="C60" s="36">
        <v>51</v>
      </c>
      <c r="D60" s="36">
        <v>53</v>
      </c>
      <c r="E60" s="36">
        <v>40</v>
      </c>
      <c r="F60" s="36">
        <v>41</v>
      </c>
      <c r="G60" s="36">
        <v>31</v>
      </c>
      <c r="H60" s="36">
        <v>51</v>
      </c>
      <c r="I60" s="36">
        <v>57</v>
      </c>
      <c r="J60" s="36">
        <v>52</v>
      </c>
      <c r="K60" s="36">
        <v>38</v>
      </c>
      <c r="L60" s="36">
        <v>48</v>
      </c>
      <c r="M60" s="36">
        <v>52</v>
      </c>
      <c r="N60" s="136">
        <f t="shared" si="3"/>
        <v>514</v>
      </c>
      <c r="O60" s="132">
        <f t="shared" si="4"/>
        <v>46.727272727272727</v>
      </c>
      <c r="P60" s="133">
        <f t="shared" si="5"/>
        <v>0.83345494640917128</v>
      </c>
    </row>
    <row r="61" spans="1:16" customFormat="1" ht="15" customHeight="1">
      <c r="A61" s="134" t="s">
        <v>265</v>
      </c>
      <c r="B61" s="137"/>
      <c r="C61" s="36">
        <v>58</v>
      </c>
      <c r="D61" s="36">
        <v>59</v>
      </c>
      <c r="E61" s="36">
        <v>44</v>
      </c>
      <c r="F61" s="36">
        <v>41</v>
      </c>
      <c r="G61" s="36">
        <v>52</v>
      </c>
      <c r="H61" s="36">
        <v>59</v>
      </c>
      <c r="I61" s="36">
        <v>42</v>
      </c>
      <c r="J61" s="36">
        <v>64</v>
      </c>
      <c r="K61" s="36">
        <v>45</v>
      </c>
      <c r="L61" s="36">
        <v>45</v>
      </c>
      <c r="M61" s="36">
        <v>43</v>
      </c>
      <c r="N61" s="136">
        <f t="shared" si="3"/>
        <v>552</v>
      </c>
      <c r="O61" s="132">
        <f t="shared" si="4"/>
        <v>50.18181818181818</v>
      </c>
      <c r="P61" s="133">
        <f t="shared" si="5"/>
        <v>0.89507223816704773</v>
      </c>
    </row>
    <row r="62" spans="1:16" customFormat="1" ht="15" customHeight="1">
      <c r="A62" s="134" t="s">
        <v>266</v>
      </c>
      <c r="B62" s="137"/>
      <c r="C62" s="36">
        <v>40</v>
      </c>
      <c r="D62" s="36">
        <v>42</v>
      </c>
      <c r="E62" s="36">
        <v>42</v>
      </c>
      <c r="F62" s="36">
        <v>54</v>
      </c>
      <c r="G62" s="36">
        <v>58</v>
      </c>
      <c r="H62" s="36">
        <v>60</v>
      </c>
      <c r="I62" s="36">
        <v>49</v>
      </c>
      <c r="J62" s="36">
        <v>72</v>
      </c>
      <c r="K62" s="36">
        <v>66</v>
      </c>
      <c r="L62" s="36">
        <v>62</v>
      </c>
      <c r="M62" s="36">
        <v>57</v>
      </c>
      <c r="N62" s="136">
        <f t="shared" si="3"/>
        <v>602</v>
      </c>
      <c r="O62" s="132">
        <f t="shared" si="4"/>
        <v>54.727272727272727</v>
      </c>
      <c r="P62" s="133">
        <f t="shared" si="5"/>
        <v>0.97614762205899042</v>
      </c>
    </row>
    <row r="63" spans="1:16" customFormat="1" ht="15" customHeight="1">
      <c r="A63" s="134" t="s">
        <v>267</v>
      </c>
      <c r="B63" s="137"/>
      <c r="C63" s="36">
        <v>42</v>
      </c>
      <c r="D63" s="36">
        <v>59</v>
      </c>
      <c r="E63" s="36">
        <v>49</v>
      </c>
      <c r="F63" s="36">
        <v>46</v>
      </c>
      <c r="G63" s="36">
        <v>36</v>
      </c>
      <c r="H63" s="36">
        <v>41</v>
      </c>
      <c r="I63" s="36">
        <v>63</v>
      </c>
      <c r="J63" s="36">
        <v>31</v>
      </c>
      <c r="K63" s="36">
        <v>59</v>
      </c>
      <c r="L63" s="36">
        <v>57</v>
      </c>
      <c r="M63" s="36">
        <v>57</v>
      </c>
      <c r="N63" s="136">
        <f t="shared" si="3"/>
        <v>540</v>
      </c>
      <c r="O63" s="132">
        <f t="shared" si="4"/>
        <v>49.090909090909093</v>
      </c>
      <c r="P63" s="133">
        <f t="shared" si="5"/>
        <v>0.87561414603298149</v>
      </c>
    </row>
    <row r="64" spans="1:16" customFormat="1" ht="15" customHeight="1">
      <c r="A64" s="134" t="s">
        <v>268</v>
      </c>
      <c r="B64" s="137"/>
      <c r="C64" s="36">
        <v>13</v>
      </c>
      <c r="D64" s="36">
        <v>26</v>
      </c>
      <c r="E64" s="36">
        <v>24</v>
      </c>
      <c r="F64" s="36">
        <v>24</v>
      </c>
      <c r="G64" s="36">
        <v>15</v>
      </c>
      <c r="H64" s="36">
        <v>27</v>
      </c>
      <c r="I64" s="36">
        <v>31</v>
      </c>
      <c r="J64" s="36">
        <v>27</v>
      </c>
      <c r="K64" s="36">
        <v>27</v>
      </c>
      <c r="L64" s="36">
        <v>32</v>
      </c>
      <c r="M64" s="36">
        <v>32</v>
      </c>
      <c r="N64" s="136">
        <f t="shared" si="3"/>
        <v>278</v>
      </c>
      <c r="O64" s="132">
        <f t="shared" si="4"/>
        <v>25.272727272727273</v>
      </c>
      <c r="P64" s="133">
        <f t="shared" si="5"/>
        <v>0.45077913443920153</v>
      </c>
    </row>
    <row r="65" spans="1:16" customFormat="1" ht="15.75" customHeight="1">
      <c r="A65" s="134" t="s">
        <v>269</v>
      </c>
      <c r="B65" s="137"/>
      <c r="C65" s="36">
        <v>14</v>
      </c>
      <c r="D65" s="36">
        <v>19</v>
      </c>
      <c r="E65" s="36">
        <v>17</v>
      </c>
      <c r="F65" s="36">
        <v>9</v>
      </c>
      <c r="G65" s="36">
        <v>14</v>
      </c>
      <c r="H65" s="36">
        <v>17</v>
      </c>
      <c r="I65" s="36">
        <v>12</v>
      </c>
      <c r="J65" s="36">
        <v>19</v>
      </c>
      <c r="K65" s="36">
        <v>18</v>
      </c>
      <c r="L65" s="36">
        <v>15</v>
      </c>
      <c r="M65" s="36">
        <v>14</v>
      </c>
      <c r="N65" s="136">
        <f t="shared" si="3"/>
        <v>168</v>
      </c>
      <c r="O65" s="132">
        <f t="shared" si="4"/>
        <v>15.272727272727273</v>
      </c>
      <c r="P65" s="133">
        <f t="shared" si="5"/>
        <v>0.27241328987692759</v>
      </c>
    </row>
    <row r="66" spans="1:16" customFormat="1" ht="15.75" customHeight="1">
      <c r="A66" s="134" t="s">
        <v>270</v>
      </c>
      <c r="B66" s="137"/>
      <c r="C66" s="36">
        <v>7</v>
      </c>
      <c r="D66" s="36">
        <v>8</v>
      </c>
      <c r="E66" s="36">
        <v>14</v>
      </c>
      <c r="F66" s="36">
        <v>16</v>
      </c>
      <c r="G66" s="36">
        <v>13</v>
      </c>
      <c r="H66" s="36">
        <v>9</v>
      </c>
      <c r="I66" s="36">
        <v>8</v>
      </c>
      <c r="J66" s="36">
        <v>15</v>
      </c>
      <c r="K66" s="36">
        <v>15</v>
      </c>
      <c r="L66" s="36">
        <v>18</v>
      </c>
      <c r="M66" s="36">
        <v>7</v>
      </c>
      <c r="N66" s="136">
        <f t="shared" si="3"/>
        <v>130</v>
      </c>
      <c r="O66" s="132">
        <f t="shared" si="4"/>
        <v>11.818181818181818</v>
      </c>
      <c r="P66" s="133">
        <f t="shared" si="5"/>
        <v>0.21079599811905109</v>
      </c>
    </row>
    <row r="67" spans="1:16" customFormat="1" ht="15" customHeight="1">
      <c r="A67" s="134" t="s">
        <v>271</v>
      </c>
      <c r="B67" s="137"/>
      <c r="C67" s="36">
        <v>81</v>
      </c>
      <c r="D67" s="36">
        <v>71</v>
      </c>
      <c r="E67" s="36">
        <v>109</v>
      </c>
      <c r="F67" s="36">
        <v>102</v>
      </c>
      <c r="G67" s="36">
        <v>78</v>
      </c>
      <c r="H67" s="37">
        <v>72</v>
      </c>
      <c r="I67" s="36">
        <v>92</v>
      </c>
      <c r="J67" s="36">
        <v>77</v>
      </c>
      <c r="K67" s="36">
        <v>85</v>
      </c>
      <c r="L67" s="36">
        <v>64</v>
      </c>
      <c r="M67" s="36">
        <v>77</v>
      </c>
      <c r="N67" s="136">
        <f t="shared" si="3"/>
        <v>908</v>
      </c>
      <c r="O67" s="132">
        <f t="shared" si="4"/>
        <v>82.545454545454547</v>
      </c>
      <c r="P67" s="133">
        <f t="shared" si="5"/>
        <v>1.4723289714776799</v>
      </c>
    </row>
    <row r="68" spans="1:16" customFormat="1" ht="15">
      <c r="A68" s="134" t="s">
        <v>272</v>
      </c>
      <c r="B68" s="137"/>
      <c r="C68" s="36">
        <v>34</v>
      </c>
      <c r="D68" s="36">
        <v>49</v>
      </c>
      <c r="E68" s="36">
        <v>28</v>
      </c>
      <c r="F68" s="36">
        <v>35</v>
      </c>
      <c r="G68" s="36">
        <v>24</v>
      </c>
      <c r="H68" s="37">
        <v>36</v>
      </c>
      <c r="I68" s="36">
        <v>24</v>
      </c>
      <c r="J68" s="36">
        <v>36</v>
      </c>
      <c r="K68" s="36">
        <v>36</v>
      </c>
      <c r="L68" s="36">
        <v>57</v>
      </c>
      <c r="M68" s="36">
        <v>50</v>
      </c>
      <c r="N68" s="136">
        <f t="shared" ref="N68:N70" si="6">SUM(B68:M68)</f>
        <v>409</v>
      </c>
      <c r="O68" s="132">
        <f t="shared" si="4"/>
        <v>37.18181818181818</v>
      </c>
      <c r="P68" s="133">
        <f t="shared" si="5"/>
        <v>0.66319664023609148</v>
      </c>
    </row>
    <row r="69" spans="1:16" customFormat="1" ht="15">
      <c r="A69" s="134" t="s">
        <v>273</v>
      </c>
      <c r="B69" s="137"/>
      <c r="C69" s="36">
        <v>40</v>
      </c>
      <c r="D69" s="36">
        <v>71</v>
      </c>
      <c r="E69" s="36">
        <v>58</v>
      </c>
      <c r="F69" s="36">
        <v>58</v>
      </c>
      <c r="G69" s="36">
        <v>65</v>
      </c>
      <c r="H69" s="37">
        <v>58</v>
      </c>
      <c r="I69" s="36">
        <v>64</v>
      </c>
      <c r="J69" s="36">
        <v>57</v>
      </c>
      <c r="K69" s="36">
        <v>63</v>
      </c>
      <c r="L69" s="36">
        <v>58</v>
      </c>
      <c r="M69" s="36">
        <v>64</v>
      </c>
      <c r="N69" s="136">
        <f t="shared" si="6"/>
        <v>656</v>
      </c>
      <c r="O69" s="132">
        <f t="shared" si="4"/>
        <v>59.636363636363633</v>
      </c>
      <c r="P69" s="133">
        <f t="shared" si="5"/>
        <v>1.0637090366622886</v>
      </c>
    </row>
    <row r="70" spans="1:16" customFormat="1" ht="15.75" thickBot="1">
      <c r="A70" s="138" t="s">
        <v>274</v>
      </c>
      <c r="B70" s="139"/>
      <c r="C70" s="42">
        <v>38</v>
      </c>
      <c r="D70" s="140">
        <v>32</v>
      </c>
      <c r="E70" s="140">
        <v>24</v>
      </c>
      <c r="F70" s="140">
        <v>20</v>
      </c>
      <c r="G70" s="140">
        <v>20</v>
      </c>
      <c r="H70" s="141">
        <v>28</v>
      </c>
      <c r="I70" s="140">
        <v>19</v>
      </c>
      <c r="J70" s="42">
        <v>44</v>
      </c>
      <c r="K70" s="36">
        <v>22</v>
      </c>
      <c r="L70" s="42">
        <v>37</v>
      </c>
      <c r="M70" s="42">
        <v>20</v>
      </c>
      <c r="N70" s="142">
        <f t="shared" si="6"/>
        <v>304</v>
      </c>
      <c r="O70" s="143">
        <f t="shared" si="4"/>
        <v>27.636363636363637</v>
      </c>
      <c r="P70" s="144">
        <f t="shared" si="5"/>
        <v>0.4929383340630118</v>
      </c>
    </row>
    <row r="71" spans="1:16" customFormat="1" ht="15.75" thickBot="1">
      <c r="A71" s="125" t="s">
        <v>5</v>
      </c>
      <c r="B71" s="50"/>
      <c r="C71" s="50">
        <f t="shared" ref="C71:L71" si="7">SUM(C5:C70)</f>
        <v>4710</v>
      </c>
      <c r="D71" s="50">
        <f t="shared" si="7"/>
        <v>5614</v>
      </c>
      <c r="E71" s="50">
        <f t="shared" si="7"/>
        <v>5484</v>
      </c>
      <c r="F71" s="50">
        <f t="shared" si="7"/>
        <v>5776</v>
      </c>
      <c r="G71" s="50">
        <f t="shared" si="7"/>
        <v>5864</v>
      </c>
      <c r="H71" s="50">
        <f t="shared" si="7"/>
        <v>5624</v>
      </c>
      <c r="I71" s="50">
        <f t="shared" si="7"/>
        <v>5600</v>
      </c>
      <c r="J71" s="50">
        <f t="shared" si="7"/>
        <v>6191</v>
      </c>
      <c r="K71" s="50">
        <f t="shared" si="7"/>
        <v>5809</v>
      </c>
      <c r="L71" s="50">
        <f t="shared" si="7"/>
        <v>5617</v>
      </c>
      <c r="M71" s="51">
        <f t="shared" ref="M71:N71" si="8">SUM(M5:M70)</f>
        <v>5382</v>
      </c>
      <c r="N71" s="145">
        <f t="shared" si="8"/>
        <v>61671</v>
      </c>
      <c r="O71" s="51">
        <f t="shared" si="4"/>
        <v>5606.454545454545</v>
      </c>
      <c r="P71" s="146">
        <f>SUM(P5:P70)</f>
        <v>100.00000000000003</v>
      </c>
    </row>
    <row r="72" spans="1:16" customFormat="1" ht="15">
      <c r="A72" s="93"/>
      <c r="B72" s="94"/>
      <c r="C72" s="94"/>
      <c r="D72" s="94"/>
      <c r="E72" s="94"/>
      <c r="F72" s="94"/>
      <c r="G72" s="82"/>
      <c r="H72" s="94"/>
      <c r="I72" s="94"/>
      <c r="J72" s="94"/>
      <c r="K72" s="94"/>
      <c r="L72" s="94"/>
      <c r="M72" s="95"/>
      <c r="N72" s="95"/>
      <c r="O72" s="9"/>
      <c r="P72" s="9"/>
    </row>
    <row r="73" spans="1:16">
      <c r="A73" s="147" t="s">
        <v>275</v>
      </c>
    </row>
    <row r="74" spans="1:16">
      <c r="A74" s="147" t="s">
        <v>436</v>
      </c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N71:O71" formula="1"/>
    <ignoredError sqref="M71" formula="1" formulaRange="1"/>
    <ignoredError sqref="C71:L7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O46"/>
  <sheetViews>
    <sheetView zoomScale="90" zoomScaleNormal="90" workbookViewId="0">
      <selection activeCell="P16" sqref="P16"/>
    </sheetView>
  </sheetViews>
  <sheetFormatPr defaultColWidth="5.5703125" defaultRowHeight="14.25"/>
  <cols>
    <col min="1" max="1" width="52.140625" style="9" customWidth="1"/>
    <col min="2" max="2" width="7.5703125" style="9" bestFit="1" customWidth="1"/>
    <col min="3" max="3" width="7.7109375" style="82" bestFit="1" customWidth="1"/>
    <col min="4" max="4" width="7.140625" style="9" bestFit="1" customWidth="1"/>
    <col min="5" max="5" width="7" style="80" bestFit="1" customWidth="1"/>
    <col min="6" max="6" width="7.5703125" style="9" bestFit="1" customWidth="1"/>
    <col min="7" max="7" width="6.28515625" style="80" bestFit="1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bestFit="1" customWidth="1"/>
    <col min="14" max="14" width="6.7109375" style="9" bestFit="1" customWidth="1"/>
    <col min="15" max="15" width="7.140625" style="9" bestFit="1" customWidth="1"/>
    <col min="16" max="16" width="15.85546875" style="9" bestFit="1" customWidth="1"/>
    <col min="17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0" ht="15">
      <c r="A1" s="78" t="s">
        <v>0</v>
      </c>
      <c r="B1" s="78"/>
      <c r="C1" s="79"/>
      <c r="D1" s="78"/>
      <c r="G1" s="446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</row>
    <row r="2" spans="1:20" ht="15">
      <c r="A2" s="1" t="s">
        <v>1</v>
      </c>
      <c r="B2" s="1"/>
      <c r="C2" s="67"/>
      <c r="D2" s="1"/>
      <c r="G2" s="446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</row>
    <row r="3" spans="1:20" ht="15">
      <c r="A3" s="1"/>
      <c r="B3" s="1"/>
      <c r="C3" s="67"/>
      <c r="D3" s="1"/>
      <c r="G3" s="446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</row>
    <row r="4" spans="1:20" ht="15">
      <c r="A4" s="1" t="s">
        <v>490</v>
      </c>
      <c r="B4" s="1"/>
      <c r="C4" s="67"/>
      <c r="D4" s="1"/>
      <c r="G4" s="446"/>
      <c r="H4" s="444"/>
      <c r="I4" s="444"/>
      <c r="J4" s="444"/>
      <c r="K4" s="444"/>
      <c r="L4" s="444"/>
      <c r="M4" s="444"/>
      <c r="N4" s="444"/>
      <c r="O4" s="444"/>
      <c r="P4" s="469">
        <f>UNIDADES!C71</f>
        <v>4710</v>
      </c>
      <c r="Q4" s="444"/>
      <c r="R4" s="444"/>
      <c r="S4" s="148"/>
    </row>
    <row r="5" spans="1:20" ht="15" thickBot="1">
      <c r="E5" s="9"/>
      <c r="F5" s="80"/>
      <c r="G5" s="444"/>
      <c r="H5" s="446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148"/>
    </row>
    <row r="6" spans="1:20" ht="48.75" thickBot="1">
      <c r="A6" s="887" t="s">
        <v>203</v>
      </c>
      <c r="B6" s="20">
        <v>45627</v>
      </c>
      <c r="C6" s="17">
        <v>45597</v>
      </c>
      <c r="D6" s="20">
        <v>45566</v>
      </c>
      <c r="E6" s="18">
        <v>45536</v>
      </c>
      <c r="F6" s="52">
        <v>45505</v>
      </c>
      <c r="G6" s="52">
        <v>45474</v>
      </c>
      <c r="H6" s="52">
        <v>45444</v>
      </c>
      <c r="I6" s="20">
        <v>45413</v>
      </c>
      <c r="J6" s="17">
        <v>45383</v>
      </c>
      <c r="K6" s="17">
        <v>45352</v>
      </c>
      <c r="L6" s="17">
        <v>45323</v>
      </c>
      <c r="M6" s="17">
        <v>45292</v>
      </c>
      <c r="N6" s="532" t="s">
        <v>5</v>
      </c>
      <c r="O6" s="533" t="s">
        <v>6</v>
      </c>
      <c r="P6" s="534" t="s">
        <v>558</v>
      </c>
    </row>
    <row r="7" spans="1:20" ht="14.25" customHeight="1" thickBot="1">
      <c r="A7" s="129" t="s">
        <v>227</v>
      </c>
      <c r="B7" s="130"/>
      <c r="C7" s="26">
        <v>251</v>
      </c>
      <c r="D7" s="24">
        <v>389</v>
      </c>
      <c r="E7" s="24">
        <v>347</v>
      </c>
      <c r="F7" s="24">
        <v>474</v>
      </c>
      <c r="G7" s="24">
        <v>584</v>
      </c>
      <c r="H7" s="24">
        <v>767</v>
      </c>
      <c r="I7" s="24">
        <v>935</v>
      </c>
      <c r="J7" s="26">
        <v>1024</v>
      </c>
      <c r="K7" s="26">
        <v>976</v>
      </c>
      <c r="L7" s="26">
        <v>909</v>
      </c>
      <c r="M7" s="26">
        <v>711</v>
      </c>
      <c r="N7" s="149">
        <f>SUM(B7:M7)</f>
        <v>7367</v>
      </c>
      <c r="O7" s="150">
        <f>AVERAGE(B7:M7)</f>
        <v>669.72727272727275</v>
      </c>
      <c r="P7" s="441">
        <f>(C7*100)/$P$4</f>
        <v>5.3290870488322719</v>
      </c>
      <c r="S7" s="80"/>
      <c r="T7" s="80"/>
    </row>
    <row r="8" spans="1:20" ht="15" customHeight="1" thickBot="1">
      <c r="A8" s="134" t="s">
        <v>226</v>
      </c>
      <c r="B8" s="135"/>
      <c r="C8" s="36">
        <v>485</v>
      </c>
      <c r="D8" s="26">
        <v>464</v>
      </c>
      <c r="E8" s="26">
        <v>487</v>
      </c>
      <c r="F8" s="26">
        <v>499</v>
      </c>
      <c r="G8" s="36">
        <v>527</v>
      </c>
      <c r="H8" s="36">
        <v>615</v>
      </c>
      <c r="I8" s="36">
        <v>532</v>
      </c>
      <c r="J8" s="36">
        <v>622</v>
      </c>
      <c r="K8" s="36">
        <v>635</v>
      </c>
      <c r="L8" s="36">
        <v>584</v>
      </c>
      <c r="M8" s="36">
        <v>560</v>
      </c>
      <c r="N8" s="151">
        <f t="shared" ref="N8:N16" si="0">SUM(B8:M8)</f>
        <v>6010</v>
      </c>
      <c r="O8" s="132">
        <f t="shared" ref="O8:O15" si="1">AVERAGE(B8:M8)</f>
        <v>546.36363636363637</v>
      </c>
      <c r="P8" s="441">
        <f t="shared" ref="P8:P17" si="2">(C8*100)/$P$4</f>
        <v>10.297239915074311</v>
      </c>
      <c r="S8" s="80"/>
      <c r="T8" s="80"/>
    </row>
    <row r="9" spans="1:20" ht="15.75" thickBot="1">
      <c r="A9" s="134" t="s">
        <v>225</v>
      </c>
      <c r="B9" s="137"/>
      <c r="C9" s="36">
        <v>518</v>
      </c>
      <c r="D9" s="36">
        <v>574</v>
      </c>
      <c r="E9" s="36">
        <v>546</v>
      </c>
      <c r="F9" s="36">
        <v>511</v>
      </c>
      <c r="G9" s="36">
        <v>570</v>
      </c>
      <c r="H9" s="36">
        <v>535</v>
      </c>
      <c r="I9" s="36">
        <v>565</v>
      </c>
      <c r="J9" s="36">
        <v>608</v>
      </c>
      <c r="K9" s="36">
        <v>519</v>
      </c>
      <c r="L9" s="36">
        <v>424</v>
      </c>
      <c r="M9" s="36">
        <v>439</v>
      </c>
      <c r="N9" s="151">
        <f t="shared" si="0"/>
        <v>5809</v>
      </c>
      <c r="O9" s="132">
        <f t="shared" si="1"/>
        <v>528.09090909090912</v>
      </c>
      <c r="P9" s="441">
        <f t="shared" si="2"/>
        <v>10.997876857749469</v>
      </c>
      <c r="S9" s="80"/>
      <c r="T9" s="80"/>
    </row>
    <row r="10" spans="1:20" ht="15.75" thickBot="1">
      <c r="A10" s="134" t="s">
        <v>142</v>
      </c>
      <c r="B10" s="137"/>
      <c r="C10" s="36">
        <v>287</v>
      </c>
      <c r="D10" s="36">
        <v>474</v>
      </c>
      <c r="E10" s="36">
        <v>567</v>
      </c>
      <c r="F10" s="36">
        <v>908</v>
      </c>
      <c r="G10" s="36">
        <v>983</v>
      </c>
      <c r="H10" s="37">
        <v>394</v>
      </c>
      <c r="I10" s="36">
        <v>423</v>
      </c>
      <c r="J10" s="36">
        <v>314</v>
      </c>
      <c r="K10" s="36">
        <v>147</v>
      </c>
      <c r="L10" s="36">
        <v>252</v>
      </c>
      <c r="M10" s="36">
        <v>175</v>
      </c>
      <c r="N10" s="151">
        <f t="shared" si="0"/>
        <v>4924</v>
      </c>
      <c r="O10" s="132">
        <f t="shared" si="1"/>
        <v>447.63636363636363</v>
      </c>
      <c r="P10" s="441">
        <f t="shared" si="2"/>
        <v>6.0934182590233545</v>
      </c>
      <c r="S10" s="80"/>
      <c r="T10" s="80"/>
    </row>
    <row r="11" spans="1:20" ht="15.75" thickBot="1">
      <c r="A11" s="134" t="s">
        <v>223</v>
      </c>
      <c r="B11" s="137"/>
      <c r="C11" s="36">
        <v>315</v>
      </c>
      <c r="D11" s="36">
        <v>320</v>
      </c>
      <c r="E11" s="36">
        <v>354</v>
      </c>
      <c r="F11" s="36">
        <v>431</v>
      </c>
      <c r="G11" s="36">
        <v>418</v>
      </c>
      <c r="H11" s="36">
        <v>375</v>
      </c>
      <c r="I11" s="36">
        <v>278</v>
      </c>
      <c r="J11" s="36">
        <v>350</v>
      </c>
      <c r="K11" s="36">
        <v>327</v>
      </c>
      <c r="L11" s="36">
        <v>388</v>
      </c>
      <c r="M11" s="36">
        <v>354</v>
      </c>
      <c r="N11" s="151">
        <f t="shared" si="0"/>
        <v>3910</v>
      </c>
      <c r="O11" s="132">
        <f t="shared" si="1"/>
        <v>355.45454545454544</v>
      </c>
      <c r="P11" s="441">
        <f t="shared" si="2"/>
        <v>6.6878980891719744</v>
      </c>
      <c r="S11" s="80"/>
      <c r="T11" s="80"/>
    </row>
    <row r="12" spans="1:20" ht="15" customHeight="1" thickBot="1">
      <c r="A12" s="134" t="s">
        <v>212</v>
      </c>
      <c r="B12" s="137"/>
      <c r="C12" s="36">
        <v>321</v>
      </c>
      <c r="D12" s="36">
        <v>384</v>
      </c>
      <c r="E12" s="36">
        <v>545</v>
      </c>
      <c r="F12" s="36">
        <v>319</v>
      </c>
      <c r="G12" s="36">
        <v>266</v>
      </c>
      <c r="H12" s="37">
        <v>280</v>
      </c>
      <c r="I12" s="36">
        <v>257</v>
      </c>
      <c r="J12" s="36">
        <v>304</v>
      </c>
      <c r="K12" s="36">
        <v>249</v>
      </c>
      <c r="L12" s="36">
        <v>245</v>
      </c>
      <c r="M12" s="36">
        <v>328</v>
      </c>
      <c r="N12" s="151">
        <f t="shared" si="0"/>
        <v>3498</v>
      </c>
      <c r="O12" s="132">
        <f t="shared" si="1"/>
        <v>318</v>
      </c>
      <c r="P12" s="441">
        <f t="shared" si="2"/>
        <v>6.8152866242038215</v>
      </c>
      <c r="S12" s="80"/>
      <c r="T12" s="80"/>
    </row>
    <row r="13" spans="1:20" ht="15.75" thickBot="1">
      <c r="A13" s="134" t="s">
        <v>222</v>
      </c>
      <c r="B13" s="137"/>
      <c r="C13" s="36">
        <v>328</v>
      </c>
      <c r="D13" s="36">
        <v>352</v>
      </c>
      <c r="E13" s="36">
        <v>298</v>
      </c>
      <c r="F13" s="36">
        <v>229</v>
      </c>
      <c r="G13" s="36">
        <v>238</v>
      </c>
      <c r="H13" s="36">
        <v>261</v>
      </c>
      <c r="I13" s="36">
        <v>325</v>
      </c>
      <c r="J13" s="36">
        <v>351</v>
      </c>
      <c r="K13" s="36">
        <v>360</v>
      </c>
      <c r="L13" s="36">
        <v>334</v>
      </c>
      <c r="M13" s="36">
        <v>379</v>
      </c>
      <c r="N13" s="151">
        <f t="shared" si="0"/>
        <v>3455</v>
      </c>
      <c r="O13" s="132">
        <f t="shared" si="1"/>
        <v>314.09090909090907</v>
      </c>
      <c r="P13" s="441">
        <f t="shared" si="2"/>
        <v>6.9639065817409769</v>
      </c>
      <c r="S13" s="80"/>
      <c r="T13" s="80"/>
    </row>
    <row r="14" spans="1:20" ht="15.75" thickBot="1">
      <c r="A14" s="134" t="s">
        <v>218</v>
      </c>
      <c r="B14" s="137"/>
      <c r="C14" s="36">
        <v>331</v>
      </c>
      <c r="D14" s="36">
        <v>362</v>
      </c>
      <c r="E14" s="36">
        <v>332</v>
      </c>
      <c r="F14" s="36">
        <v>358</v>
      </c>
      <c r="G14" s="36">
        <v>271</v>
      </c>
      <c r="H14" s="36">
        <v>247</v>
      </c>
      <c r="I14" s="36">
        <v>229</v>
      </c>
      <c r="J14" s="36">
        <v>329</v>
      </c>
      <c r="K14" s="36">
        <v>316</v>
      </c>
      <c r="L14" s="36">
        <v>213</v>
      </c>
      <c r="M14" s="36">
        <v>180</v>
      </c>
      <c r="N14" s="151">
        <f t="shared" si="0"/>
        <v>3168</v>
      </c>
      <c r="O14" s="132">
        <f t="shared" si="1"/>
        <v>288</v>
      </c>
      <c r="P14" s="441">
        <f t="shared" si="2"/>
        <v>7.0276008492569</v>
      </c>
      <c r="S14" s="80"/>
      <c r="T14" s="80"/>
    </row>
    <row r="15" spans="1:20" ht="15.75" thickBot="1">
      <c r="A15" s="134" t="s">
        <v>231</v>
      </c>
      <c r="B15" s="137"/>
      <c r="C15" s="36">
        <v>199</v>
      </c>
      <c r="D15" s="36">
        <v>173</v>
      </c>
      <c r="E15" s="36">
        <v>181</v>
      </c>
      <c r="F15" s="36">
        <v>206</v>
      </c>
      <c r="G15" s="36">
        <v>181</v>
      </c>
      <c r="H15" s="36">
        <v>257</v>
      </c>
      <c r="I15" s="36">
        <v>226</v>
      </c>
      <c r="J15" s="36">
        <v>306</v>
      </c>
      <c r="K15" s="36">
        <v>436</v>
      </c>
      <c r="L15" s="36">
        <v>465</v>
      </c>
      <c r="M15" s="36">
        <v>268</v>
      </c>
      <c r="N15" s="151">
        <f t="shared" si="0"/>
        <v>2898</v>
      </c>
      <c r="O15" s="132">
        <f t="shared" si="1"/>
        <v>263.45454545454544</v>
      </c>
      <c r="P15" s="441">
        <f t="shared" si="2"/>
        <v>4.2250530785562637</v>
      </c>
      <c r="S15" s="80"/>
      <c r="T15" s="80"/>
    </row>
    <row r="16" spans="1:20" ht="15.75" thickBot="1">
      <c r="A16" s="134" t="s">
        <v>210</v>
      </c>
      <c r="B16" s="137"/>
      <c r="C16" s="36">
        <v>116</v>
      </c>
      <c r="D16" s="36">
        <v>171</v>
      </c>
      <c r="E16" s="36">
        <v>97</v>
      </c>
      <c r="F16" s="36">
        <v>130</v>
      </c>
      <c r="G16" s="36">
        <v>126</v>
      </c>
      <c r="H16" s="37">
        <v>125</v>
      </c>
      <c r="I16" s="36">
        <v>148</v>
      </c>
      <c r="J16" s="36">
        <v>147</v>
      </c>
      <c r="K16" s="36">
        <v>134</v>
      </c>
      <c r="L16" s="36">
        <v>116</v>
      </c>
      <c r="M16" s="36">
        <v>111</v>
      </c>
      <c r="N16" s="152">
        <f t="shared" si="0"/>
        <v>1421</v>
      </c>
      <c r="O16" s="143">
        <f>AVERAGE(B16:M16)</f>
        <v>129.18181818181819</v>
      </c>
      <c r="P16" s="441">
        <f t="shared" si="2"/>
        <v>2.4628450106157111</v>
      </c>
      <c r="S16" s="80"/>
      <c r="T16" s="80"/>
    </row>
    <row r="17" spans="1:41" ht="15.75" customHeight="1" thickBot="1">
      <c r="A17" s="454" t="s">
        <v>5</v>
      </c>
      <c r="B17" s="535"/>
      <c r="C17" s="535">
        <f t="shared" ref="C17:L17" si="3">SUM(C7:C16)</f>
        <v>3151</v>
      </c>
      <c r="D17" s="535">
        <f t="shared" si="3"/>
        <v>3663</v>
      </c>
      <c r="E17" s="535">
        <f t="shared" si="3"/>
        <v>3754</v>
      </c>
      <c r="F17" s="535">
        <f t="shared" si="3"/>
        <v>4065</v>
      </c>
      <c r="G17" s="535">
        <f t="shared" si="3"/>
        <v>4164</v>
      </c>
      <c r="H17" s="535">
        <f t="shared" si="3"/>
        <v>3856</v>
      </c>
      <c r="I17" s="535">
        <f t="shared" si="3"/>
        <v>3918</v>
      </c>
      <c r="J17" s="535">
        <f t="shared" si="3"/>
        <v>4355</v>
      </c>
      <c r="K17" s="535">
        <f t="shared" si="3"/>
        <v>4099</v>
      </c>
      <c r="L17" s="535">
        <f t="shared" si="3"/>
        <v>3930</v>
      </c>
      <c r="M17" s="536">
        <f t="shared" ref="M17:N17" si="4">SUM(M7:M16)</f>
        <v>3505</v>
      </c>
      <c r="N17" s="537">
        <f t="shared" si="4"/>
        <v>42460</v>
      </c>
      <c r="O17" s="538">
        <f>AVERAGE(B17:M17)</f>
        <v>3860</v>
      </c>
      <c r="P17" s="441">
        <f t="shared" si="2"/>
        <v>66.900212314225058</v>
      </c>
      <c r="S17" s="80"/>
      <c r="T17" s="80"/>
    </row>
    <row r="18" spans="1:41" s="451" customFormat="1" ht="23.25" customHeight="1">
      <c r="A18" s="451" t="s">
        <v>204</v>
      </c>
      <c r="C18" s="452"/>
      <c r="O18" s="451" t="s">
        <v>205</v>
      </c>
      <c r="P18" s="453">
        <f>100-P17</f>
        <v>33.099787685774942</v>
      </c>
    </row>
    <row r="19" spans="1:41" ht="54.75" customHeight="1">
      <c r="A19" s="456"/>
      <c r="B19" s="456"/>
      <c r="C19" s="468"/>
      <c r="D19" s="451"/>
      <c r="E19" s="469"/>
      <c r="F19" s="451"/>
      <c r="G19" s="451"/>
      <c r="H19" s="451"/>
      <c r="I19" s="451"/>
      <c r="J19" s="451"/>
      <c r="K19" s="451"/>
      <c r="L19" s="451"/>
      <c r="M19" s="451"/>
      <c r="N19" s="1072"/>
      <c r="O19" s="1072"/>
      <c r="P19" s="1072"/>
      <c r="Q19" s="451"/>
      <c r="R19" s="451"/>
      <c r="S19" s="451"/>
      <c r="T19" s="451"/>
      <c r="U19" s="451"/>
      <c r="V19" s="451"/>
      <c r="W19" s="469"/>
      <c r="X19" s="451"/>
      <c r="Y19" s="451"/>
      <c r="Z19" s="451"/>
      <c r="AA19" s="451"/>
      <c r="AB19" s="451"/>
      <c r="AC19" s="451"/>
      <c r="AD19" s="451"/>
      <c r="AE19" s="451"/>
      <c r="AF19" s="451"/>
      <c r="AG19" s="451"/>
    </row>
    <row r="20" spans="1:41">
      <c r="A20" s="461"/>
      <c r="B20" s="461"/>
      <c r="C20" s="470"/>
      <c r="D20" s="451"/>
      <c r="E20" s="469"/>
      <c r="F20" s="451"/>
      <c r="G20" s="451"/>
      <c r="H20" s="451"/>
      <c r="I20" s="451"/>
      <c r="J20" s="451"/>
      <c r="K20" s="451"/>
      <c r="L20" s="451"/>
      <c r="M20" s="451"/>
      <c r="N20" s="451"/>
      <c r="O20" s="469"/>
      <c r="P20" s="451"/>
      <c r="Q20" s="451"/>
      <c r="R20" s="451"/>
      <c r="S20" s="451"/>
      <c r="T20" s="451"/>
      <c r="U20" s="451"/>
      <c r="V20" s="451"/>
      <c r="W20" s="469"/>
      <c r="X20" s="451"/>
      <c r="Y20" s="451"/>
      <c r="Z20" s="451"/>
      <c r="AA20" s="451"/>
      <c r="AB20" s="451"/>
      <c r="AC20" s="458"/>
      <c r="AD20" s="459"/>
      <c r="AE20" s="459"/>
      <c r="AF20" s="459"/>
      <c r="AG20" s="459"/>
      <c r="AH20" s="94"/>
      <c r="AI20" s="94"/>
      <c r="AJ20" s="82"/>
      <c r="AK20" s="94"/>
      <c r="AL20" s="94"/>
      <c r="AM20" s="94"/>
      <c r="AN20" s="94"/>
      <c r="AO20" s="95"/>
    </row>
    <row r="21" spans="1:41" ht="92.25" customHeight="1">
      <c r="A21" s="456"/>
      <c r="B21" s="456"/>
      <c r="C21" s="468"/>
      <c r="D21" s="451"/>
      <c r="E21" s="469"/>
      <c r="F21" s="451"/>
      <c r="G21" s="451"/>
      <c r="H21" s="451"/>
      <c r="I21" s="451"/>
      <c r="J21" s="451"/>
      <c r="K21" s="451"/>
      <c r="L21" s="471"/>
      <c r="M21" s="451"/>
      <c r="N21" s="1072"/>
      <c r="O21" s="1072"/>
      <c r="P21" s="1072"/>
      <c r="Q21" s="451"/>
      <c r="R21" s="451"/>
      <c r="S21" s="451"/>
      <c r="T21" s="451"/>
      <c r="U21" s="451"/>
      <c r="V21" s="451"/>
      <c r="W21" s="469"/>
      <c r="X21" s="451"/>
      <c r="Y21" s="451"/>
      <c r="Z21" s="451"/>
      <c r="AA21" s="451"/>
      <c r="AB21" s="451"/>
      <c r="AC21" s="458"/>
      <c r="AD21" s="459"/>
      <c r="AE21" s="459"/>
      <c r="AF21" s="459"/>
      <c r="AG21" s="459"/>
      <c r="AH21" s="94"/>
      <c r="AI21" s="94"/>
      <c r="AJ21" s="82"/>
      <c r="AK21" s="94"/>
      <c r="AL21" s="94"/>
      <c r="AM21" s="94"/>
      <c r="AN21" s="94"/>
      <c r="AO21" s="95"/>
    </row>
    <row r="22" spans="1:41">
      <c r="A22" s="456"/>
      <c r="B22" s="456"/>
      <c r="C22" s="468"/>
      <c r="D22" s="451"/>
      <c r="E22" s="469"/>
      <c r="F22" s="451"/>
      <c r="G22" s="451"/>
      <c r="H22" s="451"/>
      <c r="I22" s="451"/>
      <c r="J22" s="451"/>
      <c r="K22" s="451"/>
      <c r="L22" s="451"/>
      <c r="M22" s="451"/>
      <c r="N22" s="451"/>
      <c r="O22" s="469"/>
      <c r="P22" s="451"/>
      <c r="Q22" s="451"/>
      <c r="R22" s="451"/>
      <c r="S22" s="451"/>
      <c r="T22" s="451"/>
      <c r="U22" s="451"/>
      <c r="V22" s="451"/>
      <c r="W22" s="472"/>
      <c r="X22" s="451"/>
      <c r="Y22" s="451"/>
      <c r="Z22" s="451"/>
      <c r="AA22" s="451"/>
      <c r="AB22" s="451"/>
      <c r="AC22" s="458"/>
      <c r="AD22" s="459"/>
      <c r="AE22" s="459"/>
      <c r="AF22" s="459"/>
      <c r="AG22" s="459"/>
      <c r="AH22" s="94"/>
      <c r="AI22" s="94"/>
      <c r="AJ22" s="82"/>
      <c r="AK22" s="94"/>
      <c r="AL22" s="94"/>
      <c r="AM22" s="94"/>
      <c r="AN22" s="94"/>
      <c r="AO22" s="95"/>
    </row>
    <row r="23" spans="1:41" ht="66.75" customHeight="1">
      <c r="A23" s="456"/>
      <c r="B23" s="456"/>
      <c r="C23" s="468"/>
      <c r="D23" s="451"/>
      <c r="E23" s="469"/>
      <c r="F23" s="451"/>
      <c r="G23" s="451"/>
      <c r="H23" s="451"/>
      <c r="I23" s="451"/>
      <c r="J23" s="451"/>
      <c r="K23" s="451"/>
      <c r="L23" s="451"/>
      <c r="M23" s="451"/>
      <c r="N23" s="1072"/>
      <c r="O23" s="1072"/>
      <c r="P23" s="1072"/>
      <c r="Q23" s="451"/>
      <c r="R23" s="451"/>
      <c r="S23" s="451"/>
      <c r="T23" s="451"/>
      <c r="U23" s="451"/>
      <c r="V23" s="451"/>
      <c r="W23" s="469"/>
      <c r="X23" s="451"/>
      <c r="Y23" s="451"/>
      <c r="Z23" s="451"/>
      <c r="AA23" s="451"/>
      <c r="AB23" s="451"/>
      <c r="AC23" s="458"/>
      <c r="AD23" s="459"/>
      <c r="AE23" s="459"/>
      <c r="AF23" s="459"/>
      <c r="AG23" s="459"/>
      <c r="AH23" s="94"/>
      <c r="AI23" s="94"/>
      <c r="AJ23" s="82"/>
      <c r="AK23" s="94"/>
      <c r="AL23" s="94"/>
      <c r="AM23" s="94"/>
      <c r="AN23" s="94"/>
      <c r="AO23" s="95"/>
    </row>
    <row r="24" spans="1:41">
      <c r="A24" s="461"/>
      <c r="B24" s="461"/>
      <c r="C24" s="470"/>
      <c r="D24" s="451"/>
      <c r="E24" s="469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451"/>
      <c r="U24" s="451"/>
      <c r="V24" s="451"/>
      <c r="W24" s="469"/>
      <c r="X24" s="451"/>
      <c r="Y24" s="451"/>
      <c r="Z24" s="451"/>
      <c r="AA24" s="451"/>
      <c r="AB24" s="451"/>
      <c r="AC24" s="458"/>
      <c r="AD24" s="459"/>
      <c r="AE24" s="459"/>
      <c r="AF24" s="459"/>
      <c r="AG24" s="459"/>
      <c r="AH24" s="94"/>
      <c r="AI24" s="94"/>
      <c r="AJ24" s="82"/>
      <c r="AK24" s="94"/>
      <c r="AL24" s="94"/>
      <c r="AM24" s="94"/>
      <c r="AN24" s="94"/>
      <c r="AO24" s="95"/>
    </row>
    <row r="25" spans="1:41">
      <c r="A25" s="456"/>
      <c r="B25" s="456"/>
      <c r="C25" s="468"/>
      <c r="D25" s="451"/>
      <c r="E25" s="469"/>
      <c r="F25" s="451"/>
      <c r="G25" s="451"/>
      <c r="H25" s="451"/>
      <c r="I25" s="451"/>
      <c r="J25" s="451"/>
      <c r="K25" s="451"/>
      <c r="L25" s="451"/>
      <c r="M25" s="451"/>
      <c r="N25" s="451"/>
      <c r="O25" s="451"/>
      <c r="P25" s="451"/>
      <c r="Q25" s="451"/>
      <c r="R25" s="451"/>
      <c r="S25" s="451"/>
      <c r="T25" s="451"/>
      <c r="U25" s="451"/>
      <c r="V25" s="451"/>
      <c r="W25" s="469"/>
      <c r="X25" s="451"/>
      <c r="Y25" s="451"/>
      <c r="Z25" s="451"/>
      <c r="AA25" s="451"/>
      <c r="AB25" s="451"/>
      <c r="AC25" s="458"/>
      <c r="AD25" s="459"/>
      <c r="AE25" s="459"/>
      <c r="AF25" s="459"/>
      <c r="AG25" s="459"/>
      <c r="AH25" s="94"/>
      <c r="AI25" s="94"/>
      <c r="AJ25" s="82"/>
      <c r="AK25" s="94"/>
      <c r="AL25" s="94"/>
      <c r="AM25" s="94"/>
      <c r="AN25" s="94"/>
      <c r="AO25" s="95"/>
    </row>
    <row r="26" spans="1:41">
      <c r="A26" s="451"/>
      <c r="B26" s="451"/>
      <c r="C26" s="452"/>
      <c r="D26" s="451"/>
      <c r="E26" s="469"/>
      <c r="F26" s="451"/>
      <c r="G26" s="469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51"/>
      <c r="AC26" s="458"/>
      <c r="AD26" s="459"/>
      <c r="AE26" s="459"/>
      <c r="AF26" s="459"/>
      <c r="AG26" s="459"/>
      <c r="AH26" s="94"/>
      <c r="AI26" s="94"/>
      <c r="AJ26" s="82"/>
      <c r="AK26" s="94"/>
      <c r="AL26" s="94"/>
      <c r="AM26" s="94"/>
      <c r="AN26" s="94"/>
      <c r="AO26" s="95"/>
    </row>
    <row r="27" spans="1:41">
      <c r="A27" s="451"/>
      <c r="B27" s="451"/>
      <c r="C27" s="452"/>
      <c r="D27" s="451"/>
      <c r="E27" s="469"/>
      <c r="F27" s="451"/>
      <c r="G27" s="469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8"/>
      <c r="S27" s="459"/>
      <c r="T27" s="460"/>
      <c r="U27" s="460"/>
      <c r="V27" s="460"/>
      <c r="W27" s="473"/>
      <c r="X27" s="451"/>
      <c r="Y27" s="451"/>
      <c r="Z27" s="451"/>
      <c r="AA27" s="451"/>
      <c r="AB27" s="451"/>
      <c r="AC27" s="458"/>
      <c r="AD27" s="459"/>
      <c r="AE27" s="459"/>
      <c r="AF27" s="459"/>
      <c r="AG27" s="459"/>
      <c r="AH27" s="94"/>
      <c r="AI27" s="94"/>
      <c r="AJ27" s="82"/>
      <c r="AK27" s="94"/>
      <c r="AL27" s="94"/>
      <c r="AM27" s="94"/>
      <c r="AN27" s="94"/>
      <c r="AO27" s="95"/>
    </row>
    <row r="28" spans="1:41">
      <c r="A28" s="451"/>
      <c r="B28" s="451"/>
      <c r="C28" s="452"/>
      <c r="D28" s="451"/>
      <c r="E28" s="469"/>
      <c r="F28" s="451"/>
      <c r="G28" s="469"/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8"/>
      <c r="S28" s="459"/>
      <c r="T28" s="460"/>
      <c r="U28" s="460"/>
      <c r="V28" s="460"/>
      <c r="W28" s="473"/>
      <c r="X28" s="451"/>
      <c r="Y28" s="451"/>
      <c r="Z28" s="451"/>
      <c r="AA28" s="451"/>
      <c r="AB28" s="451"/>
      <c r="AC28" s="458"/>
      <c r="AD28" s="459"/>
      <c r="AE28" s="459"/>
      <c r="AF28" s="459"/>
      <c r="AG28" s="459"/>
      <c r="AH28" s="94"/>
      <c r="AI28" s="94"/>
      <c r="AJ28" s="82"/>
      <c r="AK28" s="94"/>
      <c r="AL28" s="94"/>
      <c r="AM28" s="94"/>
      <c r="AN28" s="94"/>
      <c r="AO28" s="95"/>
    </row>
    <row r="29" spans="1:41">
      <c r="A29" s="451"/>
      <c r="B29" s="451"/>
      <c r="C29" s="452"/>
      <c r="D29" s="451"/>
      <c r="E29" s="469"/>
      <c r="F29" s="451"/>
      <c r="G29" s="469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8"/>
      <c r="S29" s="459"/>
      <c r="T29" s="460"/>
      <c r="U29" s="460"/>
      <c r="V29" s="460"/>
      <c r="W29" s="473"/>
      <c r="X29" s="451"/>
      <c r="Y29" s="451"/>
      <c r="Z29" s="451"/>
      <c r="AA29" s="451"/>
      <c r="AB29" s="451"/>
      <c r="AC29" s="458"/>
      <c r="AD29" s="459"/>
      <c r="AE29" s="459"/>
      <c r="AF29" s="459"/>
      <c r="AG29" s="459"/>
      <c r="AH29" s="94"/>
      <c r="AI29" s="94"/>
      <c r="AJ29" s="82"/>
      <c r="AK29" s="94"/>
      <c r="AL29" s="94"/>
      <c r="AM29" s="94"/>
      <c r="AN29" s="94"/>
      <c r="AO29" s="95"/>
    </row>
    <row r="30" spans="1:41">
      <c r="A30" s="451"/>
      <c r="B30" s="451"/>
      <c r="C30" s="452"/>
      <c r="D30" s="451"/>
      <c r="E30" s="469"/>
      <c r="F30" s="451"/>
      <c r="G30" s="469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8"/>
      <c r="S30" s="459"/>
      <c r="T30" s="460"/>
      <c r="U30" s="460"/>
      <c r="V30" s="460"/>
      <c r="W30" s="473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  <c r="AO30" s="80"/>
    </row>
    <row r="31" spans="1:41">
      <c r="A31" s="451"/>
      <c r="B31" s="451"/>
      <c r="C31" s="452"/>
      <c r="D31" s="451"/>
      <c r="E31" s="469"/>
      <c r="F31" s="451"/>
      <c r="G31" s="469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8"/>
      <c r="S31" s="459"/>
      <c r="T31" s="460"/>
      <c r="U31" s="460"/>
      <c r="V31" s="460"/>
      <c r="W31" s="473"/>
      <c r="X31" s="451"/>
      <c r="Y31" s="451"/>
      <c r="Z31" s="451"/>
      <c r="AA31" s="451"/>
      <c r="AB31" s="451"/>
      <c r="AC31" s="451"/>
      <c r="AD31" s="451"/>
      <c r="AE31" s="451"/>
      <c r="AF31" s="451"/>
      <c r="AG31" s="451"/>
    </row>
    <row r="32" spans="1:41">
      <c r="A32" s="451"/>
      <c r="B32" s="451"/>
      <c r="C32" s="452"/>
      <c r="D32" s="451"/>
      <c r="E32" s="469"/>
      <c r="F32" s="451"/>
      <c r="G32" s="469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8"/>
      <c r="S32" s="459"/>
      <c r="T32" s="460"/>
      <c r="U32" s="460"/>
      <c r="V32" s="460"/>
      <c r="W32" s="473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</row>
    <row r="33" spans="1:33">
      <c r="A33" s="444"/>
      <c r="B33" s="451"/>
      <c r="C33" s="452"/>
      <c r="D33" s="451"/>
      <c r="E33" s="469"/>
      <c r="F33" s="451"/>
      <c r="G33" s="469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8"/>
      <c r="S33" s="459"/>
      <c r="T33" s="460"/>
      <c r="U33" s="460"/>
      <c r="V33" s="460"/>
      <c r="W33" s="473"/>
      <c r="X33" s="451"/>
      <c r="Y33" s="451"/>
      <c r="Z33" s="451"/>
      <c r="AA33" s="451"/>
      <c r="AB33" s="451"/>
      <c r="AC33" s="451"/>
      <c r="AD33" s="451"/>
      <c r="AE33" s="451"/>
      <c r="AF33" s="451"/>
      <c r="AG33" s="451"/>
    </row>
    <row r="34" spans="1:33">
      <c r="A34" s="444"/>
      <c r="B34" s="451"/>
      <c r="C34" s="452"/>
      <c r="D34" s="451"/>
      <c r="E34" s="469"/>
      <c r="F34" s="451"/>
      <c r="G34" s="469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8"/>
      <c r="S34" s="459"/>
      <c r="T34" s="460"/>
      <c r="U34" s="460"/>
      <c r="V34" s="460"/>
      <c r="W34" s="473"/>
      <c r="X34" s="451"/>
      <c r="Y34" s="451"/>
      <c r="Z34" s="451"/>
      <c r="AA34" s="451"/>
      <c r="AB34" s="451"/>
      <c r="AC34" s="451"/>
      <c r="AD34" s="451"/>
      <c r="AE34" s="451"/>
      <c r="AF34" s="451"/>
      <c r="AG34" s="451"/>
    </row>
    <row r="35" spans="1:33">
      <c r="A35" s="93"/>
      <c r="B35" s="451"/>
      <c r="C35" s="452"/>
      <c r="D35" s="451"/>
      <c r="E35" s="469"/>
      <c r="F35" s="451"/>
      <c r="G35" s="469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8"/>
      <c r="S35" s="459"/>
      <c r="T35" s="460"/>
      <c r="U35" s="460"/>
      <c r="V35" s="460"/>
      <c r="W35" s="473"/>
      <c r="X35" s="451"/>
      <c r="Y35" s="451"/>
      <c r="Z35" s="451"/>
      <c r="AA35" s="451"/>
      <c r="AB35" s="451"/>
      <c r="AC35" s="451"/>
      <c r="AD35" s="451"/>
      <c r="AE35" s="451"/>
      <c r="AF35" s="451"/>
      <c r="AG35" s="451"/>
    </row>
    <row r="36" spans="1:33">
      <c r="A36" s="444"/>
      <c r="B36" s="451"/>
      <c r="C36" s="452"/>
      <c r="D36" s="451"/>
      <c r="E36" s="469"/>
      <c r="F36" s="451"/>
      <c r="G36" s="469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8"/>
      <c r="S36" s="459"/>
      <c r="T36" s="460"/>
      <c r="U36" s="460"/>
      <c r="V36" s="460"/>
      <c r="W36" s="473"/>
      <c r="X36" s="451"/>
      <c r="Y36" s="451"/>
      <c r="Z36" s="451"/>
      <c r="AA36" s="451"/>
      <c r="AB36" s="451"/>
      <c r="AC36" s="451"/>
      <c r="AD36" s="451"/>
      <c r="AE36" s="451"/>
      <c r="AF36" s="451"/>
      <c r="AG36" s="451"/>
    </row>
    <row r="37" spans="1:33">
      <c r="A37" s="444"/>
      <c r="B37" s="451"/>
      <c r="C37" s="452"/>
      <c r="D37" s="451"/>
      <c r="E37" s="469"/>
      <c r="F37" s="451"/>
      <c r="G37" s="469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451"/>
      <c r="Z37" s="451"/>
      <c r="AA37" s="451"/>
      <c r="AB37" s="451"/>
      <c r="AC37" s="451"/>
      <c r="AD37" s="451"/>
      <c r="AE37" s="451"/>
      <c r="AF37" s="451"/>
      <c r="AG37" s="451"/>
    </row>
    <row r="38" spans="1:33">
      <c r="A38" s="444"/>
      <c r="B38" s="451"/>
      <c r="C38" s="452"/>
      <c r="D38" s="451"/>
      <c r="E38" s="469"/>
      <c r="F38" s="451"/>
      <c r="G38" s="469"/>
      <c r="H38" s="451"/>
      <c r="I38" s="451"/>
      <c r="J38" s="451"/>
      <c r="K38" s="451"/>
      <c r="L38" s="451"/>
      <c r="M38" s="451"/>
      <c r="N38" s="451"/>
      <c r="O38" s="451"/>
      <c r="P38" s="451"/>
      <c r="Q38" s="451"/>
      <c r="R38" s="451"/>
      <c r="S38" s="451"/>
      <c r="T38" s="451"/>
      <c r="U38" s="451"/>
      <c r="V38" s="451"/>
      <c r="W38" s="451"/>
      <c r="X38" s="451"/>
      <c r="Y38" s="451"/>
      <c r="Z38" s="451"/>
      <c r="AA38" s="451"/>
      <c r="AB38" s="451"/>
      <c r="AC38" s="451"/>
      <c r="AD38" s="451"/>
      <c r="AE38" s="451"/>
      <c r="AF38" s="451"/>
      <c r="AG38" s="451"/>
    </row>
    <row r="39" spans="1:33">
      <c r="A39" s="451"/>
      <c r="B39" s="451"/>
      <c r="C39" s="452"/>
      <c r="D39" s="451"/>
      <c r="E39" s="469"/>
      <c r="F39" s="451"/>
      <c r="G39" s="469"/>
      <c r="H39" s="451"/>
      <c r="I39" s="451"/>
      <c r="J39" s="451"/>
      <c r="K39" s="451"/>
      <c r="L39" s="451"/>
      <c r="M39" s="451"/>
      <c r="N39" s="451"/>
      <c r="O39" s="451"/>
      <c r="P39" s="451"/>
      <c r="Q39" s="451"/>
      <c r="R39" s="451"/>
      <c r="S39" s="451"/>
      <c r="T39" s="451"/>
      <c r="U39" s="451"/>
      <c r="V39" s="451"/>
      <c r="W39" s="451"/>
      <c r="X39" s="451"/>
      <c r="Y39" s="451"/>
      <c r="Z39" s="451"/>
      <c r="AA39" s="451"/>
      <c r="AB39" s="451"/>
      <c r="AC39" s="451"/>
      <c r="AD39" s="451"/>
      <c r="AE39" s="451"/>
      <c r="AF39" s="451"/>
      <c r="AG39" s="451"/>
    </row>
    <row r="40" spans="1:33">
      <c r="A40" s="451"/>
      <c r="B40" s="451"/>
      <c r="C40" s="452"/>
      <c r="D40" s="451"/>
      <c r="E40" s="469"/>
      <c r="F40" s="451"/>
      <c r="G40" s="469"/>
      <c r="H40" s="451"/>
      <c r="I40" s="451"/>
      <c r="J40" s="451"/>
      <c r="K40" s="451"/>
      <c r="L40" s="451"/>
      <c r="M40" s="451"/>
      <c r="N40" s="451"/>
      <c r="O40" s="451"/>
      <c r="P40" s="451"/>
      <c r="Q40" s="451"/>
      <c r="R40" s="451"/>
      <c r="S40" s="451"/>
      <c r="T40" s="451"/>
      <c r="U40" s="451"/>
      <c r="V40" s="451"/>
      <c r="W40" s="451"/>
      <c r="X40" s="451"/>
      <c r="Y40" s="451"/>
      <c r="Z40" s="451"/>
      <c r="AA40" s="451"/>
      <c r="AB40" s="451"/>
      <c r="AC40" s="451"/>
      <c r="AD40" s="451"/>
      <c r="AE40" s="451"/>
      <c r="AF40" s="451"/>
      <c r="AG40" s="451"/>
    </row>
    <row r="41" spans="1:33">
      <c r="A41" s="451"/>
      <c r="B41" s="451"/>
      <c r="C41" s="452"/>
      <c r="D41" s="451"/>
      <c r="E41" s="469"/>
      <c r="F41" s="451"/>
      <c r="G41" s="469"/>
      <c r="H41" s="451"/>
      <c r="I41" s="451"/>
      <c r="J41" s="451"/>
      <c r="K41" s="451"/>
      <c r="L41" s="451"/>
      <c r="M41" s="451"/>
      <c r="N41" s="451"/>
      <c r="O41" s="451"/>
      <c r="P41" s="451"/>
      <c r="Q41" s="451"/>
      <c r="R41" s="451"/>
      <c r="S41" s="451"/>
      <c r="T41" s="451"/>
      <c r="U41" s="451"/>
      <c r="V41" s="451"/>
      <c r="W41" s="451"/>
      <c r="X41" s="451"/>
      <c r="Y41" s="451"/>
      <c r="Z41" s="451"/>
      <c r="AA41" s="451"/>
      <c r="AB41" s="451"/>
      <c r="AC41" s="451"/>
      <c r="AD41" s="451"/>
      <c r="AE41" s="451"/>
      <c r="AF41" s="451"/>
      <c r="AG41" s="451"/>
    </row>
    <row r="42" spans="1:33" ht="14.25" customHeight="1">
      <c r="A42" s="451"/>
      <c r="B42" s="451"/>
      <c r="C42" s="452"/>
      <c r="D42" s="451"/>
      <c r="E42" s="469"/>
      <c r="F42" s="451"/>
      <c r="G42" s="469"/>
      <c r="H42" s="451"/>
      <c r="I42" s="451"/>
      <c r="J42" s="451"/>
      <c r="K42" s="451"/>
      <c r="L42" s="451"/>
      <c r="M42" s="451"/>
      <c r="N42" s="451"/>
      <c r="O42" s="451"/>
      <c r="P42" s="451"/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451"/>
      <c r="AC42" s="451"/>
      <c r="AD42" s="451"/>
      <c r="AE42" s="451"/>
      <c r="AF42" s="451"/>
      <c r="AG42" s="451"/>
    </row>
    <row r="43" spans="1:33">
      <c r="A43" s="461"/>
      <c r="B43" s="461"/>
      <c r="C43" s="470"/>
      <c r="D43" s="461"/>
      <c r="E43" s="469"/>
      <c r="F43" s="451"/>
      <c r="G43" s="469"/>
      <c r="H43" s="451"/>
      <c r="I43" s="451"/>
      <c r="J43" s="451"/>
      <c r="K43" s="451"/>
      <c r="L43" s="451"/>
      <c r="M43" s="451"/>
      <c r="N43" s="451"/>
      <c r="O43" s="451"/>
      <c r="P43" s="451"/>
      <c r="Q43" s="451"/>
      <c r="R43" s="451"/>
      <c r="S43" s="451"/>
      <c r="T43" s="451"/>
      <c r="U43" s="451"/>
      <c r="V43" s="451"/>
      <c r="W43" s="451"/>
      <c r="X43" s="451"/>
      <c r="Y43" s="451"/>
      <c r="Z43" s="451"/>
      <c r="AA43" s="451"/>
      <c r="AB43" s="451"/>
      <c r="AC43" s="451"/>
      <c r="AD43" s="451"/>
      <c r="AE43" s="451"/>
      <c r="AF43" s="451"/>
      <c r="AG43" s="451"/>
    </row>
    <row r="44" spans="1:33" ht="14.25" customHeight="1">
      <c r="A44" s="451"/>
      <c r="B44" s="451"/>
      <c r="C44" s="452"/>
      <c r="D44" s="451"/>
      <c r="E44" s="469"/>
      <c r="F44" s="451"/>
      <c r="G44" s="469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1"/>
      <c r="AG44" s="451"/>
    </row>
    <row r="45" spans="1:33">
      <c r="A45" s="91"/>
      <c r="B45" s="91"/>
      <c r="C45" s="92"/>
      <c r="D45" s="91"/>
    </row>
    <row r="46" spans="1:33" ht="14.25" customHeight="1"/>
  </sheetData>
  <mergeCells count="3">
    <mergeCell ref="N19:P19"/>
    <mergeCell ref="N21:P21"/>
    <mergeCell ref="N23:P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7:M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P60"/>
  <sheetViews>
    <sheetView topLeftCell="A7" workbookViewId="0">
      <selection activeCell="O21" sqref="O21"/>
    </sheetView>
  </sheetViews>
  <sheetFormatPr defaultRowHeight="14.25"/>
  <cols>
    <col min="1" max="1" width="10.42578125" style="9" customWidth="1"/>
    <col min="2" max="2" width="13.42578125" style="80" customWidth="1"/>
    <col min="3" max="3" width="11.7109375" style="80" bestFit="1" customWidth="1"/>
    <col min="4" max="4" width="6.28515625" style="9" bestFit="1" customWidth="1"/>
    <col min="5" max="5" width="12" style="9" bestFit="1" customWidth="1"/>
    <col min="6" max="6" width="13.42578125" style="9" bestFit="1" customWidth="1"/>
    <col min="7" max="7" width="11.28515625" style="9" bestFit="1" customWidth="1"/>
    <col min="8" max="8" width="7.5703125" style="9" bestFit="1" customWidth="1"/>
    <col min="9" max="9" width="8.5703125" style="9" bestFit="1" customWidth="1"/>
    <col min="10" max="10" width="13.42578125" style="9" bestFit="1" customWidth="1"/>
    <col min="11" max="11" width="11.28515625" style="9" bestFit="1" customWidth="1"/>
    <col min="12" max="12" width="7.140625" style="9" customWidth="1"/>
    <col min="13" max="13" width="8.5703125" style="9" bestFit="1" customWidth="1"/>
    <col min="14" max="14" width="13.42578125" style="9" bestFit="1" customWidth="1"/>
    <col min="15" max="15" width="12" style="9" customWidth="1"/>
    <col min="16" max="16" width="9.7109375" style="9" customWidth="1"/>
    <col min="17" max="17" width="9.140625" style="9" customWidth="1"/>
    <col min="18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491</v>
      </c>
    </row>
    <row r="5" spans="1:15" ht="15">
      <c r="A5" s="1"/>
    </row>
    <row r="6" spans="1:15">
      <c r="A6" s="9" t="s">
        <v>206</v>
      </c>
    </row>
    <row r="7" spans="1:15">
      <c r="A7" s="9" t="s">
        <v>207</v>
      </c>
    </row>
    <row r="8" spans="1:15" ht="15" thickBot="1">
      <c r="B8" s="9"/>
      <c r="C8" s="9"/>
    </row>
    <row r="9" spans="1:15" s="100" customFormat="1" ht="41.25" customHeight="1" thickBot="1">
      <c r="A9" s="1073" t="str">
        <f>'10+_UNIDADES_2024'!A7</f>
        <v>Secretaria Municipal de Assistência e Desenvolvimento Social</v>
      </c>
      <c r="B9" s="1074"/>
      <c r="C9" s="1075"/>
      <c r="E9" s="1073" t="str">
        <f>'10+_UNIDADES_2024'!A8</f>
        <v>Secretaria Municipal das Subprefeituras</v>
      </c>
      <c r="F9" s="1074"/>
      <c r="G9" s="1075"/>
      <c r="I9" s="1073" t="str">
        <f>'10+_UNIDADES_2024'!A9</f>
        <v>Secretaria Municipal da Saúde</v>
      </c>
      <c r="J9" s="1074"/>
      <c r="K9" s="1075"/>
      <c r="M9" s="1073" t="str">
        <f>'10+_UNIDADES_2024'!A10</f>
        <v>Órgão externo</v>
      </c>
      <c r="N9" s="1074"/>
      <c r="O9" s="1075"/>
    </row>
    <row r="10" spans="1:15" ht="15.75" thickBot="1">
      <c r="A10" s="602" t="s">
        <v>2</v>
      </c>
      <c r="B10" s="4" t="s">
        <v>208</v>
      </c>
      <c r="C10" s="606" t="s">
        <v>209</v>
      </c>
      <c r="E10" s="600" t="s">
        <v>2</v>
      </c>
      <c r="F10" s="4" t="s">
        <v>208</v>
      </c>
      <c r="G10" s="606" t="s">
        <v>209</v>
      </c>
      <c r="I10" s="602" t="s">
        <v>2</v>
      </c>
      <c r="J10" s="4" t="s">
        <v>208</v>
      </c>
      <c r="K10" s="606" t="s">
        <v>209</v>
      </c>
      <c r="M10" s="600" t="s">
        <v>2</v>
      </c>
      <c r="N10" s="5" t="s">
        <v>208</v>
      </c>
      <c r="O10" s="601" t="s">
        <v>209</v>
      </c>
    </row>
    <row r="11" spans="1:15" ht="15">
      <c r="A11" s="591">
        <v>45292</v>
      </c>
      <c r="B11" s="154">
        <f>'10+_UNIDADES_2024'!M7</f>
        <v>711</v>
      </c>
      <c r="C11" s="607">
        <f>((B11-350)/350)*100</f>
        <v>103.14285714285714</v>
      </c>
      <c r="E11" s="591">
        <v>45292</v>
      </c>
      <c r="F11" s="154">
        <f>'10+_UNIDADES_2024'!M8</f>
        <v>560</v>
      </c>
      <c r="G11" s="607">
        <f>((F11-514)/514)*100</f>
        <v>8.9494163424124515</v>
      </c>
      <c r="I11" s="591">
        <v>45292</v>
      </c>
      <c r="J11" s="154">
        <f>'10+_UNIDADES_2024'!M9</f>
        <v>439</v>
      </c>
      <c r="K11" s="607">
        <f>((J11-398)/398)*100</f>
        <v>10.301507537688442</v>
      </c>
      <c r="M11" s="591">
        <v>45292</v>
      </c>
      <c r="N11" s="102">
        <f>'10+_UNIDADES_2024'!M10</f>
        <v>175</v>
      </c>
      <c r="O11" s="608">
        <f>((N11-336)/336)*100</f>
        <v>-47.916666666666671</v>
      </c>
    </row>
    <row r="12" spans="1:15" s="444" customFormat="1" ht="15">
      <c r="A12" s="734">
        <v>45323</v>
      </c>
      <c r="B12" s="741">
        <f>'10+_UNIDADES_2024'!L7</f>
        <v>909</v>
      </c>
      <c r="C12" s="742">
        <f t="shared" ref="C12:C18" si="0">((B12-B11)/B11)*100</f>
        <v>27.848101265822784</v>
      </c>
      <c r="E12" s="734">
        <v>45323</v>
      </c>
      <c r="F12" s="741">
        <f>'10+_UNIDADES_2024'!L8</f>
        <v>584</v>
      </c>
      <c r="G12" s="742">
        <f t="shared" ref="G12:G17" si="1">((F12-F11)/F11)*100</f>
        <v>4.2857142857142856</v>
      </c>
      <c r="I12" s="734">
        <v>45323</v>
      </c>
      <c r="J12" s="741">
        <f>'10+_UNIDADES_2024'!L9</f>
        <v>424</v>
      </c>
      <c r="K12" s="742">
        <f t="shared" ref="K12:K17" si="2">((J12-J11)/J11)*100</f>
        <v>-3.416856492027335</v>
      </c>
      <c r="M12" s="734">
        <v>45323</v>
      </c>
      <c r="N12" s="737">
        <f>'10+_UNIDADES_2024'!L10</f>
        <v>252</v>
      </c>
      <c r="O12" s="738">
        <f t="shared" ref="O12:O17" si="3">((N12-N11)/N11)*100</f>
        <v>44</v>
      </c>
    </row>
    <row r="13" spans="1:15" s="444" customFormat="1" ht="15">
      <c r="A13" s="734">
        <v>45352</v>
      </c>
      <c r="B13" s="741">
        <f>'10+_UNIDADES_2024'!K7</f>
        <v>976</v>
      </c>
      <c r="C13" s="742">
        <f t="shared" si="0"/>
        <v>7.3707370737073701</v>
      </c>
      <c r="E13" s="734">
        <v>45352</v>
      </c>
      <c r="F13" s="741">
        <f>'10+_UNIDADES_2024'!K8</f>
        <v>635</v>
      </c>
      <c r="G13" s="742">
        <f t="shared" si="1"/>
        <v>8.7328767123287676</v>
      </c>
      <c r="I13" s="734">
        <v>45352</v>
      </c>
      <c r="J13" s="741">
        <f>'10+_UNIDADES_2024'!K9</f>
        <v>519</v>
      </c>
      <c r="K13" s="742">
        <f t="shared" si="2"/>
        <v>22.40566037735849</v>
      </c>
      <c r="M13" s="734">
        <v>45352</v>
      </c>
      <c r="N13" s="737">
        <f>'10+_UNIDADES_2024'!K10</f>
        <v>147</v>
      </c>
      <c r="O13" s="738">
        <f t="shared" si="3"/>
        <v>-41.666666666666671</v>
      </c>
    </row>
    <row r="14" spans="1:15" s="444" customFormat="1" ht="15">
      <c r="A14" s="734">
        <v>45383</v>
      </c>
      <c r="B14" s="741">
        <f>'10+_UNIDADES_2024'!J$7</f>
        <v>1024</v>
      </c>
      <c r="C14" s="742">
        <f t="shared" si="0"/>
        <v>4.918032786885246</v>
      </c>
      <c r="E14" s="734">
        <v>45383</v>
      </c>
      <c r="F14" s="741">
        <f>'10+_UNIDADES_2024'!J$8</f>
        <v>622</v>
      </c>
      <c r="G14" s="742">
        <f t="shared" si="1"/>
        <v>-2.0472440944881889</v>
      </c>
      <c r="I14" s="734">
        <v>45383</v>
      </c>
      <c r="J14" s="741">
        <f>'10+_UNIDADES_2024'!J$9</f>
        <v>608</v>
      </c>
      <c r="K14" s="742">
        <f t="shared" si="2"/>
        <v>17.148362235067438</v>
      </c>
      <c r="M14" s="734">
        <v>45383</v>
      </c>
      <c r="N14" s="737">
        <f>'10+_UNIDADES_2024'!J$10</f>
        <v>314</v>
      </c>
      <c r="O14" s="738">
        <f t="shared" si="3"/>
        <v>113.60544217687074</v>
      </c>
    </row>
    <row r="15" spans="1:15" s="444" customFormat="1" ht="15">
      <c r="A15" s="734">
        <v>45413</v>
      </c>
      <c r="B15" s="741">
        <f>'10+_UNIDADES_2024'!I$7</f>
        <v>935</v>
      </c>
      <c r="C15" s="742">
        <f t="shared" si="0"/>
        <v>-8.69140625</v>
      </c>
      <c r="E15" s="734">
        <v>45413</v>
      </c>
      <c r="F15" s="741">
        <f>'10+_UNIDADES_2024'!I$8</f>
        <v>532</v>
      </c>
      <c r="G15" s="742">
        <f t="shared" si="1"/>
        <v>-14.469453376205788</v>
      </c>
      <c r="I15" s="734">
        <v>45413</v>
      </c>
      <c r="J15" s="741">
        <f>'10+_UNIDADES_2024'!I$9</f>
        <v>565</v>
      </c>
      <c r="K15" s="742">
        <f t="shared" si="2"/>
        <v>-7.072368421052631</v>
      </c>
      <c r="M15" s="734">
        <v>45413</v>
      </c>
      <c r="N15" s="737">
        <f>'10+_UNIDADES_2024'!I$10</f>
        <v>423</v>
      </c>
      <c r="O15" s="738">
        <f t="shared" si="3"/>
        <v>34.71337579617834</v>
      </c>
    </row>
    <row r="16" spans="1:15" s="444" customFormat="1" ht="15">
      <c r="A16" s="734">
        <v>45444</v>
      </c>
      <c r="B16" s="741">
        <f>'10+_UNIDADES_2024'!H$7</f>
        <v>767</v>
      </c>
      <c r="C16" s="742">
        <f t="shared" si="0"/>
        <v>-17.967914438502675</v>
      </c>
      <c r="E16" s="734">
        <v>45444</v>
      </c>
      <c r="F16" s="741">
        <f>'10+_UNIDADES_2024'!H$8</f>
        <v>615</v>
      </c>
      <c r="G16" s="742">
        <f t="shared" si="1"/>
        <v>15.601503759398497</v>
      </c>
      <c r="I16" s="734">
        <v>45444</v>
      </c>
      <c r="J16" s="741">
        <f>'10+_UNIDADES_2024'!H$9</f>
        <v>535</v>
      </c>
      <c r="K16" s="742">
        <f t="shared" si="2"/>
        <v>-5.3097345132743365</v>
      </c>
      <c r="M16" s="734">
        <v>45444</v>
      </c>
      <c r="N16" s="737">
        <f>'10+_UNIDADES_2024'!H$10</f>
        <v>394</v>
      </c>
      <c r="O16" s="738">
        <f t="shared" si="3"/>
        <v>-6.8557919621749415</v>
      </c>
    </row>
    <row r="17" spans="1:16" s="444" customFormat="1" ht="15">
      <c r="A17" s="734">
        <v>45474</v>
      </c>
      <c r="B17" s="741">
        <f>'10+_UNIDADES_2024'!G$7</f>
        <v>584</v>
      </c>
      <c r="C17" s="742">
        <f t="shared" si="0"/>
        <v>-23.859191655801826</v>
      </c>
      <c r="E17" s="734">
        <v>45474</v>
      </c>
      <c r="F17" s="741">
        <f>'10+_UNIDADES_2024'!G$8</f>
        <v>527</v>
      </c>
      <c r="G17" s="742">
        <f t="shared" si="1"/>
        <v>-14.308943089430896</v>
      </c>
      <c r="I17" s="734">
        <v>45474</v>
      </c>
      <c r="J17" s="741">
        <f>'10+_UNIDADES_2024'!G$9</f>
        <v>570</v>
      </c>
      <c r="K17" s="742">
        <f t="shared" si="2"/>
        <v>6.5420560747663545</v>
      </c>
      <c r="M17" s="734">
        <v>45474</v>
      </c>
      <c r="N17" s="737">
        <f>'10+_UNIDADES_2024'!G$10</f>
        <v>983</v>
      </c>
      <c r="O17" s="738">
        <f t="shared" si="3"/>
        <v>149.49238578680203</v>
      </c>
    </row>
    <row r="18" spans="1:16" s="444" customFormat="1" ht="15">
      <c r="A18" s="734">
        <v>45505</v>
      </c>
      <c r="B18" s="741">
        <f>'10+_UNIDADES_2024'!F$7</f>
        <v>474</v>
      </c>
      <c r="C18" s="742">
        <f t="shared" si="0"/>
        <v>-18.835616438356166</v>
      </c>
      <c r="E18" s="734">
        <v>45505</v>
      </c>
      <c r="F18" s="741">
        <f>'10+_UNIDADES_2024'!F$8</f>
        <v>499</v>
      </c>
      <c r="G18" s="742">
        <f t="shared" ref="G18" si="4">((F18-F17)/F17)*100</f>
        <v>-5.3130929791271351</v>
      </c>
      <c r="I18" s="734">
        <v>45505</v>
      </c>
      <c r="J18" s="741">
        <f>'10+_UNIDADES_2024'!F$9</f>
        <v>511</v>
      </c>
      <c r="K18" s="742">
        <f t="shared" ref="K18" si="5">((J18-J17)/J17)*100</f>
        <v>-10.350877192982457</v>
      </c>
      <c r="M18" s="734">
        <v>45505</v>
      </c>
      <c r="N18" s="737">
        <f>'10+_UNIDADES_2024'!F$10</f>
        <v>908</v>
      </c>
      <c r="O18" s="738">
        <f t="shared" ref="O18" si="6">((N18-N17)/N17)*100</f>
        <v>-7.6297049847405898</v>
      </c>
    </row>
    <row r="19" spans="1:16" s="444" customFormat="1" ht="15">
      <c r="A19" s="734">
        <v>45536</v>
      </c>
      <c r="B19" s="741">
        <f>'10+_UNIDADES_2024'!E$7</f>
        <v>347</v>
      </c>
      <c r="C19" s="742">
        <f t="shared" ref="C19:C21" si="7">((B19-B18)/B18)*100</f>
        <v>-26.793248945147681</v>
      </c>
      <c r="E19" s="734">
        <v>45536</v>
      </c>
      <c r="F19" s="741">
        <f>'10+_UNIDADES_2024'!E$8</f>
        <v>487</v>
      </c>
      <c r="G19" s="742">
        <f t="shared" ref="G19:G21" si="8">((F19-F18)/F18)*100</f>
        <v>-2.4048096192384771</v>
      </c>
      <c r="I19" s="734">
        <v>45536</v>
      </c>
      <c r="J19" s="741">
        <f>'10+_UNIDADES_2024'!E$9</f>
        <v>546</v>
      </c>
      <c r="K19" s="742">
        <f t="shared" ref="K19:K21" si="9">((J19-J18)/J18)*100</f>
        <v>6.8493150684931505</v>
      </c>
      <c r="M19" s="734">
        <v>45536</v>
      </c>
      <c r="N19" s="737">
        <f>'10+_UNIDADES_2024'!E$10</f>
        <v>567</v>
      </c>
      <c r="O19" s="738">
        <f t="shared" ref="O19:O21" si="10">((N19-N18)/N18)*100</f>
        <v>-37.555066079295152</v>
      </c>
    </row>
    <row r="20" spans="1:16" ht="15">
      <c r="A20" s="734">
        <v>45566</v>
      </c>
      <c r="B20" s="741">
        <f>'10+_UNIDADES_2024'!D$7</f>
        <v>389</v>
      </c>
      <c r="C20" s="742">
        <f t="shared" si="7"/>
        <v>12.103746397694524</v>
      </c>
      <c r="D20" s="444"/>
      <c r="E20" s="734">
        <v>45566</v>
      </c>
      <c r="F20" s="741">
        <f>'10+_UNIDADES_2024'!D$8</f>
        <v>464</v>
      </c>
      <c r="G20" s="742">
        <f t="shared" si="8"/>
        <v>-4.7227926078028748</v>
      </c>
      <c r="H20" s="444"/>
      <c r="I20" s="734">
        <v>45566</v>
      </c>
      <c r="J20" s="741">
        <f>'10+_UNIDADES_2024'!D$9</f>
        <v>574</v>
      </c>
      <c r="K20" s="742">
        <f t="shared" si="9"/>
        <v>5.1282051282051277</v>
      </c>
      <c r="L20" s="444"/>
      <c r="M20" s="734">
        <v>45566</v>
      </c>
      <c r="N20" s="737">
        <f>'10+_UNIDADES_2024'!D$10</f>
        <v>474</v>
      </c>
      <c r="O20" s="738">
        <f t="shared" si="10"/>
        <v>-16.402116402116402</v>
      </c>
      <c r="P20" s="444"/>
    </row>
    <row r="21" spans="1:16" s="444" customFormat="1" ht="15">
      <c r="A21" s="734">
        <v>45597</v>
      </c>
      <c r="B21" s="741">
        <f>'10+_UNIDADES_2024'!C$7</f>
        <v>251</v>
      </c>
      <c r="C21" s="742">
        <f t="shared" si="7"/>
        <v>-35.475578406169667</v>
      </c>
      <c r="E21" s="734">
        <v>45597</v>
      </c>
      <c r="F21" s="741">
        <f>'10+_UNIDADES_2024'!C$8</f>
        <v>485</v>
      </c>
      <c r="G21" s="742">
        <f t="shared" si="8"/>
        <v>4.5258620689655169</v>
      </c>
      <c r="I21" s="734">
        <v>45597</v>
      </c>
      <c r="J21" s="741">
        <f>'10+_UNIDADES_2024'!C$9</f>
        <v>518</v>
      </c>
      <c r="K21" s="742">
        <f t="shared" si="9"/>
        <v>-9.7560975609756095</v>
      </c>
      <c r="M21" s="734">
        <v>45597</v>
      </c>
      <c r="N21" s="737">
        <f>'10+_UNIDADES_2024'!C$10</f>
        <v>287</v>
      </c>
      <c r="O21" s="738">
        <f t="shared" si="10"/>
        <v>-39.451476793248943</v>
      </c>
    </row>
    <row r="22" spans="1:16" ht="15.75" thickBot="1">
      <c r="A22" s="593">
        <v>45627</v>
      </c>
      <c r="B22" s="656">
        <f>'10+_UNIDADES_2024'!B$7</f>
        <v>0</v>
      </c>
      <c r="C22" s="657">
        <f t="shared" ref="C22" si="11">((B22-B21)/B21)*100</f>
        <v>-100</v>
      </c>
      <c r="E22" s="593">
        <v>45627</v>
      </c>
      <c r="F22" s="656">
        <f>'10+_UNIDADES_2024'!B$8</f>
        <v>0</v>
      </c>
      <c r="G22" s="657">
        <f t="shared" ref="G22" si="12">((F22-F21)/F21)*100</f>
        <v>-100</v>
      </c>
      <c r="I22" s="593">
        <v>45627</v>
      </c>
      <c r="J22" s="656">
        <f>'10+_UNIDADES_2024'!B$9</f>
        <v>0</v>
      </c>
      <c r="K22" s="657">
        <f t="shared" ref="K22" si="13">((J22-J21)/J21)*100</f>
        <v>-100</v>
      </c>
      <c r="M22" s="593">
        <v>45627</v>
      </c>
      <c r="N22" s="651">
        <f>'10+_UNIDADES_2024'!B$10</f>
        <v>0</v>
      </c>
      <c r="O22" s="652">
        <f t="shared" ref="O22" si="14">((N22-N21)/N21)*100</f>
        <v>-100</v>
      </c>
    </row>
    <row r="23" spans="1:16">
      <c r="B23" s="9"/>
      <c r="C23" s="9"/>
    </row>
    <row r="24" spans="1:16" ht="15" thickBot="1">
      <c r="B24" s="9"/>
      <c r="C24" s="9"/>
    </row>
    <row r="25" spans="1:16" ht="30.75" customHeight="1" thickBot="1">
      <c r="A25" s="1073" t="str">
        <f>'10+_UNIDADES_2024'!A11</f>
        <v>Secretaria Municipal da Fazenda</v>
      </c>
      <c r="B25" s="1074"/>
      <c r="C25" s="1075"/>
      <c r="E25" s="1073" t="str">
        <f>'10+_UNIDADES_2024'!A12</f>
        <v>Companhia de Engenharia de Tráfego - CET</v>
      </c>
      <c r="F25" s="1074"/>
      <c r="G25" s="1075"/>
      <c r="I25" s="1073" t="str">
        <f>'10+_UNIDADES_2024'!A13</f>
        <v>Secretaria Executiva de Limpeza Urbana**</v>
      </c>
      <c r="J25" s="1074"/>
      <c r="K25" s="1075"/>
      <c r="M25" s="1073" t="str">
        <f>'10+_UNIDADES_2024'!A14</f>
        <v>São Paulo Transportes - SPTRANS</v>
      </c>
      <c r="N25" s="1074"/>
      <c r="O25" s="1075"/>
    </row>
    <row r="26" spans="1:16" ht="15.75" thickBot="1">
      <c r="A26" s="602" t="s">
        <v>2</v>
      </c>
      <c r="B26" s="5" t="s">
        <v>208</v>
      </c>
      <c r="C26" s="601" t="s">
        <v>209</v>
      </c>
      <c r="E26" s="600" t="s">
        <v>2</v>
      </c>
      <c r="F26" s="5" t="s">
        <v>208</v>
      </c>
      <c r="G26" s="601" t="s">
        <v>209</v>
      </c>
      <c r="I26" s="602" t="s">
        <v>2</v>
      </c>
      <c r="J26" s="5" t="s">
        <v>208</v>
      </c>
      <c r="K26" s="601" t="s">
        <v>209</v>
      </c>
      <c r="M26" s="609" t="s">
        <v>2</v>
      </c>
      <c r="N26" s="5" t="s">
        <v>208</v>
      </c>
      <c r="O26" s="601" t="s">
        <v>209</v>
      </c>
    </row>
    <row r="27" spans="1:16" ht="15">
      <c r="A27" s="591">
        <v>45292</v>
      </c>
      <c r="B27" s="102">
        <f>'10+_UNIDADES_2024'!M11</f>
        <v>354</v>
      </c>
      <c r="C27" s="608">
        <f>((B27-301)/301)*100</f>
        <v>17.607973421926911</v>
      </c>
      <c r="E27" s="591">
        <v>45292</v>
      </c>
      <c r="F27" s="102">
        <f>'10+_UNIDADES_2024'!M12</f>
        <v>328</v>
      </c>
      <c r="G27" s="608">
        <f>((F27-266)/266)*100</f>
        <v>23.308270676691727</v>
      </c>
      <c r="I27" s="591">
        <v>45292</v>
      </c>
      <c r="J27" s="102">
        <f>'10+_UNIDADES_2024'!M13</f>
        <v>379</v>
      </c>
      <c r="K27" s="608">
        <f>((J27-148)/148)*100</f>
        <v>156.08108108108107</v>
      </c>
      <c r="M27" s="591">
        <v>45292</v>
      </c>
      <c r="N27" s="102">
        <f>'10+_UNIDADES_2024'!M14</f>
        <v>180</v>
      </c>
      <c r="O27" s="608">
        <f>((N27-163)/163)*100</f>
        <v>10.429447852760736</v>
      </c>
    </row>
    <row r="28" spans="1:16" s="444" customFormat="1" ht="15">
      <c r="A28" s="734">
        <v>45323</v>
      </c>
      <c r="B28" s="737">
        <f>'10+_UNIDADES_2024'!L11</f>
        <v>388</v>
      </c>
      <c r="C28" s="738">
        <f t="shared" ref="C28:C33" si="15">((B28-B27)/B27)*100</f>
        <v>9.6045197740112993</v>
      </c>
      <c r="E28" s="734">
        <v>45323</v>
      </c>
      <c r="F28" s="737">
        <f>'10+_UNIDADES_2024'!L12</f>
        <v>245</v>
      </c>
      <c r="G28" s="738">
        <f t="shared" ref="G28:G33" si="16">((F28-F27)/F27)*100</f>
        <v>-25.304878048780488</v>
      </c>
      <c r="I28" s="734">
        <v>45323</v>
      </c>
      <c r="J28" s="737">
        <f>'10+_UNIDADES_2024'!L13</f>
        <v>334</v>
      </c>
      <c r="K28" s="738">
        <f t="shared" ref="K28:K33" si="17">((J28-J27)/J27)*100</f>
        <v>-11.87335092348285</v>
      </c>
      <c r="M28" s="734">
        <v>45323</v>
      </c>
      <c r="N28" s="737">
        <f>'10+_UNIDADES_2024'!L14</f>
        <v>213</v>
      </c>
      <c r="O28" s="738">
        <f t="shared" ref="O28:O33" si="18">((N28-N27)/N27)*100</f>
        <v>18.333333333333332</v>
      </c>
    </row>
    <row r="29" spans="1:16" s="444" customFormat="1" ht="15">
      <c r="A29" s="734">
        <v>45352</v>
      </c>
      <c r="B29" s="737">
        <f>'10+_UNIDADES_2024'!K11</f>
        <v>327</v>
      </c>
      <c r="C29" s="738">
        <f t="shared" si="15"/>
        <v>-15.721649484536082</v>
      </c>
      <c r="E29" s="734">
        <v>45352</v>
      </c>
      <c r="F29" s="737">
        <f>'10+_UNIDADES_2024'!K12</f>
        <v>249</v>
      </c>
      <c r="G29" s="738">
        <f t="shared" si="16"/>
        <v>1.6326530612244898</v>
      </c>
      <c r="I29" s="734">
        <v>45352</v>
      </c>
      <c r="J29" s="737">
        <f>'10+_UNIDADES_2024'!K13</f>
        <v>360</v>
      </c>
      <c r="K29" s="738">
        <f t="shared" si="17"/>
        <v>7.7844311377245514</v>
      </c>
      <c r="M29" s="734">
        <v>45352</v>
      </c>
      <c r="N29" s="737">
        <f>'10+_UNIDADES_2024'!K14</f>
        <v>316</v>
      </c>
      <c r="O29" s="738">
        <f t="shared" si="18"/>
        <v>48.356807511737088</v>
      </c>
    </row>
    <row r="30" spans="1:16" s="444" customFormat="1" ht="15">
      <c r="A30" s="734">
        <v>45383</v>
      </c>
      <c r="B30" s="737">
        <f>'10+_UNIDADES_2024'!J$11</f>
        <v>350</v>
      </c>
      <c r="C30" s="738">
        <f t="shared" si="15"/>
        <v>7.0336391437308867</v>
      </c>
      <c r="E30" s="734">
        <v>45383</v>
      </c>
      <c r="F30" s="737">
        <f>'10+_UNIDADES_2024'!J$12</f>
        <v>304</v>
      </c>
      <c r="G30" s="738">
        <f t="shared" si="16"/>
        <v>22.08835341365462</v>
      </c>
      <c r="I30" s="734">
        <v>45383</v>
      </c>
      <c r="J30" s="737">
        <f>'10+_UNIDADES_2024'!J$13</f>
        <v>351</v>
      </c>
      <c r="K30" s="738">
        <f t="shared" si="17"/>
        <v>-2.5</v>
      </c>
      <c r="M30" s="734">
        <v>45383</v>
      </c>
      <c r="N30" s="737">
        <f>'10+_UNIDADES_2024'!J$14</f>
        <v>329</v>
      </c>
      <c r="O30" s="738">
        <f t="shared" si="18"/>
        <v>4.1139240506329111</v>
      </c>
    </row>
    <row r="31" spans="1:16" s="444" customFormat="1" ht="15">
      <c r="A31" s="734">
        <v>45413</v>
      </c>
      <c r="B31" s="737">
        <f>'10+_UNIDADES_2024'!I$11</f>
        <v>278</v>
      </c>
      <c r="C31" s="738">
        <f t="shared" si="15"/>
        <v>-20.571428571428569</v>
      </c>
      <c r="E31" s="734">
        <v>45413</v>
      </c>
      <c r="F31" s="737">
        <f>'10+_UNIDADES_2024'!I$12</f>
        <v>257</v>
      </c>
      <c r="G31" s="738">
        <f t="shared" si="16"/>
        <v>-15.460526315789474</v>
      </c>
      <c r="I31" s="734">
        <v>45413</v>
      </c>
      <c r="J31" s="737">
        <f>'10+_UNIDADES_2024'!I$13</f>
        <v>325</v>
      </c>
      <c r="K31" s="738">
        <f t="shared" si="17"/>
        <v>-7.4074074074074066</v>
      </c>
      <c r="M31" s="734">
        <v>45413</v>
      </c>
      <c r="N31" s="737">
        <f>'10+_UNIDADES_2024'!I$14</f>
        <v>229</v>
      </c>
      <c r="O31" s="738">
        <f t="shared" si="18"/>
        <v>-30.3951367781155</v>
      </c>
    </row>
    <row r="32" spans="1:16" s="444" customFormat="1" ht="15">
      <c r="A32" s="734">
        <v>45444</v>
      </c>
      <c r="B32" s="737">
        <f>'10+_UNIDADES_2024'!H$11</f>
        <v>375</v>
      </c>
      <c r="C32" s="738">
        <f t="shared" si="15"/>
        <v>34.89208633093525</v>
      </c>
      <c r="E32" s="734">
        <v>45444</v>
      </c>
      <c r="F32" s="737">
        <f>'10+_UNIDADES_2024'!H$12</f>
        <v>280</v>
      </c>
      <c r="G32" s="738">
        <f t="shared" si="16"/>
        <v>8.9494163424124515</v>
      </c>
      <c r="I32" s="734">
        <v>45444</v>
      </c>
      <c r="J32" s="737">
        <f>'10+_UNIDADES_2024'!H$13</f>
        <v>261</v>
      </c>
      <c r="K32" s="738">
        <f t="shared" si="17"/>
        <v>-19.692307692307693</v>
      </c>
      <c r="M32" s="734">
        <v>45444</v>
      </c>
      <c r="N32" s="737">
        <f>'10+_UNIDADES_2024'!H$14</f>
        <v>247</v>
      </c>
      <c r="O32" s="738">
        <f t="shared" si="18"/>
        <v>7.860262008733625</v>
      </c>
    </row>
    <row r="33" spans="1:16" s="444" customFormat="1" ht="15">
      <c r="A33" s="734">
        <v>45474</v>
      </c>
      <c r="B33" s="737">
        <f>'10+_UNIDADES_2024'!G$11</f>
        <v>418</v>
      </c>
      <c r="C33" s="738">
        <f t="shared" si="15"/>
        <v>11.466666666666667</v>
      </c>
      <c r="E33" s="734">
        <v>45474</v>
      </c>
      <c r="F33" s="737">
        <f>'10+_UNIDADES_2024'!G$12</f>
        <v>266</v>
      </c>
      <c r="G33" s="738">
        <f t="shared" si="16"/>
        <v>-5</v>
      </c>
      <c r="I33" s="734">
        <v>45474</v>
      </c>
      <c r="J33" s="737">
        <f>'10+_UNIDADES_2024'!G$13</f>
        <v>238</v>
      </c>
      <c r="K33" s="738">
        <f t="shared" si="17"/>
        <v>-8.8122605363984672</v>
      </c>
      <c r="M33" s="734">
        <v>45474</v>
      </c>
      <c r="N33" s="737">
        <f>'10+_UNIDADES_2024'!G$14</f>
        <v>271</v>
      </c>
      <c r="O33" s="738">
        <f t="shared" si="18"/>
        <v>9.7165991902834001</v>
      </c>
    </row>
    <row r="34" spans="1:16" s="444" customFormat="1" ht="15">
      <c r="A34" s="734">
        <v>45505</v>
      </c>
      <c r="B34" s="737">
        <f>'10+_UNIDADES_2024'!F$11</f>
        <v>431</v>
      </c>
      <c r="C34" s="738">
        <f t="shared" ref="C34" si="19">((B34-B33)/B33)*100</f>
        <v>3.1100478468899522</v>
      </c>
      <c r="E34" s="734">
        <v>45505</v>
      </c>
      <c r="F34" s="737">
        <f>'10+_UNIDADES_2024'!F$12</f>
        <v>319</v>
      </c>
      <c r="G34" s="738">
        <f t="shared" ref="G34" si="20">((F34-F33)/F33)*100</f>
        <v>19.924812030075188</v>
      </c>
      <c r="I34" s="734">
        <v>45505</v>
      </c>
      <c r="J34" s="737">
        <f>'10+_UNIDADES_2024'!F$13</f>
        <v>229</v>
      </c>
      <c r="K34" s="738">
        <f t="shared" ref="K34" si="21">((J34-J33)/J33)*100</f>
        <v>-3.7815126050420167</v>
      </c>
      <c r="M34" s="734">
        <v>45505</v>
      </c>
      <c r="N34" s="737">
        <f>'10+_UNIDADES_2024'!F$14</f>
        <v>358</v>
      </c>
      <c r="O34" s="738">
        <f t="shared" ref="O34" si="22">((N34-N33)/N33)*100</f>
        <v>32.103321033210328</v>
      </c>
    </row>
    <row r="35" spans="1:16" s="444" customFormat="1" ht="15">
      <c r="A35" s="734">
        <v>45536</v>
      </c>
      <c r="B35" s="737">
        <f>'10+_UNIDADES_2024'!E$11</f>
        <v>354</v>
      </c>
      <c r="C35" s="738">
        <f t="shared" ref="C35:C37" si="23">((B35-B34)/B34)*100</f>
        <v>-17.865429234338748</v>
      </c>
      <c r="E35" s="734">
        <v>45536</v>
      </c>
      <c r="F35" s="737">
        <f>'10+_UNIDADES_2024'!E$12</f>
        <v>545</v>
      </c>
      <c r="G35" s="738">
        <f t="shared" ref="G35:G38" si="24">((F35-F34)/F34)*100</f>
        <v>70.846394984326025</v>
      </c>
      <c r="I35" s="734">
        <v>45536</v>
      </c>
      <c r="J35" s="737">
        <f>'10+_UNIDADES_2024'!E$13</f>
        <v>298</v>
      </c>
      <c r="K35" s="738">
        <f t="shared" ref="K35:K37" si="25">((J35-J34)/J34)*100</f>
        <v>30.131004366812224</v>
      </c>
      <c r="M35" s="734">
        <v>45536</v>
      </c>
      <c r="N35" s="737">
        <f>'10+_UNIDADES_2024'!E$14</f>
        <v>332</v>
      </c>
      <c r="O35" s="738">
        <f t="shared" ref="O35:O37" si="26">((N35-N34)/N34)*100</f>
        <v>-7.2625698324022352</v>
      </c>
    </row>
    <row r="36" spans="1:16" ht="15">
      <c r="A36" s="734">
        <v>45566</v>
      </c>
      <c r="B36" s="737">
        <f>'10+_UNIDADES_2024'!D$11</f>
        <v>320</v>
      </c>
      <c r="C36" s="738">
        <f t="shared" si="23"/>
        <v>-9.6045197740112993</v>
      </c>
      <c r="D36" s="444"/>
      <c r="E36" s="734">
        <v>45566</v>
      </c>
      <c r="F36" s="737">
        <f>'10+_UNIDADES_2024'!D$12</f>
        <v>384</v>
      </c>
      <c r="G36" s="738">
        <f t="shared" si="24"/>
        <v>-29.541284403669728</v>
      </c>
      <c r="H36" s="444"/>
      <c r="I36" s="734">
        <v>45566</v>
      </c>
      <c r="J36" s="737">
        <f>'10+_UNIDADES_2024'!D$13</f>
        <v>352</v>
      </c>
      <c r="K36" s="738">
        <f t="shared" si="25"/>
        <v>18.120805369127517</v>
      </c>
      <c r="L36" s="444"/>
      <c r="M36" s="734">
        <v>45566</v>
      </c>
      <c r="N36" s="737">
        <f>'10+_UNIDADES_2024'!D$14</f>
        <v>362</v>
      </c>
      <c r="O36" s="738">
        <f t="shared" si="26"/>
        <v>9.0361445783132535</v>
      </c>
      <c r="P36" s="444"/>
    </row>
    <row r="37" spans="1:16" s="444" customFormat="1" ht="15">
      <c r="A37" s="734">
        <v>45597</v>
      </c>
      <c r="B37" s="737">
        <f>'10+_UNIDADES_2024'!C$11</f>
        <v>315</v>
      </c>
      <c r="C37" s="738">
        <f t="shared" si="23"/>
        <v>-1.5625</v>
      </c>
      <c r="E37" s="734">
        <v>45597</v>
      </c>
      <c r="F37" s="737">
        <f>'10+_UNIDADES_2024'!C$12</f>
        <v>321</v>
      </c>
      <c r="G37" s="738">
        <f t="shared" si="24"/>
        <v>-16.40625</v>
      </c>
      <c r="I37" s="734">
        <v>45597</v>
      </c>
      <c r="J37" s="737">
        <f>'10+_UNIDADES_2024'!C$13</f>
        <v>328</v>
      </c>
      <c r="K37" s="738">
        <f t="shared" si="25"/>
        <v>-6.8181818181818175</v>
      </c>
      <c r="M37" s="734">
        <v>45597</v>
      </c>
      <c r="N37" s="737">
        <f>'10+_UNIDADES_2024'!C$14</f>
        <v>331</v>
      </c>
      <c r="O37" s="738">
        <f t="shared" si="26"/>
        <v>-8.5635359116022105</v>
      </c>
    </row>
    <row r="38" spans="1:16" ht="15.75" thickBot="1">
      <c r="A38" s="593">
        <v>45627</v>
      </c>
      <c r="B38" s="651">
        <f>'10+_UNIDADES_2024'!B$11</f>
        <v>0</v>
      </c>
      <c r="C38" s="652">
        <f t="shared" ref="C38" si="27">((B38-B37)/B37)*100</f>
        <v>-100</v>
      </c>
      <c r="E38" s="593">
        <v>45627</v>
      </c>
      <c r="F38" s="651">
        <f>'10+_UNIDADES_2024'!B$12</f>
        <v>0</v>
      </c>
      <c r="G38" s="652">
        <f t="shared" si="24"/>
        <v>-100</v>
      </c>
      <c r="I38" s="593">
        <v>45627</v>
      </c>
      <c r="J38" s="651">
        <f>'10+_UNIDADES_2024'!B$13</f>
        <v>0</v>
      </c>
      <c r="K38" s="652">
        <f t="shared" ref="K38" si="28">((J38-J37)/J37)*100</f>
        <v>-100</v>
      </c>
      <c r="M38" s="593">
        <v>45627</v>
      </c>
      <c r="N38" s="651">
        <f>'10+_UNIDADES_2024'!B$14</f>
        <v>0</v>
      </c>
      <c r="O38" s="652">
        <f t="shared" ref="O38" si="29">((N38-N37)/N37)*100</f>
        <v>-100</v>
      </c>
    </row>
    <row r="39" spans="1:16">
      <c r="B39" s="9"/>
      <c r="C39" s="9"/>
    </row>
    <row r="40" spans="1:16" ht="15" thickBot="1">
      <c r="B40" s="9"/>
      <c r="C40" s="9"/>
    </row>
    <row r="41" spans="1:16" ht="30.75" customHeight="1" thickBot="1">
      <c r="A41" s="1073" t="str">
        <f>'10+_UNIDADES_2024'!A15</f>
        <v>Secretaria Municipal de Educação</v>
      </c>
      <c r="B41" s="1074"/>
      <c r="C41" s="1075"/>
      <c r="E41" s="1073" t="str">
        <f>'10+_UNIDADES_2024'!A16</f>
        <v xml:space="preserve">Agência Reguladora de Serviços Públicos do Município de São Paulo** </v>
      </c>
      <c r="F41" s="1074"/>
      <c r="G41" s="1075"/>
    </row>
    <row r="42" spans="1:16" ht="15.75" thickBot="1">
      <c r="A42" s="609" t="s">
        <v>2</v>
      </c>
      <c r="B42" s="5" t="s">
        <v>208</v>
      </c>
      <c r="C42" s="601" t="s">
        <v>209</v>
      </c>
      <c r="E42" s="602" t="s">
        <v>2</v>
      </c>
      <c r="F42" s="5" t="s">
        <v>208</v>
      </c>
      <c r="G42" s="601" t="s">
        <v>209</v>
      </c>
    </row>
    <row r="43" spans="1:16" ht="15">
      <c r="A43" s="591">
        <v>45292</v>
      </c>
      <c r="B43" s="102">
        <f>'10+_UNIDADES_2024'!M15</f>
        <v>268</v>
      </c>
      <c r="C43" s="608">
        <f>((B43-159)/159)*100</f>
        <v>68.55345911949685</v>
      </c>
      <c r="E43" s="591">
        <v>45292</v>
      </c>
      <c r="F43" s="102">
        <f>'10+_UNIDADES_2024'!M16</f>
        <v>111</v>
      </c>
      <c r="G43" s="608">
        <f>((F43-59)/59)*100</f>
        <v>88.135593220338976</v>
      </c>
    </row>
    <row r="44" spans="1:16" s="444" customFormat="1" ht="15">
      <c r="A44" s="734">
        <v>45323</v>
      </c>
      <c r="B44" s="737">
        <f>'10+_UNIDADES_2024'!L15</f>
        <v>465</v>
      </c>
      <c r="C44" s="738">
        <f t="shared" ref="C44:C49" si="30">((B44-B43)/B43)*100</f>
        <v>73.507462686567166</v>
      </c>
      <c r="E44" s="734">
        <v>45323</v>
      </c>
      <c r="F44" s="737">
        <f>'10+_UNIDADES_2024'!L16</f>
        <v>116</v>
      </c>
      <c r="G44" s="738">
        <f t="shared" ref="G44:G49" si="31">((F44-F43)/F43)*100</f>
        <v>4.5045045045045047</v>
      </c>
    </row>
    <row r="45" spans="1:16" s="444" customFormat="1" ht="15">
      <c r="A45" s="734">
        <v>45352</v>
      </c>
      <c r="B45" s="737">
        <f>'10+_UNIDADES_2024'!K15</f>
        <v>436</v>
      </c>
      <c r="C45" s="738">
        <f t="shared" si="30"/>
        <v>-6.236559139784946</v>
      </c>
      <c r="E45" s="734">
        <v>45352</v>
      </c>
      <c r="F45" s="737">
        <f>'10+_UNIDADES_2024'!K16</f>
        <v>134</v>
      </c>
      <c r="G45" s="738">
        <f t="shared" si="31"/>
        <v>15.517241379310345</v>
      </c>
    </row>
    <row r="46" spans="1:16" s="444" customFormat="1" ht="15">
      <c r="A46" s="734">
        <v>45383</v>
      </c>
      <c r="B46" s="737">
        <f>'10+_UNIDADES_2024'!J$15</f>
        <v>306</v>
      </c>
      <c r="C46" s="738">
        <f t="shared" si="30"/>
        <v>-29.816513761467888</v>
      </c>
      <c r="E46" s="734">
        <v>45383</v>
      </c>
      <c r="F46" s="737">
        <f>'10+_UNIDADES_2024'!J$16</f>
        <v>147</v>
      </c>
      <c r="G46" s="738">
        <f t="shared" si="31"/>
        <v>9.7014925373134329</v>
      </c>
    </row>
    <row r="47" spans="1:16" s="444" customFormat="1" ht="15">
      <c r="A47" s="734">
        <v>45413</v>
      </c>
      <c r="B47" s="737">
        <f>'10+_UNIDADES_2024'!I$15</f>
        <v>226</v>
      </c>
      <c r="C47" s="738">
        <f t="shared" si="30"/>
        <v>-26.143790849673206</v>
      </c>
      <c r="E47" s="734">
        <v>45413</v>
      </c>
      <c r="F47" s="737">
        <f>'10+_UNIDADES_2024'!I$16</f>
        <v>148</v>
      </c>
      <c r="G47" s="738">
        <f t="shared" si="31"/>
        <v>0.68027210884353739</v>
      </c>
    </row>
    <row r="48" spans="1:16" s="444" customFormat="1" ht="15">
      <c r="A48" s="734">
        <v>45444</v>
      </c>
      <c r="B48" s="737">
        <f>'10+_UNIDADES_2024'!H$15</f>
        <v>257</v>
      </c>
      <c r="C48" s="738">
        <f t="shared" si="30"/>
        <v>13.716814159292035</v>
      </c>
      <c r="E48" s="734">
        <v>45444</v>
      </c>
      <c r="F48" s="737">
        <f>'10+_UNIDADES_2024'!H$16</f>
        <v>125</v>
      </c>
      <c r="G48" s="738">
        <f t="shared" si="31"/>
        <v>-15.54054054054054</v>
      </c>
    </row>
    <row r="49" spans="1:8" s="444" customFormat="1" ht="15">
      <c r="A49" s="734">
        <v>45474</v>
      </c>
      <c r="B49" s="737">
        <f>'10+_UNIDADES_2024'!G$15</f>
        <v>181</v>
      </c>
      <c r="C49" s="738">
        <f t="shared" si="30"/>
        <v>-29.571984435797667</v>
      </c>
      <c r="E49" s="734">
        <v>45474</v>
      </c>
      <c r="F49" s="737">
        <f>'10+_UNIDADES_2024'!G$16</f>
        <v>126</v>
      </c>
      <c r="G49" s="738">
        <f t="shared" si="31"/>
        <v>0.8</v>
      </c>
    </row>
    <row r="50" spans="1:8" s="444" customFormat="1" ht="15">
      <c r="A50" s="734">
        <v>45505</v>
      </c>
      <c r="B50" s="737">
        <f>'10+_UNIDADES_2024'!F$15</f>
        <v>206</v>
      </c>
      <c r="C50" s="738">
        <f t="shared" ref="C50" si="32">((B50-B49)/B49)*100</f>
        <v>13.812154696132598</v>
      </c>
      <c r="E50" s="734">
        <v>45505</v>
      </c>
      <c r="F50" s="737">
        <f>'10+_UNIDADES_2024'!F$16</f>
        <v>130</v>
      </c>
      <c r="G50" s="738">
        <f t="shared" ref="G50" si="33">((F50-F49)/F49)*100</f>
        <v>3.1746031746031744</v>
      </c>
    </row>
    <row r="51" spans="1:8" s="444" customFormat="1" ht="15">
      <c r="A51" s="734">
        <v>45536</v>
      </c>
      <c r="B51" s="737">
        <f>'10+_UNIDADES_2024'!E$15</f>
        <v>181</v>
      </c>
      <c r="C51" s="738">
        <f t="shared" ref="C51:C53" si="34">((B51-B50)/B50)*100</f>
        <v>-12.135922330097088</v>
      </c>
      <c r="E51" s="734">
        <v>45536</v>
      </c>
      <c r="F51" s="737">
        <f>'10+_UNIDADES_2024'!E$16</f>
        <v>97</v>
      </c>
      <c r="G51" s="738">
        <f t="shared" ref="G51:G53" si="35">((F51-F50)/F50)*100</f>
        <v>-25.384615384615383</v>
      </c>
    </row>
    <row r="52" spans="1:8" ht="15">
      <c r="A52" s="734">
        <v>45566</v>
      </c>
      <c r="B52" s="737">
        <f>'10+_UNIDADES_2024'!D$15</f>
        <v>173</v>
      </c>
      <c r="C52" s="738">
        <f t="shared" si="34"/>
        <v>-4.4198895027624303</v>
      </c>
      <c r="D52" s="444"/>
      <c r="E52" s="734">
        <v>45566</v>
      </c>
      <c r="F52" s="737">
        <f>'10+_UNIDADES_2024'!D$16</f>
        <v>171</v>
      </c>
      <c r="G52" s="738">
        <f t="shared" si="35"/>
        <v>76.288659793814432</v>
      </c>
      <c r="H52" s="444"/>
    </row>
    <row r="53" spans="1:8" s="444" customFormat="1" ht="15">
      <c r="A53" s="734">
        <v>45597</v>
      </c>
      <c r="B53" s="737">
        <f>'10+_UNIDADES_2024'!C$15</f>
        <v>199</v>
      </c>
      <c r="C53" s="738">
        <f t="shared" si="34"/>
        <v>15.028901734104046</v>
      </c>
      <c r="E53" s="734">
        <v>45597</v>
      </c>
      <c r="F53" s="737">
        <f>'10+_UNIDADES_2024'!C$16</f>
        <v>116</v>
      </c>
      <c r="G53" s="738">
        <f t="shared" si="35"/>
        <v>-32.163742690058477</v>
      </c>
    </row>
    <row r="54" spans="1:8" ht="15.75" thickBot="1">
      <c r="A54" s="593">
        <v>45627</v>
      </c>
      <c r="B54" s="651">
        <f>'10+_UNIDADES_2024'!B$15</f>
        <v>0</v>
      </c>
      <c r="C54" s="652">
        <f t="shared" ref="C54" si="36">((B54-B53)/B53)*100</f>
        <v>-100</v>
      </c>
      <c r="E54" s="593">
        <v>45627</v>
      </c>
      <c r="F54" s="651">
        <f>'10+_UNIDADES_2024'!B$16</f>
        <v>0</v>
      </c>
      <c r="G54" s="652">
        <f t="shared" ref="G54" si="37">((F54-F53)/F53)*100</f>
        <v>-100</v>
      </c>
    </row>
    <row r="55" spans="1:8">
      <c r="B55" s="9"/>
      <c r="C55" s="9"/>
    </row>
    <row r="56" spans="1:8">
      <c r="B56" s="9"/>
      <c r="C56" s="9"/>
    </row>
    <row r="57" spans="1:8">
      <c r="B57" s="9"/>
      <c r="C57" s="9"/>
    </row>
    <row r="58" spans="1:8">
      <c r="B58" s="9"/>
      <c r="C58" s="9"/>
    </row>
    <row r="59" spans="1:8">
      <c r="B59" s="9"/>
      <c r="C59" s="9"/>
    </row>
    <row r="60" spans="1:8" ht="15">
      <c r="A60" s="1"/>
    </row>
  </sheetData>
  <mergeCells count="10">
    <mergeCell ref="M9:O9"/>
    <mergeCell ref="A25:C25"/>
    <mergeCell ref="E25:G25"/>
    <mergeCell ref="I25:K25"/>
    <mergeCell ref="M25:O25"/>
    <mergeCell ref="A41:C41"/>
    <mergeCell ref="E41:G41"/>
    <mergeCell ref="A9:C9"/>
    <mergeCell ref="E9:G9"/>
    <mergeCell ref="I9:K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1 B22:C22 G13:G22 K13:K22 O13:O22 C29:C38 G29:G38 K29:K38 O29:O38 C45:C54 G45:G54" evalErro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R25"/>
  <sheetViews>
    <sheetView zoomScaleNormal="100" workbookViewId="0">
      <selection activeCell="B16" sqref="B16"/>
    </sheetView>
  </sheetViews>
  <sheetFormatPr defaultColWidth="5.5703125" defaultRowHeight="14.25"/>
  <cols>
    <col min="1" max="1" width="52.42578125" style="9" customWidth="1"/>
    <col min="2" max="2" width="7.7109375" style="94" bestFit="1" customWidth="1"/>
    <col min="3" max="4" width="7.5703125" style="94" bestFit="1" customWidth="1"/>
    <col min="5" max="5" width="7.5703125" style="94" customWidth="1"/>
    <col min="6" max="6" width="9.140625" style="94" customWidth="1"/>
    <col min="7" max="7" width="3" style="9" customWidth="1"/>
    <col min="8" max="17" width="9.140625" style="9" customWidth="1"/>
    <col min="18" max="18" width="15.42578125" style="9" customWidth="1"/>
    <col min="19" max="222" width="9.140625" style="9" customWidth="1"/>
    <col min="223" max="223" width="58.28515625" style="9" customWidth="1"/>
    <col min="224" max="224" width="3.7109375" style="9" bestFit="1" customWidth="1"/>
    <col min="225" max="225" width="5.5703125" style="9" bestFit="1" customWidth="1"/>
    <col min="226" max="226" width="5.5703125" style="9" customWidth="1"/>
    <col min="227" max="16384" width="5.5703125" style="9"/>
  </cols>
  <sheetData>
    <row r="1" spans="1:18" ht="15">
      <c r="A1" s="1" t="s">
        <v>0</v>
      </c>
      <c r="B1" s="123"/>
      <c r="C1" s="123"/>
      <c r="D1" s="123"/>
      <c r="E1" s="123"/>
    </row>
    <row r="2" spans="1:18" ht="15">
      <c r="A2" s="1" t="s">
        <v>1</v>
      </c>
      <c r="B2" s="6"/>
      <c r="C2" s="6"/>
      <c r="D2" s="6"/>
      <c r="E2" s="6"/>
    </row>
    <row r="3" spans="1:18" ht="15">
      <c r="A3" s="1"/>
      <c r="B3" s="6"/>
      <c r="C3" s="6"/>
      <c r="D3" s="6"/>
      <c r="E3" s="6"/>
    </row>
    <row r="4" spans="1:18" ht="15">
      <c r="A4" s="1" t="s">
        <v>492</v>
      </c>
      <c r="B4" s="6"/>
      <c r="C4" s="6"/>
      <c r="D4" s="6"/>
      <c r="E4" s="6"/>
    </row>
    <row r="5" spans="1:18" ht="15" thickBot="1"/>
    <row r="6" spans="1:18" ht="15.75" thickBot="1">
      <c r="A6" s="125" t="s">
        <v>203</v>
      </c>
      <c r="B6" s="17">
        <v>45597</v>
      </c>
      <c r="C6" s="20">
        <v>45566</v>
      </c>
      <c r="D6" s="18">
        <v>45536</v>
      </c>
      <c r="E6" s="118" t="s">
        <v>5</v>
      </c>
      <c r="F6" s="153" t="s">
        <v>6</v>
      </c>
    </row>
    <row r="7" spans="1:18" ht="14.25" customHeight="1" thickBot="1">
      <c r="A7" s="129" t="s">
        <v>225</v>
      </c>
      <c r="B7" s="26">
        <v>518</v>
      </c>
      <c r="C7" s="24">
        <v>574</v>
      </c>
      <c r="D7" s="24">
        <v>546</v>
      </c>
      <c r="E7" s="156">
        <f>SUM(B7:D7)</f>
        <v>1638</v>
      </c>
      <c r="F7" s="157">
        <f>AVERAGE(B7:D7)</f>
        <v>546</v>
      </c>
      <c r="R7" s="93"/>
    </row>
    <row r="8" spans="1:18" ht="15" customHeight="1" thickBot="1">
      <c r="A8" s="134" t="s">
        <v>226</v>
      </c>
      <c r="B8" s="36">
        <v>485</v>
      </c>
      <c r="C8" s="26">
        <v>464</v>
      </c>
      <c r="D8" s="26">
        <v>487</v>
      </c>
      <c r="E8" s="31">
        <f t="shared" ref="E8:E16" si="0">SUM(B8:D8)</f>
        <v>1436</v>
      </c>
      <c r="F8" s="131">
        <f t="shared" ref="F8:F17" si="1">AVERAGE(B8:D8)</f>
        <v>478.66666666666669</v>
      </c>
      <c r="R8" s="93"/>
    </row>
    <row r="9" spans="1:18" ht="15.75" thickBot="1">
      <c r="A9" s="134" t="s">
        <v>142</v>
      </c>
      <c r="B9" s="36">
        <v>287</v>
      </c>
      <c r="C9" s="36">
        <v>474</v>
      </c>
      <c r="D9" s="36">
        <v>567</v>
      </c>
      <c r="E9" s="31">
        <f t="shared" si="0"/>
        <v>1328</v>
      </c>
      <c r="F9" s="131">
        <f t="shared" si="1"/>
        <v>442.66666666666669</v>
      </c>
      <c r="R9" s="93"/>
    </row>
    <row r="10" spans="1:18" ht="15.75" thickBot="1">
      <c r="A10" s="134" t="s">
        <v>212</v>
      </c>
      <c r="B10" s="36">
        <v>321</v>
      </c>
      <c r="C10" s="36">
        <v>384</v>
      </c>
      <c r="D10" s="36">
        <v>545</v>
      </c>
      <c r="E10" s="31">
        <f t="shared" si="0"/>
        <v>1250</v>
      </c>
      <c r="F10" s="131">
        <f t="shared" si="1"/>
        <v>416.66666666666669</v>
      </c>
      <c r="R10" s="93"/>
    </row>
    <row r="11" spans="1:18" ht="15.75" thickBot="1">
      <c r="A11" s="134" t="s">
        <v>218</v>
      </c>
      <c r="B11" s="36">
        <v>331</v>
      </c>
      <c r="C11" s="36">
        <v>362</v>
      </c>
      <c r="D11" s="36">
        <v>332</v>
      </c>
      <c r="E11" s="31">
        <f t="shared" si="0"/>
        <v>1025</v>
      </c>
      <c r="F11" s="131">
        <f t="shared" si="1"/>
        <v>341.66666666666669</v>
      </c>
      <c r="R11" s="93"/>
    </row>
    <row r="12" spans="1:18" ht="15" customHeight="1" thickBot="1">
      <c r="A12" s="134" t="s">
        <v>223</v>
      </c>
      <c r="B12" s="36">
        <v>315</v>
      </c>
      <c r="C12" s="36">
        <v>320</v>
      </c>
      <c r="D12" s="36">
        <v>354</v>
      </c>
      <c r="E12" s="31">
        <f t="shared" si="0"/>
        <v>989</v>
      </c>
      <c r="F12" s="131">
        <f t="shared" si="1"/>
        <v>329.66666666666669</v>
      </c>
      <c r="R12" s="93"/>
    </row>
    <row r="13" spans="1:18" ht="15.75" thickBot="1">
      <c r="A13" s="134" t="s">
        <v>227</v>
      </c>
      <c r="B13" s="36">
        <v>251</v>
      </c>
      <c r="C13" s="36">
        <v>389</v>
      </c>
      <c r="D13" s="36">
        <v>347</v>
      </c>
      <c r="E13" s="31">
        <f t="shared" si="0"/>
        <v>987</v>
      </c>
      <c r="F13" s="131">
        <f t="shared" si="1"/>
        <v>329</v>
      </c>
      <c r="R13" s="93"/>
    </row>
    <row r="14" spans="1:18" ht="15.75" thickBot="1">
      <c r="A14" s="134" t="s">
        <v>222</v>
      </c>
      <c r="B14" s="36">
        <v>328</v>
      </c>
      <c r="C14" s="36">
        <v>352</v>
      </c>
      <c r="D14" s="36">
        <v>298</v>
      </c>
      <c r="E14" s="31">
        <f t="shared" si="0"/>
        <v>978</v>
      </c>
      <c r="F14" s="131">
        <f t="shared" si="1"/>
        <v>326</v>
      </c>
      <c r="R14" s="93"/>
    </row>
    <row r="15" spans="1:18" ht="15.75" thickBot="1">
      <c r="A15" s="134" t="s">
        <v>231</v>
      </c>
      <c r="B15" s="36">
        <v>199</v>
      </c>
      <c r="C15" s="36">
        <v>173</v>
      </c>
      <c r="D15" s="36">
        <v>181</v>
      </c>
      <c r="E15" s="31">
        <f t="shared" si="0"/>
        <v>553</v>
      </c>
      <c r="F15" s="131">
        <f t="shared" si="1"/>
        <v>184.33333333333334</v>
      </c>
      <c r="R15" s="93"/>
    </row>
    <row r="16" spans="1:18" ht="15.75" thickBot="1">
      <c r="A16" s="134" t="s">
        <v>210</v>
      </c>
      <c r="B16" s="36">
        <v>116</v>
      </c>
      <c r="C16" s="36">
        <v>171</v>
      </c>
      <c r="D16" s="36">
        <v>97</v>
      </c>
      <c r="E16" s="158">
        <f t="shared" si="0"/>
        <v>384</v>
      </c>
      <c r="F16" s="159">
        <f t="shared" si="1"/>
        <v>128</v>
      </c>
      <c r="R16" s="93"/>
    </row>
    <row r="17" spans="1:7" ht="15.75" customHeight="1" thickBot="1">
      <c r="A17" s="89" t="s">
        <v>5</v>
      </c>
      <c r="B17" s="50">
        <f>SUM(B7:B16)</f>
        <v>3151</v>
      </c>
      <c r="C17" s="155">
        <f>SUM(C7:C16)</f>
        <v>3663</v>
      </c>
      <c r="D17" s="51">
        <f>SUM(D7:D16)</f>
        <v>3754</v>
      </c>
      <c r="E17" s="145">
        <f>SUM(E7:E16)</f>
        <v>10568</v>
      </c>
      <c r="F17" s="160">
        <f t="shared" si="1"/>
        <v>3522.6666666666665</v>
      </c>
    </row>
    <row r="18" spans="1:7" ht="15">
      <c r="A18" s="161"/>
      <c r="B18" s="6"/>
      <c r="C18" s="6"/>
      <c r="D18" s="6"/>
      <c r="E18" s="6"/>
    </row>
    <row r="19" spans="1:7" ht="57" customHeight="1">
      <c r="A19" s="90"/>
      <c r="B19" s="162"/>
      <c r="C19" s="162"/>
      <c r="D19" s="162"/>
      <c r="E19" s="162"/>
      <c r="F19" s="1059"/>
      <c r="G19" s="1059"/>
    </row>
    <row r="20" spans="1:7">
      <c r="A20" s="91"/>
      <c r="B20" s="163"/>
      <c r="C20" s="163"/>
      <c r="D20" s="163"/>
      <c r="E20" s="163"/>
    </row>
    <row r="21" spans="1:7" ht="82.5" customHeight="1">
      <c r="A21" s="90"/>
      <c r="B21" s="162"/>
      <c r="C21" s="162"/>
      <c r="D21" s="162"/>
      <c r="E21" s="162"/>
      <c r="F21" s="1059"/>
      <c r="G21" s="1059"/>
    </row>
    <row r="22" spans="1:7">
      <c r="A22" s="90"/>
      <c r="B22" s="162"/>
      <c r="C22" s="162"/>
      <c r="D22" s="162"/>
      <c r="E22" s="162"/>
    </row>
    <row r="23" spans="1:7" ht="66.75" customHeight="1">
      <c r="A23" s="90"/>
      <c r="B23" s="162"/>
      <c r="C23" s="162"/>
      <c r="D23" s="162"/>
      <c r="E23" s="162"/>
      <c r="F23" s="1059"/>
      <c r="G23" s="1059"/>
    </row>
    <row r="24" spans="1:7">
      <c r="A24" s="91"/>
      <c r="B24" s="163"/>
      <c r="C24" s="163"/>
      <c r="D24" s="163"/>
      <c r="E24" s="163"/>
    </row>
    <row r="25" spans="1:7">
      <c r="A25" s="90"/>
      <c r="B25" s="162"/>
      <c r="C25" s="162"/>
      <c r="D25" s="162"/>
      <c r="E25" s="162"/>
    </row>
  </sheetData>
  <mergeCells count="3">
    <mergeCell ref="F19:G19"/>
    <mergeCell ref="F21:G21"/>
    <mergeCell ref="F23:G2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B17:D17" formulaRange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E41"/>
  <sheetViews>
    <sheetView zoomScaleNormal="100" workbookViewId="0">
      <selection activeCell="I28" sqref="I28"/>
    </sheetView>
  </sheetViews>
  <sheetFormatPr defaultColWidth="5.5703125" defaultRowHeight="14.25"/>
  <cols>
    <col min="1" max="1" width="58.28515625" style="9" customWidth="1"/>
    <col min="2" max="2" width="8.140625" style="94" customWidth="1"/>
    <col min="3" max="16" width="9.140625" style="9" customWidth="1"/>
    <col min="17" max="21" width="9.140625" style="81" customWidth="1"/>
    <col min="22" max="22" width="12" style="81" customWidth="1"/>
    <col min="23" max="23" width="9.140625" style="81" customWidth="1"/>
    <col min="24" max="24" width="12.85546875" style="81" customWidth="1"/>
    <col min="25" max="25" width="20.28515625" style="81" bestFit="1" customWidth="1"/>
    <col min="26" max="26" width="24.28515625" style="81" hidden="1" customWidth="1"/>
    <col min="27" max="27" width="9.140625" style="81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8" t="s">
        <v>0</v>
      </c>
    </row>
    <row r="2" spans="1:15" ht="15">
      <c r="A2" s="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15">
      <c r="A3" s="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15">
      <c r="A4" s="1" t="s">
        <v>566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ht="15" thickBot="1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ht="15.75" thickBot="1">
      <c r="A6" s="125" t="s">
        <v>203</v>
      </c>
      <c r="B6" s="17">
        <v>45597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>
      <c r="A7" s="129" t="s">
        <v>225</v>
      </c>
      <c r="B7" s="26">
        <v>518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>
      <c r="A8" s="134" t="s">
        <v>226</v>
      </c>
      <c r="B8" s="36">
        <v>485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ht="15" customHeight="1">
      <c r="A9" s="134" t="s">
        <v>218</v>
      </c>
      <c r="B9" s="36">
        <v>331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1:15">
      <c r="A10" s="134" t="s">
        <v>222</v>
      </c>
      <c r="B10" s="36">
        <v>328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15">
      <c r="A11" s="134" t="s">
        <v>212</v>
      </c>
      <c r="B11" s="36">
        <v>321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spans="1:15">
      <c r="A12" s="134" t="s">
        <v>223</v>
      </c>
      <c r="B12" s="36">
        <v>315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spans="1:15" ht="15" customHeight="1">
      <c r="A13" s="134" t="s">
        <v>142</v>
      </c>
      <c r="B13" s="36">
        <v>287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pans="1:15">
      <c r="A14" s="134" t="s">
        <v>227</v>
      </c>
      <c r="B14" s="36">
        <v>251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pans="1:15">
      <c r="A15" s="134" t="s">
        <v>231</v>
      </c>
      <c r="B15" s="36">
        <v>199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pans="1:15" ht="15" thickBot="1">
      <c r="A16" s="134" t="s">
        <v>210</v>
      </c>
      <c r="B16" s="36">
        <v>116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pans="1:31" ht="15.75" thickBot="1">
      <c r="A17" s="855" t="s">
        <v>5</v>
      </c>
      <c r="B17" s="802">
        <f>SUM(B7:B16)</f>
        <v>3151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31" s="451" customFormat="1" ht="15">
      <c r="A18" s="478"/>
      <c r="B18" s="479"/>
    </row>
    <row r="19" spans="1:31" s="451" customFormat="1">
      <c r="A19" s="456" t="s">
        <v>276</v>
      </c>
      <c r="B19" s="930"/>
      <c r="C19" s="444"/>
      <c r="D19" s="444"/>
      <c r="E19" s="444"/>
      <c r="F19" s="444"/>
      <c r="G19" s="444"/>
      <c r="H19" s="444"/>
      <c r="I19" s="444"/>
      <c r="J19" s="444"/>
      <c r="K19" s="444"/>
      <c r="L19" s="444"/>
      <c r="M19" s="444"/>
      <c r="N19" s="444"/>
      <c r="O19" s="444"/>
    </row>
    <row r="20" spans="1:31" s="451" customFormat="1" ht="15.75" customHeight="1">
      <c r="A20" s="800"/>
      <c r="B20" s="801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4"/>
      <c r="O20" s="444"/>
      <c r="P20" s="444"/>
      <c r="Q20" s="444"/>
      <c r="R20" s="444"/>
      <c r="S20" s="444"/>
    </row>
    <row r="21" spans="1:31" s="451" customFormat="1">
      <c r="A21" s="456"/>
      <c r="B21" s="474"/>
      <c r="M21" s="444"/>
      <c r="N21" s="444"/>
      <c r="O21" s="444"/>
      <c r="P21" s="444"/>
      <c r="Q21" s="444"/>
      <c r="R21" s="444"/>
      <c r="S21" s="444"/>
    </row>
    <row r="22" spans="1:31" s="444" customFormat="1" ht="15" customHeight="1">
      <c r="A22" s="455"/>
      <c r="B22" s="451" t="str">
        <f>A7</f>
        <v>Secretaria Municipal da Saúde</v>
      </c>
      <c r="C22" s="451" t="str">
        <f>A8</f>
        <v>Secretaria Municipal das Subprefeituras</v>
      </c>
      <c r="D22" s="451" t="str">
        <f>A9</f>
        <v>São Paulo Transportes - SPTRANS</v>
      </c>
      <c r="E22" s="451" t="str">
        <f>A10</f>
        <v>Secretaria Executiva de Limpeza Urbana**</v>
      </c>
      <c r="F22" s="451" t="str">
        <f>A11</f>
        <v>Companhia de Engenharia de Tráfego - CET</v>
      </c>
      <c r="G22" s="451" t="str">
        <f>A12</f>
        <v>Secretaria Municipal da Fazenda</v>
      </c>
      <c r="H22" s="451" t="str">
        <f>A13</f>
        <v>Órgão externo</v>
      </c>
      <c r="I22" s="451" t="str">
        <f>A14</f>
        <v>Secretaria Municipal de Assistência e Desenvolvimento Social</v>
      </c>
      <c r="J22" s="451" t="str">
        <f>A15</f>
        <v>Secretaria Municipal de Educação</v>
      </c>
      <c r="K22" s="451" t="str">
        <f>A16</f>
        <v xml:space="preserve">Agência Reguladora de Serviços Públicos do Município de São Paulo** </v>
      </c>
      <c r="L22" s="451" t="s">
        <v>5</v>
      </c>
    </row>
    <row r="23" spans="1:31" s="444" customFormat="1">
      <c r="A23" s="456"/>
      <c r="B23" s="451">
        <f>B7</f>
        <v>518</v>
      </c>
      <c r="C23" s="451">
        <f>B8</f>
        <v>485</v>
      </c>
      <c r="D23" s="451">
        <f>B9</f>
        <v>331</v>
      </c>
      <c r="E23" s="451">
        <f>B10</f>
        <v>328</v>
      </c>
      <c r="F23" s="451">
        <f>B11</f>
        <v>321</v>
      </c>
      <c r="G23" s="451">
        <f>B12</f>
        <v>315</v>
      </c>
      <c r="H23" s="451">
        <f>B13</f>
        <v>287</v>
      </c>
      <c r="I23" s="451">
        <f>B14</f>
        <v>251</v>
      </c>
      <c r="J23" s="451">
        <f>B15</f>
        <v>199</v>
      </c>
      <c r="K23" s="451">
        <f>B16</f>
        <v>116</v>
      </c>
      <c r="L23" s="457"/>
      <c r="S23" s="447"/>
      <c r="T23" s="448"/>
      <c r="U23" s="448"/>
      <c r="V23" s="448"/>
      <c r="W23" s="448"/>
      <c r="X23" s="448"/>
      <c r="Y23" s="448"/>
      <c r="Z23" s="445"/>
      <c r="AA23" s="448"/>
      <c r="AB23" s="448"/>
      <c r="AC23" s="448"/>
      <c r="AD23" s="448"/>
      <c r="AE23" s="449"/>
    </row>
    <row r="24" spans="1:31" s="444" customFormat="1" ht="16.5" customHeight="1">
      <c r="A24" s="461"/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7"/>
      <c r="S24" s="447"/>
      <c r="T24" s="448"/>
      <c r="U24" s="448"/>
      <c r="V24" s="448"/>
      <c r="W24" s="448"/>
      <c r="X24" s="448"/>
      <c r="Y24" s="448"/>
      <c r="Z24" s="445"/>
      <c r="AA24" s="448"/>
      <c r="AB24" s="448"/>
      <c r="AC24" s="448"/>
      <c r="AD24" s="448"/>
      <c r="AE24" s="449"/>
    </row>
    <row r="25" spans="1:31" s="444" customFormat="1" ht="15">
      <c r="A25" s="456"/>
      <c r="B25" s="451"/>
      <c r="C25" s="451"/>
      <c r="D25" s="451"/>
      <c r="E25" s="451"/>
      <c r="F25" s="451"/>
      <c r="G25" s="451"/>
      <c r="H25" s="451"/>
      <c r="I25" s="451"/>
      <c r="J25" s="451"/>
      <c r="K25" s="451">
        <v>300</v>
      </c>
      <c r="L25" s="892">
        <f>UNIDADES!C71</f>
        <v>4710</v>
      </c>
      <c r="S25" s="447"/>
      <c r="T25" s="448"/>
      <c r="U25" s="448"/>
      <c r="V25" s="448"/>
      <c r="W25" s="448"/>
      <c r="X25" s="448"/>
      <c r="Y25" s="448"/>
      <c r="Z25" s="445"/>
      <c r="AA25" s="448"/>
      <c r="AB25" s="448"/>
      <c r="AC25" s="448"/>
      <c r="AD25" s="448"/>
      <c r="AE25" s="449"/>
    </row>
    <row r="26" spans="1:31" s="444" customFormat="1" ht="15">
      <c r="A26" s="451"/>
      <c r="B26" s="459"/>
      <c r="C26" s="451"/>
      <c r="D26" s="451"/>
      <c r="E26" s="451"/>
      <c r="F26" s="451"/>
      <c r="G26" s="451"/>
      <c r="H26" s="1013"/>
      <c r="I26" s="451"/>
      <c r="J26" s="451"/>
      <c r="K26" s="451"/>
      <c r="L26" s="451"/>
      <c r="S26" s="447"/>
      <c r="T26" s="448"/>
      <c r="U26" s="448"/>
      <c r="V26" s="448"/>
      <c r="W26" s="448"/>
      <c r="X26" s="448"/>
      <c r="Y26" s="448"/>
      <c r="Z26" s="445"/>
      <c r="AA26" s="448"/>
      <c r="AB26" s="448"/>
      <c r="AC26" s="448"/>
      <c r="AD26" s="448"/>
      <c r="AE26" s="449"/>
    </row>
    <row r="27" spans="1:31" s="444" customFormat="1">
      <c r="B27" s="448"/>
      <c r="S27" s="447"/>
      <c r="T27" s="448"/>
      <c r="U27" s="448"/>
      <c r="V27" s="448"/>
      <c r="W27" s="448"/>
      <c r="X27" s="448"/>
      <c r="Y27" s="448"/>
      <c r="Z27" s="445"/>
      <c r="AA27" s="448"/>
      <c r="AB27" s="448"/>
      <c r="AC27" s="448"/>
      <c r="AD27" s="448"/>
      <c r="AE27" s="449"/>
    </row>
    <row r="28" spans="1:31" s="444" customFormat="1">
      <c r="B28" s="448"/>
      <c r="S28" s="447"/>
      <c r="T28" s="448"/>
      <c r="U28" s="448"/>
      <c r="V28" s="448"/>
      <c r="W28" s="448"/>
      <c r="X28" s="448"/>
      <c r="Y28" s="448"/>
      <c r="Z28" s="445"/>
      <c r="AA28" s="448"/>
      <c r="AB28" s="448"/>
      <c r="AC28" s="448"/>
      <c r="AD28" s="448"/>
      <c r="AE28" s="449"/>
    </row>
    <row r="29" spans="1:31" s="444" customFormat="1">
      <c r="B29" s="448"/>
      <c r="S29" s="447"/>
      <c r="T29" s="448"/>
      <c r="U29" s="448"/>
      <c r="V29" s="448"/>
      <c r="W29" s="448"/>
      <c r="X29" s="448"/>
      <c r="Y29" s="448"/>
      <c r="Z29" s="445"/>
      <c r="AA29" s="448"/>
      <c r="AB29" s="448"/>
      <c r="AC29" s="448"/>
      <c r="AD29" s="448"/>
      <c r="AE29" s="449"/>
    </row>
    <row r="30" spans="1:31" s="444" customFormat="1">
      <c r="B30" s="448"/>
      <c r="S30" s="447"/>
      <c r="T30" s="448"/>
      <c r="U30" s="448"/>
      <c r="V30" s="448"/>
      <c r="W30" s="448"/>
      <c r="X30" s="448"/>
      <c r="Y30" s="448"/>
      <c r="Z30" s="445"/>
      <c r="AA30" s="448"/>
      <c r="AB30" s="448"/>
      <c r="AC30" s="448"/>
      <c r="AD30" s="448"/>
      <c r="AE30" s="449"/>
    </row>
    <row r="31" spans="1:31" s="444" customFormat="1">
      <c r="B31" s="448"/>
      <c r="S31" s="447"/>
      <c r="T31" s="448"/>
      <c r="U31" s="448"/>
      <c r="V31" s="448"/>
      <c r="W31" s="448"/>
      <c r="X31" s="448"/>
      <c r="Y31" s="448"/>
      <c r="Z31" s="445"/>
      <c r="AA31" s="448"/>
      <c r="AB31" s="448"/>
      <c r="AC31" s="448"/>
      <c r="AD31" s="448"/>
      <c r="AE31" s="449"/>
    </row>
    <row r="32" spans="1:31" s="444" customFormat="1">
      <c r="B32" s="448"/>
      <c r="S32" s="447"/>
      <c r="T32" s="448"/>
      <c r="U32" s="448"/>
      <c r="V32" s="448"/>
      <c r="W32" s="448"/>
      <c r="X32" s="448"/>
      <c r="Y32" s="448"/>
      <c r="Z32" s="445"/>
      <c r="AA32" s="448"/>
      <c r="AB32" s="448"/>
      <c r="AC32" s="448"/>
      <c r="AD32" s="448"/>
      <c r="AE32" s="449"/>
    </row>
    <row r="33" spans="1:28" s="444" customFormat="1">
      <c r="B33" s="448"/>
    </row>
    <row r="34" spans="1:28" s="444" customFormat="1">
      <c r="B34" s="448"/>
    </row>
    <row r="35" spans="1:28">
      <c r="A35" s="81"/>
      <c r="B35" s="1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U35" s="9"/>
      <c r="V35" s="9"/>
      <c r="W35" s="9"/>
      <c r="X35" s="9"/>
      <c r="Y35" s="9"/>
      <c r="Z35" s="9"/>
      <c r="AA35" s="9"/>
      <c r="AB35" s="81"/>
    </row>
    <row r="36" spans="1:28">
      <c r="A36" s="81"/>
      <c r="B36" s="1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U36" s="9"/>
      <c r="V36" s="9"/>
      <c r="W36" s="9"/>
      <c r="X36" s="9"/>
      <c r="Y36" s="9"/>
      <c r="Z36" s="9"/>
      <c r="AA36" s="9"/>
      <c r="AB36" s="81"/>
    </row>
    <row r="37" spans="1:28">
      <c r="A37" s="81"/>
      <c r="B37" s="1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U37" s="9"/>
      <c r="V37" s="9"/>
      <c r="W37" s="9"/>
      <c r="X37" s="9"/>
      <c r="Y37" s="9"/>
      <c r="Z37" s="9"/>
      <c r="AA37" s="9"/>
      <c r="AB37" s="81"/>
    </row>
    <row r="38" spans="1:28">
      <c r="A38" s="81"/>
      <c r="B38" s="169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U38" s="9"/>
      <c r="V38" s="9"/>
      <c r="W38" s="9"/>
      <c r="X38" s="9"/>
      <c r="Y38" s="9"/>
      <c r="Z38" s="9"/>
      <c r="AA38" s="9"/>
      <c r="AB38" s="81"/>
    </row>
    <row r="39" spans="1:28">
      <c r="A39" s="81"/>
      <c r="B39" s="169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U39" s="9"/>
      <c r="V39" s="9"/>
      <c r="W39" s="9"/>
      <c r="X39" s="9"/>
      <c r="Y39" s="9"/>
      <c r="Z39" s="9"/>
      <c r="AA39" s="9"/>
      <c r="AB39" s="81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T50"/>
  <sheetViews>
    <sheetView zoomScale="90" zoomScaleNormal="90" workbookViewId="0">
      <selection activeCell="P2" sqref="P2"/>
    </sheetView>
  </sheetViews>
  <sheetFormatPr defaultRowHeight="15"/>
  <cols>
    <col min="1" max="1" width="24.85546875" style="171" customWidth="1"/>
    <col min="2" max="3" width="6.85546875" bestFit="1" customWidth="1"/>
    <col min="4" max="4" width="6.42578125" bestFit="1" customWidth="1"/>
    <col min="5" max="5" width="6.5703125" style="68" customWidth="1"/>
    <col min="6" max="6" width="7" style="77" bestFit="1" customWidth="1"/>
    <col min="7" max="7" width="5.85546875" style="77" bestFit="1" customWidth="1"/>
    <col min="8" max="8" width="6.42578125" style="77" bestFit="1" customWidth="1"/>
    <col min="9" max="9" width="7" style="77" bestFit="1" customWidth="1"/>
    <col min="10" max="10" width="6.5703125" style="111" bestFit="1" customWidth="1"/>
    <col min="11" max="11" width="7.140625" style="77" bestFit="1" customWidth="1"/>
    <col min="12" max="12" width="6.28515625" style="77" bestFit="1" customWidth="1"/>
    <col min="13" max="13" width="6.42578125" bestFit="1" customWidth="1"/>
    <col min="14" max="14" width="6.7109375" bestFit="1" customWidth="1"/>
    <col min="15" max="15" width="7.140625" style="3" customWidth="1"/>
    <col min="16" max="16" width="14.5703125" customWidth="1"/>
    <col min="17" max="17" width="9.140625" customWidth="1"/>
  </cols>
  <sheetData>
    <row r="1" spans="1:16">
      <c r="A1" s="170" t="s">
        <v>0</v>
      </c>
      <c r="B1" s="78"/>
      <c r="C1" s="78"/>
      <c r="D1" s="78"/>
      <c r="E1" s="79"/>
      <c r="F1" s="123"/>
      <c r="G1" s="123"/>
    </row>
    <row r="2" spans="1:16">
      <c r="A2" s="124" t="s">
        <v>1</v>
      </c>
      <c r="B2" s="1"/>
      <c r="C2" s="1"/>
      <c r="D2" s="1"/>
      <c r="E2" s="67"/>
      <c r="F2" s="6"/>
      <c r="G2" s="6"/>
    </row>
    <row r="3" spans="1:16" ht="15.75" thickBot="1"/>
    <row r="4" spans="1:16" ht="39.75" thickBot="1">
      <c r="A4" s="48" t="s">
        <v>478</v>
      </c>
      <c r="B4" s="172">
        <v>45627</v>
      </c>
      <c r="C4" s="173">
        <v>45597</v>
      </c>
      <c r="D4" s="174">
        <v>45566</v>
      </c>
      <c r="E4" s="172">
        <v>45536</v>
      </c>
      <c r="F4" s="173">
        <v>45505</v>
      </c>
      <c r="G4" s="174">
        <v>45474</v>
      </c>
      <c r="H4" s="172">
        <v>45444</v>
      </c>
      <c r="I4" s="172">
        <v>45413</v>
      </c>
      <c r="J4" s="172">
        <v>45383</v>
      </c>
      <c r="K4" s="172">
        <v>45352</v>
      </c>
      <c r="L4" s="172">
        <v>45323</v>
      </c>
      <c r="M4" s="173">
        <v>45292</v>
      </c>
      <c r="N4" s="70" t="s">
        <v>5</v>
      </c>
      <c r="O4" s="70" t="s">
        <v>6</v>
      </c>
      <c r="P4" s="175" t="s">
        <v>277</v>
      </c>
    </row>
    <row r="5" spans="1:16">
      <c r="A5" s="129" t="s">
        <v>278</v>
      </c>
      <c r="B5" s="26"/>
      <c r="C5" s="26">
        <v>26</v>
      </c>
      <c r="D5" s="26">
        <v>21</v>
      </c>
      <c r="E5" s="26">
        <v>14</v>
      </c>
      <c r="F5" s="26">
        <v>27</v>
      </c>
      <c r="G5" s="26">
        <v>29</v>
      </c>
      <c r="H5" s="26">
        <v>26</v>
      </c>
      <c r="I5" s="26">
        <v>20</v>
      </c>
      <c r="J5" s="26">
        <v>47</v>
      </c>
      <c r="K5" s="36">
        <v>21</v>
      </c>
      <c r="L5" s="26">
        <v>22</v>
      </c>
      <c r="M5" s="176">
        <v>22</v>
      </c>
      <c r="N5" s="177">
        <f>SUM(B5:M5)</f>
        <v>275</v>
      </c>
      <c r="O5" s="178">
        <f>AVERAGE(B5:M5)</f>
        <v>25</v>
      </c>
      <c r="P5" s="179">
        <f>N5/$N$37*100</f>
        <v>2.1113243761996161</v>
      </c>
    </row>
    <row r="6" spans="1:16">
      <c r="A6" s="134" t="s">
        <v>279</v>
      </c>
      <c r="B6" s="36"/>
      <c r="C6" s="36">
        <v>51</v>
      </c>
      <c r="D6" s="36">
        <v>60</v>
      </c>
      <c r="E6" s="36">
        <v>52</v>
      </c>
      <c r="F6" s="36">
        <v>48</v>
      </c>
      <c r="G6" s="36">
        <v>40</v>
      </c>
      <c r="H6" s="36">
        <v>39</v>
      </c>
      <c r="I6" s="36">
        <v>52</v>
      </c>
      <c r="J6" s="36">
        <v>55</v>
      </c>
      <c r="K6" s="36">
        <v>66</v>
      </c>
      <c r="L6" s="36">
        <v>48</v>
      </c>
      <c r="M6" s="34">
        <v>48</v>
      </c>
      <c r="N6" s="180">
        <f t="shared" ref="N6:N36" si="0">SUM(B6:M6)</f>
        <v>559</v>
      </c>
      <c r="O6" s="181">
        <f t="shared" ref="O6:O37" si="1">AVERAGE(B6:M6)</f>
        <v>50.81818181818182</v>
      </c>
      <c r="P6" s="182">
        <f t="shared" ref="P6:P36" si="2">N6/$N$37*100</f>
        <v>4.2917466410748562</v>
      </c>
    </row>
    <row r="7" spans="1:16">
      <c r="A7" s="134" t="s">
        <v>280</v>
      </c>
      <c r="B7" s="36"/>
      <c r="C7" s="36">
        <v>54</v>
      </c>
      <c r="D7" s="36">
        <v>49</v>
      </c>
      <c r="E7" s="36">
        <v>52</v>
      </c>
      <c r="F7" s="36">
        <v>39</v>
      </c>
      <c r="G7" s="36">
        <v>38</v>
      </c>
      <c r="H7" s="36">
        <v>35</v>
      </c>
      <c r="I7" s="36">
        <v>31</v>
      </c>
      <c r="J7" s="36">
        <v>58</v>
      </c>
      <c r="K7" s="36">
        <v>33</v>
      </c>
      <c r="L7" s="36">
        <v>33</v>
      </c>
      <c r="M7" s="34">
        <v>34</v>
      </c>
      <c r="N7" s="180">
        <f t="shared" si="0"/>
        <v>456</v>
      </c>
      <c r="O7" s="181">
        <f t="shared" si="1"/>
        <v>41.454545454545453</v>
      </c>
      <c r="P7" s="182">
        <f t="shared" si="2"/>
        <v>3.5009596928982729</v>
      </c>
    </row>
    <row r="8" spans="1:16">
      <c r="A8" s="134" t="s">
        <v>281</v>
      </c>
      <c r="B8" s="36"/>
      <c r="C8" s="36">
        <v>38</v>
      </c>
      <c r="D8" s="36">
        <v>35</v>
      </c>
      <c r="E8" s="36">
        <v>34</v>
      </c>
      <c r="F8" s="36">
        <v>32</v>
      </c>
      <c r="G8" s="36">
        <v>41</v>
      </c>
      <c r="H8" s="36">
        <v>67</v>
      </c>
      <c r="I8" s="36">
        <v>49</v>
      </c>
      <c r="J8" s="36">
        <v>42</v>
      </c>
      <c r="K8" s="36">
        <v>47</v>
      </c>
      <c r="L8" s="36">
        <v>51</v>
      </c>
      <c r="M8" s="34">
        <v>29</v>
      </c>
      <c r="N8" s="180">
        <f t="shared" si="0"/>
        <v>465</v>
      </c>
      <c r="O8" s="181">
        <f t="shared" si="1"/>
        <v>42.272727272727273</v>
      </c>
      <c r="P8" s="182">
        <f t="shared" si="2"/>
        <v>3.570057581573896</v>
      </c>
    </row>
    <row r="9" spans="1:16">
      <c r="A9" s="134" t="s">
        <v>282</v>
      </c>
      <c r="B9" s="36"/>
      <c r="C9" s="36">
        <v>15</v>
      </c>
      <c r="D9" s="36">
        <v>26</v>
      </c>
      <c r="E9" s="36">
        <v>23</v>
      </c>
      <c r="F9" s="36">
        <v>39</v>
      </c>
      <c r="G9" s="36">
        <v>43</v>
      </c>
      <c r="H9" s="36">
        <v>36</v>
      </c>
      <c r="I9" s="36">
        <v>36</v>
      </c>
      <c r="J9" s="36">
        <v>35</v>
      </c>
      <c r="K9" s="36">
        <v>28</v>
      </c>
      <c r="L9" s="36">
        <v>38</v>
      </c>
      <c r="M9" s="34">
        <v>43</v>
      </c>
      <c r="N9" s="180">
        <f t="shared" si="0"/>
        <v>362</v>
      </c>
      <c r="O9" s="181">
        <f t="shared" si="1"/>
        <v>32.909090909090907</v>
      </c>
      <c r="P9" s="182">
        <f t="shared" si="2"/>
        <v>2.7792706333973127</v>
      </c>
    </row>
    <row r="10" spans="1:16">
      <c r="A10" s="134" t="s">
        <v>283</v>
      </c>
      <c r="B10" s="36"/>
      <c r="C10" s="36">
        <v>26</v>
      </c>
      <c r="D10" s="36">
        <v>33</v>
      </c>
      <c r="E10" s="36">
        <v>16</v>
      </c>
      <c r="F10" s="36">
        <v>29</v>
      </c>
      <c r="G10" s="36">
        <v>27</v>
      </c>
      <c r="H10" s="36">
        <v>26</v>
      </c>
      <c r="I10" s="36">
        <v>25</v>
      </c>
      <c r="J10" s="36">
        <v>29</v>
      </c>
      <c r="K10" s="36">
        <v>27</v>
      </c>
      <c r="L10" s="36">
        <v>24</v>
      </c>
      <c r="M10" s="34">
        <v>35</v>
      </c>
      <c r="N10" s="180">
        <f t="shared" si="0"/>
        <v>297</v>
      </c>
      <c r="O10" s="181">
        <f t="shared" si="1"/>
        <v>27</v>
      </c>
      <c r="P10" s="182">
        <f t="shared" si="2"/>
        <v>2.2802303262955856</v>
      </c>
    </row>
    <row r="11" spans="1:16">
      <c r="A11" s="134" t="s">
        <v>284</v>
      </c>
      <c r="B11" s="36"/>
      <c r="C11" s="36">
        <v>4</v>
      </c>
      <c r="D11" s="36">
        <v>4</v>
      </c>
      <c r="E11" s="36">
        <v>4</v>
      </c>
      <c r="F11" s="36">
        <v>9</v>
      </c>
      <c r="G11" s="36">
        <v>4</v>
      </c>
      <c r="H11" s="36">
        <v>5</v>
      </c>
      <c r="I11" s="36">
        <v>9</v>
      </c>
      <c r="J11" s="36">
        <v>7</v>
      </c>
      <c r="K11" s="36">
        <v>6</v>
      </c>
      <c r="L11" s="36">
        <v>12</v>
      </c>
      <c r="M11" s="34">
        <v>8</v>
      </c>
      <c r="N11" s="180">
        <f t="shared" si="0"/>
        <v>72</v>
      </c>
      <c r="O11" s="181">
        <f t="shared" si="1"/>
        <v>6.5454545454545459</v>
      </c>
      <c r="P11" s="182">
        <f t="shared" si="2"/>
        <v>0.55278310940499042</v>
      </c>
    </row>
    <row r="12" spans="1:16">
      <c r="A12" s="134" t="s">
        <v>285</v>
      </c>
      <c r="B12" s="36"/>
      <c r="C12" s="36">
        <v>6</v>
      </c>
      <c r="D12" s="36">
        <v>16</v>
      </c>
      <c r="E12" s="36">
        <v>8</v>
      </c>
      <c r="F12" s="36">
        <v>16</v>
      </c>
      <c r="G12" s="36">
        <v>13</v>
      </c>
      <c r="H12" s="36">
        <v>12</v>
      </c>
      <c r="I12" s="36">
        <v>12</v>
      </c>
      <c r="J12" s="36">
        <v>13</v>
      </c>
      <c r="K12" s="36">
        <v>12</v>
      </c>
      <c r="L12" s="36">
        <v>8</v>
      </c>
      <c r="M12" s="34">
        <v>10</v>
      </c>
      <c r="N12" s="180">
        <f t="shared" si="0"/>
        <v>126</v>
      </c>
      <c r="O12" s="181">
        <f t="shared" si="1"/>
        <v>11.454545454545455</v>
      </c>
      <c r="P12" s="182">
        <f t="shared" si="2"/>
        <v>0.96737044145873319</v>
      </c>
    </row>
    <row r="13" spans="1:16">
      <c r="A13" s="134" t="s">
        <v>286</v>
      </c>
      <c r="B13" s="36"/>
      <c r="C13" s="36">
        <v>20</v>
      </c>
      <c r="D13" s="36">
        <v>27</v>
      </c>
      <c r="E13" s="36">
        <v>26</v>
      </c>
      <c r="F13" s="36">
        <v>35</v>
      </c>
      <c r="G13" s="36">
        <v>24</v>
      </c>
      <c r="H13" s="36">
        <v>32</v>
      </c>
      <c r="I13" s="36">
        <v>22</v>
      </c>
      <c r="J13" s="36">
        <v>39</v>
      </c>
      <c r="K13" s="36">
        <v>40</v>
      </c>
      <c r="L13" s="36">
        <v>14</v>
      </c>
      <c r="M13" s="34">
        <v>32</v>
      </c>
      <c r="N13" s="180">
        <f t="shared" si="0"/>
        <v>311</v>
      </c>
      <c r="O13" s="181">
        <f t="shared" si="1"/>
        <v>28.272727272727273</v>
      </c>
      <c r="P13" s="182">
        <f t="shared" si="2"/>
        <v>2.3877159309021114</v>
      </c>
    </row>
    <row r="14" spans="1:16">
      <c r="A14" s="134" t="s">
        <v>287</v>
      </c>
      <c r="B14" s="36"/>
      <c r="C14" s="36">
        <v>21</v>
      </c>
      <c r="D14" s="36">
        <v>20</v>
      </c>
      <c r="E14" s="36">
        <v>18</v>
      </c>
      <c r="F14" s="36">
        <v>24</v>
      </c>
      <c r="G14" s="36">
        <v>10</v>
      </c>
      <c r="H14" s="36">
        <v>13</v>
      </c>
      <c r="I14" s="36">
        <v>10</v>
      </c>
      <c r="J14" s="36">
        <v>15</v>
      </c>
      <c r="K14" s="36">
        <v>20</v>
      </c>
      <c r="L14" s="36">
        <v>14</v>
      </c>
      <c r="M14" s="34">
        <v>7</v>
      </c>
      <c r="N14" s="180">
        <f t="shared" si="0"/>
        <v>172</v>
      </c>
      <c r="O14" s="181">
        <f t="shared" si="1"/>
        <v>15.636363636363637</v>
      </c>
      <c r="P14" s="182">
        <f t="shared" si="2"/>
        <v>1.3205374280230326</v>
      </c>
    </row>
    <row r="15" spans="1:16">
      <c r="A15" s="134" t="s">
        <v>288</v>
      </c>
      <c r="B15" s="36"/>
      <c r="C15" s="36">
        <v>35</v>
      </c>
      <c r="D15" s="36">
        <v>59</v>
      </c>
      <c r="E15" s="36">
        <v>71</v>
      </c>
      <c r="F15" s="36">
        <v>54</v>
      </c>
      <c r="G15" s="36">
        <v>108</v>
      </c>
      <c r="H15" s="36">
        <v>64</v>
      </c>
      <c r="I15" s="36">
        <v>48</v>
      </c>
      <c r="J15" s="36">
        <v>42</v>
      </c>
      <c r="K15" s="36">
        <v>64</v>
      </c>
      <c r="L15" s="36">
        <v>48</v>
      </c>
      <c r="M15" s="34">
        <v>45</v>
      </c>
      <c r="N15" s="180">
        <f t="shared" si="0"/>
        <v>638</v>
      </c>
      <c r="O15" s="181">
        <f t="shared" si="1"/>
        <v>58</v>
      </c>
      <c r="P15" s="182">
        <f t="shared" si="2"/>
        <v>4.8982725527831095</v>
      </c>
    </row>
    <row r="16" spans="1:16">
      <c r="A16" s="134" t="s">
        <v>289</v>
      </c>
      <c r="B16" s="36"/>
      <c r="C16" s="36">
        <v>21</v>
      </c>
      <c r="D16" s="36">
        <v>27</v>
      </c>
      <c r="E16" s="36">
        <v>25</v>
      </c>
      <c r="F16" s="36">
        <v>24</v>
      </c>
      <c r="G16" s="36">
        <v>18</v>
      </c>
      <c r="H16" s="36">
        <v>28</v>
      </c>
      <c r="I16" s="36">
        <v>24</v>
      </c>
      <c r="J16" s="36">
        <v>26</v>
      </c>
      <c r="K16" s="36">
        <v>25</v>
      </c>
      <c r="L16" s="36">
        <v>39</v>
      </c>
      <c r="M16" s="34">
        <v>21</v>
      </c>
      <c r="N16" s="180">
        <f t="shared" si="0"/>
        <v>278</v>
      </c>
      <c r="O16" s="181">
        <f t="shared" si="1"/>
        <v>25.272727272727273</v>
      </c>
      <c r="P16" s="182">
        <f t="shared" si="2"/>
        <v>2.1343570057581576</v>
      </c>
    </row>
    <row r="17" spans="1:20">
      <c r="A17" s="134" t="s">
        <v>290</v>
      </c>
      <c r="B17" s="36"/>
      <c r="C17" s="36">
        <v>41</v>
      </c>
      <c r="D17" s="36">
        <v>51</v>
      </c>
      <c r="E17" s="36">
        <v>50</v>
      </c>
      <c r="F17" s="36">
        <v>57</v>
      </c>
      <c r="G17" s="36">
        <v>44</v>
      </c>
      <c r="H17" s="36">
        <v>44</v>
      </c>
      <c r="I17" s="36">
        <v>35</v>
      </c>
      <c r="J17" s="36">
        <v>70</v>
      </c>
      <c r="K17" s="36">
        <v>50</v>
      </c>
      <c r="L17" s="36">
        <v>44</v>
      </c>
      <c r="M17" s="34">
        <v>48</v>
      </c>
      <c r="N17" s="180">
        <f t="shared" si="0"/>
        <v>534</v>
      </c>
      <c r="O17" s="181">
        <f t="shared" si="1"/>
        <v>48.545454545454547</v>
      </c>
      <c r="P17" s="182">
        <f t="shared" si="2"/>
        <v>4.0998080614203456</v>
      </c>
    </row>
    <row r="18" spans="1:20">
      <c r="A18" s="134" t="s">
        <v>291</v>
      </c>
      <c r="B18" s="36"/>
      <c r="C18" s="36">
        <v>19</v>
      </c>
      <c r="D18" s="36">
        <v>26</v>
      </c>
      <c r="E18" s="36">
        <v>28</v>
      </c>
      <c r="F18" s="36">
        <v>19</v>
      </c>
      <c r="G18" s="36">
        <v>15</v>
      </c>
      <c r="H18" s="36">
        <v>21</v>
      </c>
      <c r="I18" s="36">
        <v>29</v>
      </c>
      <c r="J18" s="36">
        <v>32</v>
      </c>
      <c r="K18" s="36">
        <v>22</v>
      </c>
      <c r="L18" s="36">
        <v>21</v>
      </c>
      <c r="M18" s="34">
        <v>30</v>
      </c>
      <c r="N18" s="180">
        <f t="shared" si="0"/>
        <v>262</v>
      </c>
      <c r="O18" s="181">
        <f t="shared" si="1"/>
        <v>23.818181818181817</v>
      </c>
      <c r="P18" s="182">
        <f t="shared" si="2"/>
        <v>2.0115163147792705</v>
      </c>
    </row>
    <row r="19" spans="1:20">
      <c r="A19" s="134" t="s">
        <v>292</v>
      </c>
      <c r="B19" s="36"/>
      <c r="C19" s="36">
        <v>38</v>
      </c>
      <c r="D19" s="36">
        <v>36</v>
      </c>
      <c r="E19" s="36">
        <v>25</v>
      </c>
      <c r="F19" s="36">
        <v>37</v>
      </c>
      <c r="G19" s="36">
        <v>42</v>
      </c>
      <c r="H19" s="36">
        <v>18</v>
      </c>
      <c r="I19" s="36">
        <v>30</v>
      </c>
      <c r="J19" s="36">
        <v>29</v>
      </c>
      <c r="K19" s="36">
        <v>23</v>
      </c>
      <c r="L19" s="36">
        <v>24</v>
      </c>
      <c r="M19" s="34">
        <v>35</v>
      </c>
      <c r="N19" s="180">
        <f t="shared" si="0"/>
        <v>337</v>
      </c>
      <c r="O19" s="181">
        <f t="shared" si="1"/>
        <v>30.636363636363637</v>
      </c>
      <c r="P19" s="182">
        <f t="shared" si="2"/>
        <v>2.5873320537428022</v>
      </c>
      <c r="Q19" s="93"/>
      <c r="T19" s="82"/>
    </row>
    <row r="20" spans="1:20">
      <c r="A20" s="134" t="s">
        <v>293</v>
      </c>
      <c r="B20" s="36"/>
      <c r="C20" s="36">
        <v>51</v>
      </c>
      <c r="D20" s="36">
        <v>68</v>
      </c>
      <c r="E20" s="36">
        <v>139</v>
      </c>
      <c r="F20" s="36">
        <v>79</v>
      </c>
      <c r="G20" s="36">
        <v>52</v>
      </c>
      <c r="H20" s="36">
        <v>82</v>
      </c>
      <c r="I20" s="36">
        <v>62</v>
      </c>
      <c r="J20" s="36">
        <v>92</v>
      </c>
      <c r="K20" s="36">
        <v>93</v>
      </c>
      <c r="L20" s="36">
        <v>83</v>
      </c>
      <c r="M20" s="34">
        <v>92</v>
      </c>
      <c r="N20" s="180">
        <f t="shared" si="0"/>
        <v>893</v>
      </c>
      <c r="O20" s="181">
        <f t="shared" si="1"/>
        <v>81.181818181818187</v>
      </c>
      <c r="P20" s="182">
        <f t="shared" si="2"/>
        <v>6.8560460652591164</v>
      </c>
      <c r="Q20" s="93"/>
      <c r="T20" s="82"/>
    </row>
    <row r="21" spans="1:20">
      <c r="A21" s="134" t="s">
        <v>294</v>
      </c>
      <c r="B21" s="36"/>
      <c r="C21" s="36">
        <v>25</v>
      </c>
      <c r="D21" s="36">
        <v>38</v>
      </c>
      <c r="E21" s="36">
        <v>26</v>
      </c>
      <c r="F21" s="36">
        <v>26</v>
      </c>
      <c r="G21" s="36">
        <v>37</v>
      </c>
      <c r="H21" s="36">
        <v>25</v>
      </c>
      <c r="I21" s="36">
        <v>27</v>
      </c>
      <c r="J21" s="36">
        <v>31</v>
      </c>
      <c r="K21" s="36">
        <v>23</v>
      </c>
      <c r="L21" s="36">
        <v>26</v>
      </c>
      <c r="M21" s="34">
        <v>23</v>
      </c>
      <c r="N21" s="180">
        <f t="shared" si="0"/>
        <v>307</v>
      </c>
      <c r="O21" s="181">
        <f t="shared" si="1"/>
        <v>27.90909090909091</v>
      </c>
      <c r="P21" s="182">
        <f t="shared" si="2"/>
        <v>2.3570057581573893</v>
      </c>
      <c r="Q21" s="93"/>
      <c r="T21" s="82"/>
    </row>
    <row r="22" spans="1:20">
      <c r="A22" s="134" t="s">
        <v>295</v>
      </c>
      <c r="B22" s="36"/>
      <c r="C22" s="36">
        <v>50</v>
      </c>
      <c r="D22" s="36">
        <v>69</v>
      </c>
      <c r="E22" s="36">
        <v>54</v>
      </c>
      <c r="F22" s="36">
        <v>70</v>
      </c>
      <c r="G22" s="36">
        <v>78</v>
      </c>
      <c r="H22" s="36">
        <v>66</v>
      </c>
      <c r="I22" s="36">
        <v>65</v>
      </c>
      <c r="J22" s="36">
        <v>52</v>
      </c>
      <c r="K22" s="36">
        <v>47</v>
      </c>
      <c r="L22" s="36">
        <v>76</v>
      </c>
      <c r="M22" s="34">
        <v>62</v>
      </c>
      <c r="N22" s="180">
        <f t="shared" si="0"/>
        <v>689</v>
      </c>
      <c r="O22" s="181">
        <f t="shared" si="1"/>
        <v>62.636363636363633</v>
      </c>
      <c r="P22" s="182">
        <f t="shared" si="2"/>
        <v>5.2898272552783103</v>
      </c>
      <c r="Q22" s="93"/>
      <c r="T22" s="82"/>
    </row>
    <row r="23" spans="1:20">
      <c r="A23" s="134" t="s">
        <v>296</v>
      </c>
      <c r="B23" s="36"/>
      <c r="C23" s="36">
        <v>8</v>
      </c>
      <c r="D23" s="36">
        <v>7</v>
      </c>
      <c r="E23" s="36">
        <v>7</v>
      </c>
      <c r="F23" s="36">
        <v>7</v>
      </c>
      <c r="G23" s="36">
        <v>8</v>
      </c>
      <c r="H23" s="36">
        <v>17</v>
      </c>
      <c r="I23" s="36">
        <v>16</v>
      </c>
      <c r="J23" s="36">
        <v>11</v>
      </c>
      <c r="K23" s="36">
        <v>18</v>
      </c>
      <c r="L23" s="36">
        <v>12</v>
      </c>
      <c r="M23" s="34">
        <v>17</v>
      </c>
      <c r="N23" s="180">
        <f t="shared" si="0"/>
        <v>128</v>
      </c>
      <c r="O23" s="181">
        <f t="shared" si="1"/>
        <v>11.636363636363637</v>
      </c>
      <c r="P23" s="182">
        <f t="shared" si="2"/>
        <v>0.98272552783109401</v>
      </c>
      <c r="Q23" s="93"/>
      <c r="T23" s="82"/>
    </row>
    <row r="24" spans="1:20">
      <c r="A24" s="134" t="s">
        <v>297</v>
      </c>
      <c r="B24" s="36"/>
      <c r="C24" s="36">
        <v>72</v>
      </c>
      <c r="D24" s="36">
        <v>48</v>
      </c>
      <c r="E24" s="36">
        <v>62</v>
      </c>
      <c r="F24" s="36">
        <v>44</v>
      </c>
      <c r="G24" s="36">
        <v>64</v>
      </c>
      <c r="H24" s="36">
        <v>66</v>
      </c>
      <c r="I24" s="36">
        <v>67</v>
      </c>
      <c r="J24" s="36">
        <v>67</v>
      </c>
      <c r="K24" s="36">
        <v>70</v>
      </c>
      <c r="L24" s="36">
        <v>70</v>
      </c>
      <c r="M24" s="34">
        <v>99</v>
      </c>
      <c r="N24" s="180">
        <f t="shared" si="0"/>
        <v>729</v>
      </c>
      <c r="O24" s="181">
        <f t="shared" si="1"/>
        <v>66.272727272727266</v>
      </c>
      <c r="P24" s="182">
        <f t="shared" si="2"/>
        <v>5.5969289827255277</v>
      </c>
      <c r="Q24" s="93"/>
      <c r="T24" s="82"/>
    </row>
    <row r="25" spans="1:20">
      <c r="A25" s="134" t="s">
        <v>298</v>
      </c>
      <c r="B25" s="36"/>
      <c r="C25" s="36">
        <v>7</v>
      </c>
      <c r="D25" s="36">
        <v>5</v>
      </c>
      <c r="E25" s="36">
        <v>6</v>
      </c>
      <c r="F25" s="36">
        <v>2</v>
      </c>
      <c r="G25" s="36">
        <v>2</v>
      </c>
      <c r="H25" s="36">
        <v>8</v>
      </c>
      <c r="I25" s="36">
        <v>9</v>
      </c>
      <c r="J25" s="36">
        <v>8</v>
      </c>
      <c r="K25" s="36">
        <v>3</v>
      </c>
      <c r="L25" s="36">
        <v>8</v>
      </c>
      <c r="M25" s="34">
        <v>16</v>
      </c>
      <c r="N25" s="180">
        <f t="shared" si="0"/>
        <v>74</v>
      </c>
      <c r="O25" s="181">
        <f t="shared" si="1"/>
        <v>6.7272727272727275</v>
      </c>
      <c r="P25" s="182">
        <f t="shared" si="2"/>
        <v>0.56813819577735125</v>
      </c>
      <c r="Q25" s="93"/>
      <c r="T25" s="82"/>
    </row>
    <row r="26" spans="1:20">
      <c r="A26" s="134" t="s">
        <v>299</v>
      </c>
      <c r="B26" s="36"/>
      <c r="C26" s="36">
        <v>51</v>
      </c>
      <c r="D26" s="36">
        <v>53</v>
      </c>
      <c r="E26" s="36">
        <v>40</v>
      </c>
      <c r="F26" s="36">
        <v>41</v>
      </c>
      <c r="G26" s="36">
        <v>31</v>
      </c>
      <c r="H26" s="36">
        <v>51</v>
      </c>
      <c r="I26" s="36">
        <v>57</v>
      </c>
      <c r="J26" s="36">
        <v>52</v>
      </c>
      <c r="K26" s="36">
        <v>38</v>
      </c>
      <c r="L26" s="36">
        <v>48</v>
      </c>
      <c r="M26" s="34">
        <v>52</v>
      </c>
      <c r="N26" s="180">
        <f t="shared" si="0"/>
        <v>514</v>
      </c>
      <c r="O26" s="181">
        <f t="shared" si="1"/>
        <v>46.727272727272727</v>
      </c>
      <c r="P26" s="182">
        <f t="shared" si="2"/>
        <v>3.9462571976967369</v>
      </c>
      <c r="Q26" s="93"/>
      <c r="T26" s="82"/>
    </row>
    <row r="27" spans="1:20">
      <c r="A27" s="134" t="s">
        <v>300</v>
      </c>
      <c r="B27" s="36"/>
      <c r="C27" s="36">
        <v>58</v>
      </c>
      <c r="D27" s="36">
        <v>59</v>
      </c>
      <c r="E27" s="36">
        <v>44</v>
      </c>
      <c r="F27" s="36">
        <v>41</v>
      </c>
      <c r="G27" s="36">
        <v>52</v>
      </c>
      <c r="H27" s="36">
        <v>59</v>
      </c>
      <c r="I27" s="36">
        <v>42</v>
      </c>
      <c r="J27" s="36">
        <v>64</v>
      </c>
      <c r="K27" s="36">
        <v>45</v>
      </c>
      <c r="L27" s="36">
        <v>45</v>
      </c>
      <c r="M27" s="34">
        <v>43</v>
      </c>
      <c r="N27" s="180">
        <f t="shared" si="0"/>
        <v>552</v>
      </c>
      <c r="O27" s="181">
        <f t="shared" si="1"/>
        <v>50.18181818181818</v>
      </c>
      <c r="P27" s="182">
        <f t="shared" si="2"/>
        <v>4.2380038387715935</v>
      </c>
      <c r="Q27" s="93"/>
      <c r="T27" s="82"/>
    </row>
    <row r="28" spans="1:20">
      <c r="A28" s="134" t="s">
        <v>301</v>
      </c>
      <c r="B28" s="36"/>
      <c r="C28" s="36">
        <v>40</v>
      </c>
      <c r="D28" s="36">
        <v>42</v>
      </c>
      <c r="E28" s="36">
        <v>42</v>
      </c>
      <c r="F28" s="36">
        <v>54</v>
      </c>
      <c r="G28" s="36">
        <v>58</v>
      </c>
      <c r="H28" s="36">
        <v>60</v>
      </c>
      <c r="I28" s="36">
        <v>49</v>
      </c>
      <c r="J28" s="36">
        <v>72</v>
      </c>
      <c r="K28" s="36">
        <v>66</v>
      </c>
      <c r="L28" s="36">
        <v>62</v>
      </c>
      <c r="M28" s="34">
        <v>57</v>
      </c>
      <c r="N28" s="180">
        <f t="shared" si="0"/>
        <v>602</v>
      </c>
      <c r="O28" s="181">
        <f t="shared" si="1"/>
        <v>54.727272727272727</v>
      </c>
      <c r="P28" s="182">
        <f t="shared" si="2"/>
        <v>4.6218809980806146</v>
      </c>
      <c r="Q28" s="93"/>
      <c r="T28" s="82"/>
    </row>
    <row r="29" spans="1:20">
      <c r="A29" s="134" t="s">
        <v>302</v>
      </c>
      <c r="B29" s="36"/>
      <c r="C29" s="36">
        <v>42</v>
      </c>
      <c r="D29" s="36">
        <v>59</v>
      </c>
      <c r="E29" s="36">
        <v>49</v>
      </c>
      <c r="F29" s="36">
        <v>46</v>
      </c>
      <c r="G29" s="36">
        <v>36</v>
      </c>
      <c r="H29" s="36">
        <v>41</v>
      </c>
      <c r="I29" s="36">
        <v>63</v>
      </c>
      <c r="J29" s="36">
        <v>31</v>
      </c>
      <c r="K29" s="36">
        <v>59</v>
      </c>
      <c r="L29" s="36">
        <v>57</v>
      </c>
      <c r="M29" s="34">
        <v>57</v>
      </c>
      <c r="N29" s="180">
        <f t="shared" si="0"/>
        <v>540</v>
      </c>
      <c r="O29" s="181">
        <f t="shared" si="1"/>
        <v>49.090909090909093</v>
      </c>
      <c r="P29" s="182">
        <f t="shared" si="2"/>
        <v>4.1458733205374276</v>
      </c>
      <c r="Q29" s="93"/>
      <c r="T29" s="82"/>
    </row>
    <row r="30" spans="1:20">
      <c r="A30" s="134" t="s">
        <v>303</v>
      </c>
      <c r="B30" s="36"/>
      <c r="C30" s="36">
        <v>13</v>
      </c>
      <c r="D30" s="36">
        <v>26</v>
      </c>
      <c r="E30" s="36">
        <v>24</v>
      </c>
      <c r="F30" s="36">
        <v>24</v>
      </c>
      <c r="G30" s="36">
        <v>15</v>
      </c>
      <c r="H30" s="36">
        <v>27</v>
      </c>
      <c r="I30" s="36">
        <v>31</v>
      </c>
      <c r="J30" s="36">
        <v>27</v>
      </c>
      <c r="K30" s="36">
        <v>27</v>
      </c>
      <c r="L30" s="36">
        <v>32</v>
      </c>
      <c r="M30" s="34">
        <v>32</v>
      </c>
      <c r="N30" s="180">
        <f t="shared" si="0"/>
        <v>278</v>
      </c>
      <c r="O30" s="181">
        <f t="shared" si="1"/>
        <v>25.272727272727273</v>
      </c>
      <c r="P30" s="182">
        <f t="shared" si="2"/>
        <v>2.1343570057581576</v>
      </c>
      <c r="Q30" s="93"/>
      <c r="T30" s="82"/>
    </row>
    <row r="31" spans="1:20">
      <c r="A31" s="134" t="s">
        <v>304</v>
      </c>
      <c r="B31" s="36"/>
      <c r="C31" s="36">
        <v>14</v>
      </c>
      <c r="D31" s="36">
        <v>19</v>
      </c>
      <c r="E31" s="36">
        <v>17</v>
      </c>
      <c r="F31" s="36">
        <v>9</v>
      </c>
      <c r="G31" s="36">
        <v>14</v>
      </c>
      <c r="H31" s="36">
        <v>17</v>
      </c>
      <c r="I31" s="36">
        <v>12</v>
      </c>
      <c r="J31" s="36">
        <v>19</v>
      </c>
      <c r="K31" s="36">
        <v>18</v>
      </c>
      <c r="L31" s="36">
        <v>15</v>
      </c>
      <c r="M31" s="34">
        <v>14</v>
      </c>
      <c r="N31" s="180">
        <f t="shared" si="0"/>
        <v>168</v>
      </c>
      <c r="O31" s="181">
        <f t="shared" si="1"/>
        <v>15.272727272727273</v>
      </c>
      <c r="P31" s="182">
        <f t="shared" si="2"/>
        <v>1.289827255278311</v>
      </c>
      <c r="Q31" s="93"/>
      <c r="T31" s="82"/>
    </row>
    <row r="32" spans="1:20">
      <c r="A32" s="134" t="s">
        <v>305</v>
      </c>
      <c r="B32" s="36"/>
      <c r="C32" s="36">
        <v>7</v>
      </c>
      <c r="D32" s="36">
        <v>8</v>
      </c>
      <c r="E32" s="36">
        <v>14</v>
      </c>
      <c r="F32" s="36">
        <v>16</v>
      </c>
      <c r="G32" s="36">
        <v>13</v>
      </c>
      <c r="H32" s="36">
        <v>9</v>
      </c>
      <c r="I32" s="36">
        <v>8</v>
      </c>
      <c r="J32" s="36">
        <v>15</v>
      </c>
      <c r="K32" s="36">
        <v>15</v>
      </c>
      <c r="L32" s="36">
        <v>18</v>
      </c>
      <c r="M32" s="34">
        <v>7</v>
      </c>
      <c r="N32" s="180">
        <f t="shared" si="0"/>
        <v>130</v>
      </c>
      <c r="O32" s="181">
        <f t="shared" si="1"/>
        <v>11.818181818181818</v>
      </c>
      <c r="P32" s="182">
        <f t="shared" si="2"/>
        <v>0.99808061420345495</v>
      </c>
      <c r="Q32" s="93"/>
      <c r="T32" s="82"/>
    </row>
    <row r="33" spans="1:20">
      <c r="A33" s="134" t="s">
        <v>306</v>
      </c>
      <c r="B33" s="36"/>
      <c r="C33" s="36">
        <v>81</v>
      </c>
      <c r="D33" s="36">
        <v>71</v>
      </c>
      <c r="E33" s="36">
        <v>109</v>
      </c>
      <c r="F33" s="36">
        <v>102</v>
      </c>
      <c r="G33" s="36">
        <v>78</v>
      </c>
      <c r="H33" s="36">
        <v>72</v>
      </c>
      <c r="I33" s="36">
        <v>92</v>
      </c>
      <c r="J33" s="36">
        <v>77</v>
      </c>
      <c r="K33" s="36">
        <v>85</v>
      </c>
      <c r="L33" s="36">
        <v>64</v>
      </c>
      <c r="M33" s="34">
        <v>77</v>
      </c>
      <c r="N33" s="180">
        <f t="shared" si="0"/>
        <v>908</v>
      </c>
      <c r="O33" s="181">
        <f t="shared" si="1"/>
        <v>82.545454545454547</v>
      </c>
      <c r="P33" s="182">
        <f t="shared" si="2"/>
        <v>6.9712092130518242</v>
      </c>
      <c r="Q33" s="93"/>
      <c r="T33" s="82"/>
    </row>
    <row r="34" spans="1:20">
      <c r="A34" s="134" t="s">
        <v>307</v>
      </c>
      <c r="B34" s="36"/>
      <c r="C34" s="36">
        <v>34</v>
      </c>
      <c r="D34" s="36">
        <v>49</v>
      </c>
      <c r="E34" s="36">
        <v>28</v>
      </c>
      <c r="F34" s="36">
        <v>35</v>
      </c>
      <c r="G34" s="36">
        <v>24</v>
      </c>
      <c r="H34" s="36">
        <v>36</v>
      </c>
      <c r="I34" s="36">
        <v>24</v>
      </c>
      <c r="J34" s="36">
        <v>36</v>
      </c>
      <c r="K34" s="36">
        <v>36</v>
      </c>
      <c r="L34" s="36">
        <v>57</v>
      </c>
      <c r="M34" s="34">
        <v>50</v>
      </c>
      <c r="N34" s="180">
        <f t="shared" si="0"/>
        <v>409</v>
      </c>
      <c r="O34" s="181">
        <f t="shared" si="1"/>
        <v>37.18181818181818</v>
      </c>
      <c r="P34" s="182">
        <f t="shared" si="2"/>
        <v>3.1401151631477928</v>
      </c>
      <c r="Q34" s="93"/>
      <c r="T34" s="82"/>
    </row>
    <row r="35" spans="1:20">
      <c r="A35" s="134" t="s">
        <v>308</v>
      </c>
      <c r="B35" s="36"/>
      <c r="C35" s="36">
        <v>40</v>
      </c>
      <c r="D35" s="36">
        <v>71</v>
      </c>
      <c r="E35" s="36">
        <v>58</v>
      </c>
      <c r="F35" s="36">
        <v>58</v>
      </c>
      <c r="G35" s="36">
        <v>65</v>
      </c>
      <c r="H35" s="36">
        <v>58</v>
      </c>
      <c r="I35" s="36">
        <v>64</v>
      </c>
      <c r="J35" s="36">
        <v>57</v>
      </c>
      <c r="K35" s="36">
        <v>63</v>
      </c>
      <c r="L35" s="36">
        <v>58</v>
      </c>
      <c r="M35" s="34">
        <v>64</v>
      </c>
      <c r="N35" s="180">
        <f t="shared" si="0"/>
        <v>656</v>
      </c>
      <c r="O35" s="181">
        <f t="shared" si="1"/>
        <v>59.636363636363633</v>
      </c>
      <c r="P35" s="182">
        <f t="shared" si="2"/>
        <v>5.0364683301343565</v>
      </c>
      <c r="Q35" s="93"/>
      <c r="T35" s="82"/>
    </row>
    <row r="36" spans="1:20" ht="15.75" thickBot="1">
      <c r="A36" s="138" t="s">
        <v>309</v>
      </c>
      <c r="B36" s="42"/>
      <c r="C36" s="42">
        <v>38</v>
      </c>
      <c r="D36" s="42">
        <v>32</v>
      </c>
      <c r="E36" s="42">
        <v>24</v>
      </c>
      <c r="F36" s="42">
        <v>20</v>
      </c>
      <c r="G36" s="42">
        <v>20</v>
      </c>
      <c r="H36" s="42">
        <v>28</v>
      </c>
      <c r="I36" s="42">
        <v>19</v>
      </c>
      <c r="J36" s="42">
        <v>44</v>
      </c>
      <c r="K36" s="36">
        <v>22</v>
      </c>
      <c r="L36" s="42">
        <v>37</v>
      </c>
      <c r="M36" s="41">
        <v>20</v>
      </c>
      <c r="N36" s="183">
        <f t="shared" si="0"/>
        <v>304</v>
      </c>
      <c r="O36" s="184">
        <f t="shared" si="1"/>
        <v>27.636363636363637</v>
      </c>
      <c r="P36" s="182">
        <f t="shared" si="2"/>
        <v>2.3339731285988483</v>
      </c>
      <c r="Q36" s="93"/>
      <c r="T36" s="82"/>
    </row>
    <row r="37" spans="1:20" ht="15.75" thickBot="1">
      <c r="A37" s="185" t="s">
        <v>5</v>
      </c>
      <c r="B37" s="47"/>
      <c r="C37" s="47">
        <f t="shared" ref="C37:L37" si="3">SUM(C5:C36)</f>
        <v>1046</v>
      </c>
      <c r="D37" s="47">
        <f t="shared" si="3"/>
        <v>1214</v>
      </c>
      <c r="E37" s="47">
        <f t="shared" si="3"/>
        <v>1189</v>
      </c>
      <c r="F37" s="47">
        <f t="shared" si="3"/>
        <v>1163</v>
      </c>
      <c r="G37" s="47">
        <f t="shared" si="3"/>
        <v>1143</v>
      </c>
      <c r="H37" s="47">
        <f t="shared" si="3"/>
        <v>1188</v>
      </c>
      <c r="I37" s="47">
        <f t="shared" si="3"/>
        <v>1139</v>
      </c>
      <c r="J37" s="47">
        <f t="shared" si="3"/>
        <v>1294</v>
      </c>
      <c r="K37" s="47">
        <f t="shared" si="3"/>
        <v>1212</v>
      </c>
      <c r="L37" s="47">
        <f t="shared" si="3"/>
        <v>1208</v>
      </c>
      <c r="M37" s="186">
        <f t="shared" ref="M37:N37" si="4">SUM(M5:M36)</f>
        <v>1229</v>
      </c>
      <c r="N37" s="187">
        <f t="shared" si="4"/>
        <v>13025</v>
      </c>
      <c r="O37" s="106">
        <f t="shared" si="1"/>
        <v>1184.090909090909</v>
      </c>
      <c r="P37" s="188">
        <f>SUM(P5:P36)</f>
        <v>100</v>
      </c>
      <c r="Q37" s="93"/>
      <c r="T37" s="82"/>
    </row>
    <row r="38" spans="1:20">
      <c r="Q38" s="93"/>
      <c r="T38" s="82"/>
    </row>
    <row r="39" spans="1:20">
      <c r="Q39" s="93"/>
      <c r="T39" s="82"/>
    </row>
    <row r="40" spans="1:20">
      <c r="Q40" s="93"/>
      <c r="T40" s="82"/>
    </row>
    <row r="41" spans="1:20">
      <c r="Q41" s="93"/>
      <c r="T41" s="82"/>
    </row>
    <row r="42" spans="1:20">
      <c r="Q42" s="93"/>
      <c r="T42" s="82"/>
    </row>
    <row r="43" spans="1:20">
      <c r="Q43" s="93"/>
      <c r="T43" s="82"/>
    </row>
    <row r="44" spans="1:20">
      <c r="Q44" s="93"/>
      <c r="T44" s="82"/>
    </row>
    <row r="45" spans="1:20">
      <c r="Q45" s="93"/>
      <c r="T45" s="82"/>
    </row>
    <row r="46" spans="1:20">
      <c r="Q46" s="93"/>
      <c r="T46" s="82"/>
    </row>
    <row r="47" spans="1:20">
      <c r="Q47" s="93"/>
      <c r="T47" s="82"/>
    </row>
    <row r="48" spans="1:20">
      <c r="Q48" s="93"/>
      <c r="T48" s="82"/>
    </row>
    <row r="49" spans="17:20">
      <c r="Q49" s="93"/>
      <c r="T49" s="82"/>
    </row>
    <row r="50" spans="17:20">
      <c r="Q50" s="93"/>
      <c r="T50" s="82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37:M37" formulaRange="1"/>
    <ignoredError sqref="O37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G41"/>
  <sheetViews>
    <sheetView zoomScale="90" zoomScaleNormal="90" workbookViewId="0">
      <selection activeCell="C16" sqref="C16"/>
    </sheetView>
  </sheetViews>
  <sheetFormatPr defaultRowHeight="15"/>
  <cols>
    <col min="1" max="1" width="19.7109375" customWidth="1"/>
    <col min="2" max="2" width="7.5703125" bestFit="1" customWidth="1"/>
    <col min="3" max="3" width="7.7109375" bestFit="1" customWidth="1"/>
    <col min="4" max="4" width="7.140625" bestFit="1" customWidth="1"/>
    <col min="5" max="5" width="7" bestFit="1" customWidth="1"/>
    <col min="6" max="6" width="7.5703125" bestFit="1" customWidth="1"/>
    <col min="7" max="7" width="6.28515625" bestFit="1" customWidth="1"/>
    <col min="8" max="8" width="7" bestFit="1" customWidth="1"/>
    <col min="9" max="9" width="7.5703125" customWidth="1"/>
    <col min="10" max="10" width="7.140625" bestFit="1" customWidth="1"/>
    <col min="11" max="11" width="7.5703125" style="514" bestFit="1" customWidth="1"/>
    <col min="12" max="12" width="7.140625" style="514" bestFit="1" customWidth="1"/>
    <col min="13" max="13" width="7.5703125" style="514" customWidth="1"/>
    <col min="14" max="14" width="6.140625" style="514" bestFit="1" customWidth="1"/>
    <col min="15" max="15" width="7.85546875" style="514" bestFit="1" customWidth="1"/>
    <col min="16" max="16" width="17.85546875" style="514" customWidth="1"/>
    <col min="17" max="17" width="9.140625" customWidth="1"/>
  </cols>
  <sheetData>
    <row r="1" spans="1:18">
      <c r="A1" s="1" t="s">
        <v>0</v>
      </c>
      <c r="J1" s="462"/>
      <c r="K1" s="462"/>
      <c r="P1" s="1007">
        <f>Subprefeituras_2024!C37</f>
        <v>1046</v>
      </c>
      <c r="Q1" s="514"/>
      <c r="R1" s="514"/>
    </row>
    <row r="2" spans="1:18">
      <c r="A2" s="1" t="s">
        <v>1</v>
      </c>
      <c r="J2" s="875" t="s">
        <v>523</v>
      </c>
      <c r="K2" s="462"/>
      <c r="Q2" s="514"/>
      <c r="R2" s="514"/>
    </row>
    <row r="3" spans="1:18">
      <c r="A3" s="1"/>
      <c r="J3" s="462"/>
      <c r="K3" s="462"/>
      <c r="Q3" s="514"/>
      <c r="R3" s="514"/>
    </row>
    <row r="4" spans="1:18">
      <c r="A4" s="1" t="s">
        <v>479</v>
      </c>
      <c r="J4" s="462"/>
      <c r="K4" s="462"/>
      <c r="Q4" s="514"/>
      <c r="R4" s="514"/>
    </row>
    <row r="5" spans="1:18" ht="15.75" thickBot="1">
      <c r="J5" s="462"/>
      <c r="K5" s="462"/>
      <c r="Q5" s="514"/>
      <c r="R5" s="514"/>
    </row>
    <row r="6" spans="1:18" ht="45.75" customHeight="1" thickBot="1">
      <c r="A6" s="1023" t="s">
        <v>478</v>
      </c>
      <c r="B6" s="1024">
        <v>45627</v>
      </c>
      <c r="C6" s="1025">
        <v>45597</v>
      </c>
      <c r="D6" s="1026">
        <v>45566</v>
      </c>
      <c r="E6" s="1024">
        <v>45536</v>
      </c>
      <c r="F6" s="1025">
        <v>45505</v>
      </c>
      <c r="G6" s="1026">
        <v>45474</v>
      </c>
      <c r="H6" s="1024">
        <v>45444</v>
      </c>
      <c r="I6" s="1024">
        <v>45413</v>
      </c>
      <c r="J6" s="1024">
        <v>45383</v>
      </c>
      <c r="K6" s="1024">
        <v>45352</v>
      </c>
      <c r="L6" s="1024">
        <v>45323</v>
      </c>
      <c r="M6" s="1025">
        <v>45292</v>
      </c>
      <c r="N6" s="610" t="s">
        <v>5</v>
      </c>
      <c r="O6" s="613" t="s">
        <v>6</v>
      </c>
      <c r="P6" s="611" t="s">
        <v>557</v>
      </c>
    </row>
    <row r="7" spans="1:18" ht="15.75" thickBot="1">
      <c r="A7" s="1027" t="s">
        <v>306</v>
      </c>
      <c r="B7" s="1028"/>
      <c r="C7" s="1028">
        <v>81</v>
      </c>
      <c r="D7" s="1028">
        <v>71</v>
      </c>
      <c r="E7" s="1028">
        <v>109</v>
      </c>
      <c r="F7" s="1028">
        <v>102</v>
      </c>
      <c r="G7" s="1028">
        <v>78</v>
      </c>
      <c r="H7" s="1028">
        <v>72</v>
      </c>
      <c r="I7" s="1028">
        <v>92</v>
      </c>
      <c r="J7" s="1028">
        <v>77</v>
      </c>
      <c r="K7" s="1029">
        <v>85</v>
      </c>
      <c r="L7" s="1028">
        <v>64</v>
      </c>
      <c r="M7" s="1030">
        <v>77</v>
      </c>
      <c r="N7" s="539">
        <f>SUM(B7:M7)</f>
        <v>908</v>
      </c>
      <c r="O7" s="612">
        <f>AVERAGE(B7:M7)</f>
        <v>82.545454545454547</v>
      </c>
      <c r="P7" s="548">
        <f>(C7*100)/$P$1</f>
        <v>7.7437858508604203</v>
      </c>
    </row>
    <row r="8" spans="1:18" ht="15.75" thickBot="1">
      <c r="A8" s="1031" t="s">
        <v>293</v>
      </c>
      <c r="B8" s="1029"/>
      <c r="C8" s="1029">
        <v>51</v>
      </c>
      <c r="D8" s="1029">
        <v>68</v>
      </c>
      <c r="E8" s="1029">
        <v>139</v>
      </c>
      <c r="F8" s="1029">
        <v>79</v>
      </c>
      <c r="G8" s="1029">
        <v>52</v>
      </c>
      <c r="H8" s="1029">
        <v>82</v>
      </c>
      <c r="I8" s="1029">
        <v>62</v>
      </c>
      <c r="J8" s="1029">
        <v>92</v>
      </c>
      <c r="K8" s="1029">
        <v>93</v>
      </c>
      <c r="L8" s="1029">
        <v>83</v>
      </c>
      <c r="M8" s="1032">
        <v>92</v>
      </c>
      <c r="N8" s="540">
        <f t="shared" ref="N8:N17" si="0">SUM(B8:M8)</f>
        <v>893</v>
      </c>
      <c r="O8" s="541">
        <f t="shared" ref="O8:O16" si="1">AVERAGE(B8:M8)</f>
        <v>81.181818181818187</v>
      </c>
      <c r="P8" s="548">
        <f t="shared" ref="P8:P17" si="2">(C8*100)/$P$1</f>
        <v>4.8757170172084132</v>
      </c>
    </row>
    <row r="9" spans="1:18" ht="15.75" thickBot="1">
      <c r="A9" s="1031" t="s">
        <v>297</v>
      </c>
      <c r="B9" s="1029"/>
      <c r="C9" s="1029">
        <v>72</v>
      </c>
      <c r="D9" s="1029">
        <v>48</v>
      </c>
      <c r="E9" s="1029">
        <v>62</v>
      </c>
      <c r="F9" s="1029">
        <v>44</v>
      </c>
      <c r="G9" s="1029">
        <v>64</v>
      </c>
      <c r="H9" s="1029">
        <v>66</v>
      </c>
      <c r="I9" s="1029">
        <v>67</v>
      </c>
      <c r="J9" s="1029">
        <v>67</v>
      </c>
      <c r="K9" s="1029">
        <v>70</v>
      </c>
      <c r="L9" s="1029">
        <v>70</v>
      </c>
      <c r="M9" s="1032">
        <v>99</v>
      </c>
      <c r="N9" s="540">
        <f t="shared" si="0"/>
        <v>729</v>
      </c>
      <c r="O9" s="541">
        <f t="shared" si="1"/>
        <v>66.272727272727266</v>
      </c>
      <c r="P9" s="548">
        <f t="shared" si="2"/>
        <v>6.8833652007648185</v>
      </c>
    </row>
    <row r="10" spans="1:18" ht="15.75" thickBot="1">
      <c r="A10" s="1031" t="s">
        <v>295</v>
      </c>
      <c r="B10" s="1029"/>
      <c r="C10" s="1029">
        <v>50</v>
      </c>
      <c r="D10" s="1029">
        <v>69</v>
      </c>
      <c r="E10" s="1029">
        <v>54</v>
      </c>
      <c r="F10" s="1029">
        <v>70</v>
      </c>
      <c r="G10" s="1029">
        <v>78</v>
      </c>
      <c r="H10" s="1029">
        <v>66</v>
      </c>
      <c r="I10" s="1029">
        <v>65</v>
      </c>
      <c r="J10" s="1029">
        <v>52</v>
      </c>
      <c r="K10" s="1029">
        <v>47</v>
      </c>
      <c r="L10" s="1029">
        <v>76</v>
      </c>
      <c r="M10" s="1032">
        <v>62</v>
      </c>
      <c r="N10" s="540">
        <f t="shared" si="0"/>
        <v>689</v>
      </c>
      <c r="O10" s="541">
        <f t="shared" si="1"/>
        <v>62.636363636363633</v>
      </c>
      <c r="P10" s="548">
        <f t="shared" si="2"/>
        <v>4.7801147227533463</v>
      </c>
    </row>
    <row r="11" spans="1:18" ht="15.75" thickBot="1">
      <c r="A11" s="1031" t="s">
        <v>308</v>
      </c>
      <c r="B11" s="1029"/>
      <c r="C11" s="1029">
        <v>40</v>
      </c>
      <c r="D11" s="1029">
        <v>71</v>
      </c>
      <c r="E11" s="1029">
        <v>58</v>
      </c>
      <c r="F11" s="1029">
        <v>58</v>
      </c>
      <c r="G11" s="1029">
        <v>65</v>
      </c>
      <c r="H11" s="1029">
        <v>58</v>
      </c>
      <c r="I11" s="1029">
        <v>64</v>
      </c>
      <c r="J11" s="1029">
        <v>57</v>
      </c>
      <c r="K11" s="1029">
        <v>63</v>
      </c>
      <c r="L11" s="1029">
        <v>58</v>
      </c>
      <c r="M11" s="1032">
        <v>64</v>
      </c>
      <c r="N11" s="540">
        <f t="shared" si="0"/>
        <v>656</v>
      </c>
      <c r="O11" s="541">
        <f t="shared" si="1"/>
        <v>59.636363636363633</v>
      </c>
      <c r="P11" s="548">
        <f t="shared" si="2"/>
        <v>3.8240917782026767</v>
      </c>
    </row>
    <row r="12" spans="1:18" ht="15.75" thickBot="1">
      <c r="A12" s="1031" t="s">
        <v>288</v>
      </c>
      <c r="B12" s="1029"/>
      <c r="C12" s="1029">
        <v>35</v>
      </c>
      <c r="D12" s="1029">
        <v>59</v>
      </c>
      <c r="E12" s="1029">
        <v>71</v>
      </c>
      <c r="F12" s="1029">
        <v>54</v>
      </c>
      <c r="G12" s="1029">
        <v>108</v>
      </c>
      <c r="H12" s="1029">
        <v>64</v>
      </c>
      <c r="I12" s="1029">
        <v>48</v>
      </c>
      <c r="J12" s="1029">
        <v>42</v>
      </c>
      <c r="K12" s="1029">
        <v>64</v>
      </c>
      <c r="L12" s="1029">
        <v>48</v>
      </c>
      <c r="M12" s="1032">
        <v>45</v>
      </c>
      <c r="N12" s="540">
        <f t="shared" si="0"/>
        <v>638</v>
      </c>
      <c r="O12" s="541">
        <f t="shared" si="1"/>
        <v>58</v>
      </c>
      <c r="P12" s="548">
        <f t="shared" si="2"/>
        <v>3.3460803059273423</v>
      </c>
    </row>
    <row r="13" spans="1:18" ht="15.75" thickBot="1">
      <c r="A13" s="1031" t="s">
        <v>301</v>
      </c>
      <c r="B13" s="1029"/>
      <c r="C13" s="1029">
        <v>40</v>
      </c>
      <c r="D13" s="1029">
        <v>42</v>
      </c>
      <c r="E13" s="1029">
        <v>42</v>
      </c>
      <c r="F13" s="1029">
        <v>54</v>
      </c>
      <c r="G13" s="1029">
        <v>58</v>
      </c>
      <c r="H13" s="1029">
        <v>60</v>
      </c>
      <c r="I13" s="1029">
        <v>49</v>
      </c>
      <c r="J13" s="1029">
        <v>72</v>
      </c>
      <c r="K13" s="1029">
        <v>66</v>
      </c>
      <c r="L13" s="1029">
        <v>62</v>
      </c>
      <c r="M13" s="1032">
        <v>57</v>
      </c>
      <c r="N13" s="540">
        <f t="shared" si="0"/>
        <v>602</v>
      </c>
      <c r="O13" s="541">
        <f t="shared" si="1"/>
        <v>54.727272727272727</v>
      </c>
      <c r="P13" s="548">
        <f t="shared" si="2"/>
        <v>3.8240917782026767</v>
      </c>
    </row>
    <row r="14" spans="1:18" ht="15.75" thickBot="1">
      <c r="A14" s="1031" t="s">
        <v>279</v>
      </c>
      <c r="B14" s="1029"/>
      <c r="C14" s="1029">
        <v>51</v>
      </c>
      <c r="D14" s="1029">
        <v>60</v>
      </c>
      <c r="E14" s="1029">
        <v>52</v>
      </c>
      <c r="F14" s="1029">
        <v>48</v>
      </c>
      <c r="G14" s="1029">
        <v>40</v>
      </c>
      <c r="H14" s="1029">
        <v>39</v>
      </c>
      <c r="I14" s="1029">
        <v>52</v>
      </c>
      <c r="J14" s="1029">
        <v>55</v>
      </c>
      <c r="K14" s="1029">
        <v>66</v>
      </c>
      <c r="L14" s="1029">
        <v>48</v>
      </c>
      <c r="M14" s="1032">
        <v>48</v>
      </c>
      <c r="N14" s="540">
        <f t="shared" si="0"/>
        <v>559</v>
      </c>
      <c r="O14" s="541">
        <f t="shared" si="1"/>
        <v>50.81818181818182</v>
      </c>
      <c r="P14" s="548">
        <f t="shared" si="2"/>
        <v>4.8757170172084132</v>
      </c>
    </row>
    <row r="15" spans="1:18" ht="15.75" thickBot="1">
      <c r="A15" s="1031" t="s">
        <v>300</v>
      </c>
      <c r="B15" s="1029"/>
      <c r="C15" s="1029">
        <v>58</v>
      </c>
      <c r="D15" s="1029">
        <v>59</v>
      </c>
      <c r="E15" s="1029">
        <v>44</v>
      </c>
      <c r="F15" s="1029">
        <v>41</v>
      </c>
      <c r="G15" s="1029">
        <v>52</v>
      </c>
      <c r="H15" s="1029">
        <v>59</v>
      </c>
      <c r="I15" s="1029">
        <v>42</v>
      </c>
      <c r="J15" s="1029">
        <v>64</v>
      </c>
      <c r="K15" s="1029">
        <v>45</v>
      </c>
      <c r="L15" s="1029">
        <v>45</v>
      </c>
      <c r="M15" s="1032">
        <v>43</v>
      </c>
      <c r="N15" s="540">
        <f t="shared" si="0"/>
        <v>552</v>
      </c>
      <c r="O15" s="541">
        <f t="shared" si="1"/>
        <v>50.18181818181818</v>
      </c>
      <c r="P15" s="548">
        <f t="shared" si="2"/>
        <v>5.5449330783938811</v>
      </c>
    </row>
    <row r="16" spans="1:18" ht="15.75" thickBot="1">
      <c r="A16" s="1031" t="s">
        <v>302</v>
      </c>
      <c r="B16" s="1029"/>
      <c r="C16" s="1029">
        <v>42</v>
      </c>
      <c r="D16" s="1029">
        <v>59</v>
      </c>
      <c r="E16" s="1029">
        <v>49</v>
      </c>
      <c r="F16" s="1029">
        <v>46</v>
      </c>
      <c r="G16" s="1029">
        <v>36</v>
      </c>
      <c r="H16" s="1029">
        <v>41</v>
      </c>
      <c r="I16" s="1029">
        <v>63</v>
      </c>
      <c r="J16" s="1029">
        <v>31</v>
      </c>
      <c r="K16" s="1029">
        <v>59</v>
      </c>
      <c r="L16" s="1029">
        <v>57</v>
      </c>
      <c r="M16" s="1032">
        <v>57</v>
      </c>
      <c r="N16" s="542">
        <f t="shared" si="0"/>
        <v>540</v>
      </c>
      <c r="O16" s="543">
        <f t="shared" si="1"/>
        <v>49.090909090909093</v>
      </c>
      <c r="P16" s="548">
        <f t="shared" si="2"/>
        <v>4.0152963671128106</v>
      </c>
    </row>
    <row r="17" spans="1:33" ht="15.75" thickBot="1">
      <c r="A17" s="854" t="s">
        <v>5</v>
      </c>
      <c r="B17" s="853"/>
      <c r="C17" s="544">
        <f>SUM(C7:C16)</f>
        <v>520</v>
      </c>
      <c r="D17" s="544">
        <f>SUM(D7:D16)</f>
        <v>606</v>
      </c>
      <c r="E17" s="544">
        <f>SUM(E7:E16)</f>
        <v>680</v>
      </c>
      <c r="F17" s="544">
        <f>SUM(F7:F16)</f>
        <v>596</v>
      </c>
      <c r="G17" s="544">
        <f>SUM(G7:G16)</f>
        <v>631</v>
      </c>
      <c r="H17" s="544">
        <f t="shared" ref="H17:L17" si="3">SUM(H7:H16)</f>
        <v>607</v>
      </c>
      <c r="I17" s="544">
        <f t="shared" si="3"/>
        <v>604</v>
      </c>
      <c r="J17" s="544">
        <f t="shared" si="3"/>
        <v>609</v>
      </c>
      <c r="K17" s="544">
        <f t="shared" si="3"/>
        <v>658</v>
      </c>
      <c r="L17" s="544">
        <f t="shared" si="3"/>
        <v>611</v>
      </c>
      <c r="M17" s="545">
        <f t="shared" ref="M17" si="4">SUM(M7:M16)</f>
        <v>644</v>
      </c>
      <c r="N17" s="546">
        <f t="shared" si="0"/>
        <v>6766</v>
      </c>
      <c r="O17" s="547">
        <f>AVERAGE(B17:M17)</f>
        <v>615.09090909090912</v>
      </c>
      <c r="P17" s="548">
        <f t="shared" si="2"/>
        <v>49.713193116634798</v>
      </c>
    </row>
    <row r="18" spans="1:33" s="462" customFormat="1">
      <c r="A18" s="458" t="s">
        <v>204</v>
      </c>
      <c r="N18" s="463"/>
      <c r="P18" s="464">
        <f>100-P17</f>
        <v>50.286806883365202</v>
      </c>
    </row>
    <row r="19" spans="1:33">
      <c r="A19" s="121"/>
      <c r="B19" s="190"/>
      <c r="C19" s="190"/>
      <c r="D19" s="190"/>
      <c r="E19" s="121"/>
      <c r="F19" s="121"/>
      <c r="G19" s="121"/>
      <c r="H19" s="121"/>
      <c r="I19" s="121"/>
      <c r="J19" s="121"/>
      <c r="N19" s="549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</row>
    <row r="20" spans="1:33">
      <c r="A20" s="121"/>
      <c r="B20" s="190"/>
      <c r="C20" s="190"/>
      <c r="D20" s="190"/>
      <c r="E20" s="121"/>
      <c r="F20" s="121"/>
      <c r="G20" s="121"/>
      <c r="H20" s="121"/>
      <c r="I20" s="121"/>
      <c r="J20" s="121"/>
      <c r="Q20" s="165"/>
      <c r="R20" s="166"/>
      <c r="S20" s="168"/>
      <c r="T20" s="166"/>
      <c r="U20" s="166"/>
      <c r="V20" s="166"/>
      <c r="W20" s="166"/>
      <c r="X20" s="166"/>
      <c r="Y20" s="166"/>
      <c r="Z20" s="166"/>
      <c r="AA20" s="166"/>
      <c r="AB20" s="166"/>
      <c r="AC20" s="168"/>
      <c r="AD20" s="166"/>
      <c r="AE20" s="166"/>
      <c r="AF20" s="94"/>
      <c r="AG20" s="95"/>
    </row>
    <row r="21" spans="1:33">
      <c r="A21" s="121"/>
      <c r="B21" s="190"/>
      <c r="C21" s="190"/>
      <c r="D21" s="190"/>
      <c r="E21" s="121"/>
      <c r="F21" s="121"/>
      <c r="G21" s="121"/>
      <c r="H21" s="121"/>
      <c r="I21" s="121"/>
      <c r="J21" s="121"/>
      <c r="Q21" s="165"/>
      <c r="R21" s="166"/>
      <c r="S21" s="168"/>
      <c r="T21" s="166"/>
      <c r="U21" s="166"/>
      <c r="V21" s="166"/>
      <c r="W21" s="166"/>
      <c r="X21" s="166"/>
      <c r="Y21" s="166"/>
      <c r="Z21" s="166"/>
      <c r="AA21" s="166"/>
      <c r="AB21" s="166"/>
      <c r="AC21" s="168"/>
      <c r="AD21" s="166"/>
      <c r="AE21" s="166"/>
      <c r="AF21" s="94"/>
      <c r="AG21" s="95"/>
    </row>
    <row r="22" spans="1:33">
      <c r="A22" s="121"/>
      <c r="B22" s="190"/>
      <c r="C22" s="190"/>
      <c r="D22" s="190"/>
      <c r="E22" s="121"/>
      <c r="F22" s="121"/>
      <c r="G22" s="121"/>
      <c r="H22" s="121"/>
      <c r="I22" s="121"/>
      <c r="J22" s="121"/>
      <c r="Q22" s="121"/>
      <c r="R22" s="121"/>
      <c r="S22" s="121"/>
      <c r="T22" s="121"/>
      <c r="U22" s="165"/>
      <c r="V22" s="166"/>
      <c r="W22" s="166"/>
      <c r="X22" s="166"/>
      <c r="Y22" s="166"/>
      <c r="Z22" s="166"/>
      <c r="AA22" s="166"/>
      <c r="AB22" s="167"/>
      <c r="AC22" s="166"/>
      <c r="AD22" s="166"/>
      <c r="AE22" s="166"/>
      <c r="AF22" s="94"/>
      <c r="AG22" s="95"/>
    </row>
    <row r="23" spans="1:33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Q23" s="121"/>
      <c r="R23" s="121"/>
      <c r="S23" s="121"/>
      <c r="T23" s="121"/>
      <c r="U23" s="165"/>
      <c r="V23" s="166"/>
      <c r="W23" s="166"/>
      <c r="X23" s="166"/>
      <c r="Y23" s="166"/>
      <c r="Z23" s="166"/>
      <c r="AA23" s="166"/>
      <c r="AB23" s="167"/>
      <c r="AC23" s="166"/>
      <c r="AD23" s="166"/>
      <c r="AE23" s="166"/>
      <c r="AF23" s="94"/>
      <c r="AG23" s="95"/>
    </row>
    <row r="24" spans="1:33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Q24" s="121"/>
      <c r="R24" s="121"/>
      <c r="S24" s="121"/>
      <c r="T24" s="121"/>
      <c r="U24" s="165"/>
      <c r="V24" s="166"/>
      <c r="W24" s="166"/>
      <c r="X24" s="166"/>
      <c r="Y24" s="166"/>
      <c r="Z24" s="166"/>
      <c r="AA24" s="166"/>
      <c r="AB24" s="167"/>
      <c r="AC24" s="166"/>
      <c r="AD24" s="166"/>
      <c r="AE24" s="166"/>
      <c r="AF24" s="94"/>
      <c r="AG24" s="95"/>
    </row>
    <row r="25" spans="1:33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Q25" s="121"/>
      <c r="R25" s="121"/>
      <c r="S25" s="121"/>
      <c r="T25" s="121"/>
      <c r="U25" s="165"/>
      <c r="V25" s="166"/>
      <c r="W25" s="166"/>
      <c r="X25" s="166"/>
      <c r="Y25" s="166"/>
      <c r="Z25" s="166"/>
      <c r="AA25" s="166"/>
      <c r="AB25" s="167"/>
      <c r="AC25" s="166"/>
      <c r="AD25" s="166"/>
      <c r="AE25" s="166"/>
      <c r="AF25" s="94"/>
      <c r="AG25" s="95"/>
    </row>
    <row r="26" spans="1:33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Q26" s="121"/>
      <c r="R26" s="121"/>
      <c r="S26" s="121"/>
      <c r="T26" s="121"/>
      <c r="U26" s="165"/>
      <c r="V26" s="166"/>
      <c r="W26" s="166"/>
      <c r="X26" s="166"/>
      <c r="Y26" s="166"/>
      <c r="Z26" s="166"/>
      <c r="AA26" s="166"/>
      <c r="AB26" s="167"/>
      <c r="AC26" s="166"/>
      <c r="AD26" s="166"/>
      <c r="AE26" s="166"/>
      <c r="AF26" s="94"/>
      <c r="AG26" s="95"/>
    </row>
    <row r="27" spans="1:33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Q27" s="121"/>
      <c r="R27" s="121"/>
      <c r="S27" s="121"/>
      <c r="T27" s="121"/>
      <c r="U27" s="165"/>
      <c r="V27" s="166"/>
      <c r="W27" s="166"/>
      <c r="X27" s="166"/>
      <c r="Y27" s="166"/>
      <c r="Z27" s="166"/>
      <c r="AA27" s="166"/>
      <c r="AB27" s="167"/>
      <c r="AC27" s="166"/>
      <c r="AD27" s="166"/>
      <c r="AE27" s="166"/>
      <c r="AF27" s="94"/>
      <c r="AG27" s="95"/>
    </row>
    <row r="28" spans="1:33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Q28" s="121"/>
      <c r="R28" s="121"/>
      <c r="S28" s="121"/>
      <c r="T28" s="121"/>
      <c r="U28" s="165"/>
      <c r="V28" s="166"/>
      <c r="W28" s="166"/>
      <c r="X28" s="166"/>
      <c r="Y28" s="166"/>
      <c r="Z28" s="166"/>
      <c r="AA28" s="166"/>
      <c r="AB28" s="167"/>
      <c r="AC28" s="166"/>
      <c r="AD28" s="166"/>
      <c r="AE28" s="166"/>
      <c r="AF28" s="94"/>
      <c r="AG28" s="95"/>
    </row>
    <row r="29" spans="1:33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Q29" s="121"/>
      <c r="R29" s="121"/>
      <c r="S29" s="121"/>
      <c r="T29" s="121"/>
      <c r="U29" s="165"/>
      <c r="V29" s="166"/>
      <c r="W29" s="166"/>
      <c r="X29" s="166"/>
      <c r="Y29" s="166"/>
      <c r="Z29" s="166"/>
      <c r="AA29" s="166"/>
      <c r="AB29" s="167"/>
      <c r="AC29" s="166"/>
      <c r="AD29" s="166"/>
      <c r="AE29" s="166"/>
      <c r="AF29" s="94"/>
      <c r="AG29" s="95"/>
    </row>
    <row r="30" spans="1:33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</row>
    <row r="31" spans="1:33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</row>
    <row r="32" spans="1:33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</row>
    <row r="33" spans="1:31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</row>
    <row r="34" spans="1:3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</row>
    <row r="35" spans="1:3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</row>
    <row r="36" spans="1:3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</row>
    <row r="37" spans="1:3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</row>
    <row r="38" spans="1:3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</row>
    <row r="39" spans="1:3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</row>
    <row r="40" spans="1:31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</row>
    <row r="41" spans="1:31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7:M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T34"/>
  <sheetViews>
    <sheetView zoomScale="80" zoomScaleNormal="80" workbookViewId="0">
      <selection activeCell="A31" sqref="A31:I33"/>
    </sheetView>
  </sheetViews>
  <sheetFormatPr defaultRowHeight="15"/>
  <cols>
    <col min="1" max="1" width="13.5703125" customWidth="1"/>
    <col min="2" max="2" width="12" bestFit="1" customWidth="1"/>
    <col min="3" max="3" width="10.42578125" bestFit="1" customWidth="1"/>
    <col min="4" max="4" width="44.140625" bestFit="1" customWidth="1"/>
    <col min="5" max="5" width="7.5703125" bestFit="1" customWidth="1"/>
    <col min="6" max="6" width="7.7109375" bestFit="1" customWidth="1"/>
    <col min="7" max="7" width="7.140625" bestFit="1" customWidth="1"/>
    <col min="8" max="8" width="7.5703125" bestFit="1" customWidth="1"/>
    <col min="9" max="9" width="7.7109375" style="2" bestFit="1" customWidth="1"/>
    <col min="10" max="10" width="7.140625" style="2" bestFit="1" customWidth="1"/>
    <col min="11" max="11" width="7.5703125" style="3" bestFit="1" customWidth="1"/>
    <col min="12" max="12" width="8.140625" customWidth="1"/>
    <col min="13" max="13" width="7.85546875" customWidth="1"/>
    <col min="14" max="14" width="8" customWidth="1"/>
    <col min="15" max="15" width="7.28515625" bestFit="1" customWidth="1"/>
    <col min="16" max="16" width="7.140625" bestFit="1" customWidth="1"/>
    <col min="17" max="17" width="7.5703125" bestFit="1" customWidth="1"/>
    <col min="18" max="18" width="8" bestFit="1" customWidth="1"/>
    <col min="19" max="19" width="7.5703125" customWidth="1"/>
    <col min="20" max="20" width="9.140625" customWidth="1"/>
  </cols>
  <sheetData>
    <row r="1" spans="1:11">
      <c r="A1" s="1" t="s">
        <v>0</v>
      </c>
    </row>
    <row r="2" spans="1:11">
      <c r="A2" s="1" t="s">
        <v>1</v>
      </c>
    </row>
    <row r="3" spans="1:11" ht="15.75" thickBot="1"/>
    <row r="4" spans="1:11" ht="15.75" thickBot="1">
      <c r="A4" s="4" t="s">
        <v>2</v>
      </c>
      <c r="B4" s="4" t="s">
        <v>3</v>
      </c>
      <c r="C4" s="4" t="s">
        <v>4</v>
      </c>
      <c r="D4" s="6"/>
      <c r="E4" s="6"/>
      <c r="F4" s="6"/>
      <c r="I4"/>
      <c r="J4"/>
    </row>
    <row r="5" spans="1:11" ht="15.75" thickBot="1">
      <c r="A5" s="623">
        <v>45292</v>
      </c>
      <c r="B5" s="624">
        <f>P25</f>
        <v>5587</v>
      </c>
      <c r="C5" s="732">
        <f>((B5-4354)/4354)*100</f>
        <v>28.318787322002759</v>
      </c>
      <c r="D5" s="8"/>
      <c r="E5" s="8"/>
      <c r="F5" s="8"/>
      <c r="I5"/>
      <c r="J5"/>
    </row>
    <row r="6" spans="1:11" ht="15.75" thickBot="1">
      <c r="A6" s="625">
        <v>45323</v>
      </c>
      <c r="B6" s="626">
        <f>O25</f>
        <v>5847</v>
      </c>
      <c r="C6" s="733">
        <f>((B6-B5)/B5)*100</f>
        <v>4.6536602827993558</v>
      </c>
      <c r="D6" s="8"/>
      <c r="E6" s="8"/>
      <c r="F6" s="8"/>
      <c r="H6" s="9"/>
      <c r="I6" s="8"/>
      <c r="J6" s="8"/>
      <c r="K6" s="10"/>
    </row>
    <row r="7" spans="1:11" ht="15.75" thickBot="1">
      <c r="A7" s="625">
        <v>45352</v>
      </c>
      <c r="B7" s="11">
        <f>N25</f>
        <v>6171</v>
      </c>
      <c r="C7" s="733">
        <f t="shared" ref="C7:C15" si="0">((B7-B6)/B6)*100</f>
        <v>5.5413032324268858</v>
      </c>
      <c r="D7" s="8"/>
      <c r="E7" s="8"/>
      <c r="F7" s="8"/>
      <c r="H7" s="9"/>
      <c r="I7" s="8"/>
      <c r="J7" s="8"/>
      <c r="K7" s="10"/>
    </row>
    <row r="8" spans="1:11" ht="15.75" thickBot="1">
      <c r="A8" s="625">
        <v>45383</v>
      </c>
      <c r="B8" s="11">
        <f>M25</f>
        <v>6588</v>
      </c>
      <c r="C8" s="733">
        <f t="shared" si="0"/>
        <v>6.7574137092853679</v>
      </c>
      <c r="D8" s="8"/>
      <c r="E8" s="8"/>
      <c r="F8" s="8"/>
    </row>
    <row r="9" spans="1:11" ht="15.75" thickBot="1">
      <c r="A9" s="625">
        <v>45413</v>
      </c>
      <c r="B9" s="11">
        <f>L25</f>
        <v>5941</v>
      </c>
      <c r="C9" s="733">
        <f t="shared" si="0"/>
        <v>-9.8208864602307226</v>
      </c>
      <c r="D9" s="8"/>
      <c r="E9" s="8"/>
      <c r="F9" s="8"/>
    </row>
    <row r="10" spans="1:11" ht="15.75" thickBot="1">
      <c r="A10" s="625">
        <v>45444</v>
      </c>
      <c r="B10" s="735">
        <f>K25</f>
        <v>5990</v>
      </c>
      <c r="C10" s="733">
        <f t="shared" si="0"/>
        <v>0.82477697357347246</v>
      </c>
      <c r="D10" s="8"/>
      <c r="E10" s="8"/>
      <c r="F10" s="8"/>
    </row>
    <row r="11" spans="1:11" ht="15.75" thickBot="1">
      <c r="A11" s="625">
        <v>45474</v>
      </c>
      <c r="B11" s="11">
        <f>J25</f>
        <v>6189</v>
      </c>
      <c r="C11" s="733">
        <f t="shared" si="0"/>
        <v>3.32220367278798</v>
      </c>
      <c r="D11" s="8"/>
      <c r="E11" s="8"/>
      <c r="F11" s="8"/>
    </row>
    <row r="12" spans="1:11" ht="15.75" thickBot="1">
      <c r="A12" s="625">
        <v>45505</v>
      </c>
      <c r="B12" s="11">
        <f>I25</f>
        <v>6144</v>
      </c>
      <c r="C12" s="733">
        <f t="shared" si="0"/>
        <v>-0.72709646146388762</v>
      </c>
      <c r="D12" s="8"/>
      <c r="E12" s="8"/>
      <c r="F12" s="8"/>
    </row>
    <row r="13" spans="1:11" ht="15.75" thickBot="1">
      <c r="A13" s="625">
        <v>45536</v>
      </c>
      <c r="B13" s="11">
        <f>H25</f>
        <v>5879</v>
      </c>
      <c r="C13" s="733">
        <f t="shared" si="0"/>
        <v>-4.3131510416666661</v>
      </c>
      <c r="D13" s="8"/>
      <c r="E13" s="8"/>
      <c r="F13" s="8"/>
    </row>
    <row r="14" spans="1:11" ht="15.75" thickBot="1">
      <c r="A14" s="625">
        <v>45566</v>
      </c>
      <c r="B14" s="11">
        <f>G25</f>
        <v>6067</v>
      </c>
      <c r="C14" s="733">
        <f t="shared" si="0"/>
        <v>3.197822758972614</v>
      </c>
      <c r="D14" s="8"/>
      <c r="E14" s="8"/>
      <c r="F14" s="8"/>
      <c r="H14" s="12"/>
    </row>
    <row r="15" spans="1:11" ht="15.75" thickBot="1">
      <c r="A15" s="627">
        <v>45597</v>
      </c>
      <c r="B15" s="11">
        <f>F25</f>
        <v>5044</v>
      </c>
      <c r="C15" s="733">
        <f t="shared" si="0"/>
        <v>-16.861710895005768</v>
      </c>
      <c r="D15" s="8"/>
      <c r="E15" s="8"/>
      <c r="F15" s="8"/>
    </row>
    <row r="16" spans="1:11" ht="15.75" thickBot="1">
      <c r="A16" s="622">
        <v>45627</v>
      </c>
      <c r="B16" s="605"/>
      <c r="C16" s="594"/>
      <c r="D16" s="8"/>
      <c r="E16" s="8"/>
      <c r="F16" s="8"/>
    </row>
    <row r="17" spans="1:20" ht="15.75" thickBot="1">
      <c r="A17" s="13" t="s">
        <v>5</v>
      </c>
      <c r="B17" s="15">
        <f>SUM(B5:B16)</f>
        <v>65447</v>
      </c>
    </row>
    <row r="18" spans="1:20" ht="15.75" thickBot="1">
      <c r="A18" s="14" t="s">
        <v>6</v>
      </c>
      <c r="B18" s="15">
        <f>AVERAGE(B5:B16)</f>
        <v>5949.727272727273</v>
      </c>
      <c r="D18" s="16" t="s">
        <v>7</v>
      </c>
      <c r="E18" s="17">
        <v>45627</v>
      </c>
      <c r="F18" s="18">
        <v>45597</v>
      </c>
      <c r="G18" s="18">
        <v>45566</v>
      </c>
      <c r="H18" s="18">
        <v>45536</v>
      </c>
      <c r="I18" s="18">
        <v>45505</v>
      </c>
      <c r="J18" s="18">
        <v>45474</v>
      </c>
      <c r="K18" s="18">
        <v>45444</v>
      </c>
      <c r="L18" s="19">
        <v>45413</v>
      </c>
      <c r="M18" s="17">
        <v>45383</v>
      </c>
      <c r="N18" s="17">
        <v>45352</v>
      </c>
      <c r="O18" s="17">
        <v>45323</v>
      </c>
      <c r="P18" s="20">
        <v>45292</v>
      </c>
      <c r="Q18" s="18" t="s">
        <v>5</v>
      </c>
      <c r="R18" s="1016" t="s">
        <v>8</v>
      </c>
      <c r="S18" s="1017" t="s">
        <v>6</v>
      </c>
    </row>
    <row r="19" spans="1:20">
      <c r="A19" s="1058"/>
      <c r="B19" s="1058"/>
      <c r="C19" s="1058"/>
      <c r="D19" s="21" t="s">
        <v>9</v>
      </c>
      <c r="E19" s="22"/>
      <c r="F19" s="23">
        <v>333</v>
      </c>
      <c r="G19" s="24">
        <v>448</v>
      </c>
      <c r="H19" s="24">
        <v>395</v>
      </c>
      <c r="I19" s="24">
        <v>368</v>
      </c>
      <c r="J19" s="24">
        <v>325</v>
      </c>
      <c r="K19" s="25">
        <v>365</v>
      </c>
      <c r="L19" s="25">
        <v>341</v>
      </c>
      <c r="M19" s="26">
        <v>395</v>
      </c>
      <c r="N19" s="27">
        <v>362</v>
      </c>
      <c r="O19" s="26">
        <v>230</v>
      </c>
      <c r="P19" s="28">
        <v>205</v>
      </c>
      <c r="Q19" s="29">
        <f t="shared" ref="Q19:Q24" si="1">SUM(E19:P19)</f>
        <v>3767</v>
      </c>
      <c r="R19" s="30">
        <f>(Q19/Q25)*100</f>
        <v>5.7558024049994652</v>
      </c>
      <c r="S19" s="1018">
        <f t="shared" ref="S19:S23" si="2">AVERAGE(E19:P19)</f>
        <v>342.45454545454544</v>
      </c>
      <c r="T19" s="1014" t="s">
        <v>9</v>
      </c>
    </row>
    <row r="20" spans="1:20" ht="15" customHeight="1">
      <c r="C20" s="32"/>
      <c r="D20" s="33" t="s">
        <v>11</v>
      </c>
      <c r="E20" s="34"/>
      <c r="F20" s="35">
        <v>89</v>
      </c>
      <c r="G20" s="36">
        <v>95</v>
      </c>
      <c r="H20" s="36">
        <v>79</v>
      </c>
      <c r="I20" s="36">
        <v>97</v>
      </c>
      <c r="J20" s="36">
        <v>93</v>
      </c>
      <c r="K20" s="37">
        <v>76</v>
      </c>
      <c r="L20" s="37">
        <v>75</v>
      </c>
      <c r="M20" s="36">
        <v>82</v>
      </c>
      <c r="N20" s="27">
        <v>91</v>
      </c>
      <c r="O20" s="36">
        <v>81</v>
      </c>
      <c r="P20" s="38">
        <v>70</v>
      </c>
      <c r="Q20" s="39">
        <f t="shared" si="1"/>
        <v>928</v>
      </c>
      <c r="R20" s="40">
        <f>(Q20/Q25)*100</f>
        <v>1.4179412348923557</v>
      </c>
      <c r="S20" s="1019">
        <f t="shared" si="2"/>
        <v>84.36363636363636</v>
      </c>
      <c r="T20" s="1014" t="s">
        <v>11</v>
      </c>
    </row>
    <row r="21" spans="1:20" ht="15" customHeight="1">
      <c r="C21" s="32"/>
      <c r="D21" s="1008" t="s">
        <v>545</v>
      </c>
      <c r="E21" s="34"/>
      <c r="F21" s="35">
        <v>1</v>
      </c>
      <c r="G21" s="36">
        <v>5</v>
      </c>
      <c r="H21" s="36">
        <v>0</v>
      </c>
      <c r="I21" s="36">
        <v>0</v>
      </c>
      <c r="J21" s="36">
        <v>0</v>
      </c>
      <c r="K21" s="37">
        <v>0</v>
      </c>
      <c r="L21" s="37">
        <v>0</v>
      </c>
      <c r="M21" s="36">
        <v>0</v>
      </c>
      <c r="N21" s="27">
        <v>0</v>
      </c>
      <c r="O21" s="36">
        <v>0</v>
      </c>
      <c r="P21" s="38">
        <v>0</v>
      </c>
      <c r="Q21" s="39">
        <f t="shared" si="1"/>
        <v>6</v>
      </c>
      <c r="R21" s="40">
        <f>(Q21/Q25)*100</f>
        <v>9.1677235014591962E-3</v>
      </c>
      <c r="S21" s="1019">
        <f>AVERAGE(E21:P21)</f>
        <v>0.54545454545454541</v>
      </c>
      <c r="T21" s="1015" t="s">
        <v>554</v>
      </c>
    </row>
    <row r="22" spans="1:20">
      <c r="D22" s="33" t="s">
        <v>12</v>
      </c>
      <c r="E22" s="34"/>
      <c r="F22" s="35">
        <v>4378</v>
      </c>
      <c r="G22" s="36">
        <v>5155</v>
      </c>
      <c r="H22" s="36">
        <v>5138</v>
      </c>
      <c r="I22" s="36">
        <v>5464</v>
      </c>
      <c r="J22" s="36">
        <v>5537</v>
      </c>
      <c r="K22" s="37">
        <v>5282</v>
      </c>
      <c r="L22" s="37">
        <v>5284</v>
      </c>
      <c r="M22" s="36">
        <v>5855</v>
      </c>
      <c r="N22" s="27">
        <v>5449</v>
      </c>
      <c r="O22" s="36">
        <v>5263</v>
      </c>
      <c r="P22" s="38">
        <v>5003</v>
      </c>
      <c r="Q22" s="39">
        <f t="shared" si="1"/>
        <v>57808</v>
      </c>
      <c r="R22" s="40">
        <f>(Q22/Q25)*100</f>
        <v>88.327960028725542</v>
      </c>
      <c r="S22" s="1019">
        <f t="shared" si="2"/>
        <v>5255.272727272727</v>
      </c>
      <c r="T22" s="1014" t="s">
        <v>12</v>
      </c>
    </row>
    <row r="23" spans="1:20" ht="17.25" customHeight="1">
      <c r="D23" s="33" t="s">
        <v>13</v>
      </c>
      <c r="E23" s="34"/>
      <c r="F23" s="35">
        <v>188</v>
      </c>
      <c r="G23" s="36">
        <v>298</v>
      </c>
      <c r="H23" s="36">
        <v>200</v>
      </c>
      <c r="I23" s="36">
        <v>169</v>
      </c>
      <c r="J23" s="36">
        <v>201</v>
      </c>
      <c r="K23" s="37">
        <v>215</v>
      </c>
      <c r="L23" s="37">
        <v>199</v>
      </c>
      <c r="M23" s="36">
        <v>200</v>
      </c>
      <c r="N23" s="27">
        <v>225</v>
      </c>
      <c r="O23" s="36">
        <v>209</v>
      </c>
      <c r="P23" s="38">
        <v>225</v>
      </c>
      <c r="Q23" s="39">
        <f t="shared" si="1"/>
        <v>2329</v>
      </c>
      <c r="R23" s="40">
        <f>(Q23/Q25)*100</f>
        <v>3.558604672483078</v>
      </c>
      <c r="S23" s="1019">
        <f t="shared" si="2"/>
        <v>211.72727272727272</v>
      </c>
      <c r="T23" s="1014" t="s">
        <v>13</v>
      </c>
    </row>
    <row r="24" spans="1:20" ht="15.75" customHeight="1" thickBot="1">
      <c r="A24" s="953"/>
      <c r="B24" s="953"/>
      <c r="D24" s="33" t="s">
        <v>14</v>
      </c>
      <c r="E24" s="41"/>
      <c r="F24" s="35">
        <v>55</v>
      </c>
      <c r="G24" s="42">
        <v>66</v>
      </c>
      <c r="H24" s="42">
        <v>67</v>
      </c>
      <c r="I24" s="42">
        <v>46</v>
      </c>
      <c r="J24" s="42">
        <v>33</v>
      </c>
      <c r="K24" s="43">
        <v>52</v>
      </c>
      <c r="L24" s="43">
        <v>42</v>
      </c>
      <c r="M24" s="36">
        <v>56</v>
      </c>
      <c r="N24" s="27">
        <v>44</v>
      </c>
      <c r="O24" s="42">
        <v>64</v>
      </c>
      <c r="P24" s="44">
        <v>84</v>
      </c>
      <c r="Q24" s="45">
        <f t="shared" si="1"/>
        <v>609</v>
      </c>
      <c r="R24" s="46">
        <f>(Q24/Q25)*100</f>
        <v>0.9305239353981084</v>
      </c>
      <c r="S24" s="1020">
        <f>AVERAGE(E24:P24)</f>
        <v>55.363636363636367</v>
      </c>
      <c r="T24" s="1014" t="s">
        <v>14</v>
      </c>
    </row>
    <row r="25" spans="1:20" ht="15.75" customHeight="1" thickBot="1">
      <c r="A25" s="953"/>
      <c r="B25" s="953"/>
      <c r="D25" s="185" t="s">
        <v>15</v>
      </c>
      <c r="E25" s="47">
        <f>SUM(E19:E24)</f>
        <v>0</v>
      </c>
      <c r="F25" s="47">
        <f>SUM(F19:F24)</f>
        <v>5044</v>
      </c>
      <c r="G25" s="47">
        <f>SUM(G19:G24)</f>
        <v>6067</v>
      </c>
      <c r="H25" s="47">
        <f>SUM(H19:H24)</f>
        <v>5879</v>
      </c>
      <c r="I25" s="47">
        <f>SUM(I19:I24)</f>
        <v>6144</v>
      </c>
      <c r="J25" s="47">
        <f t="shared" ref="J25:R25" si="3">SUM(J19:J24)</f>
        <v>6189</v>
      </c>
      <c r="K25" s="47">
        <f t="shared" si="3"/>
        <v>5990</v>
      </c>
      <c r="L25" s="47">
        <f t="shared" si="3"/>
        <v>5941</v>
      </c>
      <c r="M25" s="47">
        <f t="shared" si="3"/>
        <v>6588</v>
      </c>
      <c r="N25" s="49">
        <f t="shared" si="3"/>
        <v>6171</v>
      </c>
      <c r="O25" s="47">
        <f t="shared" si="3"/>
        <v>5847</v>
      </c>
      <c r="P25" s="49">
        <f t="shared" si="3"/>
        <v>5587</v>
      </c>
      <c r="Q25" s="50">
        <f t="shared" si="3"/>
        <v>65447</v>
      </c>
      <c r="R25" s="49">
        <f t="shared" si="3"/>
        <v>100.00000000000001</v>
      </c>
      <c r="S25" s="1021">
        <f>AVERAGEIF(E25:P25,"&gt;0")</f>
        <v>5949.727272727273</v>
      </c>
    </row>
    <row r="26" spans="1:20" ht="15" customHeight="1">
      <c r="A26" s="953"/>
      <c r="B26" s="953"/>
    </row>
    <row r="27" spans="1:20" ht="15" customHeight="1">
      <c r="A27" s="1057" t="s">
        <v>10</v>
      </c>
      <c r="B27" s="1057"/>
      <c r="C27" s="1057"/>
      <c r="D27" s="1057"/>
      <c r="E27" s="1057"/>
      <c r="F27" s="1057"/>
      <c r="G27" s="1057"/>
      <c r="H27" s="1057"/>
      <c r="I27" s="1057"/>
    </row>
    <row r="28" spans="1:20" ht="15" customHeight="1">
      <c r="A28" s="1057"/>
      <c r="B28" s="1057"/>
      <c r="C28" s="1057"/>
      <c r="D28" s="1057"/>
      <c r="E28" s="1057"/>
      <c r="F28" s="1057"/>
      <c r="G28" s="1057"/>
      <c r="H28" s="1057"/>
      <c r="I28" s="1057"/>
    </row>
    <row r="29" spans="1:20" ht="15" customHeight="1">
      <c r="A29" s="1057"/>
      <c r="B29" s="1057"/>
      <c r="C29" s="1057"/>
      <c r="D29" s="1057"/>
      <c r="E29" s="1057"/>
      <c r="F29" s="1057"/>
      <c r="G29" s="1057"/>
      <c r="H29" s="1057"/>
      <c r="I29" s="1057"/>
    </row>
    <row r="30" spans="1:20" ht="9" customHeight="1"/>
    <row r="31" spans="1:20" ht="15" customHeight="1">
      <c r="A31" s="1057" t="s">
        <v>564</v>
      </c>
      <c r="B31" s="1057"/>
      <c r="C31" s="1057"/>
      <c r="D31" s="1057"/>
      <c r="E31" s="1057"/>
      <c r="F31" s="1057"/>
      <c r="G31" s="1057"/>
      <c r="H31" s="1057"/>
      <c r="I31" s="1057"/>
    </row>
    <row r="32" spans="1:20">
      <c r="A32" s="1057"/>
      <c r="B32" s="1057"/>
      <c r="C32" s="1057"/>
      <c r="D32" s="1057"/>
      <c r="E32" s="1057"/>
      <c r="F32" s="1057"/>
      <c r="G32" s="1057"/>
      <c r="H32" s="1057"/>
      <c r="I32" s="1057"/>
      <c r="Q32" s="3"/>
    </row>
    <row r="33" spans="1:13">
      <c r="A33" s="1057"/>
      <c r="B33" s="1057"/>
      <c r="C33" s="1057"/>
      <c r="D33" s="1057"/>
      <c r="E33" s="1057"/>
      <c r="F33" s="1057"/>
      <c r="G33" s="1057"/>
      <c r="H33" s="1057"/>
      <c r="I33" s="1057"/>
    </row>
    <row r="34" spans="1:13">
      <c r="M34" s="3"/>
    </row>
  </sheetData>
  <mergeCells count="3">
    <mergeCell ref="A31:I33"/>
    <mergeCell ref="A27:I29"/>
    <mergeCell ref="A19:C19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E25:P25" formulaRang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O108"/>
  <sheetViews>
    <sheetView workbookViewId="0">
      <selection activeCell="I47" sqref="I47"/>
    </sheetView>
  </sheetViews>
  <sheetFormatPr defaultRowHeight="14.25"/>
  <cols>
    <col min="1" max="1" width="11.42578125" style="9" customWidth="1"/>
    <col min="2" max="2" width="12.85546875" style="80" bestFit="1" customWidth="1"/>
    <col min="3" max="3" width="11.42578125" style="80" bestFit="1" customWidth="1"/>
    <col min="4" max="4" width="6.28515625" style="9" bestFit="1" customWidth="1"/>
    <col min="5" max="5" width="9.42578125" style="9" customWidth="1"/>
    <col min="6" max="6" width="12.85546875" style="9" bestFit="1" customWidth="1"/>
    <col min="7" max="7" width="11.42578125" style="9" bestFit="1" customWidth="1"/>
    <col min="8" max="8" width="7.140625" style="9" customWidth="1"/>
    <col min="9" max="9" width="9.5703125" style="9" customWidth="1"/>
    <col min="10" max="10" width="12.85546875" style="9" bestFit="1" customWidth="1"/>
    <col min="11" max="11" width="11.42578125" style="9" bestFit="1" customWidth="1"/>
    <col min="12" max="12" width="7.140625" style="9" customWidth="1"/>
    <col min="13" max="13" width="9.42578125" style="9" customWidth="1"/>
    <col min="14" max="14" width="12.85546875" style="9" bestFit="1" customWidth="1"/>
    <col min="15" max="15" width="11.42578125" style="9" bestFit="1" customWidth="1"/>
    <col min="16" max="16" width="9.140625" style="9" customWidth="1"/>
    <col min="17" max="16384" width="9.140625" style="9"/>
  </cols>
  <sheetData>
    <row r="1" spans="1:15" ht="15">
      <c r="A1" s="1" t="s">
        <v>0</v>
      </c>
    </row>
    <row r="2" spans="1:15" ht="15">
      <c r="A2" s="1" t="s">
        <v>1</v>
      </c>
    </row>
    <row r="3" spans="1:15" ht="15">
      <c r="A3" s="1"/>
    </row>
    <row r="4" spans="1:15" ht="15">
      <c r="A4" s="1" t="s">
        <v>493</v>
      </c>
    </row>
    <row r="5" spans="1:15" ht="15">
      <c r="A5" s="1"/>
    </row>
    <row r="6" spans="1:15">
      <c r="A6" s="9" t="s">
        <v>206</v>
      </c>
    </row>
    <row r="7" spans="1:15">
      <c r="A7" s="9" t="s">
        <v>207</v>
      </c>
    </row>
    <row r="8" spans="1:15" ht="15" thickBot="1">
      <c r="B8" s="9"/>
      <c r="C8" s="9"/>
    </row>
    <row r="9" spans="1:15" ht="15.75" thickBot="1">
      <c r="A9" s="1076" t="str">
        <f>'10+_SUB''s_2024'!A7</f>
        <v>Sé</v>
      </c>
      <c r="B9" s="1077"/>
      <c r="C9" s="1078"/>
      <c r="E9" s="1079" t="str">
        <f>'10+_SUB''s_2024'!A8</f>
        <v>Lapa</v>
      </c>
      <c r="F9" s="1077"/>
      <c r="G9" s="1078"/>
      <c r="I9" s="1079" t="str">
        <f>'10+_SUB''s_2024'!A9</f>
        <v>Penha</v>
      </c>
      <c r="J9" s="1077"/>
      <c r="K9" s="1078"/>
      <c r="M9" s="1079" t="str">
        <f>'10+_SUB''s_2024'!A10</f>
        <v>Mooca</v>
      </c>
      <c r="N9" s="1077"/>
      <c r="O9" s="1078"/>
    </row>
    <row r="10" spans="1:15" ht="15.75" thickBot="1">
      <c r="A10" s="718" t="s">
        <v>2</v>
      </c>
      <c r="B10" s="727" t="s">
        <v>208</v>
      </c>
      <c r="C10" s="606" t="s">
        <v>209</v>
      </c>
      <c r="E10" s="602" t="s">
        <v>2</v>
      </c>
      <c r="F10" s="5" t="s">
        <v>208</v>
      </c>
      <c r="G10" s="601" t="s">
        <v>209</v>
      </c>
      <c r="I10" s="602" t="s">
        <v>2</v>
      </c>
      <c r="J10" s="5" t="s">
        <v>208</v>
      </c>
      <c r="K10" s="601" t="s">
        <v>209</v>
      </c>
      <c r="M10" s="602" t="s">
        <v>2</v>
      </c>
      <c r="N10" s="5" t="s">
        <v>208</v>
      </c>
      <c r="O10" s="606" t="s">
        <v>209</v>
      </c>
    </row>
    <row r="11" spans="1:15" ht="15">
      <c r="A11" s="728">
        <v>45292</v>
      </c>
      <c r="B11" s="307">
        <f>'10+_SUB''s_2024'!M7</f>
        <v>77</v>
      </c>
      <c r="C11" s="608">
        <f>((B11-43)/43)*100</f>
        <v>79.069767441860463</v>
      </c>
      <c r="E11" s="591">
        <v>45292</v>
      </c>
      <c r="F11" s="102">
        <f>'10+_SUB''s_2024'!M8</f>
        <v>92</v>
      </c>
      <c r="G11" s="592">
        <f>((F11-67)/67)*100</f>
        <v>37.313432835820898</v>
      </c>
      <c r="I11" s="591">
        <v>45292</v>
      </c>
      <c r="J11" s="102">
        <f>'10+_SUB''s_2024'!M9</f>
        <v>99</v>
      </c>
      <c r="K11" s="592">
        <f>((J11-54)/54)*100</f>
        <v>83.333333333333343</v>
      </c>
      <c r="M11" s="591">
        <v>45292</v>
      </c>
      <c r="N11" s="191">
        <f>'10+_SUB''s_2024'!M10</f>
        <v>62</v>
      </c>
      <c r="O11" s="608">
        <f>((N11-65)/65)*100</f>
        <v>-4.6153846153846159</v>
      </c>
    </row>
    <row r="12" spans="1:15" s="444" customFormat="1" ht="15">
      <c r="A12" s="743">
        <v>45323</v>
      </c>
      <c r="B12" s="744">
        <f>'10+_SUB''s_2024'!L7</f>
        <v>64</v>
      </c>
      <c r="C12" s="738">
        <f>((B12-51)/51)*100</f>
        <v>25.490196078431371</v>
      </c>
      <c r="E12" s="734">
        <v>45323</v>
      </c>
      <c r="F12" s="737">
        <f>'10+_SUB''s_2024'!L8</f>
        <v>83</v>
      </c>
      <c r="G12" s="738">
        <f t="shared" ref="G12:G17" si="0">((F12-F11)/F11)*100</f>
        <v>-9.7826086956521738</v>
      </c>
      <c r="I12" s="734">
        <v>45323</v>
      </c>
      <c r="J12" s="737">
        <f>'10+_SUB''s_2024'!L9</f>
        <v>70</v>
      </c>
      <c r="K12" s="738">
        <f t="shared" ref="K12:K17" si="1">((J12-J11)/J11)*100</f>
        <v>-29.292929292929294</v>
      </c>
      <c r="M12" s="734">
        <v>45323</v>
      </c>
      <c r="N12" s="745">
        <f>'10+_SUB''s_2024'!L10</f>
        <v>76</v>
      </c>
      <c r="O12" s="738">
        <f t="shared" ref="O12:O17" si="2">((N12-N11)/N11)*100</f>
        <v>22.58064516129032</v>
      </c>
    </row>
    <row r="13" spans="1:15" s="638" customFormat="1" ht="15">
      <c r="A13" s="773">
        <v>45352</v>
      </c>
      <c r="B13" s="774">
        <f>'10+_SUB''s_2024'!K7</f>
        <v>85</v>
      </c>
      <c r="C13" s="775">
        <f t="shared" ref="C13:C18" si="3">((B13-B12)/B12)*100</f>
        <v>32.8125</v>
      </c>
      <c r="E13" s="776">
        <v>45352</v>
      </c>
      <c r="F13" s="777">
        <f>'10+_SUB''s_2024'!$K$8</f>
        <v>93</v>
      </c>
      <c r="G13" s="775">
        <f t="shared" si="0"/>
        <v>12.048192771084338</v>
      </c>
      <c r="I13" s="776">
        <v>45352</v>
      </c>
      <c r="J13" s="777">
        <f>'10+_SUB''s_2024'!$K$9</f>
        <v>70</v>
      </c>
      <c r="K13" s="775">
        <f t="shared" si="1"/>
        <v>0</v>
      </c>
      <c r="M13" s="776">
        <v>45352</v>
      </c>
      <c r="N13" s="778">
        <f>'10+_SUB''s_2024'!$K$10</f>
        <v>47</v>
      </c>
      <c r="O13" s="775">
        <f t="shared" si="2"/>
        <v>-38.15789473684211</v>
      </c>
    </row>
    <row r="14" spans="1:15" s="444" customFormat="1" ht="15">
      <c r="A14" s="743">
        <v>45383</v>
      </c>
      <c r="B14" s="744">
        <f>'10+_SUB''s_2024'!J$7</f>
        <v>77</v>
      </c>
      <c r="C14" s="738">
        <f t="shared" si="3"/>
        <v>-9.4117647058823533</v>
      </c>
      <c r="E14" s="734">
        <v>45383</v>
      </c>
      <c r="F14" s="745">
        <f>'10+_SUB''s_2024'!J$8</f>
        <v>92</v>
      </c>
      <c r="G14" s="738">
        <f t="shared" si="0"/>
        <v>-1.0752688172043012</v>
      </c>
      <c r="I14" s="734">
        <v>45383</v>
      </c>
      <c r="J14" s="745">
        <f>'10+_SUB''s_2024'!J$9</f>
        <v>67</v>
      </c>
      <c r="K14" s="738">
        <f t="shared" si="1"/>
        <v>-4.2857142857142856</v>
      </c>
      <c r="M14" s="734">
        <v>45383</v>
      </c>
      <c r="N14" s="745">
        <f>'10+_SUB''s_2024'!J$10</f>
        <v>52</v>
      </c>
      <c r="O14" s="738">
        <f t="shared" si="2"/>
        <v>10.638297872340425</v>
      </c>
    </row>
    <row r="15" spans="1:15" s="638" customFormat="1" ht="15">
      <c r="A15" s="773">
        <v>45413</v>
      </c>
      <c r="B15" s="774">
        <f>'10+_SUB''s_2024'!I$7</f>
        <v>92</v>
      </c>
      <c r="C15" s="775">
        <f t="shared" si="3"/>
        <v>19.480519480519483</v>
      </c>
      <c r="E15" s="776">
        <v>45413</v>
      </c>
      <c r="F15" s="778">
        <f>'10+_SUB''s_2024'!I$8</f>
        <v>62</v>
      </c>
      <c r="G15" s="775">
        <f t="shared" si="0"/>
        <v>-32.608695652173914</v>
      </c>
      <c r="I15" s="776">
        <v>45413</v>
      </c>
      <c r="J15" s="778">
        <f>'10+_SUB''s_2024'!I$9</f>
        <v>67</v>
      </c>
      <c r="K15" s="775">
        <f t="shared" si="1"/>
        <v>0</v>
      </c>
      <c r="M15" s="776">
        <v>45413</v>
      </c>
      <c r="N15" s="778">
        <f>'10+_SUB''s_2024'!I$10</f>
        <v>65</v>
      </c>
      <c r="O15" s="775">
        <f t="shared" si="2"/>
        <v>25</v>
      </c>
    </row>
    <row r="16" spans="1:15" s="444" customFormat="1" ht="15">
      <c r="A16" s="743">
        <v>45444</v>
      </c>
      <c r="B16" s="744">
        <f>'10+_SUB''s_2024'!H$7</f>
        <v>72</v>
      </c>
      <c r="C16" s="738">
        <f t="shared" si="3"/>
        <v>-21.739130434782609</v>
      </c>
      <c r="E16" s="734">
        <v>45444</v>
      </c>
      <c r="F16" s="745">
        <f>'10+_SUB''s_2024'!H$8</f>
        <v>82</v>
      </c>
      <c r="G16" s="738">
        <f t="shared" si="0"/>
        <v>32.258064516129032</v>
      </c>
      <c r="I16" s="734">
        <v>45444</v>
      </c>
      <c r="J16" s="745">
        <f>'10+_SUB''s_2024'!H$9</f>
        <v>66</v>
      </c>
      <c r="K16" s="738">
        <f t="shared" si="1"/>
        <v>-1.4925373134328357</v>
      </c>
      <c r="M16" s="734">
        <v>45444</v>
      </c>
      <c r="N16" s="745">
        <f>'10+_SUB''s_2024'!H$10</f>
        <v>66</v>
      </c>
      <c r="O16" s="738">
        <f t="shared" si="2"/>
        <v>1.5384615384615385</v>
      </c>
    </row>
    <row r="17" spans="1:15" s="444" customFormat="1" ht="15">
      <c r="A17" s="743">
        <v>45474</v>
      </c>
      <c r="B17" s="744">
        <f>'10+_SUB''s_2024'!G$7</f>
        <v>78</v>
      </c>
      <c r="C17" s="738">
        <f t="shared" si="3"/>
        <v>8.3333333333333321</v>
      </c>
      <c r="E17" s="734">
        <v>45474</v>
      </c>
      <c r="F17" s="745">
        <f>'10+_SUB''s_2024'!G$8</f>
        <v>52</v>
      </c>
      <c r="G17" s="738">
        <f t="shared" si="0"/>
        <v>-36.585365853658537</v>
      </c>
      <c r="I17" s="734">
        <v>45474</v>
      </c>
      <c r="J17" s="745">
        <f>'10+_SUB''s_2024'!G$9</f>
        <v>64</v>
      </c>
      <c r="K17" s="738">
        <f t="shared" si="1"/>
        <v>-3.0303030303030303</v>
      </c>
      <c r="M17" s="734">
        <v>45474</v>
      </c>
      <c r="N17" s="745">
        <f>'10+_SUB''s_2024'!G$10</f>
        <v>78</v>
      </c>
      <c r="O17" s="738">
        <f t="shared" si="2"/>
        <v>18.181818181818183</v>
      </c>
    </row>
    <row r="18" spans="1:15" s="444" customFormat="1" ht="15">
      <c r="A18" s="743">
        <v>45505</v>
      </c>
      <c r="B18" s="744">
        <f>'10+_SUB''s_2024'!F$7</f>
        <v>102</v>
      </c>
      <c r="C18" s="738">
        <f t="shared" si="3"/>
        <v>30.76923076923077</v>
      </c>
      <c r="E18" s="734">
        <v>45505</v>
      </c>
      <c r="F18" s="745">
        <f>'10+_SUB''s_2024'!F$8</f>
        <v>79</v>
      </c>
      <c r="G18" s="738">
        <f t="shared" ref="G18" si="4">((F18-F17)/F17)*100</f>
        <v>51.923076923076927</v>
      </c>
      <c r="I18" s="734">
        <v>45505</v>
      </c>
      <c r="J18" s="745">
        <f>'10+_SUB''s_2024'!F$9</f>
        <v>44</v>
      </c>
      <c r="K18" s="738">
        <f t="shared" ref="K18" si="5">((J18-J17)/J17)*100</f>
        <v>-31.25</v>
      </c>
      <c r="M18" s="734">
        <v>45505</v>
      </c>
      <c r="N18" s="745">
        <f>'10+_SUB''s_2024'!F$10</f>
        <v>70</v>
      </c>
      <c r="O18" s="738">
        <f>((N18-N17)/N17)*100</f>
        <v>-10.256410256410255</v>
      </c>
    </row>
    <row r="19" spans="1:15" s="444" customFormat="1" ht="15">
      <c r="A19" s="743">
        <v>45536</v>
      </c>
      <c r="B19" s="744">
        <f>'10+_SUB''s_2024'!E$7</f>
        <v>109</v>
      </c>
      <c r="C19" s="738">
        <f t="shared" ref="C19:C21" si="6">((B19-B18)/B18)*100</f>
        <v>6.8627450980392162</v>
      </c>
      <c r="E19" s="734">
        <v>45536</v>
      </c>
      <c r="F19" s="745">
        <f>'10+_SUB''s_2024'!E$8</f>
        <v>139</v>
      </c>
      <c r="G19" s="738">
        <f t="shared" ref="G19:G20" si="7">((F19-F18)/F18)*100</f>
        <v>75.949367088607602</v>
      </c>
      <c r="I19" s="734">
        <v>45536</v>
      </c>
      <c r="J19" s="745">
        <f>'10+_SUB''s_2024'!E$9</f>
        <v>62</v>
      </c>
      <c r="K19" s="738">
        <f t="shared" ref="K19:K21" si="8">((J19-J18)/J18)*100</f>
        <v>40.909090909090914</v>
      </c>
      <c r="M19" s="734">
        <v>45536</v>
      </c>
      <c r="N19" s="745">
        <f>'10+_SUB''s_2024'!E$10</f>
        <v>54</v>
      </c>
      <c r="O19" s="738">
        <f>((N19-N18)/N18)*100</f>
        <v>-22.857142857142858</v>
      </c>
    </row>
    <row r="20" spans="1:15" s="444" customFormat="1" ht="15">
      <c r="A20" s="743">
        <v>45566</v>
      </c>
      <c r="B20" s="744">
        <f>'10+_SUB''s_2024'!D$7</f>
        <v>71</v>
      </c>
      <c r="C20" s="738">
        <f t="shared" si="6"/>
        <v>-34.862385321100916</v>
      </c>
      <c r="E20" s="734">
        <v>45566</v>
      </c>
      <c r="F20" s="745">
        <f>'10+_SUB''s_2024'!D$8</f>
        <v>68</v>
      </c>
      <c r="G20" s="738">
        <f t="shared" si="7"/>
        <v>-51.079136690647488</v>
      </c>
      <c r="I20" s="734">
        <v>45566</v>
      </c>
      <c r="J20" s="745">
        <f>'10+_SUB''s_2024'!D$9</f>
        <v>48</v>
      </c>
      <c r="K20" s="738">
        <f t="shared" si="8"/>
        <v>-22.58064516129032</v>
      </c>
      <c r="M20" s="734">
        <v>45566</v>
      </c>
      <c r="N20" s="745">
        <f>'10+_SUB''s_2024'!D$10</f>
        <v>69</v>
      </c>
      <c r="O20" s="738">
        <f>((N20-N19)/N19)*100</f>
        <v>27.777777777777779</v>
      </c>
    </row>
    <row r="21" spans="1:15" s="444" customFormat="1" ht="15">
      <c r="A21" s="743">
        <v>45597</v>
      </c>
      <c r="B21" s="744">
        <f>'10+_SUB''s_2024'!C$7</f>
        <v>81</v>
      </c>
      <c r="C21" s="738">
        <f t="shared" si="6"/>
        <v>14.084507042253522</v>
      </c>
      <c r="E21" s="734">
        <v>45597</v>
      </c>
      <c r="F21" s="745">
        <f>'10+_SUB''s_2024'!C$8</f>
        <v>51</v>
      </c>
      <c r="G21" s="738">
        <f>((F21-F20)/F20)*100</f>
        <v>-25</v>
      </c>
      <c r="I21" s="734">
        <v>45597</v>
      </c>
      <c r="J21" s="745">
        <f>'10+_SUB''s_2024'!C$9</f>
        <v>72</v>
      </c>
      <c r="K21" s="738">
        <f t="shared" si="8"/>
        <v>50</v>
      </c>
      <c r="M21" s="734">
        <v>45597</v>
      </c>
      <c r="N21" s="745">
        <f>'10+_SUB''s_2024'!C$10</f>
        <v>50</v>
      </c>
      <c r="O21" s="738">
        <f>((N21-N20)/N20)*100</f>
        <v>-27.536231884057973</v>
      </c>
    </row>
    <row r="22" spans="1:15" ht="15.75" thickBot="1">
      <c r="A22" s="729">
        <v>45627</v>
      </c>
      <c r="B22" s="726">
        <f>'10+_SUB''s_2024'!B$7</f>
        <v>0</v>
      </c>
      <c r="C22" s="652">
        <f t="shared" ref="C22" si="9">((B22-B21)/B21)*100</f>
        <v>-100</v>
      </c>
      <c r="E22" s="593">
        <v>45627</v>
      </c>
      <c r="F22" s="658">
        <f>'10+_SUB''s_2024'!B$8</f>
        <v>0</v>
      </c>
      <c r="G22" s="652">
        <f>((F22-F21)/F21)*100</f>
        <v>-100</v>
      </c>
      <c r="I22" s="593">
        <v>45627</v>
      </c>
      <c r="J22" s="658">
        <f>'10+_SUB''s_2024'!B$9</f>
        <v>0</v>
      </c>
      <c r="K22" s="652">
        <f t="shared" ref="K22" si="10">((J22-J21)/J21)*100</f>
        <v>-100</v>
      </c>
      <c r="M22" s="593">
        <v>45627</v>
      </c>
      <c r="N22" s="658">
        <f>'10+_SUB''s_2024'!B$10</f>
        <v>0</v>
      </c>
      <c r="O22" s="652">
        <f>((N22-N21)/N21)*100</f>
        <v>-100</v>
      </c>
    </row>
    <row r="23" spans="1:15">
      <c r="B23" s="9"/>
      <c r="C23" s="9"/>
    </row>
    <row r="24" spans="1:15" ht="15" thickBot="1">
      <c r="B24" s="9"/>
      <c r="C24" s="9"/>
    </row>
    <row r="25" spans="1:15" ht="15.75" thickBot="1">
      <c r="A25" s="1080" t="str">
        <f>'10+_SUB''s_2024'!A11</f>
        <v>Vila Mariana</v>
      </c>
      <c r="B25" s="1081"/>
      <c r="C25" s="1082"/>
      <c r="E25" s="1079" t="str">
        <f>'10+_SUB''s_2024'!A12</f>
        <v>Ipiranga</v>
      </c>
      <c r="F25" s="1077"/>
      <c r="G25" s="1078"/>
      <c r="I25" s="1079" t="str">
        <f>'10+_SUB''s_2024'!A13</f>
        <v>Santana/Tucuruvi</v>
      </c>
      <c r="J25" s="1077"/>
      <c r="K25" s="1078"/>
      <c r="M25" s="1079" t="str">
        <f>'10+_SUB''s_2024'!A14</f>
        <v>Butantã</v>
      </c>
      <c r="N25" s="1077"/>
      <c r="O25" s="1083"/>
    </row>
    <row r="26" spans="1:15" ht="15.75" thickBot="1">
      <c r="A26" s="588" t="s">
        <v>2</v>
      </c>
      <c r="B26" s="598" t="s">
        <v>208</v>
      </c>
      <c r="C26" s="614" t="s">
        <v>209</v>
      </c>
      <c r="E26" s="602" t="s">
        <v>2</v>
      </c>
      <c r="F26" s="5" t="s">
        <v>208</v>
      </c>
      <c r="G26" s="606" t="s">
        <v>209</v>
      </c>
      <c r="I26" s="600" t="s">
        <v>2</v>
      </c>
      <c r="J26" s="5" t="s">
        <v>208</v>
      </c>
      <c r="K26" s="601" t="s">
        <v>209</v>
      </c>
      <c r="M26" s="600" t="s">
        <v>2</v>
      </c>
      <c r="N26" s="730" t="s">
        <v>208</v>
      </c>
      <c r="O26" s="718" t="s">
        <v>209</v>
      </c>
    </row>
    <row r="27" spans="1:15" ht="15">
      <c r="A27" s="591">
        <v>45292</v>
      </c>
      <c r="B27" s="102">
        <f>'10+_SUB''s_2024'!M11</f>
        <v>64</v>
      </c>
      <c r="C27" s="592">
        <f>((B27-54)/54)*100</f>
        <v>18.518518518518519</v>
      </c>
      <c r="E27" s="591">
        <v>45292</v>
      </c>
      <c r="F27" s="191">
        <f>'10+_SUB''s_2024'!M12</f>
        <v>45</v>
      </c>
      <c r="G27" s="480">
        <f>((F27-39)/39)*100</f>
        <v>15.384615384615385</v>
      </c>
      <c r="I27" s="591">
        <v>45292</v>
      </c>
      <c r="J27" s="102">
        <f>'10+_SUB''s_2024'!M13</f>
        <v>57</v>
      </c>
      <c r="K27" s="592">
        <f>((J27-38)/38)*100</f>
        <v>50</v>
      </c>
      <c r="M27" s="591">
        <v>45292</v>
      </c>
      <c r="N27" s="102">
        <f>'10+_SUB''s_2024'!M14</f>
        <v>48</v>
      </c>
      <c r="O27" s="731">
        <f>((N27-38)/38)*100</f>
        <v>26.315789473684209</v>
      </c>
    </row>
    <row r="28" spans="1:15" s="444" customFormat="1" ht="15">
      <c r="A28" s="734">
        <v>45323</v>
      </c>
      <c r="B28" s="737">
        <f>'10+_SUB''s_2024'!L11</f>
        <v>58</v>
      </c>
      <c r="C28" s="738">
        <f t="shared" ref="C28:C33" si="11">((B28-B27)/B27)*100</f>
        <v>-9.375</v>
      </c>
      <c r="E28" s="734">
        <v>45323</v>
      </c>
      <c r="F28" s="745">
        <f>'10+_SUB''s_2024'!L12</f>
        <v>48</v>
      </c>
      <c r="G28" s="746">
        <f t="shared" ref="G28:G33" si="12">((F28-F27)/F27)*100</f>
        <v>6.666666666666667</v>
      </c>
      <c r="I28" s="734">
        <v>45323</v>
      </c>
      <c r="J28" s="737">
        <f>'10+_SUB''s_2024'!L13</f>
        <v>62</v>
      </c>
      <c r="K28" s="738">
        <f t="shared" ref="K28:K33" si="13">((J28-J27)/J27)*100</f>
        <v>8.7719298245614024</v>
      </c>
      <c r="M28" s="734">
        <v>45323</v>
      </c>
      <c r="N28" s="737">
        <f>'10+_SUB''s_2024'!L14</f>
        <v>48</v>
      </c>
      <c r="O28" s="738">
        <f t="shared" ref="O28:O33" si="14">((N28-N27)/N27)*100</f>
        <v>0</v>
      </c>
    </row>
    <row r="29" spans="1:15" s="638" customFormat="1" ht="15">
      <c r="A29" s="776">
        <v>45352</v>
      </c>
      <c r="B29" s="777">
        <f>'10+_SUB''s_2024'!$K$11</f>
        <v>63</v>
      </c>
      <c r="C29" s="775">
        <f t="shared" si="11"/>
        <v>8.6206896551724146</v>
      </c>
      <c r="E29" s="776">
        <v>45352</v>
      </c>
      <c r="F29" s="778">
        <f>'10+_SUB''s_2024'!$K$12</f>
        <v>64</v>
      </c>
      <c r="G29" s="779">
        <f t="shared" si="12"/>
        <v>33.333333333333329</v>
      </c>
      <c r="I29" s="776">
        <v>45352</v>
      </c>
      <c r="J29" s="777">
        <f>'10+_SUB''s_2024'!$K$13</f>
        <v>66</v>
      </c>
      <c r="K29" s="775">
        <f t="shared" si="13"/>
        <v>6.4516129032258061</v>
      </c>
      <c r="M29" s="776">
        <v>45352</v>
      </c>
      <c r="N29" s="777">
        <f>'10+_SUB''s_2024'!$K$14</f>
        <v>66</v>
      </c>
      <c r="O29" s="775">
        <f t="shared" si="14"/>
        <v>37.5</v>
      </c>
    </row>
    <row r="30" spans="1:15" s="444" customFormat="1" ht="15">
      <c r="A30" s="734">
        <v>45383</v>
      </c>
      <c r="B30" s="745">
        <f>'10+_SUB''s_2024'!J$11</f>
        <v>57</v>
      </c>
      <c r="C30" s="738">
        <f t="shared" si="11"/>
        <v>-9.5238095238095237</v>
      </c>
      <c r="E30" s="734">
        <v>45383</v>
      </c>
      <c r="F30" s="745">
        <f>'10+_SUB''s_2024'!J$12</f>
        <v>42</v>
      </c>
      <c r="G30" s="746">
        <f t="shared" si="12"/>
        <v>-34.375</v>
      </c>
      <c r="I30" s="734">
        <v>45383</v>
      </c>
      <c r="J30" s="745">
        <f>'10+_SUB''s_2024'!J$13</f>
        <v>72</v>
      </c>
      <c r="K30" s="738">
        <f t="shared" si="13"/>
        <v>9.0909090909090917</v>
      </c>
      <c r="M30" s="734">
        <v>45383</v>
      </c>
      <c r="N30" s="745">
        <f>'10+_SUB''s_2024'!J$14</f>
        <v>55</v>
      </c>
      <c r="O30" s="738">
        <f t="shared" si="14"/>
        <v>-16.666666666666664</v>
      </c>
    </row>
    <row r="31" spans="1:15" s="638" customFormat="1" ht="15">
      <c r="A31" s="776">
        <v>45413</v>
      </c>
      <c r="B31" s="778">
        <f>'10+_SUB''s_2024'!I$11</f>
        <v>64</v>
      </c>
      <c r="C31" s="775">
        <f t="shared" si="11"/>
        <v>12.280701754385964</v>
      </c>
      <c r="E31" s="776">
        <v>45413</v>
      </c>
      <c r="F31" s="778">
        <f>'10+_SUB''s_2024'!I$12</f>
        <v>48</v>
      </c>
      <c r="G31" s="779">
        <f t="shared" si="12"/>
        <v>14.285714285714285</v>
      </c>
      <c r="I31" s="776">
        <v>45413</v>
      </c>
      <c r="J31" s="778">
        <f>'10+_SUB''s_2024'!I$13</f>
        <v>49</v>
      </c>
      <c r="K31" s="775">
        <f t="shared" si="13"/>
        <v>-31.944444444444443</v>
      </c>
      <c r="M31" s="776">
        <v>45413</v>
      </c>
      <c r="N31" s="778">
        <f>'10+_SUB''s_2024'!I$14</f>
        <v>52</v>
      </c>
      <c r="O31" s="775">
        <f t="shared" si="14"/>
        <v>-5.4545454545454541</v>
      </c>
    </row>
    <row r="32" spans="1:15" s="444" customFormat="1" ht="15">
      <c r="A32" s="734">
        <v>45444</v>
      </c>
      <c r="B32" s="745">
        <f>'10+_SUB''s_2024'!H$11</f>
        <v>58</v>
      </c>
      <c r="C32" s="738">
        <f t="shared" si="11"/>
        <v>-9.375</v>
      </c>
      <c r="E32" s="734">
        <v>45444</v>
      </c>
      <c r="F32" s="745">
        <f>'10+_SUB''s_2024'!H$12</f>
        <v>64</v>
      </c>
      <c r="G32" s="746">
        <f t="shared" si="12"/>
        <v>33.333333333333329</v>
      </c>
      <c r="I32" s="734">
        <v>45444</v>
      </c>
      <c r="J32" s="745">
        <f>'10+_SUB''s_2024'!H$13</f>
        <v>60</v>
      </c>
      <c r="K32" s="738">
        <f t="shared" si="13"/>
        <v>22.448979591836736</v>
      </c>
      <c r="M32" s="734">
        <v>45444</v>
      </c>
      <c r="N32" s="745">
        <f>'10+_SUB''s_2024'!H$14</f>
        <v>39</v>
      </c>
      <c r="O32" s="738">
        <f t="shared" si="14"/>
        <v>-25</v>
      </c>
    </row>
    <row r="33" spans="1:15" s="444" customFormat="1" ht="15">
      <c r="A33" s="734">
        <v>45474</v>
      </c>
      <c r="B33" s="745">
        <f>'10+_SUB''s_2024'!G$11</f>
        <v>65</v>
      </c>
      <c r="C33" s="738">
        <f t="shared" si="11"/>
        <v>12.068965517241379</v>
      </c>
      <c r="E33" s="734">
        <v>45474</v>
      </c>
      <c r="F33" s="745">
        <f>'10+_SUB''s_2024'!G$12</f>
        <v>108</v>
      </c>
      <c r="G33" s="746">
        <f t="shared" si="12"/>
        <v>68.75</v>
      </c>
      <c r="I33" s="734">
        <v>45474</v>
      </c>
      <c r="J33" s="745">
        <f>'10+_SUB''s_2024'!G$13</f>
        <v>58</v>
      </c>
      <c r="K33" s="738">
        <f t="shared" si="13"/>
        <v>-3.3333333333333335</v>
      </c>
      <c r="M33" s="734">
        <v>45474</v>
      </c>
      <c r="N33" s="745">
        <f>'10+_SUB''s_2024'!G$14</f>
        <v>40</v>
      </c>
      <c r="O33" s="738">
        <f t="shared" si="14"/>
        <v>2.5641025641025639</v>
      </c>
    </row>
    <row r="34" spans="1:15" s="444" customFormat="1" ht="15">
      <c r="A34" s="734">
        <v>45505</v>
      </c>
      <c r="B34" s="745">
        <f>'10+_SUB''s_2024'!F$11</f>
        <v>58</v>
      </c>
      <c r="C34" s="738">
        <f t="shared" ref="C34" si="15">((B34-B33)/B33)*100</f>
        <v>-10.76923076923077</v>
      </c>
      <c r="E34" s="734">
        <v>45505</v>
      </c>
      <c r="F34" s="745">
        <f>'10+_SUB''s_2024'!F$12</f>
        <v>54</v>
      </c>
      <c r="G34" s="746">
        <f t="shared" ref="G34" si="16">((F34-F33)/F33)*100</f>
        <v>-50</v>
      </c>
      <c r="I34" s="734">
        <v>45505</v>
      </c>
      <c r="J34" s="745">
        <f>'10+_SUB''s_2024'!F$13</f>
        <v>54</v>
      </c>
      <c r="K34" s="738">
        <f t="shared" ref="K34" si="17">((J34-J33)/J33)*100</f>
        <v>-6.8965517241379306</v>
      </c>
      <c r="M34" s="734">
        <v>45505</v>
      </c>
      <c r="N34" s="745">
        <f>'10+_SUB''s_2024'!F$14</f>
        <v>48</v>
      </c>
      <c r="O34" s="738">
        <f t="shared" ref="O34" si="18">((N34-N33)/N33)*100</f>
        <v>20</v>
      </c>
    </row>
    <row r="35" spans="1:15" s="444" customFormat="1" ht="15">
      <c r="A35" s="734">
        <v>45536</v>
      </c>
      <c r="B35" s="745">
        <f>'10+_SUB''s_2024'!E$11</f>
        <v>58</v>
      </c>
      <c r="C35" s="738">
        <f t="shared" ref="C35:C37" si="19">((B35-B34)/B34)*100</f>
        <v>0</v>
      </c>
      <c r="E35" s="734">
        <v>45536</v>
      </c>
      <c r="F35" s="745">
        <f>'10+_SUB''s_2024'!E$12</f>
        <v>71</v>
      </c>
      <c r="G35" s="746">
        <f t="shared" ref="G35:G37" si="20">((F35-F34)/F34)*100</f>
        <v>31.481481481481481</v>
      </c>
      <c r="I35" s="734">
        <v>45536</v>
      </c>
      <c r="J35" s="745">
        <f>'10+_SUB''s_2024'!E$13</f>
        <v>42</v>
      </c>
      <c r="K35" s="738">
        <f t="shared" ref="K35:K37" si="21">((J35-J34)/J34)*100</f>
        <v>-22.222222222222221</v>
      </c>
      <c r="M35" s="734">
        <v>45536</v>
      </c>
      <c r="N35" s="745">
        <f>'10+_SUB''s_2024'!E$14</f>
        <v>52</v>
      </c>
      <c r="O35" s="738">
        <f t="shared" ref="O35:O37" si="22">((N35-N34)/N34)*100</f>
        <v>8.3333333333333321</v>
      </c>
    </row>
    <row r="36" spans="1:15" s="444" customFormat="1" ht="15">
      <c r="A36" s="734">
        <v>45566</v>
      </c>
      <c r="B36" s="745">
        <f>'10+_SUB''s_2024'!D$11</f>
        <v>71</v>
      </c>
      <c r="C36" s="738">
        <f t="shared" si="19"/>
        <v>22.413793103448278</v>
      </c>
      <c r="E36" s="734">
        <v>45566</v>
      </c>
      <c r="F36" s="745">
        <f>'10+_SUB''s_2024'!D$12</f>
        <v>59</v>
      </c>
      <c r="G36" s="746">
        <f t="shared" si="20"/>
        <v>-16.901408450704224</v>
      </c>
      <c r="I36" s="734">
        <v>45566</v>
      </c>
      <c r="J36" s="745">
        <f>'10+_SUB''s_2024'!D$13</f>
        <v>42</v>
      </c>
      <c r="K36" s="738">
        <f t="shared" si="21"/>
        <v>0</v>
      </c>
      <c r="M36" s="734">
        <v>45566</v>
      </c>
      <c r="N36" s="745">
        <f>'10+_SUB''s_2024'!D$14</f>
        <v>60</v>
      </c>
      <c r="O36" s="738">
        <f t="shared" si="22"/>
        <v>15.384615384615385</v>
      </c>
    </row>
    <row r="37" spans="1:15" s="444" customFormat="1" ht="15">
      <c r="A37" s="734">
        <v>45597</v>
      </c>
      <c r="B37" s="745">
        <f>'10+_SUB''s_2024'!C$11</f>
        <v>40</v>
      </c>
      <c r="C37" s="738">
        <f t="shared" si="19"/>
        <v>-43.661971830985912</v>
      </c>
      <c r="E37" s="734">
        <v>45597</v>
      </c>
      <c r="F37" s="745">
        <f>'10+_SUB''s_2024'!C$12</f>
        <v>35</v>
      </c>
      <c r="G37" s="746">
        <f t="shared" si="20"/>
        <v>-40.677966101694921</v>
      </c>
      <c r="I37" s="734">
        <v>45597</v>
      </c>
      <c r="J37" s="745">
        <f>'10+_SUB''s_2024'!C$13</f>
        <v>40</v>
      </c>
      <c r="K37" s="738">
        <f t="shared" si="21"/>
        <v>-4.7619047619047619</v>
      </c>
      <c r="M37" s="734">
        <v>45597</v>
      </c>
      <c r="N37" s="745">
        <f>'10+_SUB''s_2024'!C$14</f>
        <v>51</v>
      </c>
      <c r="O37" s="738">
        <f t="shared" si="22"/>
        <v>-15</v>
      </c>
    </row>
    <row r="38" spans="1:15" ht="15.75" thickBot="1">
      <c r="A38" s="593">
        <v>45627</v>
      </c>
      <c r="B38" s="658">
        <f>'10+_SUB''s_2024'!B$11</f>
        <v>0</v>
      </c>
      <c r="C38" s="652">
        <f t="shared" ref="C38" si="23">((B38-B37)/B37)*100</f>
        <v>-100</v>
      </c>
      <c r="E38" s="593">
        <v>45627</v>
      </c>
      <c r="F38" s="658">
        <f>'10+_SUB''s_2024'!B$12</f>
        <v>0</v>
      </c>
      <c r="G38" s="659">
        <f t="shared" ref="G38" si="24">((F38-F37)/F37)*100</f>
        <v>-100</v>
      </c>
      <c r="I38" s="593">
        <v>45627</v>
      </c>
      <c r="J38" s="658">
        <f>'10+_SUB''s_2024'!B$13</f>
        <v>0</v>
      </c>
      <c r="K38" s="652">
        <f t="shared" ref="K38" si="25">((J38-J37)/J37)*100</f>
        <v>-100</v>
      </c>
      <c r="M38" s="593">
        <v>45627</v>
      </c>
      <c r="N38" s="658">
        <f>'10+_SUB''s_2024'!B$14</f>
        <v>0</v>
      </c>
      <c r="O38" s="652">
        <f t="shared" ref="O38" si="26">((N38-N37)/N37)*100</f>
        <v>-100</v>
      </c>
    </row>
    <row r="40" spans="1:15" ht="15" thickBot="1"/>
    <row r="41" spans="1:15" ht="15.75" thickBot="1">
      <c r="A41" s="1079" t="str">
        <f>'10+_SUB''s_2024'!A15</f>
        <v>Pirituba/Jaraguá</v>
      </c>
      <c r="B41" s="1077"/>
      <c r="C41" s="1078"/>
      <c r="E41" s="1079" t="str">
        <f>'10+_SUB''s_2024'!A16</f>
        <v>Santo Amaro</v>
      </c>
      <c r="F41" s="1077"/>
      <c r="G41" s="1078"/>
    </row>
    <row r="42" spans="1:15" ht="15.75" thickBot="1">
      <c r="A42" s="602" t="s">
        <v>2</v>
      </c>
      <c r="B42" s="5" t="s">
        <v>208</v>
      </c>
      <c r="C42" s="601" t="s">
        <v>209</v>
      </c>
      <c r="E42" s="602" t="s">
        <v>2</v>
      </c>
      <c r="F42" s="5" t="s">
        <v>208</v>
      </c>
      <c r="G42" s="601" t="s">
        <v>209</v>
      </c>
    </row>
    <row r="43" spans="1:15" ht="15">
      <c r="A43" s="591">
        <v>45292</v>
      </c>
      <c r="B43" s="102">
        <f>'10+_SUB''s_2024'!M15</f>
        <v>43</v>
      </c>
      <c r="C43" s="592">
        <f>((B43-26)/26)*100</f>
        <v>65.384615384615387</v>
      </c>
      <c r="E43" s="591">
        <v>45292</v>
      </c>
      <c r="F43" s="192">
        <f>'10+_SUB''s_2024'!M16</f>
        <v>57</v>
      </c>
      <c r="G43" s="592">
        <f>((F43-30)/30)*100</f>
        <v>90</v>
      </c>
    </row>
    <row r="44" spans="1:15" s="444" customFormat="1" ht="15">
      <c r="A44" s="734">
        <v>45323</v>
      </c>
      <c r="B44" s="737">
        <f>'10+_SUB''s_2024'!L15</f>
        <v>45</v>
      </c>
      <c r="C44" s="738">
        <f t="shared" ref="C44:C49" si="27">((B44-B43)/B43)*100</f>
        <v>4.6511627906976747</v>
      </c>
      <c r="E44" s="734">
        <v>45323</v>
      </c>
      <c r="F44" s="747">
        <f>'10+_SUB''s_2024'!L16</f>
        <v>57</v>
      </c>
      <c r="G44" s="738">
        <f t="shared" ref="G44:G49" si="28">((F44-F43)/F43)*100</f>
        <v>0</v>
      </c>
    </row>
    <row r="45" spans="1:15" s="638" customFormat="1" ht="15">
      <c r="A45" s="776">
        <v>45352</v>
      </c>
      <c r="B45" s="777">
        <f>'10+_SUB''s_2024'!$K$15</f>
        <v>45</v>
      </c>
      <c r="C45" s="775">
        <f t="shared" si="27"/>
        <v>0</v>
      </c>
      <c r="E45" s="776">
        <v>45352</v>
      </c>
      <c r="F45" s="780">
        <f>'10+_SUB''s_2024'!$K$16</f>
        <v>59</v>
      </c>
      <c r="G45" s="775">
        <f t="shared" si="28"/>
        <v>3.5087719298245612</v>
      </c>
    </row>
    <row r="46" spans="1:15" s="444" customFormat="1" ht="15">
      <c r="A46" s="734">
        <v>45383</v>
      </c>
      <c r="B46" s="737">
        <f>'10+_SUB''s_2024'!J$15</f>
        <v>64</v>
      </c>
      <c r="C46" s="738">
        <f t="shared" si="27"/>
        <v>42.222222222222221</v>
      </c>
      <c r="E46" s="734">
        <v>45383</v>
      </c>
      <c r="F46" s="745">
        <f>'10+_SUB''s_2024'!J$16</f>
        <v>31</v>
      </c>
      <c r="G46" s="738">
        <f t="shared" si="28"/>
        <v>-47.457627118644069</v>
      </c>
    </row>
    <row r="47" spans="1:15" s="638" customFormat="1" ht="15">
      <c r="A47" s="776">
        <v>45413</v>
      </c>
      <c r="B47" s="777">
        <f>'10+_SUB''s_2024'!I$15</f>
        <v>42</v>
      </c>
      <c r="C47" s="775">
        <f t="shared" si="27"/>
        <v>-34.375</v>
      </c>
      <c r="E47" s="776">
        <v>45413</v>
      </c>
      <c r="F47" s="778">
        <f>'10+_SUB''s_2024'!I$16</f>
        <v>63</v>
      </c>
      <c r="G47" s="775">
        <f t="shared" si="28"/>
        <v>103.2258064516129</v>
      </c>
    </row>
    <row r="48" spans="1:15" s="444" customFormat="1" ht="15">
      <c r="A48" s="734">
        <v>45444</v>
      </c>
      <c r="B48" s="737">
        <f>'10+_SUB''s_2024'!H$15</f>
        <v>59</v>
      </c>
      <c r="C48" s="738">
        <f t="shared" si="27"/>
        <v>40.476190476190474</v>
      </c>
      <c r="E48" s="734">
        <v>45444</v>
      </c>
      <c r="F48" s="745">
        <f>'10+_SUB''s_2024'!H$16</f>
        <v>41</v>
      </c>
      <c r="G48" s="738">
        <f t="shared" si="28"/>
        <v>-34.920634920634917</v>
      </c>
    </row>
    <row r="49" spans="1:11" s="444" customFormat="1" ht="15">
      <c r="A49" s="734">
        <v>45474</v>
      </c>
      <c r="B49" s="737">
        <f>'10+_SUB''s_2024'!G$15</f>
        <v>52</v>
      </c>
      <c r="C49" s="738">
        <f t="shared" si="27"/>
        <v>-11.864406779661017</v>
      </c>
      <c r="E49" s="734">
        <v>45474</v>
      </c>
      <c r="F49" s="745">
        <f>'10+_SUB''s_2024'!G$16</f>
        <v>36</v>
      </c>
      <c r="G49" s="738">
        <f t="shared" si="28"/>
        <v>-12.195121951219512</v>
      </c>
    </row>
    <row r="50" spans="1:11" s="444" customFormat="1" ht="15">
      <c r="A50" s="734">
        <v>45505</v>
      </c>
      <c r="B50" s="737">
        <f>'10+_SUB''s_2024'!F$15</f>
        <v>41</v>
      </c>
      <c r="C50" s="738">
        <f t="shared" ref="C50" si="29">((B50-B49)/B49)*100</f>
        <v>-21.153846153846153</v>
      </c>
      <c r="E50" s="734">
        <v>45505</v>
      </c>
      <c r="F50" s="745">
        <f>'10+_SUB''s_2024'!F$16</f>
        <v>46</v>
      </c>
      <c r="G50" s="738">
        <f t="shared" ref="G50" si="30">((F50-F49)/F49)*100</f>
        <v>27.777777777777779</v>
      </c>
    </row>
    <row r="51" spans="1:11" s="444" customFormat="1" ht="15">
      <c r="A51" s="734">
        <v>45536</v>
      </c>
      <c r="B51" s="737">
        <f>'10+_SUB''s_2024'!E$15</f>
        <v>44</v>
      </c>
      <c r="C51" s="738">
        <f t="shared" ref="C51:C53" si="31">((B51-B50)/B50)*100</f>
        <v>7.3170731707317067</v>
      </c>
      <c r="E51" s="734">
        <v>45536</v>
      </c>
      <c r="F51" s="745">
        <f>'10+_SUB''s_2024'!E$16</f>
        <v>49</v>
      </c>
      <c r="G51" s="738">
        <f t="shared" ref="G51:G53" si="32">((F51-F50)/F50)*100</f>
        <v>6.5217391304347823</v>
      </c>
    </row>
    <row r="52" spans="1:11" s="444" customFormat="1" ht="15">
      <c r="A52" s="734">
        <v>45566</v>
      </c>
      <c r="B52" s="737">
        <f>'10+_SUB''s_2024'!D$15</f>
        <v>59</v>
      </c>
      <c r="C52" s="738">
        <f t="shared" si="31"/>
        <v>34.090909090909086</v>
      </c>
      <c r="E52" s="734">
        <v>45566</v>
      </c>
      <c r="F52" s="745">
        <f>'10+_SUB''s_2024'!D$16</f>
        <v>59</v>
      </c>
      <c r="G52" s="738">
        <f t="shared" si="32"/>
        <v>20.408163265306122</v>
      </c>
    </row>
    <row r="53" spans="1:11" s="444" customFormat="1" ht="15">
      <c r="A53" s="734">
        <v>45597</v>
      </c>
      <c r="B53" s="737">
        <f>'10+_SUB''s_2024'!C$15</f>
        <v>58</v>
      </c>
      <c r="C53" s="738">
        <f t="shared" si="31"/>
        <v>-1.6949152542372881</v>
      </c>
      <c r="E53" s="734">
        <v>45597</v>
      </c>
      <c r="F53" s="745">
        <f>'10+_SUB''s_2024'!C$16</f>
        <v>42</v>
      </c>
      <c r="G53" s="738">
        <f t="shared" si="32"/>
        <v>-28.8135593220339</v>
      </c>
    </row>
    <row r="54" spans="1:11" ht="15.75" thickBot="1">
      <c r="A54" s="593">
        <v>45627</v>
      </c>
      <c r="B54" s="651">
        <f>'10+_SUB''s_2024'!B$15</f>
        <v>0</v>
      </c>
      <c r="C54" s="652">
        <f t="shared" ref="C54" si="33">((B54-B53)/B53)*100</f>
        <v>-100</v>
      </c>
      <c r="E54" s="593">
        <v>45627</v>
      </c>
      <c r="F54" s="658">
        <f>'10+_SUB''s_2024'!B$16</f>
        <v>0</v>
      </c>
      <c r="G54" s="652">
        <f t="shared" ref="G54" si="34">((F54-F53)/F53)*100</f>
        <v>-100</v>
      </c>
    </row>
    <row r="56" spans="1:11">
      <c r="B56" s="9"/>
      <c r="C56" s="9"/>
    </row>
    <row r="57" spans="1:11" ht="15">
      <c r="A57" s="1059"/>
      <c r="B57" s="1059"/>
      <c r="C57" s="1059"/>
      <c r="D57" s="1059"/>
      <c r="F57" s="1059"/>
      <c r="G57" s="1059"/>
      <c r="H57" s="1059"/>
      <c r="I57" s="1059"/>
      <c r="J57" s="1059"/>
      <c r="K57" s="193"/>
    </row>
    <row r="58" spans="1:11">
      <c r="A58" s="193"/>
      <c r="B58" s="9"/>
      <c r="C58" s="9"/>
    </row>
    <row r="59" spans="1:11" ht="15">
      <c r="B59" s="9"/>
      <c r="C59" s="9"/>
      <c r="F59" s="1059"/>
      <c r="G59" s="1059"/>
      <c r="H59" s="1059"/>
      <c r="I59" s="1059"/>
      <c r="J59" s="1059"/>
      <c r="K59" s="1059"/>
    </row>
    <row r="60" spans="1:11">
      <c r="B60" s="9"/>
      <c r="C60" s="9"/>
    </row>
    <row r="61" spans="1:11" ht="15">
      <c r="A61" s="1059"/>
      <c r="B61" s="1059"/>
      <c r="C61" s="1059"/>
      <c r="D61" s="1059"/>
    </row>
    <row r="102" ht="57" customHeight="1"/>
    <row r="104" ht="81" customHeight="1"/>
    <row r="106" ht="85.5" customHeight="1"/>
    <row r="108" ht="56.25" customHeight="1"/>
  </sheetData>
  <mergeCells count="14">
    <mergeCell ref="A61:D61"/>
    <mergeCell ref="A9:C9"/>
    <mergeCell ref="E9:G9"/>
    <mergeCell ref="I9:K9"/>
    <mergeCell ref="M9:O9"/>
    <mergeCell ref="A25:C25"/>
    <mergeCell ref="E25:G25"/>
    <mergeCell ref="I25:K25"/>
    <mergeCell ref="M25:O25"/>
    <mergeCell ref="A41:C41"/>
    <mergeCell ref="E41:G41"/>
    <mergeCell ref="A57:D57"/>
    <mergeCell ref="F57:J57"/>
    <mergeCell ref="F59:K5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ignoredErrors>
    <ignoredError sqref="C13:C22 G13:G22 K13:K22 O13:O22 C29:C38 G29:G38 K29:K38 O29:O38 C45:C54 G45:G54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E41"/>
  <sheetViews>
    <sheetView zoomScaleNormal="100" workbookViewId="0">
      <selection activeCell="A20" sqref="A20"/>
    </sheetView>
  </sheetViews>
  <sheetFormatPr defaultColWidth="5.5703125" defaultRowHeight="14.25"/>
  <cols>
    <col min="1" max="1" width="58.28515625" style="9" customWidth="1"/>
    <col min="2" max="2" width="8.140625" style="94" customWidth="1"/>
    <col min="3" max="16" width="9.140625" style="9" customWidth="1"/>
    <col min="17" max="21" width="9.140625" style="81" customWidth="1"/>
    <col min="22" max="22" width="12" style="81" customWidth="1"/>
    <col min="23" max="23" width="9.140625" style="81" customWidth="1"/>
    <col min="24" max="24" width="12.85546875" style="81" customWidth="1"/>
    <col min="25" max="25" width="20.28515625" style="81" bestFit="1" customWidth="1"/>
    <col min="26" max="26" width="24.28515625" style="81" hidden="1" customWidth="1"/>
    <col min="27" max="27" width="9.140625" style="81" customWidth="1"/>
    <col min="28" max="235" width="9.140625" style="9" customWidth="1"/>
    <col min="236" max="236" width="58.28515625" style="9" customWidth="1"/>
    <col min="237" max="237" width="3.7109375" style="9" bestFit="1" customWidth="1"/>
    <col min="238" max="238" width="5.5703125" style="9" bestFit="1" customWidth="1"/>
    <col min="239" max="239" width="5.5703125" style="9" customWidth="1"/>
    <col min="240" max="16384" width="5.5703125" style="9"/>
  </cols>
  <sheetData>
    <row r="1" spans="1:15" ht="15">
      <c r="A1" s="78" t="s">
        <v>0</v>
      </c>
      <c r="I1" s="444"/>
      <c r="J1" s="444"/>
      <c r="K1" s="444"/>
      <c r="L1" s="444"/>
    </row>
    <row r="2" spans="1:15" ht="15">
      <c r="A2" s="1" t="s">
        <v>1</v>
      </c>
      <c r="C2" s="81"/>
      <c r="D2" s="81"/>
      <c r="E2" s="81"/>
      <c r="F2" s="81"/>
      <c r="G2" s="81"/>
      <c r="H2" s="81"/>
      <c r="I2" s="444"/>
      <c r="J2" s="444"/>
      <c r="K2" s="444"/>
      <c r="L2" s="444"/>
      <c r="M2" s="81"/>
      <c r="N2" s="81"/>
      <c r="O2" s="81"/>
    </row>
    <row r="3" spans="1:15" ht="15">
      <c r="A3" s="1"/>
      <c r="C3" s="81"/>
      <c r="D3" s="81"/>
      <c r="E3" s="81"/>
      <c r="F3" s="81"/>
      <c r="G3" s="81"/>
      <c r="H3" s="81"/>
      <c r="I3" s="444"/>
      <c r="J3" s="444"/>
      <c r="K3" s="444"/>
      <c r="L3" s="444"/>
      <c r="M3" s="81"/>
      <c r="N3" s="81"/>
      <c r="O3" s="81"/>
    </row>
    <row r="4" spans="1:15" ht="15">
      <c r="A4" s="1" t="s">
        <v>567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ht="15" thickBot="1"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5" ht="15.75" thickBot="1">
      <c r="A6" s="48" t="s">
        <v>478</v>
      </c>
      <c r="B6" s="934">
        <v>45597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>
      <c r="A7" s="931" t="s">
        <v>306</v>
      </c>
      <c r="B7" s="1033">
        <v>81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</row>
    <row r="8" spans="1:15">
      <c r="A8" s="932" t="s">
        <v>297</v>
      </c>
      <c r="B8" s="933">
        <v>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ht="15" customHeight="1">
      <c r="A9" s="932" t="s">
        <v>300</v>
      </c>
      <c r="B9" s="933">
        <v>58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1:15">
      <c r="A10" s="932" t="s">
        <v>280</v>
      </c>
      <c r="B10" s="933">
        <v>54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15">
      <c r="A11" s="932" t="s">
        <v>279</v>
      </c>
      <c r="B11" s="933">
        <v>51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spans="1:15">
      <c r="A12" s="932" t="s">
        <v>293</v>
      </c>
      <c r="B12" s="933">
        <v>51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</row>
    <row r="13" spans="1:15" ht="15" customHeight="1">
      <c r="A13" s="932" t="s">
        <v>299</v>
      </c>
      <c r="B13" s="933">
        <v>51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  <row r="14" spans="1:15">
      <c r="A14" s="932" t="s">
        <v>295</v>
      </c>
      <c r="B14" s="933">
        <v>50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pans="1:15">
      <c r="A15" s="932" t="s">
        <v>302</v>
      </c>
      <c r="B15" s="933">
        <v>42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pans="1:15" ht="15" thickBot="1">
      <c r="A16" s="932" t="s">
        <v>290</v>
      </c>
      <c r="B16" s="1034">
        <v>41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pans="1:31" ht="15.75" thickBot="1">
      <c r="A17" s="855" t="s">
        <v>5</v>
      </c>
      <c r="B17" s="802">
        <f>SUM(B7:B16)</f>
        <v>551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31" s="451" customFormat="1" ht="15">
      <c r="A18" s="793"/>
      <c r="B18" s="79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31" s="451" customFormat="1">
      <c r="A19" s="795"/>
      <c r="B19" s="796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444"/>
    </row>
    <row r="20" spans="1:31" s="451" customFormat="1" ht="15.75" customHeight="1">
      <c r="A20" s="164"/>
      <c r="B20" s="797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444"/>
    </row>
    <row r="21" spans="1:31" s="451" customFormat="1">
      <c r="A21" s="795"/>
      <c r="B21" s="796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444"/>
    </row>
    <row r="22" spans="1:31" s="451" customFormat="1" ht="15" customHeight="1">
      <c r="A22" s="79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444"/>
    </row>
    <row r="23" spans="1:31" s="451" customFormat="1">
      <c r="A23" s="795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799"/>
      <c r="M23" s="148"/>
      <c r="N23" s="148"/>
      <c r="O23" s="444"/>
      <c r="S23" s="458"/>
      <c r="T23" s="459"/>
      <c r="U23" s="459"/>
      <c r="V23" s="459"/>
      <c r="W23" s="459"/>
      <c r="X23" s="459"/>
      <c r="Y23" s="459"/>
      <c r="Z23" s="452"/>
      <c r="AA23" s="459"/>
      <c r="AB23" s="459"/>
      <c r="AC23" s="459"/>
      <c r="AD23" s="459"/>
      <c r="AE23" s="460"/>
    </row>
    <row r="24" spans="1:31" s="451" customFormat="1" ht="16.5" customHeight="1">
      <c r="A24" s="164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799"/>
      <c r="M24" s="148"/>
      <c r="N24" s="148"/>
      <c r="O24" s="444"/>
      <c r="S24" s="458"/>
      <c r="T24" s="459"/>
      <c r="U24" s="459"/>
      <c r="V24" s="459"/>
      <c r="W24" s="459"/>
      <c r="X24" s="459"/>
      <c r="Y24" s="459"/>
      <c r="Z24" s="452"/>
      <c r="AA24" s="459"/>
      <c r="AB24" s="459"/>
      <c r="AC24" s="459"/>
      <c r="AD24" s="459"/>
      <c r="AE24" s="460"/>
    </row>
    <row r="25" spans="1:31" s="451" customFormat="1">
      <c r="A25" s="795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799"/>
      <c r="M25" s="148"/>
      <c r="N25" s="148"/>
      <c r="O25" s="444"/>
      <c r="S25" s="458"/>
      <c r="T25" s="459"/>
      <c r="U25" s="459"/>
      <c r="V25" s="459"/>
      <c r="W25" s="459"/>
      <c r="X25" s="459"/>
      <c r="Y25" s="459"/>
      <c r="Z25" s="452"/>
      <c r="AA25" s="459"/>
      <c r="AB25" s="459"/>
      <c r="AC25" s="459"/>
      <c r="AD25" s="459"/>
      <c r="AE25" s="460"/>
    </row>
    <row r="26" spans="1:31" s="451" customFormat="1" ht="15">
      <c r="A26" s="148"/>
      <c r="B26" s="166"/>
      <c r="C26" s="148"/>
      <c r="D26" s="148"/>
      <c r="E26" s="148"/>
      <c r="F26" s="148"/>
      <c r="G26" s="148"/>
      <c r="H26" s="121"/>
      <c r="I26" s="148"/>
      <c r="J26" s="148"/>
      <c r="K26" s="148"/>
      <c r="L26" s="148"/>
      <c r="M26" s="148"/>
      <c r="N26" s="148"/>
      <c r="O26" s="444"/>
      <c r="S26" s="458"/>
      <c r="T26" s="459"/>
      <c r="U26" s="459"/>
      <c r="V26" s="459"/>
      <c r="W26" s="459"/>
      <c r="X26" s="459"/>
      <c r="Y26" s="459"/>
      <c r="Z26" s="452"/>
      <c r="AA26" s="459"/>
      <c r="AB26" s="459"/>
      <c r="AC26" s="459"/>
      <c r="AD26" s="459"/>
      <c r="AE26" s="460"/>
    </row>
    <row r="27" spans="1:31" s="451" customFormat="1">
      <c r="A27" s="148"/>
      <c r="B27" s="166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444"/>
      <c r="S27" s="458"/>
      <c r="T27" s="459"/>
      <c r="U27" s="459"/>
      <c r="V27" s="459"/>
      <c r="W27" s="459"/>
      <c r="X27" s="459"/>
      <c r="Y27" s="459"/>
      <c r="Z27" s="452"/>
      <c r="AA27" s="459"/>
      <c r="AB27" s="459"/>
      <c r="AC27" s="459"/>
      <c r="AD27" s="459"/>
      <c r="AE27" s="460"/>
    </row>
    <row r="28" spans="1:31" s="444" customFormat="1">
      <c r="A28" s="148"/>
      <c r="B28" s="166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S28" s="447"/>
      <c r="T28" s="448"/>
      <c r="U28" s="448"/>
      <c r="V28" s="448"/>
      <c r="W28" s="448"/>
      <c r="X28" s="448"/>
      <c r="Y28" s="448"/>
      <c r="Z28" s="445"/>
      <c r="AA28" s="448"/>
      <c r="AB28" s="448"/>
      <c r="AC28" s="448"/>
      <c r="AD28" s="448"/>
      <c r="AE28" s="449"/>
    </row>
    <row r="29" spans="1:31" s="444" customFormat="1">
      <c r="A29" s="148"/>
      <c r="B29" s="166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S29" s="447"/>
      <c r="T29" s="448"/>
      <c r="U29" s="448"/>
      <c r="V29" s="448"/>
      <c r="W29" s="448"/>
      <c r="X29" s="448"/>
      <c r="Y29" s="448"/>
      <c r="Z29" s="445"/>
      <c r="AA29" s="448"/>
      <c r="AB29" s="448"/>
      <c r="AC29" s="448"/>
      <c r="AD29" s="448"/>
      <c r="AE29" s="449"/>
    </row>
    <row r="30" spans="1:31" s="444" customFormat="1">
      <c r="A30" s="148"/>
      <c r="B30" s="166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S30" s="447"/>
      <c r="T30" s="448"/>
      <c r="U30" s="448"/>
      <c r="V30" s="448"/>
      <c r="W30" s="448"/>
      <c r="X30" s="448"/>
      <c r="Y30" s="448"/>
      <c r="Z30" s="445"/>
      <c r="AA30" s="448"/>
      <c r="AB30" s="448"/>
      <c r="AC30" s="448"/>
      <c r="AD30" s="448"/>
      <c r="AE30" s="449"/>
    </row>
    <row r="31" spans="1:31" s="444" customFormat="1">
      <c r="A31" s="148"/>
      <c r="B31" s="166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S31" s="447"/>
      <c r="T31" s="448"/>
      <c r="U31" s="448"/>
      <c r="V31" s="448"/>
      <c r="W31" s="448"/>
      <c r="X31" s="448"/>
      <c r="Y31" s="448"/>
      <c r="Z31" s="445"/>
      <c r="AA31" s="448"/>
      <c r="AB31" s="448"/>
      <c r="AC31" s="448"/>
      <c r="AD31" s="448"/>
      <c r="AE31" s="449"/>
    </row>
    <row r="32" spans="1:31" s="444" customFormat="1">
      <c r="A32" s="148"/>
      <c r="B32" s="166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S32" s="447"/>
      <c r="T32" s="448"/>
      <c r="U32" s="448"/>
      <c r="V32" s="448"/>
      <c r="W32" s="448"/>
      <c r="X32" s="448"/>
      <c r="Y32" s="448"/>
      <c r="Z32" s="445"/>
      <c r="AA32" s="448"/>
      <c r="AB32" s="448"/>
      <c r="AC32" s="448"/>
      <c r="AD32" s="448"/>
      <c r="AE32" s="449"/>
    </row>
    <row r="33" spans="1:28" s="444" customFormat="1">
      <c r="A33" s="148"/>
      <c r="B33" s="166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</row>
    <row r="34" spans="1:28" s="444" customFormat="1">
      <c r="A34" s="148"/>
      <c r="B34" s="166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</row>
    <row r="35" spans="1:28">
      <c r="A35" s="81"/>
      <c r="B35" s="1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U35" s="9"/>
      <c r="V35" s="9"/>
      <c r="W35" s="9"/>
      <c r="X35" s="9"/>
      <c r="Y35" s="9"/>
      <c r="Z35" s="9"/>
      <c r="AA35" s="9"/>
      <c r="AB35" s="81"/>
    </row>
    <row r="36" spans="1:28">
      <c r="A36" s="81"/>
      <c r="B36" s="1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U36" s="9"/>
      <c r="V36" s="9"/>
      <c r="W36" s="9"/>
      <c r="X36" s="9"/>
      <c r="Y36" s="9"/>
      <c r="Z36" s="9"/>
      <c r="AA36" s="9"/>
      <c r="AB36" s="81"/>
    </row>
    <row r="37" spans="1:28">
      <c r="A37" s="81"/>
      <c r="B37" s="1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U37" s="9"/>
      <c r="V37" s="9"/>
      <c r="W37" s="9"/>
      <c r="X37" s="9"/>
      <c r="Y37" s="9"/>
      <c r="Z37" s="9"/>
      <c r="AA37" s="9"/>
      <c r="AB37" s="81"/>
    </row>
    <row r="38" spans="1:28">
      <c r="A38" s="81"/>
      <c r="B38" s="169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U38" s="9"/>
      <c r="V38" s="9"/>
      <c r="W38" s="9"/>
      <c r="X38" s="9"/>
      <c r="Y38" s="9"/>
      <c r="Z38" s="9"/>
      <c r="AA38" s="9"/>
      <c r="AB38" s="81"/>
    </row>
    <row r="39" spans="1:28">
      <c r="A39" s="81"/>
      <c r="B39" s="169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U39" s="9"/>
      <c r="V39" s="9"/>
      <c r="W39" s="9"/>
      <c r="X39" s="9"/>
      <c r="Y39" s="9"/>
      <c r="Z39" s="9"/>
      <c r="AA39" s="9"/>
      <c r="AB39" s="81"/>
    </row>
    <row r="40" spans="1:28"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8"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511811024" right="0.511811024" top="0.78740157500000008" bottom="0.78740157500000008" header="0.31496062000000008" footer="0.31496062000000008"/>
  <pageSetup paperSize="9" orientation="portrait" r:id="rId1"/>
  <ignoredErrors>
    <ignoredError sqref="B17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N40"/>
  <sheetViews>
    <sheetView zoomScale="90" zoomScaleNormal="90" workbookViewId="0"/>
  </sheetViews>
  <sheetFormatPr defaultRowHeight="15"/>
  <cols>
    <col min="1" max="1" width="27" customWidth="1"/>
    <col min="2" max="2" width="10.7109375" style="95" bestFit="1" customWidth="1"/>
    <col min="3" max="8" width="9.140625" customWidth="1"/>
    <col min="9" max="9" width="53.5703125" bestFit="1" customWidth="1"/>
    <col min="10" max="10" width="9.140625" customWidth="1"/>
  </cols>
  <sheetData>
    <row r="1" spans="1:14">
      <c r="A1" s="78" t="s">
        <v>0</v>
      </c>
    </row>
    <row r="2" spans="1:14">
      <c r="A2" s="1" t="s">
        <v>1</v>
      </c>
    </row>
    <row r="3" spans="1:14" ht="15.75" thickBot="1"/>
    <row r="4" spans="1:14" ht="15" customHeight="1">
      <c r="A4" s="1084" t="s">
        <v>560</v>
      </c>
      <c r="B4" s="1085"/>
      <c r="C4" s="1085"/>
      <c r="D4" s="1085"/>
      <c r="E4" s="1085"/>
      <c r="F4" s="1085"/>
      <c r="G4" s="1086"/>
      <c r="I4" s="9"/>
      <c r="M4" s="93"/>
      <c r="N4" s="94"/>
    </row>
    <row r="5" spans="1:14">
      <c r="A5" s="1087"/>
      <c r="B5" s="1088"/>
      <c r="C5" s="1088"/>
      <c r="D5" s="1088"/>
      <c r="E5" s="1088"/>
      <c r="F5" s="1088"/>
      <c r="G5" s="1089"/>
      <c r="M5" s="93"/>
      <c r="N5" s="94"/>
    </row>
    <row r="6" spans="1:14" ht="15.75" thickBot="1">
      <c r="A6" s="1090"/>
      <c r="B6" s="1091"/>
      <c r="C6" s="1091"/>
      <c r="D6" s="1091"/>
      <c r="E6" s="1091"/>
      <c r="F6" s="1091"/>
      <c r="G6" s="1092"/>
      <c r="M6" s="93"/>
      <c r="N6" s="94"/>
    </row>
    <row r="7" spans="1:14">
      <c r="A7" s="93"/>
      <c r="B7" s="94"/>
      <c r="C7" s="82"/>
    </row>
    <row r="8" spans="1:14">
      <c r="A8" s="93"/>
      <c r="B8" s="94"/>
      <c r="C8" s="82"/>
    </row>
    <row r="9" spans="1:14">
      <c r="A9" s="93"/>
      <c r="B9" s="94"/>
      <c r="C9" s="82"/>
    </row>
    <row r="10" spans="1:14">
      <c r="A10" s="93"/>
      <c r="B10" s="94"/>
      <c r="C10" s="82"/>
    </row>
    <row r="11" spans="1:14">
      <c r="A11" s="93"/>
      <c r="B11" s="94"/>
      <c r="C11" s="82"/>
    </row>
    <row r="12" spans="1:14">
      <c r="A12" s="93"/>
      <c r="B12" s="94"/>
      <c r="C12" s="82"/>
    </row>
    <row r="13" spans="1:14">
      <c r="A13" s="93"/>
      <c r="B13" s="94"/>
      <c r="C13" s="82"/>
    </row>
    <row r="14" spans="1:14">
      <c r="A14" s="93"/>
      <c r="B14" s="94"/>
      <c r="C14" s="82"/>
    </row>
    <row r="15" spans="1:14">
      <c r="A15" s="93"/>
      <c r="B15" s="94"/>
      <c r="C15" s="93"/>
    </row>
    <row r="16" spans="1:14">
      <c r="A16" s="93"/>
      <c r="B16" s="94"/>
      <c r="C16" s="82"/>
    </row>
    <row r="17" spans="1:3">
      <c r="A17" s="93"/>
      <c r="B17" s="94"/>
      <c r="C17" s="82"/>
    </row>
    <row r="18" spans="1:3">
      <c r="A18" s="93"/>
      <c r="B18" s="94"/>
      <c r="C18" s="82"/>
    </row>
    <row r="19" spans="1:3">
      <c r="A19" s="93"/>
      <c r="B19" s="94"/>
      <c r="C19" s="82"/>
    </row>
    <row r="20" spans="1:3">
      <c r="A20" s="93"/>
      <c r="B20" s="94"/>
      <c r="C20" s="82"/>
    </row>
    <row r="21" spans="1:3">
      <c r="A21" s="93"/>
      <c r="B21" s="94"/>
      <c r="C21" s="82"/>
    </row>
    <row r="22" spans="1:3">
      <c r="A22" s="93"/>
      <c r="B22" s="94"/>
      <c r="C22" s="82"/>
    </row>
    <row r="23" spans="1:3">
      <c r="A23" s="93"/>
      <c r="B23" s="94"/>
      <c r="C23" s="82"/>
    </row>
    <row r="24" spans="1:3">
      <c r="A24" s="93"/>
      <c r="B24" s="94"/>
      <c r="C24" s="82"/>
    </row>
    <row r="25" spans="1:3">
      <c r="A25" s="93"/>
      <c r="B25" s="94"/>
      <c r="C25" s="82"/>
    </row>
    <row r="26" spans="1:3">
      <c r="A26" s="93"/>
      <c r="B26" s="94"/>
      <c r="C26" s="82"/>
    </row>
    <row r="27" spans="1:3">
      <c r="A27" s="93"/>
      <c r="B27" s="94"/>
      <c r="C27" s="82"/>
    </row>
    <row r="28" spans="1:3">
      <c r="A28" s="93"/>
      <c r="B28" s="94"/>
      <c r="C28" s="82"/>
    </row>
    <row r="29" spans="1:3">
      <c r="A29" s="93"/>
      <c r="B29" s="94"/>
      <c r="C29" s="82"/>
    </row>
    <row r="30" spans="1:3">
      <c r="A30" s="93"/>
      <c r="B30" s="94"/>
      <c r="C30" s="82"/>
    </row>
    <row r="31" spans="1:3">
      <c r="A31" s="93"/>
      <c r="B31" s="94"/>
      <c r="C31" s="82"/>
    </row>
    <row r="32" spans="1:3">
      <c r="A32" s="93"/>
      <c r="B32" s="94"/>
      <c r="C32" s="82"/>
    </row>
    <row r="33" spans="1:9">
      <c r="A33" s="93"/>
      <c r="B33" s="94"/>
      <c r="C33" s="82"/>
    </row>
    <row r="34" spans="1:9">
      <c r="A34" s="93"/>
      <c r="B34" s="94"/>
      <c r="C34" s="82"/>
    </row>
    <row r="35" spans="1:9">
      <c r="A35" s="93"/>
      <c r="B35" s="94"/>
      <c r="C35" s="82"/>
    </row>
    <row r="36" spans="1:9">
      <c r="A36" s="93"/>
      <c r="B36" s="94"/>
      <c r="C36" s="82"/>
    </row>
    <row r="37" spans="1:9">
      <c r="A37" s="72"/>
      <c r="B37" s="110"/>
      <c r="C37" s="120"/>
      <c r="I37" s="9"/>
    </row>
    <row r="38" spans="1:9">
      <c r="I38" s="9"/>
    </row>
    <row r="39" spans="1:9">
      <c r="I39" s="9"/>
    </row>
    <row r="40" spans="1:9">
      <c r="I40" s="9"/>
    </row>
  </sheetData>
  <mergeCells count="1">
    <mergeCell ref="A4:G6"/>
  </mergeCells>
  <pageMargins left="0.511811024" right="0.511811024" top="0.78740157500000008" bottom="0.78740157500000008" header="0.31496062000000008" footer="0.31496062000000008"/>
  <pageSetup paperSize="9" orientation="portrait" horizontalDpi="200" verticalDpi="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L95"/>
  <sheetViews>
    <sheetView topLeftCell="A52" zoomScaleNormal="100" workbookViewId="0">
      <selection activeCell="D74" sqref="D74"/>
    </sheetView>
  </sheetViews>
  <sheetFormatPr defaultRowHeight="15"/>
  <cols>
    <col min="1" max="1" width="66.85546875" customWidth="1"/>
    <col min="2" max="2" width="10.42578125" customWidth="1"/>
    <col min="3" max="3" width="12.85546875" customWidth="1"/>
    <col min="5" max="5" width="2" customWidth="1"/>
    <col min="15" max="15" width="6.42578125" customWidth="1"/>
  </cols>
  <sheetData>
    <row r="1" spans="1:4">
      <c r="A1" s="481" t="s">
        <v>0</v>
      </c>
      <c r="B1" s="482"/>
      <c r="C1" s="482"/>
      <c r="D1" s="482"/>
    </row>
    <row r="2" spans="1:4" ht="15.75" thickBot="1">
      <c r="A2" s="124" t="s">
        <v>1</v>
      </c>
      <c r="B2" s="77"/>
      <c r="C2" s="77"/>
    </row>
    <row r="3" spans="1:4" ht="15.75" thickBot="1">
      <c r="A3" s="483" t="s">
        <v>563</v>
      </c>
      <c r="B3" s="484" t="s">
        <v>410</v>
      </c>
      <c r="C3" s="485" t="s">
        <v>411</v>
      </c>
      <c r="D3" s="486" t="s">
        <v>23</v>
      </c>
    </row>
    <row r="4" spans="1:4">
      <c r="A4" s="487" t="s">
        <v>549</v>
      </c>
      <c r="B4" s="488">
        <v>5</v>
      </c>
      <c r="C4" s="488">
        <v>5</v>
      </c>
      <c r="D4" s="488">
        <f>SUM(B4:C4)</f>
        <v>10</v>
      </c>
    </row>
    <row r="5" spans="1:4">
      <c r="A5" s="846" t="s">
        <v>412</v>
      </c>
      <c r="B5" s="488">
        <v>0</v>
      </c>
      <c r="C5" s="488">
        <v>0</v>
      </c>
      <c r="D5" s="489">
        <f t="shared" ref="D5:D68" si="0">SUM(B5:C5)</f>
        <v>0</v>
      </c>
    </row>
    <row r="6" spans="1:4">
      <c r="A6" s="490" t="s">
        <v>211</v>
      </c>
      <c r="B6" s="488">
        <v>1</v>
      </c>
      <c r="C6" s="488">
        <v>0</v>
      </c>
      <c r="D6" s="489">
        <f t="shared" si="0"/>
        <v>1</v>
      </c>
    </row>
    <row r="7" spans="1:4">
      <c r="A7" s="490" t="s">
        <v>212</v>
      </c>
      <c r="B7" s="488">
        <v>1</v>
      </c>
      <c r="C7" s="488">
        <v>0</v>
      </c>
      <c r="D7" s="489">
        <f t="shared" si="0"/>
        <v>1</v>
      </c>
    </row>
    <row r="8" spans="1:4">
      <c r="A8" s="490" t="s">
        <v>213</v>
      </c>
      <c r="B8" s="488">
        <v>0</v>
      </c>
      <c r="C8" s="488">
        <v>0</v>
      </c>
      <c r="D8" s="489">
        <f t="shared" si="0"/>
        <v>0</v>
      </c>
    </row>
    <row r="9" spans="1:4">
      <c r="A9" s="490" t="s">
        <v>214</v>
      </c>
      <c r="B9" s="488">
        <v>1</v>
      </c>
      <c r="C9" s="488">
        <v>0</v>
      </c>
      <c r="D9" s="489">
        <f t="shared" si="0"/>
        <v>1</v>
      </c>
    </row>
    <row r="10" spans="1:4">
      <c r="A10" s="490" t="s">
        <v>552</v>
      </c>
      <c r="B10" s="488">
        <v>0</v>
      </c>
      <c r="C10" s="488">
        <v>51</v>
      </c>
      <c r="D10" s="489">
        <f t="shared" si="0"/>
        <v>51</v>
      </c>
    </row>
    <row r="11" spans="1:4">
      <c r="A11" s="490" t="s">
        <v>142</v>
      </c>
      <c r="B11" s="488">
        <v>0</v>
      </c>
      <c r="C11" s="488">
        <v>3</v>
      </c>
      <c r="D11" s="489">
        <f t="shared" si="0"/>
        <v>3</v>
      </c>
    </row>
    <row r="12" spans="1:4">
      <c r="A12" s="490" t="s">
        <v>216</v>
      </c>
      <c r="B12" s="488">
        <v>0</v>
      </c>
      <c r="C12" s="488">
        <v>0</v>
      </c>
      <c r="D12" s="489">
        <f t="shared" si="0"/>
        <v>0</v>
      </c>
    </row>
    <row r="13" spans="1:4">
      <c r="A13" s="490" t="s">
        <v>217</v>
      </c>
      <c r="B13" s="488">
        <v>0</v>
      </c>
      <c r="C13" s="488">
        <v>0</v>
      </c>
      <c r="D13" s="489">
        <f t="shared" si="0"/>
        <v>0</v>
      </c>
    </row>
    <row r="14" spans="1:4">
      <c r="A14" s="490" t="s">
        <v>218</v>
      </c>
      <c r="B14" s="488">
        <v>0</v>
      </c>
      <c r="C14" s="488">
        <v>11</v>
      </c>
      <c r="D14" s="489">
        <f t="shared" si="0"/>
        <v>11</v>
      </c>
    </row>
    <row r="15" spans="1:4">
      <c r="A15" s="490" t="s">
        <v>219</v>
      </c>
      <c r="B15" s="488">
        <v>0</v>
      </c>
      <c r="C15" s="488">
        <v>0</v>
      </c>
      <c r="D15" s="489">
        <f t="shared" si="0"/>
        <v>0</v>
      </c>
    </row>
    <row r="16" spans="1:4">
      <c r="A16" s="490" t="s">
        <v>220</v>
      </c>
      <c r="B16" s="488">
        <v>0</v>
      </c>
      <c r="C16" s="488">
        <v>0</v>
      </c>
      <c r="D16" s="489">
        <f t="shared" si="0"/>
        <v>0</v>
      </c>
    </row>
    <row r="17" spans="1:4">
      <c r="A17" s="490" t="s">
        <v>221</v>
      </c>
      <c r="B17" s="488">
        <v>2</v>
      </c>
      <c r="C17" s="488">
        <v>0</v>
      </c>
      <c r="D17" s="489">
        <f t="shared" si="0"/>
        <v>2</v>
      </c>
    </row>
    <row r="18" spans="1:4">
      <c r="A18" s="490" t="s">
        <v>550</v>
      </c>
      <c r="B18" s="488">
        <v>1</v>
      </c>
      <c r="C18" s="488">
        <v>0</v>
      </c>
      <c r="D18" s="489">
        <f t="shared" si="0"/>
        <v>1</v>
      </c>
    </row>
    <row r="19" spans="1:4">
      <c r="A19" s="490" t="s">
        <v>551</v>
      </c>
      <c r="B19" s="488">
        <v>0</v>
      </c>
      <c r="C19" s="488">
        <v>0</v>
      </c>
      <c r="D19" s="489">
        <f t="shared" si="0"/>
        <v>0</v>
      </c>
    </row>
    <row r="20" spans="1:4">
      <c r="A20" s="490" t="s">
        <v>223</v>
      </c>
      <c r="B20" s="488">
        <v>0</v>
      </c>
      <c r="C20" s="488">
        <v>0</v>
      </c>
      <c r="D20" s="489">
        <f t="shared" si="0"/>
        <v>0</v>
      </c>
    </row>
    <row r="21" spans="1:4">
      <c r="A21" s="490" t="s">
        <v>224</v>
      </c>
      <c r="B21" s="488">
        <v>0</v>
      </c>
      <c r="C21" s="488">
        <v>0</v>
      </c>
      <c r="D21" s="489">
        <f t="shared" si="0"/>
        <v>0</v>
      </c>
    </row>
    <row r="22" spans="1:4">
      <c r="A22" s="490" t="s">
        <v>225</v>
      </c>
      <c r="B22" s="488">
        <v>23</v>
      </c>
      <c r="C22" s="488">
        <v>44</v>
      </c>
      <c r="D22" s="489">
        <f t="shared" si="0"/>
        <v>67</v>
      </c>
    </row>
    <row r="23" spans="1:4">
      <c r="A23" s="490" t="s">
        <v>226</v>
      </c>
      <c r="B23" s="488">
        <v>0</v>
      </c>
      <c r="C23" s="488">
        <v>4</v>
      </c>
      <c r="D23" s="489">
        <f t="shared" si="0"/>
        <v>4</v>
      </c>
    </row>
    <row r="24" spans="1:4">
      <c r="A24" s="491" t="s">
        <v>227</v>
      </c>
      <c r="B24" s="488">
        <v>7</v>
      </c>
      <c r="C24" s="488">
        <v>15</v>
      </c>
      <c r="D24" s="489">
        <f t="shared" si="0"/>
        <v>22</v>
      </c>
    </row>
    <row r="25" spans="1:4">
      <c r="A25" s="493" t="s">
        <v>413</v>
      </c>
      <c r="B25" s="488">
        <v>0</v>
      </c>
      <c r="C25" s="488">
        <v>0</v>
      </c>
      <c r="D25" s="489">
        <f t="shared" si="0"/>
        <v>0</v>
      </c>
    </row>
    <row r="26" spans="1:4">
      <c r="A26" s="487" t="s">
        <v>228</v>
      </c>
      <c r="B26" s="488">
        <v>2</v>
      </c>
      <c r="C26" s="488">
        <v>1</v>
      </c>
      <c r="D26" s="489">
        <f t="shared" si="0"/>
        <v>3</v>
      </c>
    </row>
    <row r="27" spans="1:4">
      <c r="A27" s="490" t="s">
        <v>229</v>
      </c>
      <c r="B27" s="488">
        <v>0</v>
      </c>
      <c r="C27" s="488">
        <v>0</v>
      </c>
      <c r="D27" s="489">
        <f t="shared" si="0"/>
        <v>0</v>
      </c>
    </row>
    <row r="28" spans="1:4">
      <c r="A28" s="490" t="s">
        <v>230</v>
      </c>
      <c r="B28" s="488">
        <v>3</v>
      </c>
      <c r="C28" s="488">
        <v>1</v>
      </c>
      <c r="D28" s="489">
        <f t="shared" si="0"/>
        <v>4</v>
      </c>
    </row>
    <row r="29" spans="1:4">
      <c r="A29" s="490" t="s">
        <v>231</v>
      </c>
      <c r="B29" s="488">
        <v>39</v>
      </c>
      <c r="C29" s="488">
        <v>39</v>
      </c>
      <c r="D29" s="489">
        <f t="shared" si="0"/>
        <v>78</v>
      </c>
    </row>
    <row r="30" spans="1:4">
      <c r="A30" s="490" t="s">
        <v>232</v>
      </c>
      <c r="B30" s="488">
        <v>1</v>
      </c>
      <c r="C30" s="488">
        <v>0</v>
      </c>
      <c r="D30" s="489">
        <f t="shared" si="0"/>
        <v>1</v>
      </c>
    </row>
    <row r="31" spans="1:4">
      <c r="A31" s="490" t="s">
        <v>233</v>
      </c>
      <c r="B31" s="488">
        <v>0</v>
      </c>
      <c r="C31" s="488">
        <v>0</v>
      </c>
      <c r="D31" s="489">
        <f t="shared" si="0"/>
        <v>0</v>
      </c>
    </row>
    <row r="32" spans="1:4">
      <c r="A32" s="490" t="s">
        <v>234</v>
      </c>
      <c r="B32" s="488">
        <v>3</v>
      </c>
      <c r="C32" s="488">
        <v>1</v>
      </c>
      <c r="D32" s="489">
        <f t="shared" si="0"/>
        <v>4</v>
      </c>
    </row>
    <row r="33" spans="1:4">
      <c r="A33" s="490" t="s">
        <v>235</v>
      </c>
      <c r="B33" s="488">
        <v>1</v>
      </c>
      <c r="C33" s="488">
        <v>0</v>
      </c>
      <c r="D33" s="489">
        <f t="shared" si="0"/>
        <v>1</v>
      </c>
    </row>
    <row r="34" spans="1:4">
      <c r="A34" s="490" t="s">
        <v>236</v>
      </c>
      <c r="B34" s="488">
        <v>0</v>
      </c>
      <c r="C34" s="488">
        <v>1</v>
      </c>
      <c r="D34" s="489">
        <f t="shared" si="0"/>
        <v>1</v>
      </c>
    </row>
    <row r="35" spans="1:4">
      <c r="A35" s="490" t="s">
        <v>237</v>
      </c>
      <c r="B35" s="488">
        <v>0</v>
      </c>
      <c r="C35" s="488">
        <v>0</v>
      </c>
      <c r="D35" s="489">
        <f t="shared" si="0"/>
        <v>0</v>
      </c>
    </row>
    <row r="36" spans="1:4">
      <c r="A36" s="490" t="s">
        <v>238</v>
      </c>
      <c r="B36" s="488">
        <v>1</v>
      </c>
      <c r="C36" s="488">
        <v>0</v>
      </c>
      <c r="D36" s="489">
        <f t="shared" si="0"/>
        <v>1</v>
      </c>
    </row>
    <row r="37" spans="1:4">
      <c r="A37" s="490" t="s">
        <v>239</v>
      </c>
      <c r="B37" s="488">
        <v>7</v>
      </c>
      <c r="C37" s="488">
        <v>6</v>
      </c>
      <c r="D37" s="489">
        <f t="shared" si="0"/>
        <v>13</v>
      </c>
    </row>
    <row r="38" spans="1:4">
      <c r="A38" s="490" t="s">
        <v>240</v>
      </c>
      <c r="B38" s="488">
        <v>0</v>
      </c>
      <c r="C38" s="488">
        <v>0</v>
      </c>
      <c r="D38" s="489">
        <f t="shared" si="0"/>
        <v>0</v>
      </c>
    </row>
    <row r="39" spans="1:4">
      <c r="A39" s="490" t="s">
        <v>548</v>
      </c>
      <c r="B39" s="488">
        <v>0</v>
      </c>
      <c r="C39" s="488">
        <v>1</v>
      </c>
      <c r="D39" s="489">
        <f t="shared" si="0"/>
        <v>1</v>
      </c>
    </row>
    <row r="40" spans="1:4">
      <c r="A40" s="490" t="s">
        <v>242</v>
      </c>
      <c r="B40" s="488">
        <v>2</v>
      </c>
      <c r="C40" s="488">
        <v>4</v>
      </c>
      <c r="D40" s="489">
        <f t="shared" si="0"/>
        <v>6</v>
      </c>
    </row>
    <row r="41" spans="1:4">
      <c r="A41" s="490" t="s">
        <v>243</v>
      </c>
      <c r="B41" s="488">
        <v>0</v>
      </c>
      <c r="C41" s="488">
        <v>0</v>
      </c>
      <c r="D41" s="489">
        <f t="shared" si="0"/>
        <v>0</v>
      </c>
    </row>
    <row r="42" spans="1:4">
      <c r="A42" s="490" t="s">
        <v>244</v>
      </c>
      <c r="B42" s="488">
        <v>9</v>
      </c>
      <c r="C42" s="488">
        <v>4</v>
      </c>
      <c r="D42" s="489">
        <f t="shared" si="0"/>
        <v>13</v>
      </c>
    </row>
    <row r="43" spans="1:4">
      <c r="A43" s="490" t="s">
        <v>245</v>
      </c>
      <c r="B43" s="488">
        <v>0</v>
      </c>
      <c r="C43" s="488">
        <v>0</v>
      </c>
      <c r="D43" s="489">
        <f t="shared" si="0"/>
        <v>0</v>
      </c>
    </row>
    <row r="44" spans="1:4">
      <c r="A44" s="490" t="s">
        <v>246</v>
      </c>
      <c r="B44" s="488">
        <v>2</v>
      </c>
      <c r="C44" s="488">
        <v>0</v>
      </c>
      <c r="D44" s="489">
        <f t="shared" si="0"/>
        <v>2</v>
      </c>
    </row>
    <row r="45" spans="1:4">
      <c r="A45" s="490" t="s">
        <v>247</v>
      </c>
      <c r="B45" s="488">
        <v>3</v>
      </c>
      <c r="C45" s="488">
        <v>0</v>
      </c>
      <c r="D45" s="489">
        <f t="shared" si="0"/>
        <v>3</v>
      </c>
    </row>
    <row r="46" spans="1:4">
      <c r="A46" s="490" t="s">
        <v>248</v>
      </c>
      <c r="B46" s="488">
        <v>1</v>
      </c>
      <c r="C46" s="488">
        <v>0</v>
      </c>
      <c r="D46" s="489">
        <f t="shared" si="0"/>
        <v>1</v>
      </c>
    </row>
    <row r="47" spans="1:4">
      <c r="A47" s="490" t="s">
        <v>249</v>
      </c>
      <c r="B47" s="488">
        <v>1</v>
      </c>
      <c r="C47" s="488">
        <v>0</v>
      </c>
      <c r="D47" s="489">
        <f t="shared" si="0"/>
        <v>1</v>
      </c>
    </row>
    <row r="48" spans="1:4">
      <c r="A48" s="490" t="s">
        <v>250</v>
      </c>
      <c r="B48" s="488">
        <v>0</v>
      </c>
      <c r="C48" s="488">
        <v>0</v>
      </c>
      <c r="D48" s="489">
        <f t="shared" si="0"/>
        <v>0</v>
      </c>
    </row>
    <row r="49" spans="1:4">
      <c r="A49" s="490" t="s">
        <v>251</v>
      </c>
      <c r="B49" s="488">
        <v>0</v>
      </c>
      <c r="C49" s="488">
        <v>0</v>
      </c>
      <c r="D49" s="489">
        <f t="shared" si="0"/>
        <v>0</v>
      </c>
    </row>
    <row r="50" spans="1:4">
      <c r="A50" s="490" t="s">
        <v>252</v>
      </c>
      <c r="B50" s="488">
        <v>0</v>
      </c>
      <c r="C50" s="488">
        <v>0</v>
      </c>
      <c r="D50" s="489">
        <f t="shared" si="0"/>
        <v>0</v>
      </c>
    </row>
    <row r="51" spans="1:4">
      <c r="A51" s="490" t="s">
        <v>253</v>
      </c>
      <c r="B51" s="488">
        <v>0</v>
      </c>
      <c r="C51" s="488">
        <v>0</v>
      </c>
      <c r="D51" s="489">
        <f t="shared" si="0"/>
        <v>0</v>
      </c>
    </row>
    <row r="52" spans="1:4">
      <c r="A52" s="490" t="s">
        <v>254</v>
      </c>
      <c r="B52" s="488">
        <v>0</v>
      </c>
      <c r="C52" s="488">
        <v>0</v>
      </c>
      <c r="D52" s="489">
        <f t="shared" si="0"/>
        <v>0</v>
      </c>
    </row>
    <row r="53" spans="1:4">
      <c r="A53" s="490" t="s">
        <v>255</v>
      </c>
      <c r="B53" s="488">
        <v>2</v>
      </c>
      <c r="C53" s="488">
        <v>1</v>
      </c>
      <c r="D53" s="489">
        <f t="shared" si="0"/>
        <v>3</v>
      </c>
    </row>
    <row r="54" spans="1:4">
      <c r="A54" s="490" t="s">
        <v>256</v>
      </c>
      <c r="B54" s="488">
        <v>0</v>
      </c>
      <c r="C54" s="488">
        <v>0</v>
      </c>
      <c r="D54" s="489">
        <f t="shared" si="0"/>
        <v>0</v>
      </c>
    </row>
    <row r="55" spans="1:4">
      <c r="A55" s="490" t="s">
        <v>257</v>
      </c>
      <c r="B55" s="488">
        <v>3</v>
      </c>
      <c r="C55" s="488">
        <v>0</v>
      </c>
      <c r="D55" s="489">
        <f t="shared" si="0"/>
        <v>3</v>
      </c>
    </row>
    <row r="56" spans="1:4">
      <c r="A56" s="490" t="s">
        <v>258</v>
      </c>
      <c r="B56" s="488">
        <v>0</v>
      </c>
      <c r="C56" s="488">
        <v>1</v>
      </c>
      <c r="D56" s="489">
        <f t="shared" si="0"/>
        <v>1</v>
      </c>
    </row>
    <row r="57" spans="1:4">
      <c r="A57" s="490" t="s">
        <v>259</v>
      </c>
      <c r="B57" s="488">
        <v>0</v>
      </c>
      <c r="C57" s="488">
        <v>0</v>
      </c>
      <c r="D57" s="489">
        <f t="shared" si="0"/>
        <v>0</v>
      </c>
    </row>
    <row r="58" spans="1:4">
      <c r="A58" s="490" t="s">
        <v>260</v>
      </c>
      <c r="B58" s="488">
        <v>0</v>
      </c>
      <c r="C58" s="488">
        <v>1</v>
      </c>
      <c r="D58" s="489">
        <f t="shared" si="0"/>
        <v>1</v>
      </c>
    </row>
    <row r="59" spans="1:4">
      <c r="A59" s="490" t="s">
        <v>261</v>
      </c>
      <c r="B59" s="488">
        <v>1</v>
      </c>
      <c r="C59" s="488">
        <v>0</v>
      </c>
      <c r="D59" s="489">
        <f t="shared" si="0"/>
        <v>1</v>
      </c>
    </row>
    <row r="60" spans="1:4">
      <c r="A60" s="490" t="s">
        <v>262</v>
      </c>
      <c r="B60" s="488">
        <v>6</v>
      </c>
      <c r="C60" s="488">
        <v>0</v>
      </c>
      <c r="D60" s="489">
        <f t="shared" si="0"/>
        <v>6</v>
      </c>
    </row>
    <row r="61" spans="1:4">
      <c r="A61" s="490" t="s">
        <v>263</v>
      </c>
      <c r="B61" s="488">
        <v>1</v>
      </c>
      <c r="C61" s="488">
        <v>0</v>
      </c>
      <c r="D61" s="489">
        <f t="shared" si="0"/>
        <v>1</v>
      </c>
    </row>
    <row r="62" spans="1:4">
      <c r="A62" s="490" t="s">
        <v>264</v>
      </c>
      <c r="B62" s="488">
        <v>1</v>
      </c>
      <c r="C62" s="488">
        <v>0</v>
      </c>
      <c r="D62" s="489">
        <f t="shared" si="0"/>
        <v>1</v>
      </c>
    </row>
    <row r="63" spans="1:4">
      <c r="A63" s="490" t="s">
        <v>265</v>
      </c>
      <c r="B63" s="488">
        <v>1</v>
      </c>
      <c r="C63" s="488">
        <v>0</v>
      </c>
      <c r="D63" s="489">
        <f t="shared" si="0"/>
        <v>1</v>
      </c>
    </row>
    <row r="64" spans="1:4">
      <c r="A64" s="490" t="s">
        <v>266</v>
      </c>
      <c r="B64" s="488">
        <v>1</v>
      </c>
      <c r="C64" s="488">
        <v>1</v>
      </c>
      <c r="D64" s="489">
        <f t="shared" si="0"/>
        <v>2</v>
      </c>
    </row>
    <row r="65" spans="1:12">
      <c r="A65" s="490" t="s">
        <v>267</v>
      </c>
      <c r="B65" s="488">
        <v>0</v>
      </c>
      <c r="C65" s="488">
        <v>0</v>
      </c>
      <c r="D65" s="489">
        <f t="shared" si="0"/>
        <v>0</v>
      </c>
    </row>
    <row r="66" spans="1:12">
      <c r="A66" s="490" t="s">
        <v>268</v>
      </c>
      <c r="B66" s="488">
        <v>1</v>
      </c>
      <c r="C66" s="488">
        <v>2</v>
      </c>
      <c r="D66" s="489">
        <f t="shared" si="0"/>
        <v>3</v>
      </c>
      <c r="G66" s="1095" t="s">
        <v>553</v>
      </c>
      <c r="H66" s="1095"/>
      <c r="I66" s="1095"/>
      <c r="J66" s="1095"/>
      <c r="K66" s="1095"/>
    </row>
    <row r="67" spans="1:12">
      <c r="A67" s="490" t="s">
        <v>269</v>
      </c>
      <c r="B67" s="488">
        <v>0</v>
      </c>
      <c r="C67" s="488">
        <v>0</v>
      </c>
      <c r="D67" s="489">
        <f t="shared" si="0"/>
        <v>0</v>
      </c>
      <c r="G67" s="1095"/>
      <c r="H67" s="1095"/>
      <c r="I67" s="1095"/>
      <c r="J67" s="1095"/>
      <c r="K67" s="1095"/>
    </row>
    <row r="68" spans="1:12" ht="15" customHeight="1">
      <c r="A68" s="490" t="s">
        <v>270</v>
      </c>
      <c r="B68" s="488">
        <v>0</v>
      </c>
      <c r="C68" s="488">
        <v>0</v>
      </c>
      <c r="D68" s="489">
        <f t="shared" si="0"/>
        <v>0</v>
      </c>
      <c r="G68" s="1095"/>
      <c r="H68" s="1095"/>
      <c r="I68" s="1095"/>
      <c r="J68" s="1095"/>
      <c r="K68" s="1095"/>
      <c r="L68" s="575"/>
    </row>
    <row r="69" spans="1:12">
      <c r="A69" s="490" t="s">
        <v>271</v>
      </c>
      <c r="B69" s="488">
        <v>0</v>
      </c>
      <c r="C69" s="488">
        <v>0</v>
      </c>
      <c r="D69" s="489">
        <f t="shared" ref="D69:D71" si="1">SUM(B69:C69)</f>
        <v>0</v>
      </c>
      <c r="G69" s="1095"/>
      <c r="H69" s="1095"/>
      <c r="I69" s="1095"/>
      <c r="J69" s="1095"/>
      <c r="K69" s="1095"/>
      <c r="L69" s="575"/>
    </row>
    <row r="70" spans="1:12">
      <c r="A70" s="490" t="s">
        <v>272</v>
      </c>
      <c r="B70" s="488">
        <v>0</v>
      </c>
      <c r="C70" s="488">
        <v>0</v>
      </c>
      <c r="D70" s="489">
        <f t="shared" si="1"/>
        <v>0</v>
      </c>
      <c r="G70" s="1095"/>
      <c r="H70" s="1095"/>
      <c r="I70" s="1095"/>
      <c r="J70" s="1095"/>
      <c r="K70" s="1095"/>
      <c r="L70" s="575"/>
    </row>
    <row r="71" spans="1:12">
      <c r="A71" s="490" t="s">
        <v>273</v>
      </c>
      <c r="B71" s="488">
        <v>0</v>
      </c>
      <c r="C71" s="488">
        <v>0</v>
      </c>
      <c r="D71" s="489">
        <f t="shared" si="1"/>
        <v>0</v>
      </c>
      <c r="G71" s="881"/>
      <c r="H71" s="881"/>
      <c r="I71" s="881"/>
      <c r="J71" s="881"/>
      <c r="K71" s="575"/>
      <c r="L71" s="575"/>
    </row>
    <row r="72" spans="1:12">
      <c r="A72" s="490" t="s">
        <v>274</v>
      </c>
      <c r="B72" s="488">
        <v>1</v>
      </c>
      <c r="C72" s="488">
        <v>0</v>
      </c>
      <c r="D72" s="489">
        <f>SUM(B72:C72)</f>
        <v>1</v>
      </c>
      <c r="G72" s="881"/>
      <c r="H72" s="881"/>
      <c r="I72" s="881"/>
      <c r="J72" s="881"/>
      <c r="K72" s="575"/>
      <c r="L72" s="575"/>
    </row>
    <row r="73" spans="1:12">
      <c r="A73" s="490" t="s">
        <v>315</v>
      </c>
      <c r="B73" s="1093"/>
      <c r="C73" s="1094"/>
      <c r="D73" s="489">
        <v>2</v>
      </c>
      <c r="G73" s="881"/>
      <c r="H73" s="881"/>
      <c r="I73" s="881"/>
      <c r="J73" s="881"/>
      <c r="K73" s="575"/>
      <c r="L73" s="575"/>
    </row>
    <row r="74" spans="1:12">
      <c r="A74" s="494" t="s">
        <v>5</v>
      </c>
      <c r="B74" s="495">
        <f>SUM(B4:B72)</f>
        <v>134</v>
      </c>
      <c r="C74" s="495">
        <f>SUM(C4:C72)</f>
        <v>197</v>
      </c>
      <c r="D74" s="495">
        <f>SUM(D4:D73)</f>
        <v>333</v>
      </c>
      <c r="G74" s="575"/>
      <c r="H74" s="575"/>
      <c r="I74" s="575"/>
      <c r="J74" s="575"/>
      <c r="K74" s="575"/>
      <c r="L74" s="575"/>
    </row>
    <row r="75" spans="1:12">
      <c r="A75" s="121"/>
      <c r="B75" s="121"/>
      <c r="C75" s="121"/>
      <c r="D75" s="121"/>
      <c r="E75" s="121"/>
      <c r="F75" s="514"/>
      <c r="G75" s="514"/>
      <c r="H75" s="514"/>
      <c r="I75" s="514"/>
      <c r="J75" s="514"/>
      <c r="K75" s="514"/>
    </row>
    <row r="76" spans="1:12" s="462" customFormat="1">
      <c r="A76" s="620" t="s">
        <v>410</v>
      </c>
      <c r="B76" s="620" t="s">
        <v>411</v>
      </c>
      <c r="C76" s="621" t="s">
        <v>434</v>
      </c>
      <c r="D76" s="620" t="s">
        <v>23</v>
      </c>
      <c r="E76" s="514"/>
      <c r="F76" s="514"/>
    </row>
    <row r="77" spans="1:12" s="462" customFormat="1">
      <c r="A77" s="621">
        <f>B74</f>
        <v>134</v>
      </c>
      <c r="B77" s="621">
        <f>C74</f>
        <v>197</v>
      </c>
      <c r="C77" s="621">
        <f>D73</f>
        <v>2</v>
      </c>
      <c r="D77" s="621">
        <f>SUM(A77:C77)</f>
        <v>333</v>
      </c>
      <c r="E77" s="514"/>
      <c r="F77" s="514"/>
    </row>
    <row r="78" spans="1:12">
      <c r="A78" s="121"/>
      <c r="B78" s="121"/>
      <c r="C78" s="121"/>
      <c r="D78" s="121"/>
      <c r="E78" s="121"/>
      <c r="F78" s="514"/>
      <c r="G78" s="514"/>
      <c r="H78" s="514"/>
      <c r="I78" s="514"/>
      <c r="J78" s="514"/>
      <c r="K78" s="514"/>
    </row>
    <row r="79" spans="1:12">
      <c r="A79" s="121"/>
      <c r="B79" s="121"/>
      <c r="C79" s="121"/>
      <c r="D79" s="121"/>
      <c r="E79" s="121"/>
      <c r="F79" s="514"/>
      <c r="G79" s="514"/>
      <c r="H79" s="514"/>
      <c r="I79" s="514"/>
      <c r="J79" s="514"/>
      <c r="K79" s="514"/>
    </row>
    <row r="80" spans="1:12">
      <c r="A80" s="121"/>
      <c r="B80" s="121"/>
      <c r="C80" s="121"/>
      <c r="D80" s="121"/>
      <c r="E80" s="121"/>
      <c r="F80" s="514"/>
      <c r="G80" s="514"/>
      <c r="H80" s="514"/>
      <c r="I80" s="514"/>
      <c r="J80" s="514"/>
      <c r="K80" s="514"/>
    </row>
    <row r="81" spans="1:11">
      <c r="A81" s="514"/>
      <c r="B81" s="514"/>
      <c r="C81" s="514"/>
      <c r="D81" s="514"/>
      <c r="E81" s="514"/>
      <c r="F81" s="514"/>
      <c r="G81" s="514"/>
      <c r="H81" s="514"/>
      <c r="I81" s="514"/>
      <c r="J81" s="514"/>
      <c r="K81" s="514"/>
    </row>
    <row r="82" spans="1:11">
      <c r="A82" s="514"/>
      <c r="B82" s="514"/>
      <c r="C82" s="514"/>
      <c r="D82" s="514"/>
      <c r="E82" s="514"/>
      <c r="F82" s="514"/>
      <c r="G82" s="514"/>
      <c r="H82" s="514"/>
      <c r="I82" s="514"/>
      <c r="J82" s="514"/>
      <c r="K82" s="514"/>
    </row>
    <row r="83" spans="1:11">
      <c r="A83" s="514"/>
      <c r="B83" s="514"/>
      <c r="C83" s="514"/>
      <c r="D83" s="514"/>
      <c r="E83" s="514"/>
      <c r="F83" s="514"/>
      <c r="G83" s="514"/>
      <c r="H83" s="514"/>
      <c r="I83" s="514"/>
      <c r="J83" s="514"/>
      <c r="K83" s="514"/>
    </row>
    <row r="84" spans="1:11">
      <c r="A84" s="514"/>
      <c r="B84" s="514"/>
      <c r="C84" s="514"/>
      <c r="D84" s="514"/>
      <c r="E84" s="514"/>
      <c r="F84" s="514"/>
      <c r="G84" s="514"/>
      <c r="H84" s="514"/>
      <c r="I84" s="514"/>
      <c r="J84" s="514"/>
      <c r="K84" s="514"/>
    </row>
    <row r="85" spans="1:11">
      <c r="A85" s="514"/>
      <c r="B85" s="514"/>
      <c r="C85" s="514"/>
      <c r="D85" s="514"/>
      <c r="E85" s="514"/>
      <c r="F85" s="514"/>
      <c r="G85" s="514"/>
      <c r="H85" s="514"/>
      <c r="I85" s="514"/>
      <c r="J85" s="514"/>
      <c r="K85" s="514"/>
    </row>
    <row r="86" spans="1:11">
      <c r="A86" s="514"/>
      <c r="B86" s="514"/>
      <c r="C86" s="514"/>
      <c r="D86" s="514"/>
      <c r="E86" s="514"/>
      <c r="F86" s="514"/>
      <c r="G86" s="514"/>
      <c r="H86" s="514"/>
      <c r="I86" s="514"/>
      <c r="J86" s="514"/>
      <c r="K86" s="514"/>
    </row>
    <row r="87" spans="1:11">
      <c r="A87" s="514"/>
      <c r="B87" s="514"/>
      <c r="C87" s="514"/>
      <c r="D87" s="514"/>
      <c r="E87" s="514"/>
      <c r="F87" s="514"/>
      <c r="G87" s="514"/>
      <c r="H87" s="514"/>
      <c r="I87" s="514"/>
      <c r="J87" s="514"/>
      <c r="K87" s="514"/>
    </row>
    <row r="88" spans="1:11">
      <c r="A88" s="514"/>
      <c r="B88" s="514"/>
      <c r="C88" s="514"/>
      <c r="D88" s="514"/>
      <c r="E88" s="514"/>
      <c r="F88" s="514"/>
      <c r="G88" s="514"/>
      <c r="H88" s="514"/>
      <c r="I88" s="514"/>
      <c r="J88" s="514"/>
      <c r="K88" s="514"/>
    </row>
    <row r="89" spans="1:11">
      <c r="A89" s="514"/>
      <c r="B89" s="514"/>
      <c r="C89" s="514"/>
      <c r="D89" s="514"/>
      <c r="E89" s="514"/>
      <c r="F89" s="514"/>
    </row>
    <row r="90" spans="1:11">
      <c r="A90" s="514"/>
      <c r="B90" s="514"/>
      <c r="C90" s="514"/>
      <c r="D90" s="514"/>
      <c r="E90" s="514"/>
      <c r="F90" s="514"/>
    </row>
    <row r="91" spans="1:11">
      <c r="A91" s="514"/>
      <c r="B91" s="514"/>
      <c r="C91" s="514"/>
      <c r="D91" s="514"/>
      <c r="E91" s="514"/>
      <c r="F91" s="514"/>
    </row>
    <row r="92" spans="1:11">
      <c r="A92" s="514"/>
      <c r="B92" s="514"/>
      <c r="C92" s="514"/>
      <c r="D92" s="514"/>
      <c r="E92" s="514"/>
      <c r="F92" s="514"/>
    </row>
    <row r="93" spans="1:11">
      <c r="A93" s="514"/>
      <c r="B93" s="514"/>
      <c r="C93" s="514"/>
      <c r="D93" s="514"/>
      <c r="E93" s="514"/>
      <c r="F93" s="514"/>
    </row>
    <row r="94" spans="1:11">
      <c r="A94" s="514"/>
      <c r="B94" s="514"/>
      <c r="C94" s="514"/>
      <c r="D94" s="514"/>
      <c r="E94" s="514"/>
      <c r="F94" s="514"/>
    </row>
    <row r="95" spans="1:11">
      <c r="A95" s="514"/>
      <c r="B95" s="514"/>
      <c r="C95" s="514"/>
      <c r="D95" s="514"/>
      <c r="E95" s="514"/>
      <c r="F95" s="514"/>
    </row>
  </sheetData>
  <mergeCells count="2">
    <mergeCell ref="B73:C73"/>
    <mergeCell ref="G66:K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Q74"/>
  <sheetViews>
    <sheetView topLeftCell="C3" workbookViewId="0">
      <selection activeCell="K3" sqref="K3"/>
    </sheetView>
  </sheetViews>
  <sheetFormatPr defaultRowHeight="15"/>
  <cols>
    <col min="1" max="1" width="63" customWidth="1"/>
    <col min="2" max="11" width="12.85546875" customWidth="1"/>
    <col min="12" max="12" width="12.85546875" style="1012" customWidth="1"/>
    <col min="13" max="15" width="12.85546875" customWidth="1"/>
  </cols>
  <sheetData>
    <row r="1" spans="1:17">
      <c r="A1" s="481" t="s">
        <v>0</v>
      </c>
    </row>
    <row r="2" spans="1:17" ht="15.75" thickBot="1">
      <c r="A2" s="1" t="s">
        <v>1</v>
      </c>
    </row>
    <row r="3" spans="1:17" ht="15.75" thickBot="1">
      <c r="A3" s="823" t="s">
        <v>506</v>
      </c>
      <c r="B3" s="824" t="s">
        <v>406</v>
      </c>
      <c r="C3" s="824" t="s">
        <v>484</v>
      </c>
      <c r="D3" s="824" t="s">
        <v>497</v>
      </c>
      <c r="E3" s="825" t="s">
        <v>505</v>
      </c>
      <c r="F3" s="825" t="s">
        <v>510</v>
      </c>
      <c r="G3" s="825" t="s">
        <v>515</v>
      </c>
      <c r="H3" s="825" t="s">
        <v>519</v>
      </c>
      <c r="I3" s="825" t="s">
        <v>524</v>
      </c>
      <c r="J3" s="825" t="s">
        <v>530</v>
      </c>
      <c r="K3" s="825" t="s">
        <v>538</v>
      </c>
      <c r="L3" s="825" t="s">
        <v>559</v>
      </c>
      <c r="M3" s="824" t="s">
        <v>5</v>
      </c>
      <c r="N3" s="824" t="s">
        <v>313</v>
      </c>
      <c r="O3" s="826" t="s">
        <v>314</v>
      </c>
    </row>
    <row r="4" spans="1:17">
      <c r="A4" s="809" t="s">
        <v>210</v>
      </c>
      <c r="B4" s="488">
        <v>2</v>
      </c>
      <c r="C4" s="488">
        <v>4</v>
      </c>
      <c r="D4" s="488">
        <v>2</v>
      </c>
      <c r="E4" s="488">
        <v>6</v>
      </c>
      <c r="F4" s="488">
        <v>7</v>
      </c>
      <c r="G4" s="488">
        <v>7</v>
      </c>
      <c r="H4" s="488">
        <v>7</v>
      </c>
      <c r="I4" s="488">
        <v>4</v>
      </c>
      <c r="J4" s="488">
        <v>2</v>
      </c>
      <c r="K4" s="488">
        <v>5</v>
      </c>
      <c r="L4" s="488">
        <v>10</v>
      </c>
      <c r="M4" s="822">
        <f>SUM(B4:L4)</f>
        <v>56</v>
      </c>
      <c r="N4" s="822">
        <v>27</v>
      </c>
      <c r="O4" s="839">
        <v>29</v>
      </c>
    </row>
    <row r="5" spans="1:17">
      <c r="A5" s="807" t="s">
        <v>412</v>
      </c>
      <c r="B5" s="489">
        <v>0</v>
      </c>
      <c r="C5" s="489">
        <v>0</v>
      </c>
      <c r="D5" s="489">
        <v>0</v>
      </c>
      <c r="E5" s="489">
        <v>0</v>
      </c>
      <c r="F5" s="489">
        <v>0</v>
      </c>
      <c r="G5" s="489">
        <v>0</v>
      </c>
      <c r="H5" s="488">
        <v>0</v>
      </c>
      <c r="I5" s="488">
        <v>0</v>
      </c>
      <c r="J5" s="488">
        <v>0</v>
      </c>
      <c r="K5" s="488">
        <v>0</v>
      </c>
      <c r="L5" s="488">
        <v>0</v>
      </c>
      <c r="M5" s="822">
        <f t="shared" ref="M5:M68" si="0">SUM(B5:L5)</f>
        <v>0</v>
      </c>
      <c r="N5" s="792">
        <v>0</v>
      </c>
      <c r="O5" s="840">
        <v>0</v>
      </c>
      <c r="P5" s="1047"/>
      <c r="Q5" s="1047"/>
    </row>
    <row r="6" spans="1:17">
      <c r="A6" s="807" t="s">
        <v>211</v>
      </c>
      <c r="B6" s="489">
        <v>1</v>
      </c>
      <c r="C6" s="489">
        <v>0</v>
      </c>
      <c r="D6" s="489">
        <v>0</v>
      </c>
      <c r="E6" s="489">
        <v>0</v>
      </c>
      <c r="F6" s="489">
        <v>1</v>
      </c>
      <c r="G6" s="489">
        <v>0</v>
      </c>
      <c r="H6" s="488">
        <v>0</v>
      </c>
      <c r="I6" s="488">
        <v>0</v>
      </c>
      <c r="J6" s="488">
        <v>0</v>
      </c>
      <c r="K6" s="488">
        <v>0</v>
      </c>
      <c r="L6" s="488">
        <v>1</v>
      </c>
      <c r="M6" s="822">
        <f t="shared" si="0"/>
        <v>3</v>
      </c>
      <c r="N6" s="792">
        <v>3</v>
      </c>
      <c r="O6" s="840">
        <v>0</v>
      </c>
      <c r="P6" s="1047"/>
      <c r="Q6" s="1047"/>
    </row>
    <row r="7" spans="1:17">
      <c r="A7" s="807" t="s">
        <v>212</v>
      </c>
      <c r="B7" s="489">
        <v>0</v>
      </c>
      <c r="C7" s="489">
        <v>0</v>
      </c>
      <c r="D7" s="489">
        <v>2</v>
      </c>
      <c r="E7" s="489">
        <v>0</v>
      </c>
      <c r="F7" s="489">
        <v>5</v>
      </c>
      <c r="G7" s="489">
        <v>3</v>
      </c>
      <c r="H7" s="488">
        <v>8</v>
      </c>
      <c r="I7" s="488">
        <v>1</v>
      </c>
      <c r="J7" s="488">
        <v>3</v>
      </c>
      <c r="K7" s="488">
        <v>3</v>
      </c>
      <c r="L7" s="488">
        <v>1</v>
      </c>
      <c r="M7" s="822">
        <f t="shared" si="0"/>
        <v>26</v>
      </c>
      <c r="N7" s="792">
        <v>11</v>
      </c>
      <c r="O7" s="840">
        <v>15</v>
      </c>
      <c r="P7" s="1047"/>
      <c r="Q7" s="1047"/>
    </row>
    <row r="8" spans="1:17">
      <c r="A8" s="807" t="s">
        <v>213</v>
      </c>
      <c r="B8" s="489">
        <v>0</v>
      </c>
      <c r="C8" s="489">
        <v>0</v>
      </c>
      <c r="D8" s="489">
        <v>0</v>
      </c>
      <c r="E8" s="489">
        <v>1</v>
      </c>
      <c r="F8" s="489">
        <v>1</v>
      </c>
      <c r="G8" s="489">
        <v>0</v>
      </c>
      <c r="H8" s="488">
        <v>0</v>
      </c>
      <c r="I8" s="488">
        <v>1</v>
      </c>
      <c r="J8" s="488">
        <v>0</v>
      </c>
      <c r="K8" s="488">
        <v>0</v>
      </c>
      <c r="L8" s="488">
        <v>0</v>
      </c>
      <c r="M8" s="822">
        <f t="shared" si="0"/>
        <v>3</v>
      </c>
      <c r="N8" s="792">
        <v>1</v>
      </c>
      <c r="O8" s="840">
        <v>2</v>
      </c>
      <c r="P8" s="1047"/>
      <c r="Q8" s="1047"/>
    </row>
    <row r="9" spans="1:17">
      <c r="A9" s="807" t="s">
        <v>214</v>
      </c>
      <c r="B9" s="489">
        <v>1</v>
      </c>
      <c r="C9" s="489">
        <v>4</v>
      </c>
      <c r="D9" s="489">
        <v>0</v>
      </c>
      <c r="E9" s="489">
        <v>1</v>
      </c>
      <c r="F9" s="489">
        <v>1</v>
      </c>
      <c r="G9" s="489">
        <v>1</v>
      </c>
      <c r="H9" s="488">
        <v>0</v>
      </c>
      <c r="I9" s="488">
        <v>0</v>
      </c>
      <c r="J9" s="488">
        <v>0</v>
      </c>
      <c r="K9" s="488">
        <v>0</v>
      </c>
      <c r="L9" s="488">
        <v>1</v>
      </c>
      <c r="M9" s="822">
        <f t="shared" si="0"/>
        <v>9</v>
      </c>
      <c r="N9" s="792">
        <v>7</v>
      </c>
      <c r="O9" s="840">
        <v>2</v>
      </c>
      <c r="P9" s="1047"/>
      <c r="Q9" s="1047"/>
    </row>
    <row r="10" spans="1:17">
      <c r="A10" s="807" t="s">
        <v>215</v>
      </c>
      <c r="B10" s="489">
        <v>0</v>
      </c>
      <c r="C10" s="489">
        <v>0</v>
      </c>
      <c r="D10" s="489">
        <v>6</v>
      </c>
      <c r="E10" s="489">
        <v>72</v>
      </c>
      <c r="F10" s="489">
        <v>54</v>
      </c>
      <c r="G10" s="489">
        <v>68</v>
      </c>
      <c r="H10" s="488">
        <v>61</v>
      </c>
      <c r="I10" s="488">
        <v>69</v>
      </c>
      <c r="J10" s="488">
        <v>72</v>
      </c>
      <c r="K10" s="488">
        <v>79</v>
      </c>
      <c r="L10" s="488">
        <v>51</v>
      </c>
      <c r="M10" s="822">
        <f t="shared" si="0"/>
        <v>532</v>
      </c>
      <c r="N10" s="792">
        <v>0</v>
      </c>
      <c r="O10" s="840">
        <v>532</v>
      </c>
      <c r="P10" s="1047"/>
      <c r="Q10" s="1047"/>
    </row>
    <row r="11" spans="1:17">
      <c r="A11" s="807" t="s">
        <v>142</v>
      </c>
      <c r="B11" s="489">
        <v>8</v>
      </c>
      <c r="C11" s="489">
        <v>32</v>
      </c>
      <c r="D11" s="489">
        <v>22</v>
      </c>
      <c r="E11" s="489">
        <v>2</v>
      </c>
      <c r="F11" s="489">
        <v>2</v>
      </c>
      <c r="G11" s="489">
        <v>0</v>
      </c>
      <c r="H11" s="488">
        <v>5</v>
      </c>
      <c r="I11" s="488">
        <v>6</v>
      </c>
      <c r="J11" s="488">
        <v>3</v>
      </c>
      <c r="K11" s="488">
        <v>3</v>
      </c>
      <c r="L11" s="488">
        <v>3</v>
      </c>
      <c r="M11" s="822">
        <f t="shared" si="0"/>
        <v>86</v>
      </c>
      <c r="N11" s="792">
        <v>0</v>
      </c>
      <c r="O11" s="840">
        <v>86</v>
      </c>
      <c r="P11" s="1047"/>
      <c r="Q11" s="1047"/>
    </row>
    <row r="12" spans="1:17">
      <c r="A12" s="807" t="s">
        <v>216</v>
      </c>
      <c r="B12" s="489">
        <v>0</v>
      </c>
      <c r="C12" s="489">
        <v>0</v>
      </c>
      <c r="D12" s="489">
        <v>0</v>
      </c>
      <c r="E12" s="489">
        <v>0</v>
      </c>
      <c r="F12" s="489">
        <v>0</v>
      </c>
      <c r="G12" s="489">
        <v>0</v>
      </c>
      <c r="H12" s="488">
        <v>0</v>
      </c>
      <c r="I12" s="488">
        <v>0</v>
      </c>
      <c r="J12" s="488">
        <v>0</v>
      </c>
      <c r="K12" s="488">
        <v>1</v>
      </c>
      <c r="L12" s="488">
        <v>0</v>
      </c>
      <c r="M12" s="822">
        <f t="shared" si="0"/>
        <v>1</v>
      </c>
      <c r="N12" s="792">
        <v>1</v>
      </c>
      <c r="O12" s="840">
        <v>0</v>
      </c>
      <c r="P12" s="1047"/>
      <c r="Q12" s="1047"/>
    </row>
    <row r="13" spans="1:17">
      <c r="A13" s="807" t="s">
        <v>217</v>
      </c>
      <c r="B13" s="489">
        <v>0</v>
      </c>
      <c r="C13" s="489">
        <v>0</v>
      </c>
      <c r="D13" s="489">
        <v>0</v>
      </c>
      <c r="E13" s="489">
        <v>1</v>
      </c>
      <c r="F13" s="489">
        <v>0</v>
      </c>
      <c r="G13" s="489">
        <v>0</v>
      </c>
      <c r="H13" s="488">
        <v>0</v>
      </c>
      <c r="I13" s="488">
        <v>0</v>
      </c>
      <c r="J13" s="488">
        <v>0</v>
      </c>
      <c r="K13" s="488">
        <v>0</v>
      </c>
      <c r="L13" s="488">
        <v>0</v>
      </c>
      <c r="M13" s="822">
        <f t="shared" si="0"/>
        <v>1</v>
      </c>
      <c r="N13" s="792">
        <v>1</v>
      </c>
      <c r="O13" s="840">
        <v>0</v>
      </c>
      <c r="P13" s="1047"/>
      <c r="Q13" s="1047"/>
    </row>
    <row r="14" spans="1:17">
      <c r="A14" s="807" t="s">
        <v>218</v>
      </c>
      <c r="B14" s="489">
        <v>5</v>
      </c>
      <c r="C14" s="489">
        <v>5</v>
      </c>
      <c r="D14" s="489">
        <v>5</v>
      </c>
      <c r="E14" s="489">
        <v>7</v>
      </c>
      <c r="F14" s="489">
        <v>15</v>
      </c>
      <c r="G14" s="489">
        <v>15</v>
      </c>
      <c r="H14" s="488">
        <v>12</v>
      </c>
      <c r="I14" s="488">
        <v>25</v>
      </c>
      <c r="J14" s="488">
        <v>13</v>
      </c>
      <c r="K14" s="488">
        <v>14</v>
      </c>
      <c r="L14" s="488">
        <v>11</v>
      </c>
      <c r="M14" s="822">
        <f t="shared" si="0"/>
        <v>127</v>
      </c>
      <c r="N14" s="792">
        <v>44</v>
      </c>
      <c r="O14" s="840">
        <v>83</v>
      </c>
      <c r="P14" s="1047"/>
      <c r="Q14" s="1047"/>
    </row>
    <row r="15" spans="1:17">
      <c r="A15" s="807" t="s">
        <v>219</v>
      </c>
      <c r="B15" s="489">
        <v>0</v>
      </c>
      <c r="C15" s="489">
        <v>0</v>
      </c>
      <c r="D15" s="489">
        <v>0</v>
      </c>
      <c r="E15" s="489">
        <v>0</v>
      </c>
      <c r="F15" s="489">
        <v>0</v>
      </c>
      <c r="G15" s="489">
        <v>0</v>
      </c>
      <c r="H15" s="488">
        <v>0</v>
      </c>
      <c r="I15" s="488">
        <v>0</v>
      </c>
      <c r="J15" s="488">
        <v>0</v>
      </c>
      <c r="K15" s="488">
        <v>0</v>
      </c>
      <c r="L15" s="488">
        <v>0</v>
      </c>
      <c r="M15" s="822">
        <f t="shared" si="0"/>
        <v>0</v>
      </c>
      <c r="N15" s="792">
        <v>0</v>
      </c>
      <c r="O15" s="840">
        <v>0</v>
      </c>
      <c r="P15" s="1047"/>
      <c r="Q15" s="1047"/>
    </row>
    <row r="16" spans="1:17">
      <c r="A16" s="807" t="s">
        <v>220</v>
      </c>
      <c r="B16" s="489">
        <v>0</v>
      </c>
      <c r="C16" s="489">
        <v>0</v>
      </c>
      <c r="D16" s="489">
        <v>1</v>
      </c>
      <c r="E16" s="489">
        <v>0</v>
      </c>
      <c r="F16" s="489">
        <v>0</v>
      </c>
      <c r="G16" s="489">
        <v>0</v>
      </c>
      <c r="H16" s="488">
        <v>0</v>
      </c>
      <c r="I16" s="488">
        <v>1</v>
      </c>
      <c r="J16" s="488">
        <v>0</v>
      </c>
      <c r="K16" s="488">
        <v>0</v>
      </c>
      <c r="L16" s="488">
        <v>0</v>
      </c>
      <c r="M16" s="822">
        <f t="shared" si="0"/>
        <v>2</v>
      </c>
      <c r="N16" s="792">
        <v>1</v>
      </c>
      <c r="O16" s="840">
        <v>1</v>
      </c>
      <c r="P16" s="1047"/>
      <c r="Q16" s="1047"/>
    </row>
    <row r="17" spans="1:17">
      <c r="A17" s="807" t="s">
        <v>221</v>
      </c>
      <c r="B17" s="489">
        <v>0</v>
      </c>
      <c r="C17" s="489">
        <v>1</v>
      </c>
      <c r="D17" s="489">
        <v>2</v>
      </c>
      <c r="E17" s="489">
        <v>0</v>
      </c>
      <c r="F17" s="489">
        <v>3</v>
      </c>
      <c r="G17" s="489">
        <v>2</v>
      </c>
      <c r="H17" s="488">
        <v>1</v>
      </c>
      <c r="I17" s="488">
        <v>2</v>
      </c>
      <c r="J17" s="488">
        <v>2</v>
      </c>
      <c r="K17" s="488">
        <v>2</v>
      </c>
      <c r="L17" s="488">
        <v>2</v>
      </c>
      <c r="M17" s="822">
        <f t="shared" si="0"/>
        <v>17</v>
      </c>
      <c r="N17" s="792">
        <v>15</v>
      </c>
      <c r="O17" s="840">
        <v>2</v>
      </c>
      <c r="P17" s="1047"/>
      <c r="Q17" s="1047"/>
    </row>
    <row r="18" spans="1:17">
      <c r="A18" s="807" t="s">
        <v>222</v>
      </c>
      <c r="B18" s="489">
        <v>1</v>
      </c>
      <c r="C18" s="489">
        <v>0</v>
      </c>
      <c r="D18" s="489">
        <v>0</v>
      </c>
      <c r="E18" s="489">
        <v>2</v>
      </c>
      <c r="F18" s="489">
        <v>4</v>
      </c>
      <c r="G18" s="489">
        <v>2</v>
      </c>
      <c r="H18" s="488">
        <v>2</v>
      </c>
      <c r="I18" s="488">
        <v>2</v>
      </c>
      <c r="J18" s="488">
        <v>1</v>
      </c>
      <c r="K18" s="488">
        <v>1</v>
      </c>
      <c r="L18" s="488">
        <v>1</v>
      </c>
      <c r="M18" s="822">
        <f t="shared" si="0"/>
        <v>16</v>
      </c>
      <c r="N18" s="792">
        <v>6</v>
      </c>
      <c r="O18" s="840">
        <v>10</v>
      </c>
      <c r="P18" s="1047"/>
      <c r="Q18" s="1047"/>
    </row>
    <row r="19" spans="1:17">
      <c r="A19" s="807" t="s">
        <v>481</v>
      </c>
      <c r="B19" s="489">
        <v>2</v>
      </c>
      <c r="C19" s="489">
        <v>0</v>
      </c>
      <c r="D19" s="489">
        <v>0</v>
      </c>
      <c r="E19" s="489">
        <v>0</v>
      </c>
      <c r="F19" s="489">
        <v>0</v>
      </c>
      <c r="G19" s="489">
        <v>0</v>
      </c>
      <c r="H19" s="488">
        <v>0</v>
      </c>
      <c r="I19" s="488">
        <v>0</v>
      </c>
      <c r="J19" s="488">
        <v>0</v>
      </c>
      <c r="K19" s="488">
        <v>0</v>
      </c>
      <c r="L19" s="488">
        <v>0</v>
      </c>
      <c r="M19" s="822">
        <f t="shared" si="0"/>
        <v>2</v>
      </c>
      <c r="N19" s="792">
        <v>2</v>
      </c>
      <c r="O19" s="840">
        <v>0</v>
      </c>
      <c r="P19" s="1047"/>
      <c r="Q19" s="1047"/>
    </row>
    <row r="20" spans="1:17">
      <c r="A20" s="807" t="s">
        <v>223</v>
      </c>
      <c r="B20" s="489">
        <v>0</v>
      </c>
      <c r="C20" s="489">
        <v>0</v>
      </c>
      <c r="D20" s="489">
        <v>0</v>
      </c>
      <c r="E20" s="489">
        <v>3</v>
      </c>
      <c r="F20" s="489">
        <v>0</v>
      </c>
      <c r="G20" s="489">
        <v>0</v>
      </c>
      <c r="H20" s="488">
        <v>2</v>
      </c>
      <c r="I20" s="488">
        <v>1</v>
      </c>
      <c r="J20" s="488">
        <v>0</v>
      </c>
      <c r="K20" s="488">
        <v>0</v>
      </c>
      <c r="L20" s="488">
        <v>0</v>
      </c>
      <c r="M20" s="822">
        <f t="shared" si="0"/>
        <v>6</v>
      </c>
      <c r="N20" s="792">
        <v>3</v>
      </c>
      <c r="O20" s="840">
        <v>3</v>
      </c>
      <c r="P20" s="1047"/>
      <c r="Q20" s="1047"/>
    </row>
    <row r="21" spans="1:17">
      <c r="A21" s="807" t="s">
        <v>224</v>
      </c>
      <c r="B21" s="489">
        <v>0</v>
      </c>
      <c r="C21" s="489">
        <v>0</v>
      </c>
      <c r="D21" s="489">
        <v>0</v>
      </c>
      <c r="E21" s="489">
        <v>0</v>
      </c>
      <c r="F21" s="489">
        <v>0</v>
      </c>
      <c r="G21" s="489">
        <v>0</v>
      </c>
      <c r="H21" s="488">
        <v>0</v>
      </c>
      <c r="I21" s="488">
        <v>0</v>
      </c>
      <c r="J21" s="488">
        <v>0</v>
      </c>
      <c r="K21" s="488">
        <v>0</v>
      </c>
      <c r="L21" s="488">
        <v>0</v>
      </c>
      <c r="M21" s="822">
        <f t="shared" si="0"/>
        <v>0</v>
      </c>
      <c r="N21" s="792">
        <v>0</v>
      </c>
      <c r="O21" s="840">
        <v>0</v>
      </c>
      <c r="P21" s="1047"/>
      <c r="Q21" s="1047"/>
    </row>
    <row r="22" spans="1:17">
      <c r="A22" s="807" t="s">
        <v>225</v>
      </c>
      <c r="B22" s="489">
        <v>47</v>
      </c>
      <c r="C22" s="489">
        <v>40</v>
      </c>
      <c r="D22" s="489">
        <v>60</v>
      </c>
      <c r="E22" s="489">
        <v>66</v>
      </c>
      <c r="F22" s="489">
        <v>73</v>
      </c>
      <c r="G22" s="489">
        <v>57</v>
      </c>
      <c r="H22" s="488">
        <v>62</v>
      </c>
      <c r="I22" s="488">
        <v>75</v>
      </c>
      <c r="J22" s="488">
        <v>68</v>
      </c>
      <c r="K22" s="488">
        <v>82</v>
      </c>
      <c r="L22" s="488">
        <v>67</v>
      </c>
      <c r="M22" s="822">
        <f t="shared" si="0"/>
        <v>697</v>
      </c>
      <c r="N22" s="792">
        <v>382</v>
      </c>
      <c r="O22" s="840">
        <v>315</v>
      </c>
      <c r="P22" s="1047"/>
      <c r="Q22" s="1047"/>
    </row>
    <row r="23" spans="1:17">
      <c r="A23" s="807" t="s">
        <v>226</v>
      </c>
      <c r="B23" s="489">
        <v>3</v>
      </c>
      <c r="C23" s="489">
        <v>4</v>
      </c>
      <c r="D23" s="489">
        <v>13</v>
      </c>
      <c r="E23" s="489">
        <v>10</v>
      </c>
      <c r="F23" s="489">
        <v>6</v>
      </c>
      <c r="G23" s="489">
        <v>2</v>
      </c>
      <c r="H23" s="488">
        <v>2</v>
      </c>
      <c r="I23" s="488">
        <v>4</v>
      </c>
      <c r="J23" s="488">
        <v>3</v>
      </c>
      <c r="K23" s="488">
        <v>3</v>
      </c>
      <c r="L23" s="488">
        <v>4</v>
      </c>
      <c r="M23" s="822">
        <f t="shared" si="0"/>
        <v>54</v>
      </c>
      <c r="N23" s="792">
        <v>21</v>
      </c>
      <c r="O23" s="840">
        <v>33</v>
      </c>
      <c r="P23" s="1047"/>
      <c r="Q23" s="1047"/>
    </row>
    <row r="24" spans="1:17">
      <c r="A24" s="807" t="s">
        <v>227</v>
      </c>
      <c r="B24" s="489">
        <v>15</v>
      </c>
      <c r="C24" s="489">
        <v>21</v>
      </c>
      <c r="D24" s="489">
        <v>20</v>
      </c>
      <c r="E24" s="489">
        <v>27</v>
      </c>
      <c r="F24" s="489">
        <v>29</v>
      </c>
      <c r="G24" s="489">
        <v>33</v>
      </c>
      <c r="H24" s="488">
        <v>28</v>
      </c>
      <c r="I24" s="488">
        <v>27</v>
      </c>
      <c r="J24" s="488">
        <v>13</v>
      </c>
      <c r="K24" s="488">
        <v>32</v>
      </c>
      <c r="L24" s="488">
        <v>22</v>
      </c>
      <c r="M24" s="822">
        <f t="shared" si="0"/>
        <v>267</v>
      </c>
      <c r="N24" s="792">
        <v>152</v>
      </c>
      <c r="O24" s="840">
        <v>115</v>
      </c>
      <c r="P24" s="1047"/>
      <c r="Q24" s="1047"/>
    </row>
    <row r="25" spans="1:17">
      <c r="A25" s="807" t="s">
        <v>413</v>
      </c>
      <c r="B25" s="489">
        <v>0</v>
      </c>
      <c r="C25" s="489">
        <v>0</v>
      </c>
      <c r="D25" s="489">
        <v>0</v>
      </c>
      <c r="E25" s="489">
        <v>0</v>
      </c>
      <c r="F25" s="489">
        <v>0</v>
      </c>
      <c r="G25" s="489">
        <v>0</v>
      </c>
      <c r="H25" s="488">
        <v>0</v>
      </c>
      <c r="I25" s="488">
        <v>0</v>
      </c>
      <c r="J25" s="488">
        <v>0</v>
      </c>
      <c r="K25" s="488">
        <v>0</v>
      </c>
      <c r="L25" s="488">
        <v>0</v>
      </c>
      <c r="M25" s="822">
        <f t="shared" si="0"/>
        <v>0</v>
      </c>
      <c r="N25" s="792">
        <v>0</v>
      </c>
      <c r="O25" s="840">
        <v>0</v>
      </c>
      <c r="P25" s="1047"/>
      <c r="Q25" s="1047"/>
    </row>
    <row r="26" spans="1:17">
      <c r="A26" s="807" t="s">
        <v>228</v>
      </c>
      <c r="B26" s="489">
        <v>9</v>
      </c>
      <c r="C26" s="489">
        <v>4</v>
      </c>
      <c r="D26" s="489">
        <v>9</v>
      </c>
      <c r="E26" s="489">
        <v>6</v>
      </c>
      <c r="F26" s="489">
        <v>4</v>
      </c>
      <c r="G26" s="489">
        <v>6</v>
      </c>
      <c r="H26" s="488">
        <v>4</v>
      </c>
      <c r="I26" s="488">
        <v>11</v>
      </c>
      <c r="J26" s="488">
        <v>4</v>
      </c>
      <c r="K26" s="488">
        <v>10</v>
      </c>
      <c r="L26" s="488">
        <v>3</v>
      </c>
      <c r="M26" s="822">
        <f t="shared" si="0"/>
        <v>70</v>
      </c>
      <c r="N26" s="792">
        <v>46</v>
      </c>
      <c r="O26" s="840">
        <v>24</v>
      </c>
      <c r="P26" s="1047"/>
      <c r="Q26" s="1047"/>
    </row>
    <row r="27" spans="1:17">
      <c r="A27" s="807" t="s">
        <v>229</v>
      </c>
      <c r="B27" s="489">
        <v>1</v>
      </c>
      <c r="C27" s="489">
        <v>2</v>
      </c>
      <c r="D27" s="489">
        <v>0</v>
      </c>
      <c r="E27" s="489">
        <v>2</v>
      </c>
      <c r="F27" s="489">
        <v>0</v>
      </c>
      <c r="G27" s="489">
        <v>0</v>
      </c>
      <c r="H27" s="488">
        <v>1</v>
      </c>
      <c r="I27" s="488">
        <v>3</v>
      </c>
      <c r="J27" s="488">
        <v>2</v>
      </c>
      <c r="K27" s="488">
        <v>3</v>
      </c>
      <c r="L27" s="488">
        <v>0</v>
      </c>
      <c r="M27" s="822">
        <f t="shared" si="0"/>
        <v>14</v>
      </c>
      <c r="N27" s="792">
        <v>5</v>
      </c>
      <c r="O27" s="840">
        <v>9</v>
      </c>
      <c r="P27" s="1047"/>
      <c r="Q27" s="1047"/>
    </row>
    <row r="28" spans="1:17">
      <c r="A28" s="807" t="s">
        <v>230</v>
      </c>
      <c r="B28" s="489">
        <v>6</v>
      </c>
      <c r="C28" s="489">
        <v>10</v>
      </c>
      <c r="D28" s="489">
        <v>0</v>
      </c>
      <c r="E28" s="489">
        <v>8</v>
      </c>
      <c r="F28" s="489">
        <v>9</v>
      </c>
      <c r="G28" s="489">
        <v>13</v>
      </c>
      <c r="H28" s="488">
        <v>1</v>
      </c>
      <c r="I28" s="488">
        <v>3</v>
      </c>
      <c r="J28" s="488">
        <v>2</v>
      </c>
      <c r="K28" s="488">
        <v>17</v>
      </c>
      <c r="L28" s="488">
        <v>4</v>
      </c>
      <c r="M28" s="822">
        <f t="shared" si="0"/>
        <v>73</v>
      </c>
      <c r="N28" s="792">
        <v>56</v>
      </c>
      <c r="O28" s="840">
        <v>17</v>
      </c>
      <c r="P28" s="1047"/>
      <c r="Q28" s="1047"/>
    </row>
    <row r="29" spans="1:17">
      <c r="A29" s="807" t="s">
        <v>231</v>
      </c>
      <c r="B29" s="489">
        <v>51</v>
      </c>
      <c r="C29" s="489">
        <v>40</v>
      </c>
      <c r="D29" s="489">
        <v>51</v>
      </c>
      <c r="E29" s="489">
        <v>88</v>
      </c>
      <c r="F29" s="489">
        <v>64</v>
      </c>
      <c r="G29" s="489">
        <v>108</v>
      </c>
      <c r="H29" s="488">
        <v>86</v>
      </c>
      <c r="I29" s="488">
        <v>76</v>
      </c>
      <c r="J29" s="488">
        <v>130</v>
      </c>
      <c r="K29" s="488">
        <v>110</v>
      </c>
      <c r="L29" s="488">
        <v>78</v>
      </c>
      <c r="M29" s="822">
        <f t="shared" si="0"/>
        <v>882</v>
      </c>
      <c r="N29" s="792">
        <v>558</v>
      </c>
      <c r="O29" s="840">
        <v>324</v>
      </c>
      <c r="P29" s="1047"/>
      <c r="Q29" s="1047"/>
    </row>
    <row r="30" spans="1:17">
      <c r="A30" s="807" t="s">
        <v>232</v>
      </c>
      <c r="B30" s="489">
        <v>4</v>
      </c>
      <c r="C30" s="489">
        <v>6</v>
      </c>
      <c r="D30" s="489">
        <v>9</v>
      </c>
      <c r="E30" s="489">
        <v>3</v>
      </c>
      <c r="F30" s="489">
        <v>0</v>
      </c>
      <c r="G30" s="489">
        <v>3</v>
      </c>
      <c r="H30" s="488">
        <v>1</v>
      </c>
      <c r="I30" s="488">
        <v>2</v>
      </c>
      <c r="J30" s="488">
        <v>5</v>
      </c>
      <c r="K30" s="488">
        <v>1</v>
      </c>
      <c r="L30" s="488">
        <v>1</v>
      </c>
      <c r="M30" s="822">
        <f t="shared" si="0"/>
        <v>35</v>
      </c>
      <c r="N30" s="792">
        <v>14</v>
      </c>
      <c r="O30" s="840">
        <v>21</v>
      </c>
      <c r="P30" s="1047"/>
      <c r="Q30" s="1047"/>
    </row>
    <row r="31" spans="1:17">
      <c r="A31" s="807" t="s">
        <v>233</v>
      </c>
      <c r="B31" s="489">
        <v>1</v>
      </c>
      <c r="C31" s="489">
        <v>2</v>
      </c>
      <c r="D31" s="489">
        <v>2</v>
      </c>
      <c r="E31" s="489">
        <v>0</v>
      </c>
      <c r="F31" s="489">
        <v>5</v>
      </c>
      <c r="G31" s="489">
        <v>4</v>
      </c>
      <c r="H31" s="488">
        <v>4</v>
      </c>
      <c r="I31" s="488">
        <v>2</v>
      </c>
      <c r="J31" s="488">
        <v>1</v>
      </c>
      <c r="K31" s="488">
        <v>0</v>
      </c>
      <c r="L31" s="488">
        <v>0</v>
      </c>
      <c r="M31" s="822">
        <f t="shared" si="0"/>
        <v>21</v>
      </c>
      <c r="N31" s="792">
        <v>11</v>
      </c>
      <c r="O31" s="840">
        <v>10</v>
      </c>
      <c r="P31" s="1047"/>
      <c r="Q31" s="1047"/>
    </row>
    <row r="32" spans="1:17">
      <c r="A32" s="807" t="s">
        <v>234</v>
      </c>
      <c r="B32" s="489">
        <v>1</v>
      </c>
      <c r="C32" s="489">
        <v>2</v>
      </c>
      <c r="D32" s="489">
        <v>0</v>
      </c>
      <c r="E32" s="489">
        <v>0</v>
      </c>
      <c r="F32" s="489">
        <v>0</v>
      </c>
      <c r="G32" s="489">
        <v>0</v>
      </c>
      <c r="H32" s="488">
        <v>2</v>
      </c>
      <c r="I32" s="488">
        <v>0</v>
      </c>
      <c r="J32" s="488">
        <v>0</v>
      </c>
      <c r="K32" s="488">
        <v>2</v>
      </c>
      <c r="L32" s="488">
        <v>4</v>
      </c>
      <c r="M32" s="822">
        <f t="shared" si="0"/>
        <v>11</v>
      </c>
      <c r="N32" s="792">
        <v>6</v>
      </c>
      <c r="O32" s="840">
        <v>5</v>
      </c>
      <c r="P32" s="1047"/>
      <c r="Q32" s="1047"/>
    </row>
    <row r="33" spans="1:17">
      <c r="A33" s="807" t="s">
        <v>235</v>
      </c>
      <c r="B33" s="489">
        <v>1</v>
      </c>
      <c r="C33" s="489">
        <v>1</v>
      </c>
      <c r="D33" s="489">
        <v>2</v>
      </c>
      <c r="E33" s="489">
        <v>1</v>
      </c>
      <c r="F33" s="489">
        <v>0</v>
      </c>
      <c r="G33" s="489">
        <v>0</v>
      </c>
      <c r="H33" s="488">
        <v>0</v>
      </c>
      <c r="I33" s="488">
        <v>0</v>
      </c>
      <c r="J33" s="488">
        <v>1</v>
      </c>
      <c r="K33" s="488">
        <v>0</v>
      </c>
      <c r="L33" s="488">
        <v>1</v>
      </c>
      <c r="M33" s="822">
        <f t="shared" si="0"/>
        <v>7</v>
      </c>
      <c r="N33" s="792">
        <v>7</v>
      </c>
      <c r="O33" s="840">
        <v>0</v>
      </c>
      <c r="P33" s="1047"/>
      <c r="Q33" s="1047"/>
    </row>
    <row r="34" spans="1:17">
      <c r="A34" s="807" t="s">
        <v>236</v>
      </c>
      <c r="B34" s="489">
        <v>3</v>
      </c>
      <c r="C34" s="489">
        <v>2</v>
      </c>
      <c r="D34" s="489">
        <v>0</v>
      </c>
      <c r="E34" s="489">
        <v>5</v>
      </c>
      <c r="F34" s="489">
        <v>1</v>
      </c>
      <c r="G34" s="489">
        <v>0</v>
      </c>
      <c r="H34" s="488">
        <v>1</v>
      </c>
      <c r="I34" s="488">
        <v>5</v>
      </c>
      <c r="J34" s="488">
        <v>1</v>
      </c>
      <c r="K34" s="488">
        <v>5</v>
      </c>
      <c r="L34" s="488">
        <v>1</v>
      </c>
      <c r="M34" s="822">
        <f t="shared" si="0"/>
        <v>24</v>
      </c>
      <c r="N34" s="792">
        <v>13</v>
      </c>
      <c r="O34" s="840">
        <v>11</v>
      </c>
      <c r="P34" s="1047"/>
      <c r="Q34" s="1047"/>
    </row>
    <row r="35" spans="1:17">
      <c r="A35" s="807" t="s">
        <v>237</v>
      </c>
      <c r="B35" s="489">
        <v>0</v>
      </c>
      <c r="C35" s="489">
        <v>0</v>
      </c>
      <c r="D35" s="489">
        <v>0</v>
      </c>
      <c r="E35" s="489">
        <v>0</v>
      </c>
      <c r="F35" s="489">
        <v>0</v>
      </c>
      <c r="G35" s="489">
        <v>0</v>
      </c>
      <c r="H35" s="488">
        <v>0</v>
      </c>
      <c r="I35" s="488">
        <v>0</v>
      </c>
      <c r="J35" s="488">
        <v>0</v>
      </c>
      <c r="K35" s="488">
        <v>0</v>
      </c>
      <c r="L35" s="488">
        <v>0</v>
      </c>
      <c r="M35" s="822">
        <f t="shared" si="0"/>
        <v>0</v>
      </c>
      <c r="N35" s="792">
        <v>0</v>
      </c>
      <c r="O35" s="840">
        <v>0</v>
      </c>
      <c r="P35" s="1047"/>
      <c r="Q35" s="1047"/>
    </row>
    <row r="36" spans="1:17">
      <c r="A36" s="807" t="s">
        <v>238</v>
      </c>
      <c r="B36" s="489">
        <v>0</v>
      </c>
      <c r="C36" s="489">
        <v>0</v>
      </c>
      <c r="D36" s="489">
        <v>2</v>
      </c>
      <c r="E36" s="489">
        <v>0</v>
      </c>
      <c r="F36" s="489">
        <v>2</v>
      </c>
      <c r="G36" s="489">
        <v>0</v>
      </c>
      <c r="H36" s="488">
        <v>0</v>
      </c>
      <c r="I36" s="488">
        <v>1</v>
      </c>
      <c r="J36" s="488">
        <v>0</v>
      </c>
      <c r="K36" s="488">
        <v>0</v>
      </c>
      <c r="L36" s="488">
        <v>1</v>
      </c>
      <c r="M36" s="822">
        <f t="shared" si="0"/>
        <v>6</v>
      </c>
      <c r="N36" s="792">
        <v>5</v>
      </c>
      <c r="O36" s="840">
        <v>1</v>
      </c>
      <c r="P36" s="1047"/>
      <c r="Q36" s="1047"/>
    </row>
    <row r="37" spans="1:17">
      <c r="A37" s="807" t="s">
        <v>239</v>
      </c>
      <c r="B37" s="489">
        <v>6</v>
      </c>
      <c r="C37" s="489">
        <v>12</v>
      </c>
      <c r="D37" s="489">
        <v>3</v>
      </c>
      <c r="E37" s="489">
        <v>18</v>
      </c>
      <c r="F37" s="489">
        <v>4</v>
      </c>
      <c r="G37" s="489">
        <v>9</v>
      </c>
      <c r="H37" s="488">
        <v>5</v>
      </c>
      <c r="I37" s="488">
        <v>11</v>
      </c>
      <c r="J37" s="488">
        <v>10</v>
      </c>
      <c r="K37" s="488">
        <v>19</v>
      </c>
      <c r="L37" s="488">
        <v>13</v>
      </c>
      <c r="M37" s="822">
        <f t="shared" si="0"/>
        <v>110</v>
      </c>
      <c r="N37" s="792">
        <v>73</v>
      </c>
      <c r="O37" s="840">
        <v>37</v>
      </c>
      <c r="P37" s="1047"/>
      <c r="Q37" s="1047"/>
    </row>
    <row r="38" spans="1:17">
      <c r="A38" s="807" t="s">
        <v>240</v>
      </c>
      <c r="B38" s="489">
        <v>0</v>
      </c>
      <c r="C38" s="489">
        <v>0</v>
      </c>
      <c r="D38" s="489">
        <v>0</v>
      </c>
      <c r="E38" s="489">
        <v>0</v>
      </c>
      <c r="F38" s="489">
        <v>1</v>
      </c>
      <c r="G38" s="489">
        <v>0</v>
      </c>
      <c r="H38" s="488">
        <v>0</v>
      </c>
      <c r="I38" s="488">
        <v>0</v>
      </c>
      <c r="J38" s="488">
        <v>1</v>
      </c>
      <c r="K38" s="488">
        <v>1</v>
      </c>
      <c r="L38" s="488">
        <v>0</v>
      </c>
      <c r="M38" s="822">
        <f t="shared" si="0"/>
        <v>3</v>
      </c>
      <c r="N38" s="792">
        <v>3</v>
      </c>
      <c r="O38" s="840">
        <v>0</v>
      </c>
      <c r="P38" s="1047"/>
      <c r="Q38" s="1047"/>
    </row>
    <row r="39" spans="1:17">
      <c r="A39" s="807" t="s">
        <v>241</v>
      </c>
      <c r="B39" s="489">
        <v>0</v>
      </c>
      <c r="C39" s="489">
        <v>0</v>
      </c>
      <c r="D39" s="489">
        <v>0</v>
      </c>
      <c r="E39" s="489">
        <v>0</v>
      </c>
      <c r="F39" s="489">
        <v>1</v>
      </c>
      <c r="G39" s="489">
        <v>1</v>
      </c>
      <c r="H39" s="488">
        <v>2</v>
      </c>
      <c r="I39" s="488">
        <v>0</v>
      </c>
      <c r="J39" s="488">
        <v>0</v>
      </c>
      <c r="K39" s="488">
        <v>2</v>
      </c>
      <c r="L39" s="488">
        <v>1</v>
      </c>
      <c r="M39" s="822">
        <f t="shared" si="0"/>
        <v>7</v>
      </c>
      <c r="N39" s="792">
        <v>5</v>
      </c>
      <c r="O39" s="840">
        <v>2</v>
      </c>
      <c r="P39" s="1047"/>
      <c r="Q39" s="1047"/>
    </row>
    <row r="40" spans="1:17">
      <c r="A40" s="807" t="s">
        <v>242</v>
      </c>
      <c r="B40" s="489">
        <v>3</v>
      </c>
      <c r="C40" s="489">
        <v>2</v>
      </c>
      <c r="D40" s="489">
        <v>15</v>
      </c>
      <c r="E40" s="489">
        <v>8</v>
      </c>
      <c r="F40" s="489">
        <v>23</v>
      </c>
      <c r="G40" s="489">
        <v>4</v>
      </c>
      <c r="H40" s="488">
        <v>1</v>
      </c>
      <c r="I40" s="488">
        <v>6</v>
      </c>
      <c r="J40" s="488">
        <v>15</v>
      </c>
      <c r="K40" s="488">
        <v>3</v>
      </c>
      <c r="L40" s="488">
        <v>6</v>
      </c>
      <c r="M40" s="822">
        <f t="shared" si="0"/>
        <v>86</v>
      </c>
      <c r="N40" s="792">
        <v>38</v>
      </c>
      <c r="O40" s="840">
        <v>48</v>
      </c>
      <c r="P40" s="1047"/>
      <c r="Q40" s="1047"/>
    </row>
    <row r="41" spans="1:17">
      <c r="A41" s="807" t="s">
        <v>243</v>
      </c>
      <c r="B41" s="489">
        <v>1</v>
      </c>
      <c r="C41" s="489">
        <v>2</v>
      </c>
      <c r="D41" s="489">
        <v>1</v>
      </c>
      <c r="E41" s="489">
        <v>4</v>
      </c>
      <c r="F41" s="489">
        <v>0</v>
      </c>
      <c r="G41" s="489">
        <v>3</v>
      </c>
      <c r="H41" s="488">
        <v>0</v>
      </c>
      <c r="I41" s="488">
        <v>0</v>
      </c>
      <c r="J41" s="488">
        <v>0</v>
      </c>
      <c r="K41" s="488">
        <v>0</v>
      </c>
      <c r="L41" s="488">
        <v>0</v>
      </c>
      <c r="M41" s="822">
        <f t="shared" si="0"/>
        <v>11</v>
      </c>
      <c r="N41" s="792">
        <v>3</v>
      </c>
      <c r="O41" s="840">
        <v>8</v>
      </c>
      <c r="P41" s="1047"/>
      <c r="Q41" s="1047"/>
    </row>
    <row r="42" spans="1:17">
      <c r="A42" s="807" t="s">
        <v>244</v>
      </c>
      <c r="B42" s="489">
        <v>4</v>
      </c>
      <c r="C42" s="489">
        <v>1</v>
      </c>
      <c r="D42" s="489">
        <v>4</v>
      </c>
      <c r="E42" s="489">
        <v>0</v>
      </c>
      <c r="F42" s="489">
        <v>0</v>
      </c>
      <c r="G42" s="489">
        <v>0</v>
      </c>
      <c r="H42" s="488">
        <v>1</v>
      </c>
      <c r="I42" s="488">
        <v>4</v>
      </c>
      <c r="J42" s="488">
        <v>18</v>
      </c>
      <c r="K42" s="488">
        <v>22</v>
      </c>
      <c r="L42" s="488">
        <v>13</v>
      </c>
      <c r="M42" s="822">
        <f t="shared" si="0"/>
        <v>67</v>
      </c>
      <c r="N42" s="792">
        <v>45</v>
      </c>
      <c r="O42" s="840">
        <v>22</v>
      </c>
      <c r="P42" s="1047"/>
      <c r="Q42" s="1047"/>
    </row>
    <row r="43" spans="1:17">
      <c r="A43" s="807" t="s">
        <v>245</v>
      </c>
      <c r="B43" s="489">
        <v>0</v>
      </c>
      <c r="C43" s="489">
        <v>0</v>
      </c>
      <c r="D43" s="489">
        <v>0</v>
      </c>
      <c r="E43" s="489">
        <v>1</v>
      </c>
      <c r="F43" s="489">
        <v>3</v>
      </c>
      <c r="G43" s="489">
        <v>0</v>
      </c>
      <c r="H43" s="488">
        <v>1</v>
      </c>
      <c r="I43" s="488">
        <v>1</v>
      </c>
      <c r="J43" s="488">
        <v>0</v>
      </c>
      <c r="K43" s="488">
        <v>0</v>
      </c>
      <c r="L43" s="488">
        <v>0</v>
      </c>
      <c r="M43" s="822">
        <f t="shared" si="0"/>
        <v>6</v>
      </c>
      <c r="N43" s="792">
        <v>3</v>
      </c>
      <c r="O43" s="840">
        <v>3</v>
      </c>
      <c r="P43" s="1047"/>
      <c r="Q43" s="1047"/>
    </row>
    <row r="44" spans="1:17">
      <c r="A44" s="807" t="s">
        <v>246</v>
      </c>
      <c r="B44" s="489">
        <v>0</v>
      </c>
      <c r="C44" s="489">
        <v>1</v>
      </c>
      <c r="D44" s="489">
        <v>0</v>
      </c>
      <c r="E44" s="489">
        <v>1</v>
      </c>
      <c r="F44" s="489">
        <v>1</v>
      </c>
      <c r="G44" s="489">
        <v>2</v>
      </c>
      <c r="H44" s="488">
        <v>3</v>
      </c>
      <c r="I44" s="488">
        <v>1</v>
      </c>
      <c r="J44" s="488">
        <v>0</v>
      </c>
      <c r="K44" s="488">
        <v>0</v>
      </c>
      <c r="L44" s="488">
        <v>2</v>
      </c>
      <c r="M44" s="822">
        <f t="shared" si="0"/>
        <v>11</v>
      </c>
      <c r="N44" s="792">
        <v>5</v>
      </c>
      <c r="O44" s="840">
        <v>6</v>
      </c>
      <c r="P44" s="1047"/>
      <c r="Q44" s="1047"/>
    </row>
    <row r="45" spans="1:17">
      <c r="A45" s="807" t="s">
        <v>247</v>
      </c>
      <c r="B45" s="489">
        <v>3</v>
      </c>
      <c r="C45" s="489">
        <v>0</v>
      </c>
      <c r="D45" s="489">
        <v>0</v>
      </c>
      <c r="E45" s="489">
        <v>0</v>
      </c>
      <c r="F45" s="489">
        <v>0</v>
      </c>
      <c r="G45" s="489">
        <v>0</v>
      </c>
      <c r="H45" s="488">
        <v>0</v>
      </c>
      <c r="I45" s="488">
        <v>0</v>
      </c>
      <c r="J45" s="488">
        <v>0</v>
      </c>
      <c r="K45" s="488">
        <v>1</v>
      </c>
      <c r="L45" s="488">
        <v>3</v>
      </c>
      <c r="M45" s="822">
        <f t="shared" si="0"/>
        <v>7</v>
      </c>
      <c r="N45" s="792">
        <v>5</v>
      </c>
      <c r="O45" s="840">
        <v>2</v>
      </c>
      <c r="P45" s="1047"/>
      <c r="Q45" s="1047"/>
    </row>
    <row r="46" spans="1:17">
      <c r="A46" s="807" t="s">
        <v>248</v>
      </c>
      <c r="B46" s="489">
        <v>1</v>
      </c>
      <c r="C46" s="489">
        <v>0</v>
      </c>
      <c r="D46" s="489">
        <v>0</v>
      </c>
      <c r="E46" s="489">
        <v>4</v>
      </c>
      <c r="F46" s="489">
        <v>0</v>
      </c>
      <c r="G46" s="489">
        <v>0</v>
      </c>
      <c r="H46" s="488">
        <v>2</v>
      </c>
      <c r="I46" s="488">
        <v>0</v>
      </c>
      <c r="J46" s="488">
        <v>0</v>
      </c>
      <c r="K46" s="488">
        <v>0</v>
      </c>
      <c r="L46" s="488">
        <v>1</v>
      </c>
      <c r="M46" s="822">
        <f t="shared" si="0"/>
        <v>8</v>
      </c>
      <c r="N46" s="792">
        <v>6</v>
      </c>
      <c r="O46" s="840">
        <v>2</v>
      </c>
      <c r="P46" s="1047"/>
      <c r="Q46" s="1047"/>
    </row>
    <row r="47" spans="1:17">
      <c r="A47" s="807" t="s">
        <v>249</v>
      </c>
      <c r="B47" s="489">
        <v>0</v>
      </c>
      <c r="C47" s="489">
        <v>1</v>
      </c>
      <c r="D47" s="489">
        <v>0</v>
      </c>
      <c r="E47" s="489">
        <v>1</v>
      </c>
      <c r="F47" s="489">
        <v>1</v>
      </c>
      <c r="G47" s="489">
        <v>1</v>
      </c>
      <c r="H47" s="488">
        <v>0</v>
      </c>
      <c r="I47" s="488">
        <v>2</v>
      </c>
      <c r="J47" s="488">
        <v>2</v>
      </c>
      <c r="K47" s="488">
        <v>2</v>
      </c>
      <c r="L47" s="488">
        <v>1</v>
      </c>
      <c r="M47" s="822">
        <f t="shared" si="0"/>
        <v>11</v>
      </c>
      <c r="N47" s="792">
        <v>9</v>
      </c>
      <c r="O47" s="840">
        <v>2</v>
      </c>
      <c r="P47" s="1047"/>
      <c r="Q47" s="1047"/>
    </row>
    <row r="48" spans="1:17">
      <c r="A48" s="807" t="s">
        <v>250</v>
      </c>
      <c r="B48" s="489">
        <v>0</v>
      </c>
      <c r="C48" s="489">
        <v>0</v>
      </c>
      <c r="D48" s="489">
        <v>0</v>
      </c>
      <c r="E48" s="489">
        <v>1</v>
      </c>
      <c r="F48" s="489">
        <v>0</v>
      </c>
      <c r="G48" s="489">
        <v>0</v>
      </c>
      <c r="H48" s="488">
        <v>0</v>
      </c>
      <c r="I48" s="488">
        <v>0</v>
      </c>
      <c r="J48" s="488">
        <v>0</v>
      </c>
      <c r="K48" s="488">
        <v>0</v>
      </c>
      <c r="L48" s="488">
        <v>0</v>
      </c>
      <c r="M48" s="822">
        <f t="shared" si="0"/>
        <v>1</v>
      </c>
      <c r="N48" s="792">
        <v>1</v>
      </c>
      <c r="O48" s="840">
        <v>0</v>
      </c>
      <c r="P48" s="1047"/>
      <c r="Q48" s="1047"/>
    </row>
    <row r="49" spans="1:17">
      <c r="A49" s="807" t="s">
        <v>251</v>
      </c>
      <c r="B49" s="489">
        <v>1</v>
      </c>
      <c r="C49" s="489">
        <v>0</v>
      </c>
      <c r="D49" s="489">
        <v>1</v>
      </c>
      <c r="E49" s="489">
        <v>0</v>
      </c>
      <c r="F49" s="489">
        <v>0</v>
      </c>
      <c r="G49" s="489">
        <v>2</v>
      </c>
      <c r="H49" s="488">
        <v>0</v>
      </c>
      <c r="I49" s="488">
        <v>1</v>
      </c>
      <c r="J49" s="488">
        <v>0</v>
      </c>
      <c r="K49" s="488">
        <v>0</v>
      </c>
      <c r="L49" s="488">
        <v>0</v>
      </c>
      <c r="M49" s="822">
        <f t="shared" si="0"/>
        <v>5</v>
      </c>
      <c r="N49" s="792">
        <v>2</v>
      </c>
      <c r="O49" s="840">
        <v>3</v>
      </c>
      <c r="P49" s="1047"/>
      <c r="Q49" s="1047"/>
    </row>
    <row r="50" spans="1:17">
      <c r="A50" s="807" t="s">
        <v>252</v>
      </c>
      <c r="B50" s="489">
        <v>0</v>
      </c>
      <c r="C50" s="489">
        <v>1</v>
      </c>
      <c r="D50" s="489">
        <v>0</v>
      </c>
      <c r="E50" s="489">
        <v>1</v>
      </c>
      <c r="F50" s="489">
        <v>0</v>
      </c>
      <c r="G50" s="489">
        <v>0</v>
      </c>
      <c r="H50" s="488">
        <v>1</v>
      </c>
      <c r="I50" s="488">
        <v>2</v>
      </c>
      <c r="J50" s="488">
        <v>0</v>
      </c>
      <c r="K50" s="488">
        <v>1</v>
      </c>
      <c r="L50" s="488">
        <v>0</v>
      </c>
      <c r="M50" s="822">
        <f t="shared" si="0"/>
        <v>6</v>
      </c>
      <c r="N50" s="792">
        <v>3</v>
      </c>
      <c r="O50" s="840">
        <v>3</v>
      </c>
      <c r="P50" s="1047"/>
      <c r="Q50" s="1047"/>
    </row>
    <row r="51" spans="1:17">
      <c r="A51" s="807" t="s">
        <v>253</v>
      </c>
      <c r="B51" s="489">
        <v>0</v>
      </c>
      <c r="C51" s="489">
        <v>0</v>
      </c>
      <c r="D51" s="489">
        <v>0</v>
      </c>
      <c r="E51" s="489">
        <v>1</v>
      </c>
      <c r="F51" s="489">
        <v>1</v>
      </c>
      <c r="G51" s="489">
        <v>0</v>
      </c>
      <c r="H51" s="488">
        <v>1</v>
      </c>
      <c r="I51" s="488">
        <v>0</v>
      </c>
      <c r="J51" s="488">
        <v>0</v>
      </c>
      <c r="K51" s="488">
        <v>1</v>
      </c>
      <c r="L51" s="488">
        <v>0</v>
      </c>
      <c r="M51" s="822">
        <f t="shared" si="0"/>
        <v>4</v>
      </c>
      <c r="N51" s="792">
        <v>2</v>
      </c>
      <c r="O51" s="840">
        <v>2</v>
      </c>
      <c r="P51" s="1047"/>
      <c r="Q51" s="1047"/>
    </row>
    <row r="52" spans="1:17">
      <c r="A52" s="807" t="s">
        <v>254</v>
      </c>
      <c r="B52" s="489">
        <v>0</v>
      </c>
      <c r="C52" s="489">
        <v>0</v>
      </c>
      <c r="D52" s="489">
        <v>0</v>
      </c>
      <c r="E52" s="489">
        <v>0</v>
      </c>
      <c r="F52" s="489">
        <v>0</v>
      </c>
      <c r="G52" s="489">
        <v>0</v>
      </c>
      <c r="H52" s="488">
        <v>0</v>
      </c>
      <c r="I52" s="488">
        <v>0</v>
      </c>
      <c r="J52" s="488">
        <v>0</v>
      </c>
      <c r="K52" s="488">
        <v>0</v>
      </c>
      <c r="L52" s="488">
        <v>0</v>
      </c>
      <c r="M52" s="822">
        <f t="shared" si="0"/>
        <v>0</v>
      </c>
      <c r="N52" s="792">
        <v>0</v>
      </c>
      <c r="O52" s="840">
        <v>0</v>
      </c>
      <c r="P52" s="1047"/>
      <c r="Q52" s="1047"/>
    </row>
    <row r="53" spans="1:17">
      <c r="A53" s="807" t="s">
        <v>255</v>
      </c>
      <c r="B53" s="489">
        <v>3</v>
      </c>
      <c r="C53" s="489">
        <v>4</v>
      </c>
      <c r="D53" s="489">
        <v>1</v>
      </c>
      <c r="E53" s="489">
        <v>4</v>
      </c>
      <c r="F53" s="489">
        <v>0</v>
      </c>
      <c r="G53" s="489">
        <v>5</v>
      </c>
      <c r="H53" s="488">
        <v>1</v>
      </c>
      <c r="I53" s="488">
        <v>3</v>
      </c>
      <c r="J53" s="488">
        <v>4</v>
      </c>
      <c r="K53" s="488">
        <v>2</v>
      </c>
      <c r="L53" s="488">
        <v>3</v>
      </c>
      <c r="M53" s="822">
        <f t="shared" si="0"/>
        <v>30</v>
      </c>
      <c r="N53" s="792">
        <v>20</v>
      </c>
      <c r="O53" s="840">
        <v>10</v>
      </c>
      <c r="P53" s="1047"/>
      <c r="Q53" s="1047"/>
    </row>
    <row r="54" spans="1:17">
      <c r="A54" s="807" t="s">
        <v>256</v>
      </c>
      <c r="B54" s="489">
        <v>0</v>
      </c>
      <c r="C54" s="489">
        <v>0</v>
      </c>
      <c r="D54" s="489">
        <v>0</v>
      </c>
      <c r="E54" s="489">
        <v>2</v>
      </c>
      <c r="F54" s="489">
        <v>4</v>
      </c>
      <c r="G54" s="489">
        <v>1</v>
      </c>
      <c r="H54" s="488">
        <v>0</v>
      </c>
      <c r="I54" s="488">
        <v>1</v>
      </c>
      <c r="J54" s="488">
        <v>0</v>
      </c>
      <c r="K54" s="488">
        <v>0</v>
      </c>
      <c r="L54" s="488">
        <v>0</v>
      </c>
      <c r="M54" s="822">
        <f t="shared" si="0"/>
        <v>8</v>
      </c>
      <c r="N54" s="792">
        <v>5</v>
      </c>
      <c r="O54" s="840">
        <v>3</v>
      </c>
      <c r="P54" s="1047"/>
      <c r="Q54" s="1047"/>
    </row>
    <row r="55" spans="1:17">
      <c r="A55" s="807" t="s">
        <v>257</v>
      </c>
      <c r="B55" s="489">
        <v>0</v>
      </c>
      <c r="C55" s="489">
        <v>1</v>
      </c>
      <c r="D55" s="489">
        <v>2</v>
      </c>
      <c r="E55" s="489">
        <v>2</v>
      </c>
      <c r="F55" s="489">
        <v>0</v>
      </c>
      <c r="G55" s="489">
        <v>0</v>
      </c>
      <c r="H55" s="488">
        <v>1</v>
      </c>
      <c r="I55" s="488">
        <v>2</v>
      </c>
      <c r="J55" s="488">
        <v>1</v>
      </c>
      <c r="K55" s="488">
        <v>3</v>
      </c>
      <c r="L55" s="488">
        <v>3</v>
      </c>
      <c r="M55" s="822">
        <f t="shared" si="0"/>
        <v>15</v>
      </c>
      <c r="N55" s="792">
        <v>8</v>
      </c>
      <c r="O55" s="840">
        <v>7</v>
      </c>
      <c r="P55" s="1047"/>
      <c r="Q55" s="1047"/>
    </row>
    <row r="56" spans="1:17">
      <c r="A56" s="807" t="s">
        <v>258</v>
      </c>
      <c r="B56" s="489">
        <v>2</v>
      </c>
      <c r="C56" s="489">
        <v>1</v>
      </c>
      <c r="D56" s="489">
        <v>3</v>
      </c>
      <c r="E56" s="489">
        <v>1</v>
      </c>
      <c r="F56" s="489">
        <v>1</v>
      </c>
      <c r="G56" s="489">
        <v>0</v>
      </c>
      <c r="H56" s="488">
        <v>1</v>
      </c>
      <c r="I56" s="488">
        <v>0</v>
      </c>
      <c r="J56" s="488">
        <v>0</v>
      </c>
      <c r="K56" s="488">
        <v>0</v>
      </c>
      <c r="L56" s="488">
        <v>1</v>
      </c>
      <c r="M56" s="822">
        <f t="shared" si="0"/>
        <v>10</v>
      </c>
      <c r="N56" s="792">
        <v>8</v>
      </c>
      <c r="O56" s="840">
        <v>2</v>
      </c>
      <c r="P56" s="1047"/>
      <c r="Q56" s="1047"/>
    </row>
    <row r="57" spans="1:17">
      <c r="A57" s="807" t="s">
        <v>259</v>
      </c>
      <c r="B57" s="489">
        <v>0</v>
      </c>
      <c r="C57" s="489">
        <v>0</v>
      </c>
      <c r="D57" s="489">
        <v>2</v>
      </c>
      <c r="E57" s="489">
        <v>0</v>
      </c>
      <c r="F57" s="489">
        <v>0</v>
      </c>
      <c r="G57" s="489">
        <v>0</v>
      </c>
      <c r="H57" s="488">
        <v>1</v>
      </c>
      <c r="I57" s="488">
        <v>0</v>
      </c>
      <c r="J57" s="488">
        <v>0</v>
      </c>
      <c r="K57" s="488">
        <v>0</v>
      </c>
      <c r="L57" s="488">
        <v>0</v>
      </c>
      <c r="M57" s="822">
        <f t="shared" si="0"/>
        <v>3</v>
      </c>
      <c r="N57" s="792">
        <v>2</v>
      </c>
      <c r="O57" s="840">
        <v>1</v>
      </c>
      <c r="P57" s="1047"/>
      <c r="Q57" s="1047"/>
    </row>
    <row r="58" spans="1:17">
      <c r="A58" s="807" t="s">
        <v>260</v>
      </c>
      <c r="B58" s="489">
        <v>0</v>
      </c>
      <c r="C58" s="489">
        <v>0</v>
      </c>
      <c r="D58" s="489">
        <v>5</v>
      </c>
      <c r="E58" s="489">
        <v>6</v>
      </c>
      <c r="F58" s="489">
        <v>0</v>
      </c>
      <c r="G58" s="489">
        <v>3</v>
      </c>
      <c r="H58" s="488">
        <v>5</v>
      </c>
      <c r="I58" s="488">
        <v>3</v>
      </c>
      <c r="J58" s="488">
        <v>2</v>
      </c>
      <c r="K58" s="488">
        <v>2</v>
      </c>
      <c r="L58" s="488">
        <v>1</v>
      </c>
      <c r="M58" s="822">
        <f t="shared" si="0"/>
        <v>27</v>
      </c>
      <c r="N58" s="792">
        <v>20</v>
      </c>
      <c r="O58" s="840">
        <v>7</v>
      </c>
      <c r="P58" s="1047"/>
      <c r="Q58" s="1047"/>
    </row>
    <row r="59" spans="1:17">
      <c r="A59" s="807" t="s">
        <v>261</v>
      </c>
      <c r="B59" s="489">
        <v>1</v>
      </c>
      <c r="C59" s="489">
        <v>0</v>
      </c>
      <c r="D59" s="489">
        <v>0</v>
      </c>
      <c r="E59" s="489">
        <v>0</v>
      </c>
      <c r="F59" s="489">
        <v>0</v>
      </c>
      <c r="G59" s="489">
        <v>0</v>
      </c>
      <c r="H59" s="488">
        <v>0</v>
      </c>
      <c r="I59" s="488">
        <v>0</v>
      </c>
      <c r="J59" s="488">
        <v>1</v>
      </c>
      <c r="K59" s="488">
        <v>1</v>
      </c>
      <c r="L59" s="488">
        <v>1</v>
      </c>
      <c r="M59" s="822">
        <f t="shared" si="0"/>
        <v>4</v>
      </c>
      <c r="N59" s="792">
        <v>4</v>
      </c>
      <c r="O59" s="840">
        <v>0</v>
      </c>
      <c r="P59" s="1047"/>
      <c r="Q59" s="1047"/>
    </row>
    <row r="60" spans="1:17">
      <c r="A60" s="807" t="s">
        <v>262</v>
      </c>
      <c r="B60" s="489">
        <v>0</v>
      </c>
      <c r="C60" s="489">
        <v>2</v>
      </c>
      <c r="D60" s="489">
        <v>0</v>
      </c>
      <c r="E60" s="489">
        <v>1</v>
      </c>
      <c r="F60" s="489">
        <v>0</v>
      </c>
      <c r="G60" s="489">
        <v>1</v>
      </c>
      <c r="H60" s="488">
        <v>0</v>
      </c>
      <c r="I60" s="488">
        <v>0</v>
      </c>
      <c r="J60" s="488">
        <v>1</v>
      </c>
      <c r="K60" s="488">
        <v>3</v>
      </c>
      <c r="L60" s="488">
        <v>6</v>
      </c>
      <c r="M60" s="822">
        <f t="shared" si="0"/>
        <v>14</v>
      </c>
      <c r="N60" s="792">
        <v>13</v>
      </c>
      <c r="O60" s="840">
        <v>1</v>
      </c>
      <c r="P60" s="1047"/>
      <c r="Q60" s="1047"/>
    </row>
    <row r="61" spans="1:17">
      <c r="A61" s="807" t="s">
        <v>263</v>
      </c>
      <c r="B61" s="489">
        <v>0</v>
      </c>
      <c r="C61" s="489">
        <v>1</v>
      </c>
      <c r="D61" s="489">
        <v>0</v>
      </c>
      <c r="E61" s="489">
        <v>0</v>
      </c>
      <c r="F61" s="489">
        <v>0</v>
      </c>
      <c r="G61" s="489">
        <v>0</v>
      </c>
      <c r="H61" s="488">
        <v>1</v>
      </c>
      <c r="I61" s="488">
        <v>1</v>
      </c>
      <c r="J61" s="488">
        <v>0</v>
      </c>
      <c r="K61" s="488">
        <v>0</v>
      </c>
      <c r="L61" s="488">
        <v>1</v>
      </c>
      <c r="M61" s="822">
        <f t="shared" si="0"/>
        <v>4</v>
      </c>
      <c r="N61" s="792">
        <v>1</v>
      </c>
      <c r="O61" s="840">
        <v>3</v>
      </c>
      <c r="P61" s="1047"/>
      <c r="Q61" s="1047"/>
    </row>
    <row r="62" spans="1:17">
      <c r="A62" s="807" t="s">
        <v>264</v>
      </c>
      <c r="B62" s="489">
        <v>0</v>
      </c>
      <c r="C62" s="489">
        <v>0</v>
      </c>
      <c r="D62" s="489">
        <v>0</v>
      </c>
      <c r="E62" s="489">
        <v>0</v>
      </c>
      <c r="F62" s="489">
        <v>0</v>
      </c>
      <c r="G62" s="489">
        <v>0</v>
      </c>
      <c r="H62" s="488">
        <v>2</v>
      </c>
      <c r="I62" s="488">
        <v>0</v>
      </c>
      <c r="J62" s="488">
        <v>1</v>
      </c>
      <c r="K62" s="488">
        <v>1</v>
      </c>
      <c r="L62" s="488">
        <v>1</v>
      </c>
      <c r="M62" s="822">
        <f t="shared" si="0"/>
        <v>5</v>
      </c>
      <c r="N62" s="792">
        <v>4</v>
      </c>
      <c r="O62" s="840">
        <v>1</v>
      </c>
      <c r="P62" s="1047"/>
      <c r="Q62" s="1047"/>
    </row>
    <row r="63" spans="1:17">
      <c r="A63" s="807" t="s">
        <v>265</v>
      </c>
      <c r="B63" s="489">
        <v>0</v>
      </c>
      <c r="C63" s="489">
        <v>0</v>
      </c>
      <c r="D63" s="489">
        <v>1</v>
      </c>
      <c r="E63" s="489">
        <v>1</v>
      </c>
      <c r="F63" s="489">
        <v>0</v>
      </c>
      <c r="G63" s="489">
        <v>1</v>
      </c>
      <c r="H63" s="488">
        <v>0</v>
      </c>
      <c r="I63" s="488">
        <v>1</v>
      </c>
      <c r="J63" s="488">
        <v>0</v>
      </c>
      <c r="K63" s="488">
        <v>1</v>
      </c>
      <c r="L63" s="488">
        <v>1</v>
      </c>
      <c r="M63" s="822">
        <f t="shared" si="0"/>
        <v>6</v>
      </c>
      <c r="N63" s="792">
        <v>6</v>
      </c>
      <c r="O63" s="840">
        <v>0</v>
      </c>
      <c r="P63" s="1047"/>
      <c r="Q63" s="1047"/>
    </row>
    <row r="64" spans="1:17">
      <c r="A64" s="807" t="s">
        <v>266</v>
      </c>
      <c r="B64" s="489">
        <v>0</v>
      </c>
      <c r="C64" s="489">
        <v>1</v>
      </c>
      <c r="D64" s="489">
        <v>3</v>
      </c>
      <c r="E64" s="489">
        <v>1</v>
      </c>
      <c r="F64" s="489">
        <v>1</v>
      </c>
      <c r="G64" s="489">
        <v>2</v>
      </c>
      <c r="H64" s="488">
        <v>1</v>
      </c>
      <c r="I64" s="488">
        <v>0</v>
      </c>
      <c r="J64" s="488">
        <v>0</v>
      </c>
      <c r="K64" s="488">
        <v>0</v>
      </c>
      <c r="L64" s="488">
        <v>2</v>
      </c>
      <c r="M64" s="822">
        <f t="shared" si="0"/>
        <v>11</v>
      </c>
      <c r="N64" s="792">
        <v>6</v>
      </c>
      <c r="O64" s="840">
        <v>5</v>
      </c>
      <c r="P64" s="1047"/>
      <c r="Q64" s="1047"/>
    </row>
    <row r="65" spans="1:17">
      <c r="A65" s="807" t="s">
        <v>267</v>
      </c>
      <c r="B65" s="489">
        <v>1</v>
      </c>
      <c r="C65" s="489">
        <v>0</v>
      </c>
      <c r="D65" s="489">
        <v>0</v>
      </c>
      <c r="E65" s="489">
        <v>0</v>
      </c>
      <c r="F65" s="489">
        <v>2</v>
      </c>
      <c r="G65" s="489">
        <v>0</v>
      </c>
      <c r="H65" s="488">
        <v>0</v>
      </c>
      <c r="I65" s="488">
        <v>0</v>
      </c>
      <c r="J65" s="488">
        <v>0</v>
      </c>
      <c r="K65" s="488">
        <v>0</v>
      </c>
      <c r="L65" s="488">
        <v>0</v>
      </c>
      <c r="M65" s="822">
        <f t="shared" si="0"/>
        <v>3</v>
      </c>
      <c r="N65" s="792">
        <v>2</v>
      </c>
      <c r="O65" s="840">
        <v>1</v>
      </c>
      <c r="P65" s="1047"/>
      <c r="Q65" s="1047"/>
    </row>
    <row r="66" spans="1:17">
      <c r="A66" s="807" t="s">
        <v>268</v>
      </c>
      <c r="B66" s="489">
        <v>0</v>
      </c>
      <c r="C66" s="489">
        <v>1</v>
      </c>
      <c r="D66" s="489">
        <v>1</v>
      </c>
      <c r="E66" s="489">
        <v>0</v>
      </c>
      <c r="F66" s="489">
        <v>0</v>
      </c>
      <c r="G66" s="489">
        <v>1</v>
      </c>
      <c r="H66" s="488">
        <v>0</v>
      </c>
      <c r="I66" s="488">
        <v>0</v>
      </c>
      <c r="J66" s="488">
        <v>0</v>
      </c>
      <c r="K66" s="488">
        <v>1</v>
      </c>
      <c r="L66" s="488">
        <v>3</v>
      </c>
      <c r="M66" s="822">
        <f t="shared" si="0"/>
        <v>7</v>
      </c>
      <c r="N66" s="792">
        <v>4</v>
      </c>
      <c r="O66" s="840">
        <v>3</v>
      </c>
      <c r="P66" s="1047"/>
      <c r="Q66" s="1047"/>
    </row>
    <row r="67" spans="1:17">
      <c r="A67" s="807" t="s">
        <v>269</v>
      </c>
      <c r="B67" s="489">
        <v>3</v>
      </c>
      <c r="C67" s="489">
        <v>0</v>
      </c>
      <c r="D67" s="489">
        <v>2</v>
      </c>
      <c r="E67" s="489">
        <v>2</v>
      </c>
      <c r="F67" s="489">
        <v>0</v>
      </c>
      <c r="G67" s="489">
        <v>1</v>
      </c>
      <c r="H67" s="488">
        <v>1</v>
      </c>
      <c r="I67" s="488">
        <v>0</v>
      </c>
      <c r="J67" s="488">
        <v>0</v>
      </c>
      <c r="K67" s="488">
        <v>4</v>
      </c>
      <c r="L67" s="488">
        <v>0</v>
      </c>
      <c r="M67" s="822">
        <f t="shared" si="0"/>
        <v>13</v>
      </c>
      <c r="N67" s="792">
        <v>10</v>
      </c>
      <c r="O67" s="840">
        <v>3</v>
      </c>
      <c r="P67" s="1047"/>
      <c r="Q67" s="1047"/>
    </row>
    <row r="68" spans="1:17">
      <c r="A68" s="807" t="s">
        <v>270</v>
      </c>
      <c r="B68" s="489">
        <v>0</v>
      </c>
      <c r="C68" s="489">
        <v>0</v>
      </c>
      <c r="D68" s="489">
        <v>1</v>
      </c>
      <c r="E68" s="489">
        <v>1</v>
      </c>
      <c r="F68" s="489">
        <v>3</v>
      </c>
      <c r="G68" s="489">
        <v>0</v>
      </c>
      <c r="H68" s="488">
        <v>0</v>
      </c>
      <c r="I68" s="488">
        <v>0</v>
      </c>
      <c r="J68" s="488">
        <v>1</v>
      </c>
      <c r="K68" s="488">
        <v>0</v>
      </c>
      <c r="L68" s="488">
        <v>0</v>
      </c>
      <c r="M68" s="822">
        <f t="shared" si="0"/>
        <v>6</v>
      </c>
      <c r="N68" s="792">
        <v>4</v>
      </c>
      <c r="O68" s="840">
        <v>2</v>
      </c>
      <c r="P68" s="1047"/>
      <c r="Q68" s="1047"/>
    </row>
    <row r="69" spans="1:17">
      <c r="A69" s="807" t="s">
        <v>271</v>
      </c>
      <c r="B69" s="489">
        <v>3</v>
      </c>
      <c r="C69" s="489">
        <v>0</v>
      </c>
      <c r="D69" s="489">
        <v>1</v>
      </c>
      <c r="E69" s="489">
        <v>3</v>
      </c>
      <c r="F69" s="489">
        <v>3</v>
      </c>
      <c r="G69" s="489">
        <v>0</v>
      </c>
      <c r="H69" s="488">
        <v>1</v>
      </c>
      <c r="I69" s="488">
        <v>0</v>
      </c>
      <c r="J69" s="488">
        <v>0</v>
      </c>
      <c r="K69" s="488">
        <v>0</v>
      </c>
      <c r="L69" s="488">
        <v>0</v>
      </c>
      <c r="M69" s="822">
        <f t="shared" ref="M69:M73" si="1">SUM(B69:L69)</f>
        <v>11</v>
      </c>
      <c r="N69" s="792">
        <v>7</v>
      </c>
      <c r="O69" s="840">
        <v>4</v>
      </c>
      <c r="P69" s="1047"/>
      <c r="Q69" s="1047"/>
    </row>
    <row r="70" spans="1:17">
      <c r="A70" s="807" t="s">
        <v>272</v>
      </c>
      <c r="B70" s="489">
        <v>1</v>
      </c>
      <c r="C70" s="489">
        <v>0</v>
      </c>
      <c r="D70" s="489">
        <v>0</v>
      </c>
      <c r="E70" s="489">
        <v>2</v>
      </c>
      <c r="F70" s="489">
        <v>3</v>
      </c>
      <c r="G70" s="489">
        <v>1</v>
      </c>
      <c r="H70" s="488">
        <v>2</v>
      </c>
      <c r="I70" s="488">
        <v>0</v>
      </c>
      <c r="J70" s="488">
        <v>1</v>
      </c>
      <c r="K70" s="488">
        <v>2</v>
      </c>
      <c r="L70" s="488">
        <v>0</v>
      </c>
      <c r="M70" s="822">
        <f t="shared" si="1"/>
        <v>12</v>
      </c>
      <c r="N70" s="792">
        <v>5</v>
      </c>
      <c r="O70" s="840">
        <v>7</v>
      </c>
      <c r="P70" s="1047"/>
      <c r="Q70" s="1047"/>
    </row>
    <row r="71" spans="1:17">
      <c r="A71" s="807" t="s">
        <v>273</v>
      </c>
      <c r="B71" s="489">
        <v>2</v>
      </c>
      <c r="C71" s="489">
        <v>0</v>
      </c>
      <c r="D71" s="489">
        <v>1</v>
      </c>
      <c r="E71" s="489">
        <v>0</v>
      </c>
      <c r="F71" s="489">
        <v>0</v>
      </c>
      <c r="G71" s="489">
        <v>0</v>
      </c>
      <c r="H71" s="488">
        <v>0</v>
      </c>
      <c r="I71" s="488">
        <v>1</v>
      </c>
      <c r="J71" s="488">
        <v>0</v>
      </c>
      <c r="K71" s="488">
        <v>0</v>
      </c>
      <c r="L71" s="488">
        <v>0</v>
      </c>
      <c r="M71" s="822">
        <f t="shared" si="1"/>
        <v>4</v>
      </c>
      <c r="N71" s="792">
        <v>3</v>
      </c>
      <c r="O71" s="840">
        <v>1</v>
      </c>
      <c r="P71" s="1047"/>
      <c r="Q71" s="1047"/>
    </row>
    <row r="72" spans="1:17">
      <c r="A72" s="807" t="s">
        <v>274</v>
      </c>
      <c r="B72" s="489">
        <v>0</v>
      </c>
      <c r="C72" s="489">
        <v>0</v>
      </c>
      <c r="D72" s="489">
        <v>0</v>
      </c>
      <c r="E72" s="489">
        <v>2</v>
      </c>
      <c r="F72" s="489">
        <v>0</v>
      </c>
      <c r="G72" s="489">
        <v>1</v>
      </c>
      <c r="H72" s="488">
        <v>1</v>
      </c>
      <c r="I72" s="488">
        <v>1</v>
      </c>
      <c r="J72" s="488">
        <v>0</v>
      </c>
      <c r="K72" s="488">
        <v>3</v>
      </c>
      <c r="L72" s="488">
        <v>1</v>
      </c>
      <c r="M72" s="822">
        <f t="shared" si="1"/>
        <v>9</v>
      </c>
      <c r="N72" s="792">
        <v>7</v>
      </c>
      <c r="O72" s="840">
        <v>2</v>
      </c>
      <c r="P72" s="1047"/>
      <c r="Q72" s="1047"/>
    </row>
    <row r="73" spans="1:17" ht="15.75" thickBot="1">
      <c r="A73" s="821" t="s">
        <v>315</v>
      </c>
      <c r="B73" s="492">
        <v>8</v>
      </c>
      <c r="C73" s="492">
        <v>19</v>
      </c>
      <c r="D73" s="492">
        <v>107</v>
      </c>
      <c r="E73" s="492">
        <v>18</v>
      </c>
      <c r="F73" s="492">
        <v>3</v>
      </c>
      <c r="G73" s="492">
        <v>3</v>
      </c>
      <c r="H73" s="864">
        <v>0</v>
      </c>
      <c r="I73" s="864">
        <v>6</v>
      </c>
      <c r="J73" s="488">
        <v>11</v>
      </c>
      <c r="K73" s="488">
        <v>0</v>
      </c>
      <c r="L73" s="488">
        <v>2</v>
      </c>
      <c r="M73" s="822">
        <f t="shared" si="1"/>
        <v>177</v>
      </c>
      <c r="N73" s="841"/>
      <c r="O73" s="842"/>
      <c r="Q73" s="1047"/>
    </row>
    <row r="74" spans="1:17" ht="15.75" thickBot="1">
      <c r="A74" s="818" t="s">
        <v>23</v>
      </c>
      <c r="B74" s="819">
        <f t="shared" ref="B74:E74" si="2">SUM(B4:B73)</f>
        <v>205</v>
      </c>
      <c r="C74" s="819">
        <f t="shared" si="2"/>
        <v>230</v>
      </c>
      <c r="D74" s="819">
        <f t="shared" si="2"/>
        <v>362</v>
      </c>
      <c r="E74" s="819">
        <f t="shared" si="2"/>
        <v>397</v>
      </c>
      <c r="F74" s="819">
        <f t="shared" ref="F74:M74" si="3">SUM(F4:F73)</f>
        <v>341</v>
      </c>
      <c r="G74" s="819">
        <f t="shared" si="3"/>
        <v>366</v>
      </c>
      <c r="H74" s="819">
        <f t="shared" si="3"/>
        <v>325</v>
      </c>
      <c r="I74" s="819">
        <f t="shared" si="3"/>
        <v>368</v>
      </c>
      <c r="J74" s="819">
        <f t="shared" si="3"/>
        <v>395</v>
      </c>
      <c r="K74" s="819">
        <f t="shared" si="3"/>
        <v>448</v>
      </c>
      <c r="L74" s="819">
        <f t="shared" si="3"/>
        <v>333</v>
      </c>
      <c r="M74" s="819">
        <f t="shared" si="3"/>
        <v>3770</v>
      </c>
      <c r="N74" s="819">
        <f>SUM(N4:N72)</f>
        <v>1740</v>
      </c>
      <c r="O74" s="820">
        <f>SUM(O4:O72)</f>
        <v>1853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M73"/>
  <sheetViews>
    <sheetView topLeftCell="A3" zoomScale="90" zoomScaleNormal="90" workbookViewId="0">
      <selection activeCell="A3" sqref="A3"/>
    </sheetView>
  </sheetViews>
  <sheetFormatPr defaultRowHeight="15"/>
  <cols>
    <col min="1" max="1" width="68.28515625" customWidth="1"/>
    <col min="2" max="13" width="12.85546875" style="68" customWidth="1"/>
  </cols>
  <sheetData>
    <row r="1" spans="1:13">
      <c r="A1" s="481" t="s">
        <v>0</v>
      </c>
    </row>
    <row r="2" spans="1:13" ht="15.75" thickBot="1">
      <c r="A2" s="124" t="s">
        <v>1</v>
      </c>
    </row>
    <row r="3" spans="1:13" ht="15.75" thickBot="1">
      <c r="A3" s="813" t="s">
        <v>506</v>
      </c>
      <c r="B3" s="814" t="s">
        <v>406</v>
      </c>
      <c r="C3" s="814" t="s">
        <v>484</v>
      </c>
      <c r="D3" s="814" t="s">
        <v>497</v>
      </c>
      <c r="E3" s="815" t="s">
        <v>505</v>
      </c>
      <c r="F3" s="816" t="s">
        <v>510</v>
      </c>
      <c r="G3" s="856" t="s">
        <v>515</v>
      </c>
      <c r="H3" s="865" t="s">
        <v>519</v>
      </c>
      <c r="I3" s="888" t="s">
        <v>524</v>
      </c>
      <c r="J3" s="856" t="s">
        <v>530</v>
      </c>
      <c r="K3" s="888" t="s">
        <v>538</v>
      </c>
      <c r="L3" s="857" t="s">
        <v>559</v>
      </c>
      <c r="M3" s="817" t="s">
        <v>5</v>
      </c>
    </row>
    <row r="4" spans="1:13">
      <c r="A4" s="809" t="s">
        <v>210</v>
      </c>
      <c r="B4" s="810">
        <v>1</v>
      </c>
      <c r="C4" s="810">
        <v>3</v>
      </c>
      <c r="D4" s="810">
        <v>1</v>
      </c>
      <c r="E4" s="810">
        <v>5</v>
      </c>
      <c r="F4" s="811">
        <v>2</v>
      </c>
      <c r="G4" s="810">
        <v>2</v>
      </c>
      <c r="H4" s="866">
        <v>4</v>
      </c>
      <c r="I4" s="811">
        <v>1</v>
      </c>
      <c r="J4" s="811">
        <v>1</v>
      </c>
      <c r="K4" s="943">
        <v>2</v>
      </c>
      <c r="L4" s="488">
        <v>5</v>
      </c>
      <c r="M4" s="812">
        <f>SUM(B4:L4)</f>
        <v>27</v>
      </c>
    </row>
    <row r="5" spans="1:13">
      <c r="A5" s="807" t="s">
        <v>412</v>
      </c>
      <c r="B5" s="806">
        <v>0</v>
      </c>
      <c r="C5" s="806">
        <v>0</v>
      </c>
      <c r="D5" s="806">
        <v>0</v>
      </c>
      <c r="E5" s="806">
        <v>0</v>
      </c>
      <c r="F5" s="808">
        <v>0</v>
      </c>
      <c r="G5" s="806">
        <v>0</v>
      </c>
      <c r="H5" s="866">
        <v>0</v>
      </c>
      <c r="I5" s="811">
        <v>0</v>
      </c>
      <c r="J5" s="811">
        <v>0</v>
      </c>
      <c r="K5" s="944">
        <v>0</v>
      </c>
      <c r="L5" s="488">
        <v>0</v>
      </c>
      <c r="M5" s="1010">
        <f t="shared" ref="M5:M68" si="0">SUM(B5:L5)</f>
        <v>0</v>
      </c>
    </row>
    <row r="6" spans="1:13">
      <c r="A6" s="807" t="s">
        <v>211</v>
      </c>
      <c r="B6" s="806">
        <v>1</v>
      </c>
      <c r="C6" s="806">
        <v>0</v>
      </c>
      <c r="D6" s="806">
        <v>0</v>
      </c>
      <c r="E6" s="806">
        <v>0</v>
      </c>
      <c r="F6" s="808">
        <v>1</v>
      </c>
      <c r="G6" s="806">
        <v>0</v>
      </c>
      <c r="H6" s="866">
        <v>0</v>
      </c>
      <c r="I6" s="811">
        <v>0</v>
      </c>
      <c r="J6" s="811">
        <v>0</v>
      </c>
      <c r="K6" s="944">
        <v>0</v>
      </c>
      <c r="L6" s="488">
        <v>1</v>
      </c>
      <c r="M6" s="1010">
        <f t="shared" si="0"/>
        <v>3</v>
      </c>
    </row>
    <row r="7" spans="1:13">
      <c r="A7" s="807" t="s">
        <v>212</v>
      </c>
      <c r="B7" s="806">
        <v>0</v>
      </c>
      <c r="C7" s="806">
        <v>0</v>
      </c>
      <c r="D7" s="806">
        <v>1</v>
      </c>
      <c r="E7" s="806">
        <v>0</v>
      </c>
      <c r="F7" s="808">
        <v>3</v>
      </c>
      <c r="G7" s="806">
        <v>0</v>
      </c>
      <c r="H7" s="866">
        <v>3</v>
      </c>
      <c r="I7" s="811">
        <v>1</v>
      </c>
      <c r="J7" s="811">
        <v>0</v>
      </c>
      <c r="K7" s="944">
        <v>2</v>
      </c>
      <c r="L7" s="488">
        <v>1</v>
      </c>
      <c r="M7" s="1010">
        <f t="shared" si="0"/>
        <v>11</v>
      </c>
    </row>
    <row r="8" spans="1:13">
      <c r="A8" s="807" t="s">
        <v>213</v>
      </c>
      <c r="B8" s="806">
        <v>0</v>
      </c>
      <c r="C8" s="806">
        <v>0</v>
      </c>
      <c r="D8" s="806">
        <v>0</v>
      </c>
      <c r="E8" s="806">
        <v>0</v>
      </c>
      <c r="F8" s="808">
        <v>1</v>
      </c>
      <c r="G8" s="806">
        <v>0</v>
      </c>
      <c r="H8" s="866">
        <v>0</v>
      </c>
      <c r="I8" s="811">
        <v>0</v>
      </c>
      <c r="J8" s="811">
        <v>0</v>
      </c>
      <c r="K8" s="944">
        <v>0</v>
      </c>
      <c r="L8" s="488">
        <v>0</v>
      </c>
      <c r="M8" s="1010">
        <f t="shared" si="0"/>
        <v>1</v>
      </c>
    </row>
    <row r="9" spans="1:13">
      <c r="A9" s="807" t="s">
        <v>214</v>
      </c>
      <c r="B9" s="806">
        <v>1</v>
      </c>
      <c r="C9" s="806">
        <v>3</v>
      </c>
      <c r="D9" s="806">
        <v>0</v>
      </c>
      <c r="E9" s="806">
        <v>0</v>
      </c>
      <c r="F9" s="808">
        <v>1</v>
      </c>
      <c r="G9" s="806">
        <v>1</v>
      </c>
      <c r="H9" s="866">
        <v>0</v>
      </c>
      <c r="I9" s="811">
        <v>0</v>
      </c>
      <c r="J9" s="811">
        <v>0</v>
      </c>
      <c r="K9" s="944">
        <v>0</v>
      </c>
      <c r="L9" s="488">
        <v>1</v>
      </c>
      <c r="M9" s="1010">
        <f t="shared" si="0"/>
        <v>7</v>
      </c>
    </row>
    <row r="10" spans="1:13">
      <c r="A10" s="807" t="s">
        <v>215</v>
      </c>
      <c r="B10" s="806">
        <v>0</v>
      </c>
      <c r="C10" s="806">
        <v>0</v>
      </c>
      <c r="D10" s="806">
        <v>0</v>
      </c>
      <c r="E10" s="806">
        <v>0</v>
      </c>
      <c r="F10" s="808">
        <v>0</v>
      </c>
      <c r="G10" s="806">
        <v>0</v>
      </c>
      <c r="H10" s="866">
        <v>0</v>
      </c>
      <c r="I10" s="811">
        <v>0</v>
      </c>
      <c r="J10" s="811">
        <v>0</v>
      </c>
      <c r="K10" s="944">
        <v>0</v>
      </c>
      <c r="L10" s="488">
        <v>0</v>
      </c>
      <c r="M10" s="1010">
        <f t="shared" si="0"/>
        <v>0</v>
      </c>
    </row>
    <row r="11" spans="1:13">
      <c r="A11" s="807" t="s">
        <v>142</v>
      </c>
      <c r="B11" s="806">
        <v>0</v>
      </c>
      <c r="C11" s="806">
        <v>0</v>
      </c>
      <c r="D11" s="806">
        <v>0</v>
      </c>
      <c r="E11" s="806">
        <v>0</v>
      </c>
      <c r="F11" s="808">
        <v>0</v>
      </c>
      <c r="G11" s="806">
        <v>0</v>
      </c>
      <c r="H11" s="866">
        <v>0</v>
      </c>
      <c r="I11" s="811">
        <v>0</v>
      </c>
      <c r="J11" s="811">
        <v>0</v>
      </c>
      <c r="K11" s="944">
        <v>0</v>
      </c>
      <c r="L11" s="488">
        <v>0</v>
      </c>
      <c r="M11" s="1010">
        <f t="shared" si="0"/>
        <v>0</v>
      </c>
    </row>
    <row r="12" spans="1:13">
      <c r="A12" s="807" t="s">
        <v>216</v>
      </c>
      <c r="B12" s="806">
        <v>0</v>
      </c>
      <c r="C12" s="806">
        <v>0</v>
      </c>
      <c r="D12" s="806">
        <v>0</v>
      </c>
      <c r="E12" s="806">
        <v>0</v>
      </c>
      <c r="F12" s="808">
        <v>0</v>
      </c>
      <c r="G12" s="806">
        <v>0</v>
      </c>
      <c r="H12" s="866">
        <v>0</v>
      </c>
      <c r="I12" s="811">
        <v>0</v>
      </c>
      <c r="J12" s="811">
        <v>0</v>
      </c>
      <c r="K12" s="944">
        <v>1</v>
      </c>
      <c r="L12" s="488">
        <v>0</v>
      </c>
      <c r="M12" s="1010">
        <f t="shared" si="0"/>
        <v>1</v>
      </c>
    </row>
    <row r="13" spans="1:13">
      <c r="A13" s="807" t="s">
        <v>217</v>
      </c>
      <c r="B13" s="806">
        <v>0</v>
      </c>
      <c r="C13" s="806">
        <v>0</v>
      </c>
      <c r="D13" s="806">
        <v>0</v>
      </c>
      <c r="E13" s="806">
        <v>1</v>
      </c>
      <c r="F13" s="808">
        <v>0</v>
      </c>
      <c r="G13" s="806">
        <v>0</v>
      </c>
      <c r="H13" s="866">
        <v>0</v>
      </c>
      <c r="I13" s="811">
        <v>0</v>
      </c>
      <c r="J13" s="811">
        <v>0</v>
      </c>
      <c r="K13" s="944">
        <v>0</v>
      </c>
      <c r="L13" s="488">
        <v>0</v>
      </c>
      <c r="M13" s="1010">
        <f t="shared" si="0"/>
        <v>1</v>
      </c>
    </row>
    <row r="14" spans="1:13">
      <c r="A14" s="807" t="s">
        <v>218</v>
      </c>
      <c r="B14" s="806">
        <v>1</v>
      </c>
      <c r="C14" s="806">
        <v>4</v>
      </c>
      <c r="D14" s="806">
        <v>5</v>
      </c>
      <c r="E14" s="806">
        <v>3</v>
      </c>
      <c r="F14" s="808">
        <v>5</v>
      </c>
      <c r="G14" s="806">
        <v>8</v>
      </c>
      <c r="H14" s="866">
        <v>4</v>
      </c>
      <c r="I14" s="811">
        <v>7</v>
      </c>
      <c r="J14" s="811">
        <v>4</v>
      </c>
      <c r="K14" s="944">
        <v>3</v>
      </c>
      <c r="L14" s="488">
        <v>0</v>
      </c>
      <c r="M14" s="1010">
        <f t="shared" si="0"/>
        <v>44</v>
      </c>
    </row>
    <row r="15" spans="1:13">
      <c r="A15" s="807" t="s">
        <v>219</v>
      </c>
      <c r="B15" s="806">
        <v>0</v>
      </c>
      <c r="C15" s="806">
        <v>0</v>
      </c>
      <c r="D15" s="806">
        <v>0</v>
      </c>
      <c r="E15" s="806">
        <v>0</v>
      </c>
      <c r="F15" s="808">
        <v>0</v>
      </c>
      <c r="G15" s="806">
        <v>0</v>
      </c>
      <c r="H15" s="866">
        <v>0</v>
      </c>
      <c r="I15" s="811">
        <v>0</v>
      </c>
      <c r="J15" s="811">
        <v>0</v>
      </c>
      <c r="K15" s="944">
        <v>0</v>
      </c>
      <c r="L15" s="488">
        <v>0</v>
      </c>
      <c r="M15" s="1010">
        <f t="shared" si="0"/>
        <v>0</v>
      </c>
    </row>
    <row r="16" spans="1:13">
      <c r="A16" s="807" t="s">
        <v>220</v>
      </c>
      <c r="B16" s="806">
        <v>0</v>
      </c>
      <c r="C16" s="806">
        <v>0</v>
      </c>
      <c r="D16" s="806">
        <v>0</v>
      </c>
      <c r="E16" s="806">
        <v>0</v>
      </c>
      <c r="F16" s="808">
        <v>0</v>
      </c>
      <c r="G16" s="806">
        <v>0</v>
      </c>
      <c r="H16" s="866">
        <v>0</v>
      </c>
      <c r="I16" s="811">
        <v>1</v>
      </c>
      <c r="J16" s="811">
        <v>0</v>
      </c>
      <c r="K16" s="944">
        <v>0</v>
      </c>
      <c r="L16" s="488">
        <v>0</v>
      </c>
      <c r="M16" s="1010">
        <f t="shared" si="0"/>
        <v>1</v>
      </c>
    </row>
    <row r="17" spans="1:13">
      <c r="A17" s="807" t="s">
        <v>221</v>
      </c>
      <c r="B17" s="806">
        <v>0</v>
      </c>
      <c r="C17" s="806">
        <v>0</v>
      </c>
      <c r="D17" s="806">
        <v>2</v>
      </c>
      <c r="E17" s="806">
        <v>0</v>
      </c>
      <c r="F17" s="808">
        <v>3</v>
      </c>
      <c r="G17" s="806">
        <v>2</v>
      </c>
      <c r="H17" s="866">
        <v>1</v>
      </c>
      <c r="I17" s="811">
        <v>1</v>
      </c>
      <c r="J17" s="811">
        <v>2</v>
      </c>
      <c r="K17" s="944">
        <v>2</v>
      </c>
      <c r="L17" s="488">
        <v>2</v>
      </c>
      <c r="M17" s="1010">
        <f t="shared" si="0"/>
        <v>15</v>
      </c>
    </row>
    <row r="18" spans="1:13">
      <c r="A18" s="807" t="s">
        <v>222</v>
      </c>
      <c r="B18" s="806">
        <v>1</v>
      </c>
      <c r="C18" s="806">
        <v>0</v>
      </c>
      <c r="D18" s="806">
        <v>0</v>
      </c>
      <c r="E18" s="806">
        <v>1</v>
      </c>
      <c r="F18" s="808">
        <v>0</v>
      </c>
      <c r="G18" s="806">
        <v>1</v>
      </c>
      <c r="H18" s="866">
        <v>0</v>
      </c>
      <c r="I18" s="811">
        <v>1</v>
      </c>
      <c r="J18" s="811">
        <v>1</v>
      </c>
      <c r="K18" s="944">
        <v>0</v>
      </c>
      <c r="L18" s="488">
        <v>1</v>
      </c>
      <c r="M18" s="1010">
        <f t="shared" si="0"/>
        <v>6</v>
      </c>
    </row>
    <row r="19" spans="1:13">
      <c r="A19" s="807" t="s">
        <v>481</v>
      </c>
      <c r="B19" s="806">
        <v>2</v>
      </c>
      <c r="C19" s="806">
        <v>0</v>
      </c>
      <c r="D19" s="806">
        <v>0</v>
      </c>
      <c r="E19" s="806">
        <v>0</v>
      </c>
      <c r="F19" s="808">
        <v>0</v>
      </c>
      <c r="G19" s="806">
        <v>0</v>
      </c>
      <c r="H19" s="866">
        <v>0</v>
      </c>
      <c r="I19" s="811">
        <v>0</v>
      </c>
      <c r="J19" s="811">
        <v>0</v>
      </c>
      <c r="K19" s="944">
        <v>0</v>
      </c>
      <c r="L19" s="488">
        <v>0</v>
      </c>
      <c r="M19" s="1010">
        <f t="shared" si="0"/>
        <v>2</v>
      </c>
    </row>
    <row r="20" spans="1:13">
      <c r="A20" s="807" t="s">
        <v>223</v>
      </c>
      <c r="B20" s="806">
        <v>0</v>
      </c>
      <c r="C20" s="806">
        <v>0</v>
      </c>
      <c r="D20" s="806">
        <v>0</v>
      </c>
      <c r="E20" s="806">
        <v>2</v>
      </c>
      <c r="F20" s="808">
        <v>0</v>
      </c>
      <c r="G20" s="806">
        <v>0</v>
      </c>
      <c r="H20" s="866">
        <v>0</v>
      </c>
      <c r="I20" s="811">
        <v>1</v>
      </c>
      <c r="J20" s="811">
        <v>0</v>
      </c>
      <c r="K20" s="944">
        <v>0</v>
      </c>
      <c r="L20" s="488">
        <v>0</v>
      </c>
      <c r="M20" s="1010">
        <f t="shared" si="0"/>
        <v>3</v>
      </c>
    </row>
    <row r="21" spans="1:13">
      <c r="A21" s="807" t="s">
        <v>224</v>
      </c>
      <c r="B21" s="806">
        <v>0</v>
      </c>
      <c r="C21" s="806">
        <v>0</v>
      </c>
      <c r="D21" s="806">
        <v>0</v>
      </c>
      <c r="E21" s="806">
        <v>0</v>
      </c>
      <c r="F21" s="808">
        <v>0</v>
      </c>
      <c r="G21" s="806">
        <v>0</v>
      </c>
      <c r="H21" s="866">
        <v>0</v>
      </c>
      <c r="I21" s="811">
        <v>0</v>
      </c>
      <c r="J21" s="811">
        <v>0</v>
      </c>
      <c r="K21" s="944">
        <v>0</v>
      </c>
      <c r="L21" s="488">
        <v>0</v>
      </c>
      <c r="M21" s="1010">
        <f t="shared" si="0"/>
        <v>0</v>
      </c>
    </row>
    <row r="22" spans="1:13">
      <c r="A22" s="807" t="s">
        <v>225</v>
      </c>
      <c r="B22" s="806">
        <v>32</v>
      </c>
      <c r="C22" s="806">
        <v>21</v>
      </c>
      <c r="D22" s="806">
        <v>22</v>
      </c>
      <c r="E22" s="806">
        <v>39</v>
      </c>
      <c r="F22" s="808">
        <v>50</v>
      </c>
      <c r="G22" s="806">
        <v>40</v>
      </c>
      <c r="H22" s="866">
        <v>33</v>
      </c>
      <c r="I22" s="811">
        <v>45</v>
      </c>
      <c r="J22" s="811">
        <v>38</v>
      </c>
      <c r="K22" s="944">
        <v>39</v>
      </c>
      <c r="L22" s="488">
        <v>23</v>
      </c>
      <c r="M22" s="1010">
        <f t="shared" si="0"/>
        <v>382</v>
      </c>
    </row>
    <row r="23" spans="1:13">
      <c r="A23" s="807" t="s">
        <v>226</v>
      </c>
      <c r="B23" s="806">
        <v>1</v>
      </c>
      <c r="C23" s="806">
        <v>1</v>
      </c>
      <c r="D23" s="806">
        <v>4</v>
      </c>
      <c r="E23" s="806">
        <v>3</v>
      </c>
      <c r="F23" s="808">
        <v>6</v>
      </c>
      <c r="G23" s="806">
        <v>0</v>
      </c>
      <c r="H23" s="866">
        <v>0</v>
      </c>
      <c r="I23" s="811">
        <v>3</v>
      </c>
      <c r="J23" s="811">
        <v>0</v>
      </c>
      <c r="K23" s="944">
        <v>3</v>
      </c>
      <c r="L23" s="488">
        <v>0</v>
      </c>
      <c r="M23" s="1010">
        <f t="shared" si="0"/>
        <v>21</v>
      </c>
    </row>
    <row r="24" spans="1:13">
      <c r="A24" s="807" t="s">
        <v>227</v>
      </c>
      <c r="B24" s="806">
        <v>6</v>
      </c>
      <c r="C24" s="806">
        <v>15</v>
      </c>
      <c r="D24" s="806">
        <v>12</v>
      </c>
      <c r="E24" s="806">
        <v>14</v>
      </c>
      <c r="F24" s="808">
        <v>17</v>
      </c>
      <c r="G24" s="806">
        <v>22</v>
      </c>
      <c r="H24" s="866">
        <v>14</v>
      </c>
      <c r="I24" s="811">
        <v>19</v>
      </c>
      <c r="J24" s="811">
        <v>7</v>
      </c>
      <c r="K24" s="944">
        <v>19</v>
      </c>
      <c r="L24" s="488">
        <v>7</v>
      </c>
      <c r="M24" s="1010">
        <f t="shared" si="0"/>
        <v>152</v>
      </c>
    </row>
    <row r="25" spans="1:13">
      <c r="A25" s="807" t="s">
        <v>413</v>
      </c>
      <c r="B25" s="806">
        <v>0</v>
      </c>
      <c r="C25" s="806">
        <v>0</v>
      </c>
      <c r="D25" s="806">
        <v>0</v>
      </c>
      <c r="E25" s="806">
        <v>0</v>
      </c>
      <c r="F25" s="808">
        <v>0</v>
      </c>
      <c r="G25" s="806">
        <v>0</v>
      </c>
      <c r="H25" s="866">
        <v>0</v>
      </c>
      <c r="I25" s="811">
        <v>0</v>
      </c>
      <c r="J25" s="811">
        <v>0</v>
      </c>
      <c r="K25" s="944">
        <v>0</v>
      </c>
      <c r="L25" s="488">
        <v>0</v>
      </c>
      <c r="M25" s="1010">
        <f t="shared" si="0"/>
        <v>0</v>
      </c>
    </row>
    <row r="26" spans="1:13">
      <c r="A26" s="807" t="s">
        <v>228</v>
      </c>
      <c r="B26" s="806">
        <v>7</v>
      </c>
      <c r="C26" s="806">
        <v>1</v>
      </c>
      <c r="D26" s="806">
        <v>7</v>
      </c>
      <c r="E26" s="806">
        <v>6</v>
      </c>
      <c r="F26" s="808">
        <v>0</v>
      </c>
      <c r="G26" s="806">
        <v>2</v>
      </c>
      <c r="H26" s="866">
        <v>2</v>
      </c>
      <c r="I26" s="811">
        <v>8</v>
      </c>
      <c r="J26" s="811">
        <v>3</v>
      </c>
      <c r="K26" s="944">
        <v>8</v>
      </c>
      <c r="L26" s="488">
        <v>2</v>
      </c>
      <c r="M26" s="1010">
        <f t="shared" si="0"/>
        <v>46</v>
      </c>
    </row>
    <row r="27" spans="1:13">
      <c r="A27" s="807" t="s">
        <v>229</v>
      </c>
      <c r="B27" s="806">
        <v>0</v>
      </c>
      <c r="C27" s="806">
        <v>1</v>
      </c>
      <c r="D27" s="806">
        <v>0</v>
      </c>
      <c r="E27" s="806">
        <v>1</v>
      </c>
      <c r="F27" s="808">
        <v>0</v>
      </c>
      <c r="G27" s="806">
        <v>0</v>
      </c>
      <c r="H27" s="866">
        <v>0</v>
      </c>
      <c r="I27" s="811">
        <v>1</v>
      </c>
      <c r="J27" s="811">
        <v>0</v>
      </c>
      <c r="K27" s="944">
        <v>2</v>
      </c>
      <c r="L27" s="488">
        <v>0</v>
      </c>
      <c r="M27" s="1010">
        <f t="shared" si="0"/>
        <v>5</v>
      </c>
    </row>
    <row r="28" spans="1:13">
      <c r="A28" s="807" t="s">
        <v>230</v>
      </c>
      <c r="B28" s="806">
        <v>5</v>
      </c>
      <c r="C28" s="806">
        <v>8</v>
      </c>
      <c r="D28" s="806">
        <v>0</v>
      </c>
      <c r="E28" s="806">
        <v>7</v>
      </c>
      <c r="F28" s="808">
        <v>7</v>
      </c>
      <c r="G28" s="806">
        <v>9</v>
      </c>
      <c r="H28" s="866">
        <v>1</v>
      </c>
      <c r="I28" s="811">
        <v>3</v>
      </c>
      <c r="J28" s="811">
        <v>0</v>
      </c>
      <c r="K28" s="944">
        <v>13</v>
      </c>
      <c r="L28" s="488">
        <v>3</v>
      </c>
      <c r="M28" s="1010">
        <f t="shared" si="0"/>
        <v>56</v>
      </c>
    </row>
    <row r="29" spans="1:13">
      <c r="A29" s="807" t="s">
        <v>231</v>
      </c>
      <c r="B29" s="806">
        <v>36</v>
      </c>
      <c r="C29" s="806">
        <v>28</v>
      </c>
      <c r="D29" s="806">
        <v>30</v>
      </c>
      <c r="E29" s="806">
        <v>58</v>
      </c>
      <c r="F29" s="808">
        <v>49</v>
      </c>
      <c r="G29" s="806">
        <v>81</v>
      </c>
      <c r="H29" s="866">
        <v>55</v>
      </c>
      <c r="I29" s="811">
        <v>50</v>
      </c>
      <c r="J29" s="811">
        <v>72</v>
      </c>
      <c r="K29" s="944">
        <v>60</v>
      </c>
      <c r="L29" s="488">
        <v>39</v>
      </c>
      <c r="M29" s="1010">
        <f t="shared" si="0"/>
        <v>558</v>
      </c>
    </row>
    <row r="30" spans="1:13">
      <c r="A30" s="807" t="s">
        <v>232</v>
      </c>
      <c r="B30" s="806">
        <v>1</v>
      </c>
      <c r="C30" s="806">
        <v>4</v>
      </c>
      <c r="D30" s="806">
        <v>1</v>
      </c>
      <c r="E30" s="806">
        <v>2</v>
      </c>
      <c r="F30" s="808">
        <v>0</v>
      </c>
      <c r="G30" s="806">
        <v>2</v>
      </c>
      <c r="H30" s="866">
        <v>0</v>
      </c>
      <c r="I30" s="811">
        <v>2</v>
      </c>
      <c r="J30" s="811">
        <v>1</v>
      </c>
      <c r="K30" s="944">
        <v>0</v>
      </c>
      <c r="L30" s="488">
        <v>1</v>
      </c>
      <c r="M30" s="1010">
        <f t="shared" si="0"/>
        <v>14</v>
      </c>
    </row>
    <row r="31" spans="1:13">
      <c r="A31" s="807" t="s">
        <v>233</v>
      </c>
      <c r="B31" s="806">
        <v>1</v>
      </c>
      <c r="C31" s="806">
        <v>1</v>
      </c>
      <c r="D31" s="806">
        <v>0</v>
      </c>
      <c r="E31" s="806">
        <v>0</v>
      </c>
      <c r="F31" s="808">
        <v>3</v>
      </c>
      <c r="G31" s="806">
        <v>3</v>
      </c>
      <c r="H31" s="866">
        <v>0</v>
      </c>
      <c r="I31" s="811">
        <v>2</v>
      </c>
      <c r="J31" s="811">
        <v>1</v>
      </c>
      <c r="K31" s="944">
        <v>0</v>
      </c>
      <c r="L31" s="488">
        <v>0</v>
      </c>
      <c r="M31" s="1010">
        <f t="shared" si="0"/>
        <v>11</v>
      </c>
    </row>
    <row r="32" spans="1:13">
      <c r="A32" s="807" t="s">
        <v>234</v>
      </c>
      <c r="B32" s="806">
        <v>1</v>
      </c>
      <c r="C32" s="806">
        <v>0</v>
      </c>
      <c r="D32" s="806">
        <v>0</v>
      </c>
      <c r="E32" s="806">
        <v>0</v>
      </c>
      <c r="F32" s="808">
        <v>0</v>
      </c>
      <c r="G32" s="806">
        <v>0</v>
      </c>
      <c r="H32" s="866">
        <v>1</v>
      </c>
      <c r="I32" s="811">
        <v>0</v>
      </c>
      <c r="J32" s="811">
        <v>0</v>
      </c>
      <c r="K32" s="944">
        <v>1</v>
      </c>
      <c r="L32" s="488">
        <v>3</v>
      </c>
      <c r="M32" s="1010">
        <f t="shared" si="0"/>
        <v>6</v>
      </c>
    </row>
    <row r="33" spans="1:13">
      <c r="A33" s="807" t="s">
        <v>235</v>
      </c>
      <c r="B33" s="806">
        <v>1</v>
      </c>
      <c r="C33" s="806">
        <v>1</v>
      </c>
      <c r="D33" s="806">
        <v>2</v>
      </c>
      <c r="E33" s="806">
        <v>1</v>
      </c>
      <c r="F33" s="808">
        <v>0</v>
      </c>
      <c r="G33" s="806">
        <v>0</v>
      </c>
      <c r="H33" s="866">
        <v>0</v>
      </c>
      <c r="I33" s="811">
        <v>0</v>
      </c>
      <c r="J33" s="811">
        <v>1</v>
      </c>
      <c r="K33" s="944">
        <v>0</v>
      </c>
      <c r="L33" s="488">
        <v>1</v>
      </c>
      <c r="M33" s="1010">
        <f t="shared" si="0"/>
        <v>7</v>
      </c>
    </row>
    <row r="34" spans="1:13">
      <c r="A34" s="807" t="s">
        <v>236</v>
      </c>
      <c r="B34" s="806">
        <v>1</v>
      </c>
      <c r="C34" s="806">
        <v>0</v>
      </c>
      <c r="D34" s="806">
        <v>0</v>
      </c>
      <c r="E34" s="806">
        <v>4</v>
      </c>
      <c r="F34" s="808">
        <v>0</v>
      </c>
      <c r="G34" s="806">
        <v>0</v>
      </c>
      <c r="H34" s="866">
        <v>1</v>
      </c>
      <c r="I34" s="811">
        <v>5</v>
      </c>
      <c r="J34" s="811">
        <v>0</v>
      </c>
      <c r="K34" s="944">
        <v>2</v>
      </c>
      <c r="L34" s="488">
        <v>0</v>
      </c>
      <c r="M34" s="1010">
        <f t="shared" si="0"/>
        <v>13</v>
      </c>
    </row>
    <row r="35" spans="1:13">
      <c r="A35" s="807" t="s">
        <v>237</v>
      </c>
      <c r="B35" s="806">
        <v>0</v>
      </c>
      <c r="C35" s="806">
        <v>0</v>
      </c>
      <c r="D35" s="806">
        <v>0</v>
      </c>
      <c r="E35" s="806">
        <v>0</v>
      </c>
      <c r="F35" s="808">
        <v>0</v>
      </c>
      <c r="G35" s="806">
        <v>0</v>
      </c>
      <c r="H35" s="866">
        <v>0</v>
      </c>
      <c r="I35" s="811">
        <v>0</v>
      </c>
      <c r="J35" s="811">
        <v>0</v>
      </c>
      <c r="K35" s="944">
        <v>0</v>
      </c>
      <c r="L35" s="488">
        <v>0</v>
      </c>
      <c r="M35" s="1010">
        <f t="shared" si="0"/>
        <v>0</v>
      </c>
    </row>
    <row r="36" spans="1:13">
      <c r="A36" s="807" t="s">
        <v>238</v>
      </c>
      <c r="B36" s="806">
        <v>0</v>
      </c>
      <c r="C36" s="806">
        <v>0</v>
      </c>
      <c r="D36" s="806">
        <v>2</v>
      </c>
      <c r="E36" s="806">
        <v>0</v>
      </c>
      <c r="F36" s="808">
        <v>1</v>
      </c>
      <c r="G36" s="806">
        <v>0</v>
      </c>
      <c r="H36" s="866">
        <v>0</v>
      </c>
      <c r="I36" s="811">
        <v>1</v>
      </c>
      <c r="J36" s="811">
        <v>0</v>
      </c>
      <c r="K36" s="944">
        <v>0</v>
      </c>
      <c r="L36" s="488">
        <v>1</v>
      </c>
      <c r="M36" s="1010">
        <f t="shared" si="0"/>
        <v>5</v>
      </c>
    </row>
    <row r="37" spans="1:13">
      <c r="A37" s="807" t="s">
        <v>239</v>
      </c>
      <c r="B37" s="806">
        <v>5</v>
      </c>
      <c r="C37" s="806">
        <v>6</v>
      </c>
      <c r="D37" s="806">
        <v>1</v>
      </c>
      <c r="E37" s="806">
        <v>12</v>
      </c>
      <c r="F37" s="808">
        <v>3</v>
      </c>
      <c r="G37" s="806">
        <v>8</v>
      </c>
      <c r="H37" s="866">
        <v>3</v>
      </c>
      <c r="I37" s="811">
        <v>6</v>
      </c>
      <c r="J37" s="811">
        <v>6</v>
      </c>
      <c r="K37" s="944">
        <v>16</v>
      </c>
      <c r="L37" s="488">
        <v>7</v>
      </c>
      <c r="M37" s="1010">
        <f t="shared" si="0"/>
        <v>73</v>
      </c>
    </row>
    <row r="38" spans="1:13">
      <c r="A38" s="807" t="s">
        <v>240</v>
      </c>
      <c r="B38" s="806">
        <v>0</v>
      </c>
      <c r="C38" s="806">
        <v>0</v>
      </c>
      <c r="D38" s="806">
        <v>0</v>
      </c>
      <c r="E38" s="806">
        <v>0</v>
      </c>
      <c r="F38" s="808">
        <v>1</v>
      </c>
      <c r="G38" s="806">
        <v>0</v>
      </c>
      <c r="H38" s="866">
        <v>0</v>
      </c>
      <c r="I38" s="811">
        <v>0</v>
      </c>
      <c r="J38" s="811">
        <v>1</v>
      </c>
      <c r="K38" s="944">
        <v>1</v>
      </c>
      <c r="L38" s="488">
        <v>0</v>
      </c>
      <c r="M38" s="1010">
        <f t="shared" si="0"/>
        <v>3</v>
      </c>
    </row>
    <row r="39" spans="1:13">
      <c r="A39" s="807" t="s">
        <v>241</v>
      </c>
      <c r="B39" s="806">
        <v>0</v>
      </c>
      <c r="C39" s="806">
        <v>0</v>
      </c>
      <c r="D39" s="806">
        <v>0</v>
      </c>
      <c r="E39" s="806">
        <v>0</v>
      </c>
      <c r="F39" s="808">
        <v>1</v>
      </c>
      <c r="G39" s="806">
        <v>1</v>
      </c>
      <c r="H39" s="866">
        <v>1</v>
      </c>
      <c r="I39" s="811">
        <v>0</v>
      </c>
      <c r="J39" s="811">
        <v>0</v>
      </c>
      <c r="K39" s="944">
        <v>2</v>
      </c>
      <c r="L39" s="488">
        <v>0</v>
      </c>
      <c r="M39" s="1010">
        <f t="shared" si="0"/>
        <v>5</v>
      </c>
    </row>
    <row r="40" spans="1:13">
      <c r="A40" s="807" t="s">
        <v>242</v>
      </c>
      <c r="B40" s="806">
        <v>2</v>
      </c>
      <c r="C40" s="806">
        <v>1</v>
      </c>
      <c r="D40" s="806">
        <v>4</v>
      </c>
      <c r="E40" s="806">
        <v>1</v>
      </c>
      <c r="F40" s="808">
        <v>8</v>
      </c>
      <c r="G40" s="806">
        <v>1</v>
      </c>
      <c r="H40" s="866">
        <v>1</v>
      </c>
      <c r="I40" s="811">
        <v>4</v>
      </c>
      <c r="J40" s="811">
        <v>13</v>
      </c>
      <c r="K40" s="944">
        <v>1</v>
      </c>
      <c r="L40" s="488">
        <v>2</v>
      </c>
      <c r="M40" s="1010">
        <f t="shared" si="0"/>
        <v>38</v>
      </c>
    </row>
    <row r="41" spans="1:13">
      <c r="A41" s="807" t="s">
        <v>243</v>
      </c>
      <c r="B41" s="806">
        <v>1</v>
      </c>
      <c r="C41" s="806">
        <v>1</v>
      </c>
      <c r="D41" s="806">
        <v>0</v>
      </c>
      <c r="E41" s="806">
        <v>1</v>
      </c>
      <c r="F41" s="808">
        <v>0</v>
      </c>
      <c r="G41" s="806">
        <v>0</v>
      </c>
      <c r="H41" s="866">
        <v>0</v>
      </c>
      <c r="I41" s="811">
        <v>0</v>
      </c>
      <c r="J41" s="811">
        <v>0</v>
      </c>
      <c r="K41" s="944">
        <v>0</v>
      </c>
      <c r="L41" s="488">
        <v>0</v>
      </c>
      <c r="M41" s="1010">
        <f t="shared" si="0"/>
        <v>3</v>
      </c>
    </row>
    <row r="42" spans="1:13">
      <c r="A42" s="807" t="s">
        <v>244</v>
      </c>
      <c r="B42" s="806">
        <v>4</v>
      </c>
      <c r="C42" s="806">
        <v>0</v>
      </c>
      <c r="D42" s="806">
        <v>0</v>
      </c>
      <c r="E42" s="806">
        <v>0</v>
      </c>
      <c r="F42" s="808">
        <v>0</v>
      </c>
      <c r="G42" s="806">
        <v>0</v>
      </c>
      <c r="H42" s="866">
        <v>0</v>
      </c>
      <c r="I42" s="811">
        <v>4</v>
      </c>
      <c r="J42" s="811">
        <v>10</v>
      </c>
      <c r="K42" s="944">
        <v>18</v>
      </c>
      <c r="L42" s="488">
        <v>9</v>
      </c>
      <c r="M42" s="1010">
        <f t="shared" si="0"/>
        <v>45</v>
      </c>
    </row>
    <row r="43" spans="1:13">
      <c r="A43" s="807" t="s">
        <v>245</v>
      </c>
      <c r="B43" s="806">
        <v>0</v>
      </c>
      <c r="C43" s="806">
        <v>0</v>
      </c>
      <c r="D43" s="806">
        <v>0</v>
      </c>
      <c r="E43" s="806">
        <v>1</v>
      </c>
      <c r="F43" s="808">
        <v>1</v>
      </c>
      <c r="G43" s="806">
        <v>0</v>
      </c>
      <c r="H43" s="866">
        <v>0</v>
      </c>
      <c r="I43" s="811">
        <v>1</v>
      </c>
      <c r="J43" s="811">
        <v>0</v>
      </c>
      <c r="K43" s="944">
        <v>0</v>
      </c>
      <c r="L43" s="488">
        <v>0</v>
      </c>
      <c r="M43" s="1010">
        <f t="shared" si="0"/>
        <v>3</v>
      </c>
    </row>
    <row r="44" spans="1:13">
      <c r="A44" s="807" t="s">
        <v>246</v>
      </c>
      <c r="B44" s="806">
        <v>0</v>
      </c>
      <c r="C44" s="806">
        <v>1</v>
      </c>
      <c r="D44" s="806">
        <v>0</v>
      </c>
      <c r="E44" s="806">
        <v>0</v>
      </c>
      <c r="F44" s="808">
        <v>0</v>
      </c>
      <c r="G44" s="806">
        <v>0</v>
      </c>
      <c r="H44" s="866">
        <v>2</v>
      </c>
      <c r="I44" s="811">
        <v>0</v>
      </c>
      <c r="J44" s="811">
        <v>0</v>
      </c>
      <c r="K44" s="944">
        <v>0</v>
      </c>
      <c r="L44" s="488">
        <v>2</v>
      </c>
      <c r="M44" s="1010">
        <f t="shared" si="0"/>
        <v>5</v>
      </c>
    </row>
    <row r="45" spans="1:13">
      <c r="A45" s="807" t="s">
        <v>247</v>
      </c>
      <c r="B45" s="806">
        <v>1</v>
      </c>
      <c r="C45" s="806">
        <v>0</v>
      </c>
      <c r="D45" s="806">
        <v>0</v>
      </c>
      <c r="E45" s="806">
        <v>0</v>
      </c>
      <c r="F45" s="808">
        <v>0</v>
      </c>
      <c r="G45" s="806">
        <v>0</v>
      </c>
      <c r="H45" s="866">
        <v>0</v>
      </c>
      <c r="I45" s="811">
        <v>0</v>
      </c>
      <c r="J45" s="811">
        <v>0</v>
      </c>
      <c r="K45" s="944">
        <v>1</v>
      </c>
      <c r="L45" s="488">
        <v>3</v>
      </c>
      <c r="M45" s="1010">
        <f t="shared" si="0"/>
        <v>5</v>
      </c>
    </row>
    <row r="46" spans="1:13">
      <c r="A46" s="807" t="s">
        <v>248</v>
      </c>
      <c r="B46" s="806">
        <v>1</v>
      </c>
      <c r="C46" s="806">
        <v>0</v>
      </c>
      <c r="D46" s="806">
        <v>0</v>
      </c>
      <c r="E46" s="806">
        <v>3</v>
      </c>
      <c r="F46" s="808">
        <v>0</v>
      </c>
      <c r="G46" s="806">
        <v>0</v>
      </c>
      <c r="H46" s="866">
        <v>1</v>
      </c>
      <c r="I46" s="811">
        <v>0</v>
      </c>
      <c r="J46" s="811">
        <v>0</v>
      </c>
      <c r="K46" s="944">
        <v>0</v>
      </c>
      <c r="L46" s="488">
        <v>1</v>
      </c>
      <c r="M46" s="1010">
        <f t="shared" si="0"/>
        <v>6</v>
      </c>
    </row>
    <row r="47" spans="1:13">
      <c r="A47" s="807" t="s">
        <v>249</v>
      </c>
      <c r="B47" s="806">
        <v>0</v>
      </c>
      <c r="C47" s="806">
        <v>0</v>
      </c>
      <c r="D47" s="806">
        <v>0</v>
      </c>
      <c r="E47" s="806">
        <v>1</v>
      </c>
      <c r="F47" s="808">
        <v>1</v>
      </c>
      <c r="G47" s="806">
        <v>1</v>
      </c>
      <c r="H47" s="866">
        <v>0</v>
      </c>
      <c r="I47" s="811">
        <v>2</v>
      </c>
      <c r="J47" s="811">
        <v>1</v>
      </c>
      <c r="K47" s="944">
        <v>2</v>
      </c>
      <c r="L47" s="488">
        <v>1</v>
      </c>
      <c r="M47" s="1010">
        <f t="shared" si="0"/>
        <v>9</v>
      </c>
    </row>
    <row r="48" spans="1:13">
      <c r="A48" s="807" t="s">
        <v>250</v>
      </c>
      <c r="B48" s="806">
        <v>0</v>
      </c>
      <c r="C48" s="806">
        <v>0</v>
      </c>
      <c r="D48" s="806">
        <v>0</v>
      </c>
      <c r="E48" s="806">
        <v>1</v>
      </c>
      <c r="F48" s="808">
        <v>0</v>
      </c>
      <c r="G48" s="806">
        <v>0</v>
      </c>
      <c r="H48" s="866">
        <v>0</v>
      </c>
      <c r="I48" s="811">
        <v>0</v>
      </c>
      <c r="J48" s="811">
        <v>0</v>
      </c>
      <c r="K48" s="944">
        <v>0</v>
      </c>
      <c r="L48" s="488">
        <v>0</v>
      </c>
      <c r="M48" s="1010">
        <f t="shared" si="0"/>
        <v>1</v>
      </c>
    </row>
    <row r="49" spans="1:13">
      <c r="A49" s="807" t="s">
        <v>251</v>
      </c>
      <c r="B49" s="806">
        <v>1</v>
      </c>
      <c r="C49" s="806">
        <v>0</v>
      </c>
      <c r="D49" s="806">
        <v>0</v>
      </c>
      <c r="E49" s="806">
        <v>0</v>
      </c>
      <c r="F49" s="808">
        <v>0</v>
      </c>
      <c r="G49" s="806">
        <v>0</v>
      </c>
      <c r="H49" s="866">
        <v>0</v>
      </c>
      <c r="I49" s="811">
        <v>1</v>
      </c>
      <c r="J49" s="811">
        <v>0</v>
      </c>
      <c r="K49" s="944">
        <v>0</v>
      </c>
      <c r="L49" s="488">
        <v>0</v>
      </c>
      <c r="M49" s="1010">
        <f t="shared" si="0"/>
        <v>2</v>
      </c>
    </row>
    <row r="50" spans="1:13">
      <c r="A50" s="807" t="s">
        <v>252</v>
      </c>
      <c r="B50" s="806">
        <v>0</v>
      </c>
      <c r="C50" s="806">
        <v>1</v>
      </c>
      <c r="D50" s="806">
        <v>0</v>
      </c>
      <c r="E50" s="806">
        <v>1</v>
      </c>
      <c r="F50" s="808">
        <v>0</v>
      </c>
      <c r="G50" s="806">
        <v>0</v>
      </c>
      <c r="H50" s="866">
        <v>0</v>
      </c>
      <c r="I50" s="811">
        <v>0</v>
      </c>
      <c r="J50" s="811">
        <v>0</v>
      </c>
      <c r="K50" s="944">
        <v>1</v>
      </c>
      <c r="L50" s="488">
        <v>0</v>
      </c>
      <c r="M50" s="1010">
        <f t="shared" si="0"/>
        <v>3</v>
      </c>
    </row>
    <row r="51" spans="1:13">
      <c r="A51" s="807" t="s">
        <v>253</v>
      </c>
      <c r="B51" s="806">
        <v>0</v>
      </c>
      <c r="C51" s="806">
        <v>0</v>
      </c>
      <c r="D51" s="806">
        <v>0</v>
      </c>
      <c r="E51" s="806">
        <v>0</v>
      </c>
      <c r="F51" s="808">
        <v>0</v>
      </c>
      <c r="G51" s="806">
        <v>0</v>
      </c>
      <c r="H51" s="866">
        <v>1</v>
      </c>
      <c r="I51" s="811">
        <v>0</v>
      </c>
      <c r="J51" s="811">
        <v>0</v>
      </c>
      <c r="K51" s="944">
        <v>1</v>
      </c>
      <c r="L51" s="488">
        <v>0</v>
      </c>
      <c r="M51" s="1010">
        <f t="shared" si="0"/>
        <v>2</v>
      </c>
    </row>
    <row r="52" spans="1:13">
      <c r="A52" s="807" t="s">
        <v>254</v>
      </c>
      <c r="B52" s="806">
        <v>0</v>
      </c>
      <c r="C52" s="806">
        <v>0</v>
      </c>
      <c r="D52" s="806">
        <v>0</v>
      </c>
      <c r="E52" s="806">
        <v>0</v>
      </c>
      <c r="F52" s="808">
        <v>0</v>
      </c>
      <c r="G52" s="806">
        <v>0</v>
      </c>
      <c r="H52" s="866">
        <v>0</v>
      </c>
      <c r="I52" s="811">
        <v>0</v>
      </c>
      <c r="J52" s="811">
        <v>0</v>
      </c>
      <c r="K52" s="944">
        <v>0</v>
      </c>
      <c r="L52" s="488">
        <v>0</v>
      </c>
      <c r="M52" s="1010">
        <f t="shared" si="0"/>
        <v>0</v>
      </c>
    </row>
    <row r="53" spans="1:13">
      <c r="A53" s="807" t="s">
        <v>255</v>
      </c>
      <c r="B53" s="806">
        <v>3</v>
      </c>
      <c r="C53" s="806">
        <v>3</v>
      </c>
      <c r="D53" s="806">
        <v>1</v>
      </c>
      <c r="E53" s="806">
        <v>4</v>
      </c>
      <c r="F53" s="808">
        <v>0</v>
      </c>
      <c r="G53" s="806">
        <v>1</v>
      </c>
      <c r="H53" s="866">
        <v>1</v>
      </c>
      <c r="I53" s="811">
        <v>1</v>
      </c>
      <c r="J53" s="811">
        <v>2</v>
      </c>
      <c r="K53" s="944">
        <v>2</v>
      </c>
      <c r="L53" s="488">
        <v>2</v>
      </c>
      <c r="M53" s="1010">
        <f t="shared" si="0"/>
        <v>20</v>
      </c>
    </row>
    <row r="54" spans="1:13">
      <c r="A54" s="807" t="s">
        <v>256</v>
      </c>
      <c r="B54" s="806">
        <v>0</v>
      </c>
      <c r="C54" s="806">
        <v>0</v>
      </c>
      <c r="D54" s="806">
        <v>0</v>
      </c>
      <c r="E54" s="806">
        <v>2</v>
      </c>
      <c r="F54" s="808">
        <v>3</v>
      </c>
      <c r="G54" s="806">
        <v>0</v>
      </c>
      <c r="H54" s="866">
        <v>0</v>
      </c>
      <c r="I54" s="811">
        <v>0</v>
      </c>
      <c r="J54" s="811">
        <v>0</v>
      </c>
      <c r="K54" s="944">
        <v>0</v>
      </c>
      <c r="L54" s="488">
        <v>0</v>
      </c>
      <c r="M54" s="1010">
        <f t="shared" si="0"/>
        <v>5</v>
      </c>
    </row>
    <row r="55" spans="1:13">
      <c r="A55" s="807" t="s">
        <v>257</v>
      </c>
      <c r="B55" s="806">
        <v>0</v>
      </c>
      <c r="C55" s="806">
        <v>0</v>
      </c>
      <c r="D55" s="806">
        <v>1</v>
      </c>
      <c r="E55" s="806">
        <v>0</v>
      </c>
      <c r="F55" s="808">
        <v>0</v>
      </c>
      <c r="G55" s="806">
        <v>0</v>
      </c>
      <c r="H55" s="866">
        <v>1</v>
      </c>
      <c r="I55" s="811">
        <v>1</v>
      </c>
      <c r="J55" s="811">
        <v>1</v>
      </c>
      <c r="K55" s="944">
        <v>1</v>
      </c>
      <c r="L55" s="488">
        <v>3</v>
      </c>
      <c r="M55" s="1010">
        <f t="shared" si="0"/>
        <v>8</v>
      </c>
    </row>
    <row r="56" spans="1:13">
      <c r="A56" s="807" t="s">
        <v>258</v>
      </c>
      <c r="B56" s="806">
        <v>1</v>
      </c>
      <c r="C56" s="806">
        <v>1</v>
      </c>
      <c r="D56" s="806">
        <v>3</v>
      </c>
      <c r="E56" s="806">
        <v>1</v>
      </c>
      <c r="F56" s="808">
        <v>1</v>
      </c>
      <c r="G56" s="806">
        <v>0</v>
      </c>
      <c r="H56" s="866">
        <v>1</v>
      </c>
      <c r="I56" s="811">
        <v>0</v>
      </c>
      <c r="J56" s="811">
        <v>0</v>
      </c>
      <c r="K56" s="944">
        <v>0</v>
      </c>
      <c r="L56" s="488">
        <v>0</v>
      </c>
      <c r="M56" s="1010">
        <f t="shared" si="0"/>
        <v>8</v>
      </c>
    </row>
    <row r="57" spans="1:13">
      <c r="A57" s="807" t="s">
        <v>259</v>
      </c>
      <c r="B57" s="806">
        <v>0</v>
      </c>
      <c r="C57" s="806">
        <v>0</v>
      </c>
      <c r="D57" s="806">
        <v>2</v>
      </c>
      <c r="E57" s="806">
        <v>0</v>
      </c>
      <c r="F57" s="808">
        <v>0</v>
      </c>
      <c r="G57" s="806">
        <v>0</v>
      </c>
      <c r="H57" s="866">
        <v>0</v>
      </c>
      <c r="I57" s="811">
        <v>0</v>
      </c>
      <c r="J57" s="811">
        <v>0</v>
      </c>
      <c r="K57" s="944">
        <v>0</v>
      </c>
      <c r="L57" s="488">
        <v>0</v>
      </c>
      <c r="M57" s="1010">
        <f t="shared" si="0"/>
        <v>2</v>
      </c>
    </row>
    <row r="58" spans="1:13">
      <c r="A58" s="807" t="s">
        <v>260</v>
      </c>
      <c r="B58" s="806">
        <v>0</v>
      </c>
      <c r="C58" s="806">
        <v>0</v>
      </c>
      <c r="D58" s="806">
        <v>5</v>
      </c>
      <c r="E58" s="806">
        <v>5</v>
      </c>
      <c r="F58" s="808">
        <v>0</v>
      </c>
      <c r="G58" s="806">
        <v>3</v>
      </c>
      <c r="H58" s="866">
        <v>3</v>
      </c>
      <c r="I58" s="811">
        <v>1</v>
      </c>
      <c r="J58" s="811">
        <v>2</v>
      </c>
      <c r="K58" s="944">
        <v>1</v>
      </c>
      <c r="L58" s="488">
        <v>0</v>
      </c>
      <c r="M58" s="1010">
        <f t="shared" si="0"/>
        <v>20</v>
      </c>
    </row>
    <row r="59" spans="1:13">
      <c r="A59" s="807" t="s">
        <v>261</v>
      </c>
      <c r="B59" s="806">
        <v>1</v>
      </c>
      <c r="C59" s="806">
        <v>0</v>
      </c>
      <c r="D59" s="806">
        <v>0</v>
      </c>
      <c r="E59" s="806">
        <v>0</v>
      </c>
      <c r="F59" s="808">
        <v>0</v>
      </c>
      <c r="G59" s="806">
        <v>0</v>
      </c>
      <c r="H59" s="866">
        <v>0</v>
      </c>
      <c r="I59" s="811">
        <v>0</v>
      </c>
      <c r="J59" s="811">
        <v>1</v>
      </c>
      <c r="K59" s="944">
        <v>1</v>
      </c>
      <c r="L59" s="488">
        <v>1</v>
      </c>
      <c r="M59" s="1010">
        <f t="shared" si="0"/>
        <v>4</v>
      </c>
    </row>
    <row r="60" spans="1:13">
      <c r="A60" s="807" t="s">
        <v>262</v>
      </c>
      <c r="B60" s="806">
        <v>0</v>
      </c>
      <c r="C60" s="806">
        <v>2</v>
      </c>
      <c r="D60" s="806">
        <v>0</v>
      </c>
      <c r="E60" s="806">
        <v>1</v>
      </c>
      <c r="F60" s="808">
        <v>0</v>
      </c>
      <c r="G60" s="806">
        <v>1</v>
      </c>
      <c r="H60" s="866">
        <v>0</v>
      </c>
      <c r="I60" s="811">
        <v>0</v>
      </c>
      <c r="J60" s="811">
        <v>1</v>
      </c>
      <c r="K60" s="944">
        <v>2</v>
      </c>
      <c r="L60" s="488">
        <v>6</v>
      </c>
      <c r="M60" s="1010">
        <f t="shared" si="0"/>
        <v>13</v>
      </c>
    </row>
    <row r="61" spans="1:13">
      <c r="A61" s="807" t="s">
        <v>263</v>
      </c>
      <c r="B61" s="806">
        <v>0</v>
      </c>
      <c r="C61" s="806">
        <v>0</v>
      </c>
      <c r="D61" s="806">
        <v>0</v>
      </c>
      <c r="E61" s="806">
        <v>0</v>
      </c>
      <c r="F61" s="808">
        <v>0</v>
      </c>
      <c r="G61" s="806">
        <v>0</v>
      </c>
      <c r="H61" s="866">
        <v>0</v>
      </c>
      <c r="I61" s="811">
        <v>0</v>
      </c>
      <c r="J61" s="811">
        <v>0</v>
      </c>
      <c r="K61" s="944">
        <v>0</v>
      </c>
      <c r="L61" s="488">
        <v>1</v>
      </c>
      <c r="M61" s="1010">
        <f t="shared" si="0"/>
        <v>1</v>
      </c>
    </row>
    <row r="62" spans="1:13">
      <c r="A62" s="807" t="s">
        <v>264</v>
      </c>
      <c r="B62" s="806">
        <v>0</v>
      </c>
      <c r="C62" s="806">
        <v>0</v>
      </c>
      <c r="D62" s="806">
        <v>0</v>
      </c>
      <c r="E62" s="806">
        <v>0</v>
      </c>
      <c r="F62" s="808">
        <v>0</v>
      </c>
      <c r="G62" s="806">
        <v>0</v>
      </c>
      <c r="H62" s="866">
        <v>2</v>
      </c>
      <c r="I62" s="811">
        <v>0</v>
      </c>
      <c r="J62" s="811">
        <v>0</v>
      </c>
      <c r="K62" s="944">
        <v>1</v>
      </c>
      <c r="L62" s="488">
        <v>1</v>
      </c>
      <c r="M62" s="1010">
        <f t="shared" si="0"/>
        <v>4</v>
      </c>
    </row>
    <row r="63" spans="1:13">
      <c r="A63" s="807" t="s">
        <v>265</v>
      </c>
      <c r="B63" s="806">
        <v>0</v>
      </c>
      <c r="C63" s="806">
        <v>0</v>
      </c>
      <c r="D63" s="806">
        <v>1</v>
      </c>
      <c r="E63" s="806">
        <v>1</v>
      </c>
      <c r="F63" s="808">
        <v>0</v>
      </c>
      <c r="G63" s="806">
        <v>1</v>
      </c>
      <c r="H63" s="866">
        <v>0</v>
      </c>
      <c r="I63" s="811">
        <v>1</v>
      </c>
      <c r="J63" s="811">
        <v>0</v>
      </c>
      <c r="K63" s="944">
        <v>1</v>
      </c>
      <c r="L63" s="488">
        <v>1</v>
      </c>
      <c r="M63" s="1010">
        <f t="shared" si="0"/>
        <v>6</v>
      </c>
    </row>
    <row r="64" spans="1:13">
      <c r="A64" s="807" t="s">
        <v>266</v>
      </c>
      <c r="B64" s="806">
        <v>0</v>
      </c>
      <c r="C64" s="806">
        <v>1</v>
      </c>
      <c r="D64" s="806">
        <v>2</v>
      </c>
      <c r="E64" s="806">
        <v>0</v>
      </c>
      <c r="F64" s="808">
        <v>1</v>
      </c>
      <c r="G64" s="806">
        <v>1</v>
      </c>
      <c r="H64" s="866">
        <v>0</v>
      </c>
      <c r="I64" s="811">
        <v>0</v>
      </c>
      <c r="J64" s="811">
        <v>0</v>
      </c>
      <c r="K64" s="944">
        <v>0</v>
      </c>
      <c r="L64" s="488">
        <v>1</v>
      </c>
      <c r="M64" s="1010">
        <f t="shared" si="0"/>
        <v>6</v>
      </c>
    </row>
    <row r="65" spans="1:13">
      <c r="A65" s="807" t="s">
        <v>267</v>
      </c>
      <c r="B65" s="806">
        <v>1</v>
      </c>
      <c r="C65" s="806">
        <v>0</v>
      </c>
      <c r="D65" s="806">
        <v>0</v>
      </c>
      <c r="E65" s="806">
        <v>0</v>
      </c>
      <c r="F65" s="808">
        <v>1</v>
      </c>
      <c r="G65" s="806">
        <v>0</v>
      </c>
      <c r="H65" s="866">
        <v>0</v>
      </c>
      <c r="I65" s="811">
        <v>0</v>
      </c>
      <c r="J65" s="811">
        <v>0</v>
      </c>
      <c r="K65" s="944">
        <v>0</v>
      </c>
      <c r="L65" s="488">
        <v>0</v>
      </c>
      <c r="M65" s="1010">
        <f t="shared" si="0"/>
        <v>2</v>
      </c>
    </row>
    <row r="66" spans="1:13">
      <c r="A66" s="807" t="s">
        <v>268</v>
      </c>
      <c r="B66" s="806">
        <v>0</v>
      </c>
      <c r="C66" s="806">
        <v>1</v>
      </c>
      <c r="D66" s="806">
        <v>0</v>
      </c>
      <c r="E66" s="806">
        <v>0</v>
      </c>
      <c r="F66" s="808">
        <v>0</v>
      </c>
      <c r="G66" s="806">
        <v>1</v>
      </c>
      <c r="H66" s="866">
        <v>0</v>
      </c>
      <c r="I66" s="811">
        <v>0</v>
      </c>
      <c r="J66" s="811">
        <v>0</v>
      </c>
      <c r="K66" s="944">
        <v>1</v>
      </c>
      <c r="L66" s="488">
        <v>1</v>
      </c>
      <c r="M66" s="1010">
        <f t="shared" si="0"/>
        <v>4</v>
      </c>
    </row>
    <row r="67" spans="1:13">
      <c r="A67" s="807" t="s">
        <v>269</v>
      </c>
      <c r="B67" s="806">
        <v>3</v>
      </c>
      <c r="C67" s="806">
        <v>0</v>
      </c>
      <c r="D67" s="806">
        <v>1</v>
      </c>
      <c r="E67" s="806">
        <v>2</v>
      </c>
      <c r="F67" s="808">
        <v>0</v>
      </c>
      <c r="G67" s="806">
        <v>1</v>
      </c>
      <c r="H67" s="866">
        <v>1</v>
      </c>
      <c r="I67" s="811">
        <v>0</v>
      </c>
      <c r="J67" s="811">
        <v>0</v>
      </c>
      <c r="K67" s="944">
        <v>2</v>
      </c>
      <c r="L67" s="488">
        <v>0</v>
      </c>
      <c r="M67" s="1010">
        <f t="shared" si="0"/>
        <v>10</v>
      </c>
    </row>
    <row r="68" spans="1:13">
      <c r="A68" s="807" t="s">
        <v>270</v>
      </c>
      <c r="B68" s="806">
        <v>0</v>
      </c>
      <c r="C68" s="806">
        <v>0</v>
      </c>
      <c r="D68" s="806">
        <v>0</v>
      </c>
      <c r="E68" s="806">
        <v>0</v>
      </c>
      <c r="F68" s="808">
        <v>3</v>
      </c>
      <c r="G68" s="806">
        <v>0</v>
      </c>
      <c r="H68" s="866">
        <v>0</v>
      </c>
      <c r="I68" s="811">
        <v>0</v>
      </c>
      <c r="J68" s="811">
        <v>1</v>
      </c>
      <c r="K68" s="944">
        <v>0</v>
      </c>
      <c r="L68" s="488">
        <v>0</v>
      </c>
      <c r="M68" s="1010">
        <f t="shared" si="0"/>
        <v>4</v>
      </c>
    </row>
    <row r="69" spans="1:13">
      <c r="A69" s="807" t="s">
        <v>271</v>
      </c>
      <c r="B69" s="806">
        <v>2</v>
      </c>
      <c r="C69" s="806">
        <v>0</v>
      </c>
      <c r="D69" s="806">
        <v>1</v>
      </c>
      <c r="E69" s="806">
        <v>2</v>
      </c>
      <c r="F69" s="808">
        <v>2</v>
      </c>
      <c r="G69" s="806">
        <v>0</v>
      </c>
      <c r="H69" s="866">
        <v>0</v>
      </c>
      <c r="I69" s="811">
        <v>0</v>
      </c>
      <c r="J69" s="811">
        <v>0</v>
      </c>
      <c r="K69" s="944">
        <v>0</v>
      </c>
      <c r="L69" s="488">
        <v>0</v>
      </c>
      <c r="M69" s="1010">
        <f t="shared" ref="M69:M72" si="1">SUM(B69:L69)</f>
        <v>7</v>
      </c>
    </row>
    <row r="70" spans="1:13">
      <c r="A70" s="807" t="s">
        <v>272</v>
      </c>
      <c r="B70" s="806">
        <v>0</v>
      </c>
      <c r="C70" s="806">
        <v>0</v>
      </c>
      <c r="D70" s="806">
        <v>0</v>
      </c>
      <c r="E70" s="806">
        <v>1</v>
      </c>
      <c r="F70" s="808">
        <v>1</v>
      </c>
      <c r="G70" s="806">
        <v>0</v>
      </c>
      <c r="H70" s="866">
        <v>2</v>
      </c>
      <c r="I70" s="811">
        <v>0</v>
      </c>
      <c r="J70" s="811">
        <v>0</v>
      </c>
      <c r="K70" s="944">
        <v>1</v>
      </c>
      <c r="L70" s="488">
        <v>0</v>
      </c>
      <c r="M70" s="1010">
        <f t="shared" si="1"/>
        <v>5</v>
      </c>
    </row>
    <row r="71" spans="1:13">
      <c r="A71" s="807" t="s">
        <v>273</v>
      </c>
      <c r="B71" s="806">
        <v>2</v>
      </c>
      <c r="C71" s="806">
        <v>0</v>
      </c>
      <c r="D71" s="806">
        <v>1</v>
      </c>
      <c r="E71" s="806">
        <v>0</v>
      </c>
      <c r="F71" s="808">
        <v>0</v>
      </c>
      <c r="G71" s="806">
        <v>0</v>
      </c>
      <c r="H71" s="866">
        <v>0</v>
      </c>
      <c r="I71" s="811">
        <v>0</v>
      </c>
      <c r="J71" s="811">
        <v>0</v>
      </c>
      <c r="K71" s="944">
        <v>0</v>
      </c>
      <c r="L71" s="488">
        <v>0</v>
      </c>
      <c r="M71" s="1010">
        <f t="shared" si="1"/>
        <v>3</v>
      </c>
    </row>
    <row r="72" spans="1:13" ht="15.75" thickBot="1">
      <c r="A72" s="821" t="s">
        <v>274</v>
      </c>
      <c r="B72" s="829">
        <v>0</v>
      </c>
      <c r="C72" s="829">
        <v>0</v>
      </c>
      <c r="D72" s="829">
        <v>0</v>
      </c>
      <c r="E72" s="829">
        <v>2</v>
      </c>
      <c r="F72" s="830">
        <v>0</v>
      </c>
      <c r="G72" s="829">
        <v>1</v>
      </c>
      <c r="H72" s="68">
        <v>1</v>
      </c>
      <c r="I72" s="942">
        <v>0</v>
      </c>
      <c r="J72" s="942">
        <v>0</v>
      </c>
      <c r="K72" s="945">
        <v>2</v>
      </c>
      <c r="L72" s="488">
        <v>1</v>
      </c>
      <c r="M72" s="1035">
        <f t="shared" si="1"/>
        <v>7</v>
      </c>
    </row>
    <row r="73" spans="1:13" ht="15.75" thickBot="1">
      <c r="A73" s="818" t="s">
        <v>23</v>
      </c>
      <c r="B73" s="831">
        <f>SUM(B4:B72)</f>
        <v>127</v>
      </c>
      <c r="C73" s="831">
        <f t="shared" ref="C73:F73" si="2">SUM(C4:C72)</f>
        <v>109</v>
      </c>
      <c r="D73" s="831">
        <f t="shared" si="2"/>
        <v>112</v>
      </c>
      <c r="E73" s="831">
        <f t="shared" si="2"/>
        <v>189</v>
      </c>
      <c r="F73" s="832">
        <f t="shared" si="2"/>
        <v>176</v>
      </c>
      <c r="G73" s="833">
        <f t="shared" ref="G73:M73" si="3">SUM(G4:G72)</f>
        <v>194</v>
      </c>
      <c r="H73" s="833">
        <f t="shared" si="3"/>
        <v>140</v>
      </c>
      <c r="I73" s="833">
        <f t="shared" si="3"/>
        <v>174</v>
      </c>
      <c r="J73" s="833">
        <f t="shared" si="3"/>
        <v>170</v>
      </c>
      <c r="K73" s="833">
        <f t="shared" si="3"/>
        <v>215</v>
      </c>
      <c r="L73" s="833">
        <f t="shared" si="3"/>
        <v>134</v>
      </c>
      <c r="M73" s="833">
        <f t="shared" si="3"/>
        <v>1740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M73"/>
  <sheetViews>
    <sheetView topLeftCell="A3" zoomScale="90" zoomScaleNormal="90" workbookViewId="0">
      <selection activeCell="K3" sqref="K3"/>
    </sheetView>
  </sheetViews>
  <sheetFormatPr defaultRowHeight="15"/>
  <cols>
    <col min="1" max="1" width="68.42578125" customWidth="1"/>
    <col min="2" max="12" width="12.85546875" style="68" customWidth="1"/>
    <col min="13" max="13" width="12.85546875" style="73" customWidth="1"/>
  </cols>
  <sheetData>
    <row r="1" spans="1:13">
      <c r="A1" s="481" t="s">
        <v>0</v>
      </c>
    </row>
    <row r="2" spans="1:13" ht="15.75" thickBot="1">
      <c r="A2" s="124" t="s">
        <v>1</v>
      </c>
    </row>
    <row r="3" spans="1:13" ht="15.75" thickBot="1">
      <c r="A3" s="813" t="s">
        <v>506</v>
      </c>
      <c r="B3" s="814" t="s">
        <v>406</v>
      </c>
      <c r="C3" s="814" t="s">
        <v>484</v>
      </c>
      <c r="D3" s="814" t="s">
        <v>497</v>
      </c>
      <c r="E3" s="815" t="s">
        <v>505</v>
      </c>
      <c r="F3" s="816" t="s">
        <v>510</v>
      </c>
      <c r="G3" s="857" t="s">
        <v>515</v>
      </c>
      <c r="H3" s="857" t="s">
        <v>519</v>
      </c>
      <c r="I3" s="857" t="s">
        <v>524</v>
      </c>
      <c r="J3" s="857" t="s">
        <v>530</v>
      </c>
      <c r="K3" s="857" t="s">
        <v>538</v>
      </c>
      <c r="L3" s="857" t="s">
        <v>559</v>
      </c>
      <c r="M3" s="817" t="s">
        <v>5</v>
      </c>
    </row>
    <row r="4" spans="1:13">
      <c r="A4" s="809" t="s">
        <v>210</v>
      </c>
      <c r="B4" s="810">
        <v>1</v>
      </c>
      <c r="C4" s="810">
        <v>1</v>
      </c>
      <c r="D4" s="810">
        <v>1</v>
      </c>
      <c r="E4" s="810">
        <v>1</v>
      </c>
      <c r="F4" s="811">
        <v>5</v>
      </c>
      <c r="G4" s="811">
        <v>5</v>
      </c>
      <c r="H4" s="876">
        <v>3</v>
      </c>
      <c r="I4" s="876">
        <v>3</v>
      </c>
      <c r="J4" s="876">
        <v>1</v>
      </c>
      <c r="K4" s="811">
        <v>3</v>
      </c>
      <c r="L4" s="488">
        <v>5</v>
      </c>
      <c r="M4" s="812">
        <f>SUM(B4:L4)</f>
        <v>29</v>
      </c>
    </row>
    <row r="5" spans="1:13">
      <c r="A5" s="807" t="s">
        <v>412</v>
      </c>
      <c r="B5" s="806">
        <v>0</v>
      </c>
      <c r="C5" s="806">
        <v>0</v>
      </c>
      <c r="D5" s="806">
        <v>0</v>
      </c>
      <c r="E5" s="806">
        <v>0</v>
      </c>
      <c r="F5" s="808">
        <v>0</v>
      </c>
      <c r="G5" s="808">
        <v>0</v>
      </c>
      <c r="H5" s="811">
        <v>0</v>
      </c>
      <c r="I5" s="811">
        <v>0</v>
      </c>
      <c r="J5" s="811">
        <v>0</v>
      </c>
      <c r="K5" s="808">
        <v>0</v>
      </c>
      <c r="L5" s="488">
        <v>0</v>
      </c>
      <c r="M5" s="812">
        <f t="shared" ref="M5:M68" si="0">SUM(B5:L5)</f>
        <v>0</v>
      </c>
    </row>
    <row r="6" spans="1:13">
      <c r="A6" s="807" t="s">
        <v>211</v>
      </c>
      <c r="B6" s="806">
        <v>0</v>
      </c>
      <c r="C6" s="806">
        <v>0</v>
      </c>
      <c r="D6" s="806">
        <v>0</v>
      </c>
      <c r="E6" s="806">
        <v>0</v>
      </c>
      <c r="F6" s="808">
        <v>0</v>
      </c>
      <c r="G6" s="808">
        <v>0</v>
      </c>
      <c r="H6" s="811">
        <v>0</v>
      </c>
      <c r="I6" s="811">
        <v>0</v>
      </c>
      <c r="J6" s="811">
        <v>0</v>
      </c>
      <c r="K6" s="808">
        <v>0</v>
      </c>
      <c r="L6" s="488">
        <v>0</v>
      </c>
      <c r="M6" s="812">
        <f t="shared" si="0"/>
        <v>0</v>
      </c>
    </row>
    <row r="7" spans="1:13">
      <c r="A7" s="807" t="s">
        <v>212</v>
      </c>
      <c r="B7" s="806">
        <v>0</v>
      </c>
      <c r="C7" s="806">
        <v>0</v>
      </c>
      <c r="D7" s="806">
        <v>1</v>
      </c>
      <c r="E7" s="806">
        <v>0</v>
      </c>
      <c r="F7" s="808">
        <v>2</v>
      </c>
      <c r="G7" s="808">
        <v>3</v>
      </c>
      <c r="H7" s="811">
        <v>5</v>
      </c>
      <c r="I7" s="811">
        <v>0</v>
      </c>
      <c r="J7" s="811">
        <v>3</v>
      </c>
      <c r="K7" s="808">
        <v>1</v>
      </c>
      <c r="L7" s="488">
        <v>0</v>
      </c>
      <c r="M7" s="812">
        <f t="shared" si="0"/>
        <v>15</v>
      </c>
    </row>
    <row r="8" spans="1:13">
      <c r="A8" s="807" t="s">
        <v>213</v>
      </c>
      <c r="B8" s="806">
        <v>0</v>
      </c>
      <c r="C8" s="806">
        <v>0</v>
      </c>
      <c r="D8" s="806">
        <v>0</v>
      </c>
      <c r="E8" s="806">
        <v>1</v>
      </c>
      <c r="F8" s="808">
        <v>0</v>
      </c>
      <c r="G8" s="808">
        <v>0</v>
      </c>
      <c r="H8" s="811">
        <v>0</v>
      </c>
      <c r="I8" s="811">
        <v>1</v>
      </c>
      <c r="J8" s="811">
        <v>0</v>
      </c>
      <c r="K8" s="808">
        <v>0</v>
      </c>
      <c r="L8" s="488">
        <v>0</v>
      </c>
      <c r="M8" s="812">
        <f t="shared" si="0"/>
        <v>2</v>
      </c>
    </row>
    <row r="9" spans="1:13">
      <c r="A9" s="807" t="s">
        <v>214</v>
      </c>
      <c r="B9" s="806">
        <v>0</v>
      </c>
      <c r="C9" s="806">
        <v>1</v>
      </c>
      <c r="D9" s="806">
        <v>0</v>
      </c>
      <c r="E9" s="806">
        <v>1</v>
      </c>
      <c r="F9" s="808">
        <v>0</v>
      </c>
      <c r="G9" s="808">
        <v>0</v>
      </c>
      <c r="H9" s="811">
        <v>0</v>
      </c>
      <c r="I9" s="811">
        <v>0</v>
      </c>
      <c r="J9" s="811">
        <v>0</v>
      </c>
      <c r="K9" s="808">
        <v>0</v>
      </c>
      <c r="L9" s="488">
        <v>0</v>
      </c>
      <c r="M9" s="812">
        <f t="shared" si="0"/>
        <v>2</v>
      </c>
    </row>
    <row r="10" spans="1:13">
      <c r="A10" s="807" t="s">
        <v>215</v>
      </c>
      <c r="B10" s="806">
        <v>0</v>
      </c>
      <c r="C10" s="806">
        <v>0</v>
      </c>
      <c r="D10" s="806">
        <v>6</v>
      </c>
      <c r="E10" s="806">
        <v>72</v>
      </c>
      <c r="F10" s="808">
        <v>54</v>
      </c>
      <c r="G10" s="808">
        <v>68</v>
      </c>
      <c r="H10" s="811">
        <v>61</v>
      </c>
      <c r="I10" s="811">
        <v>69</v>
      </c>
      <c r="J10" s="811">
        <v>72</v>
      </c>
      <c r="K10" s="808">
        <v>79</v>
      </c>
      <c r="L10" s="488">
        <v>51</v>
      </c>
      <c r="M10" s="812">
        <f t="shared" si="0"/>
        <v>532</v>
      </c>
    </row>
    <row r="11" spans="1:13">
      <c r="A11" s="807" t="s">
        <v>142</v>
      </c>
      <c r="B11" s="806">
        <v>8</v>
      </c>
      <c r="C11" s="806">
        <v>32</v>
      </c>
      <c r="D11" s="806">
        <v>22</v>
      </c>
      <c r="E11" s="806">
        <v>2</v>
      </c>
      <c r="F11" s="808">
        <v>2</v>
      </c>
      <c r="G11" s="808">
        <v>0</v>
      </c>
      <c r="H11" s="811">
        <v>5</v>
      </c>
      <c r="I11" s="811">
        <v>6</v>
      </c>
      <c r="J11" s="811">
        <v>3</v>
      </c>
      <c r="K11" s="808">
        <v>3</v>
      </c>
      <c r="L11" s="488">
        <v>3</v>
      </c>
      <c r="M11" s="812">
        <f t="shared" si="0"/>
        <v>86</v>
      </c>
    </row>
    <row r="12" spans="1:13">
      <c r="A12" s="807" t="s">
        <v>216</v>
      </c>
      <c r="B12" s="806">
        <v>0</v>
      </c>
      <c r="C12" s="806">
        <v>0</v>
      </c>
      <c r="D12" s="806">
        <v>0</v>
      </c>
      <c r="E12" s="806">
        <v>0</v>
      </c>
      <c r="F12" s="808">
        <v>0</v>
      </c>
      <c r="G12" s="808">
        <v>0</v>
      </c>
      <c r="H12" s="811">
        <v>0</v>
      </c>
      <c r="I12" s="811">
        <v>0</v>
      </c>
      <c r="J12" s="811">
        <v>0</v>
      </c>
      <c r="K12" s="808">
        <v>0</v>
      </c>
      <c r="L12" s="488">
        <v>0</v>
      </c>
      <c r="M12" s="812">
        <f t="shared" si="0"/>
        <v>0</v>
      </c>
    </row>
    <row r="13" spans="1:13">
      <c r="A13" s="807" t="s">
        <v>217</v>
      </c>
      <c r="B13" s="806">
        <v>0</v>
      </c>
      <c r="C13" s="806">
        <v>0</v>
      </c>
      <c r="D13" s="806">
        <v>0</v>
      </c>
      <c r="E13" s="806">
        <v>0</v>
      </c>
      <c r="F13" s="808">
        <v>0</v>
      </c>
      <c r="G13" s="808">
        <v>0</v>
      </c>
      <c r="H13" s="811">
        <v>0</v>
      </c>
      <c r="I13" s="811">
        <v>0</v>
      </c>
      <c r="J13" s="811">
        <v>0</v>
      </c>
      <c r="K13" s="808">
        <v>0</v>
      </c>
      <c r="L13" s="488">
        <v>0</v>
      </c>
      <c r="M13" s="812">
        <f t="shared" si="0"/>
        <v>0</v>
      </c>
    </row>
    <row r="14" spans="1:13">
      <c r="A14" s="807" t="s">
        <v>218</v>
      </c>
      <c r="B14" s="806">
        <v>4</v>
      </c>
      <c r="C14" s="806">
        <v>1</v>
      </c>
      <c r="D14" s="806">
        <v>0</v>
      </c>
      <c r="E14" s="806">
        <v>4</v>
      </c>
      <c r="F14" s="808">
        <v>10</v>
      </c>
      <c r="G14" s="808">
        <v>7</v>
      </c>
      <c r="H14" s="811">
        <v>8</v>
      </c>
      <c r="I14" s="811">
        <v>18</v>
      </c>
      <c r="J14" s="811">
        <v>9</v>
      </c>
      <c r="K14" s="808">
        <v>11</v>
      </c>
      <c r="L14" s="488">
        <v>11</v>
      </c>
      <c r="M14" s="812">
        <f t="shared" si="0"/>
        <v>83</v>
      </c>
    </row>
    <row r="15" spans="1:13">
      <c r="A15" s="807" t="s">
        <v>219</v>
      </c>
      <c r="B15" s="806">
        <v>0</v>
      </c>
      <c r="C15" s="806">
        <v>0</v>
      </c>
      <c r="D15" s="806">
        <v>0</v>
      </c>
      <c r="E15" s="806">
        <v>0</v>
      </c>
      <c r="F15" s="808">
        <v>0</v>
      </c>
      <c r="G15" s="808">
        <v>0</v>
      </c>
      <c r="H15" s="811">
        <v>0</v>
      </c>
      <c r="I15" s="811">
        <v>0</v>
      </c>
      <c r="J15" s="811">
        <v>0</v>
      </c>
      <c r="K15" s="808">
        <v>0</v>
      </c>
      <c r="L15" s="488">
        <v>0</v>
      </c>
      <c r="M15" s="812">
        <f t="shared" si="0"/>
        <v>0</v>
      </c>
    </row>
    <row r="16" spans="1:13">
      <c r="A16" s="807" t="s">
        <v>220</v>
      </c>
      <c r="B16" s="806">
        <v>0</v>
      </c>
      <c r="C16" s="806">
        <v>0</v>
      </c>
      <c r="D16" s="806">
        <v>1</v>
      </c>
      <c r="E16" s="806">
        <v>0</v>
      </c>
      <c r="F16" s="808">
        <v>0</v>
      </c>
      <c r="G16" s="808">
        <v>0</v>
      </c>
      <c r="H16" s="811">
        <v>0</v>
      </c>
      <c r="I16" s="811">
        <v>0</v>
      </c>
      <c r="J16" s="811">
        <v>0</v>
      </c>
      <c r="K16" s="808">
        <v>0</v>
      </c>
      <c r="L16" s="488">
        <v>0</v>
      </c>
      <c r="M16" s="812">
        <f t="shared" si="0"/>
        <v>1</v>
      </c>
    </row>
    <row r="17" spans="1:13">
      <c r="A17" s="807" t="s">
        <v>221</v>
      </c>
      <c r="B17" s="806">
        <v>0</v>
      </c>
      <c r="C17" s="806">
        <v>1</v>
      </c>
      <c r="D17" s="806">
        <v>0</v>
      </c>
      <c r="E17" s="806">
        <v>0</v>
      </c>
      <c r="F17" s="808">
        <v>0</v>
      </c>
      <c r="G17" s="808">
        <v>0</v>
      </c>
      <c r="H17" s="811">
        <v>0</v>
      </c>
      <c r="I17" s="811">
        <v>1</v>
      </c>
      <c r="J17" s="811">
        <v>0</v>
      </c>
      <c r="K17" s="808">
        <v>0</v>
      </c>
      <c r="L17" s="488">
        <v>0</v>
      </c>
      <c r="M17" s="812">
        <f t="shared" si="0"/>
        <v>2</v>
      </c>
    </row>
    <row r="18" spans="1:13">
      <c r="A18" s="807" t="s">
        <v>222</v>
      </c>
      <c r="B18" s="806">
        <v>0</v>
      </c>
      <c r="C18" s="806">
        <v>0</v>
      </c>
      <c r="D18" s="806">
        <v>0</v>
      </c>
      <c r="E18" s="806">
        <v>1</v>
      </c>
      <c r="F18" s="808">
        <v>4</v>
      </c>
      <c r="G18" s="808">
        <v>1</v>
      </c>
      <c r="H18" s="811">
        <v>2</v>
      </c>
      <c r="I18" s="811">
        <v>1</v>
      </c>
      <c r="J18" s="811">
        <v>0</v>
      </c>
      <c r="K18" s="808">
        <v>1</v>
      </c>
      <c r="L18" s="488">
        <v>0</v>
      </c>
      <c r="M18" s="812">
        <f t="shared" si="0"/>
        <v>10</v>
      </c>
    </row>
    <row r="19" spans="1:13">
      <c r="A19" s="807" t="s">
        <v>481</v>
      </c>
      <c r="B19" s="806">
        <v>0</v>
      </c>
      <c r="C19" s="806">
        <v>0</v>
      </c>
      <c r="D19" s="806">
        <v>0</v>
      </c>
      <c r="E19" s="806">
        <v>0</v>
      </c>
      <c r="F19" s="808">
        <v>0</v>
      </c>
      <c r="G19" s="808">
        <v>0</v>
      </c>
      <c r="H19" s="811">
        <v>0</v>
      </c>
      <c r="I19" s="811">
        <v>0</v>
      </c>
      <c r="J19" s="811">
        <v>0</v>
      </c>
      <c r="K19" s="808">
        <v>0</v>
      </c>
      <c r="L19" s="488">
        <v>0</v>
      </c>
      <c r="M19" s="812">
        <f t="shared" si="0"/>
        <v>0</v>
      </c>
    </row>
    <row r="20" spans="1:13">
      <c r="A20" s="807" t="s">
        <v>223</v>
      </c>
      <c r="B20" s="806">
        <v>0</v>
      </c>
      <c r="C20" s="806">
        <v>0</v>
      </c>
      <c r="D20" s="806">
        <v>0</v>
      </c>
      <c r="E20" s="806">
        <v>1</v>
      </c>
      <c r="F20" s="808">
        <v>0</v>
      </c>
      <c r="G20" s="808">
        <v>0</v>
      </c>
      <c r="H20" s="811">
        <v>2</v>
      </c>
      <c r="I20" s="811">
        <v>0</v>
      </c>
      <c r="J20" s="811">
        <v>0</v>
      </c>
      <c r="K20" s="808">
        <v>0</v>
      </c>
      <c r="L20" s="488">
        <v>0</v>
      </c>
      <c r="M20" s="812">
        <f t="shared" si="0"/>
        <v>3</v>
      </c>
    </row>
    <row r="21" spans="1:13">
      <c r="A21" s="807" t="s">
        <v>224</v>
      </c>
      <c r="B21" s="806">
        <v>0</v>
      </c>
      <c r="C21" s="806">
        <v>0</v>
      </c>
      <c r="D21" s="806">
        <v>0</v>
      </c>
      <c r="E21" s="806">
        <v>0</v>
      </c>
      <c r="F21" s="808">
        <v>0</v>
      </c>
      <c r="G21" s="808">
        <v>0</v>
      </c>
      <c r="H21" s="811">
        <v>0</v>
      </c>
      <c r="I21" s="811">
        <v>0</v>
      </c>
      <c r="J21" s="811">
        <v>0</v>
      </c>
      <c r="K21" s="808">
        <v>0</v>
      </c>
      <c r="L21" s="488">
        <v>0</v>
      </c>
      <c r="M21" s="812">
        <f t="shared" si="0"/>
        <v>0</v>
      </c>
    </row>
    <row r="22" spans="1:13">
      <c r="A22" s="807" t="s">
        <v>225</v>
      </c>
      <c r="B22" s="806">
        <v>15</v>
      </c>
      <c r="C22" s="806">
        <v>19</v>
      </c>
      <c r="D22" s="806">
        <v>38</v>
      </c>
      <c r="E22" s="806">
        <v>27</v>
      </c>
      <c r="F22" s="808">
        <v>23</v>
      </c>
      <c r="G22" s="808">
        <v>17</v>
      </c>
      <c r="H22" s="811">
        <v>29</v>
      </c>
      <c r="I22" s="811">
        <v>30</v>
      </c>
      <c r="J22" s="811">
        <v>30</v>
      </c>
      <c r="K22" s="808">
        <v>43</v>
      </c>
      <c r="L22" s="488">
        <v>44</v>
      </c>
      <c r="M22" s="812">
        <f t="shared" si="0"/>
        <v>315</v>
      </c>
    </row>
    <row r="23" spans="1:13">
      <c r="A23" s="807" t="s">
        <v>226</v>
      </c>
      <c r="B23" s="806">
        <v>2</v>
      </c>
      <c r="C23" s="806">
        <v>3</v>
      </c>
      <c r="D23" s="806">
        <v>9</v>
      </c>
      <c r="E23" s="806">
        <v>7</v>
      </c>
      <c r="F23" s="808">
        <v>0</v>
      </c>
      <c r="G23" s="808">
        <v>2</v>
      </c>
      <c r="H23" s="811">
        <v>2</v>
      </c>
      <c r="I23" s="811">
        <v>1</v>
      </c>
      <c r="J23" s="811">
        <v>3</v>
      </c>
      <c r="K23" s="808">
        <v>0</v>
      </c>
      <c r="L23" s="488">
        <v>4</v>
      </c>
      <c r="M23" s="812">
        <f t="shared" si="0"/>
        <v>33</v>
      </c>
    </row>
    <row r="24" spans="1:13">
      <c r="A24" s="807" t="s">
        <v>227</v>
      </c>
      <c r="B24" s="806">
        <v>9</v>
      </c>
      <c r="C24" s="806">
        <v>6</v>
      </c>
      <c r="D24" s="806">
        <v>8</v>
      </c>
      <c r="E24" s="806">
        <v>13</v>
      </c>
      <c r="F24" s="808">
        <v>12</v>
      </c>
      <c r="G24" s="808">
        <v>11</v>
      </c>
      <c r="H24" s="811">
        <v>14</v>
      </c>
      <c r="I24" s="811">
        <v>8</v>
      </c>
      <c r="J24" s="811">
        <v>6</v>
      </c>
      <c r="K24" s="808">
        <v>13</v>
      </c>
      <c r="L24" s="488">
        <v>15</v>
      </c>
      <c r="M24" s="812">
        <f t="shared" si="0"/>
        <v>115</v>
      </c>
    </row>
    <row r="25" spans="1:13">
      <c r="A25" s="807" t="s">
        <v>413</v>
      </c>
      <c r="B25" s="806">
        <v>0</v>
      </c>
      <c r="C25" s="806">
        <v>0</v>
      </c>
      <c r="D25" s="806">
        <v>0</v>
      </c>
      <c r="E25" s="806">
        <v>0</v>
      </c>
      <c r="F25" s="808">
        <v>0</v>
      </c>
      <c r="G25" s="808">
        <v>0</v>
      </c>
      <c r="H25" s="811">
        <v>0</v>
      </c>
      <c r="I25" s="811">
        <v>0</v>
      </c>
      <c r="J25" s="811">
        <v>0</v>
      </c>
      <c r="K25" s="808">
        <v>0</v>
      </c>
      <c r="L25" s="488">
        <v>0</v>
      </c>
      <c r="M25" s="812">
        <f t="shared" si="0"/>
        <v>0</v>
      </c>
    </row>
    <row r="26" spans="1:13">
      <c r="A26" s="807" t="s">
        <v>228</v>
      </c>
      <c r="B26" s="806">
        <v>2</v>
      </c>
      <c r="C26" s="806">
        <v>3</v>
      </c>
      <c r="D26" s="806">
        <v>2</v>
      </c>
      <c r="E26" s="806">
        <v>0</v>
      </c>
      <c r="F26" s="808">
        <v>4</v>
      </c>
      <c r="G26" s="808">
        <v>4</v>
      </c>
      <c r="H26" s="811">
        <v>2</v>
      </c>
      <c r="I26" s="811">
        <v>3</v>
      </c>
      <c r="J26" s="811">
        <v>1</v>
      </c>
      <c r="K26" s="808">
        <v>2</v>
      </c>
      <c r="L26" s="488">
        <v>1</v>
      </c>
      <c r="M26" s="812">
        <f t="shared" si="0"/>
        <v>24</v>
      </c>
    </row>
    <row r="27" spans="1:13">
      <c r="A27" s="807" t="s">
        <v>229</v>
      </c>
      <c r="B27" s="806">
        <v>1</v>
      </c>
      <c r="C27" s="806">
        <v>1</v>
      </c>
      <c r="D27" s="806">
        <v>0</v>
      </c>
      <c r="E27" s="806">
        <v>1</v>
      </c>
      <c r="F27" s="808">
        <v>0</v>
      </c>
      <c r="G27" s="808">
        <v>0</v>
      </c>
      <c r="H27" s="811">
        <v>1</v>
      </c>
      <c r="I27" s="811">
        <v>2</v>
      </c>
      <c r="J27" s="811">
        <v>2</v>
      </c>
      <c r="K27" s="808">
        <v>1</v>
      </c>
      <c r="L27" s="488">
        <v>0</v>
      </c>
      <c r="M27" s="812">
        <f t="shared" si="0"/>
        <v>9</v>
      </c>
    </row>
    <row r="28" spans="1:13">
      <c r="A28" s="807" t="s">
        <v>230</v>
      </c>
      <c r="B28" s="806">
        <v>1</v>
      </c>
      <c r="C28" s="806">
        <v>2</v>
      </c>
      <c r="D28" s="806">
        <v>0</v>
      </c>
      <c r="E28" s="806">
        <v>1</v>
      </c>
      <c r="F28" s="808">
        <v>2</v>
      </c>
      <c r="G28" s="808">
        <v>4</v>
      </c>
      <c r="H28" s="811">
        <v>0</v>
      </c>
      <c r="I28" s="811">
        <v>0</v>
      </c>
      <c r="J28" s="811">
        <v>2</v>
      </c>
      <c r="K28" s="808">
        <v>4</v>
      </c>
      <c r="L28" s="488">
        <v>1</v>
      </c>
      <c r="M28" s="812">
        <f t="shared" si="0"/>
        <v>17</v>
      </c>
    </row>
    <row r="29" spans="1:13">
      <c r="A29" s="807" t="s">
        <v>231</v>
      </c>
      <c r="B29" s="806">
        <v>15</v>
      </c>
      <c r="C29" s="806">
        <v>12</v>
      </c>
      <c r="D29" s="806">
        <v>21</v>
      </c>
      <c r="E29" s="806">
        <v>30</v>
      </c>
      <c r="F29" s="808">
        <v>15</v>
      </c>
      <c r="G29" s="808">
        <v>27</v>
      </c>
      <c r="H29" s="811">
        <v>31</v>
      </c>
      <c r="I29" s="811">
        <v>26</v>
      </c>
      <c r="J29" s="811">
        <v>58</v>
      </c>
      <c r="K29" s="808">
        <v>50</v>
      </c>
      <c r="L29" s="488">
        <v>39</v>
      </c>
      <c r="M29" s="812">
        <f t="shared" si="0"/>
        <v>324</v>
      </c>
    </row>
    <row r="30" spans="1:13">
      <c r="A30" s="807" t="s">
        <v>232</v>
      </c>
      <c r="B30" s="806">
        <v>3</v>
      </c>
      <c r="C30" s="806">
        <v>2</v>
      </c>
      <c r="D30" s="806">
        <v>8</v>
      </c>
      <c r="E30" s="806">
        <v>1</v>
      </c>
      <c r="F30" s="808">
        <v>0</v>
      </c>
      <c r="G30" s="808">
        <v>1</v>
      </c>
      <c r="H30" s="811">
        <v>1</v>
      </c>
      <c r="I30" s="811">
        <v>0</v>
      </c>
      <c r="J30" s="811">
        <v>4</v>
      </c>
      <c r="K30" s="808">
        <v>1</v>
      </c>
      <c r="L30" s="488">
        <v>0</v>
      </c>
      <c r="M30" s="812">
        <f t="shared" si="0"/>
        <v>21</v>
      </c>
    </row>
    <row r="31" spans="1:13">
      <c r="A31" s="807" t="s">
        <v>233</v>
      </c>
      <c r="B31" s="806">
        <v>0</v>
      </c>
      <c r="C31" s="806">
        <v>1</v>
      </c>
      <c r="D31" s="806">
        <v>2</v>
      </c>
      <c r="E31" s="806">
        <v>0</v>
      </c>
      <c r="F31" s="808">
        <v>2</v>
      </c>
      <c r="G31" s="808">
        <v>1</v>
      </c>
      <c r="H31" s="811">
        <v>4</v>
      </c>
      <c r="I31" s="811">
        <v>0</v>
      </c>
      <c r="J31" s="811">
        <v>0</v>
      </c>
      <c r="K31" s="808">
        <v>0</v>
      </c>
      <c r="L31" s="488">
        <v>0</v>
      </c>
      <c r="M31" s="812">
        <f t="shared" si="0"/>
        <v>10</v>
      </c>
    </row>
    <row r="32" spans="1:13">
      <c r="A32" s="807" t="s">
        <v>234</v>
      </c>
      <c r="B32" s="806">
        <v>0</v>
      </c>
      <c r="C32" s="806">
        <v>2</v>
      </c>
      <c r="D32" s="806">
        <v>0</v>
      </c>
      <c r="E32" s="806">
        <v>0</v>
      </c>
      <c r="F32" s="808">
        <v>0</v>
      </c>
      <c r="G32" s="808">
        <v>0</v>
      </c>
      <c r="H32" s="811">
        <v>1</v>
      </c>
      <c r="I32" s="811">
        <v>0</v>
      </c>
      <c r="J32" s="811">
        <v>0</v>
      </c>
      <c r="K32" s="808">
        <v>1</v>
      </c>
      <c r="L32" s="488">
        <v>1</v>
      </c>
      <c r="M32" s="812">
        <f t="shared" si="0"/>
        <v>5</v>
      </c>
    </row>
    <row r="33" spans="1:13">
      <c r="A33" s="807" t="s">
        <v>235</v>
      </c>
      <c r="B33" s="806">
        <v>0</v>
      </c>
      <c r="C33" s="806">
        <v>0</v>
      </c>
      <c r="D33" s="806">
        <v>0</v>
      </c>
      <c r="E33" s="806">
        <v>0</v>
      </c>
      <c r="F33" s="808">
        <v>0</v>
      </c>
      <c r="G33" s="808">
        <v>0</v>
      </c>
      <c r="H33" s="811">
        <v>0</v>
      </c>
      <c r="I33" s="811">
        <v>0</v>
      </c>
      <c r="J33" s="811">
        <v>0</v>
      </c>
      <c r="K33" s="808">
        <v>0</v>
      </c>
      <c r="L33" s="488">
        <v>0</v>
      </c>
      <c r="M33" s="812">
        <f t="shared" si="0"/>
        <v>0</v>
      </c>
    </row>
    <row r="34" spans="1:13">
      <c r="A34" s="807" t="s">
        <v>236</v>
      </c>
      <c r="B34" s="806">
        <v>2</v>
      </c>
      <c r="C34" s="806">
        <v>2</v>
      </c>
      <c r="D34" s="806">
        <v>0</v>
      </c>
      <c r="E34" s="806">
        <v>1</v>
      </c>
      <c r="F34" s="808">
        <v>1</v>
      </c>
      <c r="G34" s="808">
        <v>0</v>
      </c>
      <c r="H34" s="811">
        <v>0</v>
      </c>
      <c r="I34" s="811">
        <v>0</v>
      </c>
      <c r="J34" s="811">
        <v>1</v>
      </c>
      <c r="K34" s="808">
        <v>3</v>
      </c>
      <c r="L34" s="488">
        <v>1</v>
      </c>
      <c r="M34" s="812">
        <f t="shared" si="0"/>
        <v>11</v>
      </c>
    </row>
    <row r="35" spans="1:13">
      <c r="A35" s="807" t="s">
        <v>237</v>
      </c>
      <c r="B35" s="806">
        <v>0</v>
      </c>
      <c r="C35" s="806">
        <v>0</v>
      </c>
      <c r="D35" s="806">
        <v>0</v>
      </c>
      <c r="E35" s="806">
        <v>0</v>
      </c>
      <c r="F35" s="808">
        <v>0</v>
      </c>
      <c r="G35" s="808">
        <v>0</v>
      </c>
      <c r="H35" s="811">
        <v>0</v>
      </c>
      <c r="I35" s="811">
        <v>0</v>
      </c>
      <c r="J35" s="811">
        <v>0</v>
      </c>
      <c r="K35" s="808">
        <v>0</v>
      </c>
      <c r="L35" s="488">
        <v>0</v>
      </c>
      <c r="M35" s="812">
        <f t="shared" si="0"/>
        <v>0</v>
      </c>
    </row>
    <row r="36" spans="1:13">
      <c r="A36" s="807" t="s">
        <v>238</v>
      </c>
      <c r="B36" s="806">
        <v>0</v>
      </c>
      <c r="C36" s="806">
        <v>0</v>
      </c>
      <c r="D36" s="806">
        <v>0</v>
      </c>
      <c r="E36" s="806">
        <v>0</v>
      </c>
      <c r="F36" s="808">
        <v>1</v>
      </c>
      <c r="G36" s="808">
        <v>0</v>
      </c>
      <c r="H36" s="811">
        <v>0</v>
      </c>
      <c r="I36" s="811">
        <v>0</v>
      </c>
      <c r="J36" s="811">
        <v>0</v>
      </c>
      <c r="K36" s="808">
        <v>0</v>
      </c>
      <c r="L36" s="488">
        <v>0</v>
      </c>
      <c r="M36" s="812">
        <f t="shared" si="0"/>
        <v>1</v>
      </c>
    </row>
    <row r="37" spans="1:13">
      <c r="A37" s="807" t="s">
        <v>239</v>
      </c>
      <c r="B37" s="806">
        <v>1</v>
      </c>
      <c r="C37" s="806">
        <v>6</v>
      </c>
      <c r="D37" s="806">
        <v>2</v>
      </c>
      <c r="E37" s="806">
        <v>6</v>
      </c>
      <c r="F37" s="808">
        <v>1</v>
      </c>
      <c r="G37" s="808">
        <v>1</v>
      </c>
      <c r="H37" s="811">
        <v>2</v>
      </c>
      <c r="I37" s="811">
        <v>5</v>
      </c>
      <c r="J37" s="811">
        <v>4</v>
      </c>
      <c r="K37" s="808">
        <v>3</v>
      </c>
      <c r="L37" s="488">
        <v>6</v>
      </c>
      <c r="M37" s="812">
        <f t="shared" si="0"/>
        <v>37</v>
      </c>
    </row>
    <row r="38" spans="1:13">
      <c r="A38" s="807" t="s">
        <v>240</v>
      </c>
      <c r="B38" s="806">
        <v>0</v>
      </c>
      <c r="C38" s="806">
        <v>0</v>
      </c>
      <c r="D38" s="806">
        <v>0</v>
      </c>
      <c r="E38" s="806">
        <v>0</v>
      </c>
      <c r="F38" s="808">
        <v>0</v>
      </c>
      <c r="G38" s="808">
        <v>0</v>
      </c>
      <c r="H38" s="811">
        <v>0</v>
      </c>
      <c r="I38" s="811">
        <v>0</v>
      </c>
      <c r="J38" s="811">
        <v>0</v>
      </c>
      <c r="K38" s="808">
        <v>0</v>
      </c>
      <c r="L38" s="488">
        <v>0</v>
      </c>
      <c r="M38" s="812">
        <f t="shared" si="0"/>
        <v>0</v>
      </c>
    </row>
    <row r="39" spans="1:13">
      <c r="A39" s="807" t="s">
        <v>241</v>
      </c>
      <c r="B39" s="806">
        <v>0</v>
      </c>
      <c r="C39" s="806">
        <v>0</v>
      </c>
      <c r="D39" s="806">
        <v>0</v>
      </c>
      <c r="E39" s="806">
        <v>0</v>
      </c>
      <c r="F39" s="808">
        <v>0</v>
      </c>
      <c r="G39" s="808">
        <v>0</v>
      </c>
      <c r="H39" s="811">
        <v>1</v>
      </c>
      <c r="I39" s="811">
        <v>0</v>
      </c>
      <c r="J39" s="811">
        <v>0</v>
      </c>
      <c r="K39" s="808">
        <v>0</v>
      </c>
      <c r="L39" s="488">
        <v>1</v>
      </c>
      <c r="M39" s="812">
        <f t="shared" si="0"/>
        <v>2</v>
      </c>
    </row>
    <row r="40" spans="1:13">
      <c r="A40" s="807" t="s">
        <v>242</v>
      </c>
      <c r="B40" s="806">
        <v>1</v>
      </c>
      <c r="C40" s="806">
        <v>1</v>
      </c>
      <c r="D40" s="806">
        <v>11</v>
      </c>
      <c r="E40" s="806">
        <v>7</v>
      </c>
      <c r="F40" s="808">
        <v>15</v>
      </c>
      <c r="G40" s="808">
        <v>3</v>
      </c>
      <c r="H40" s="811">
        <v>0</v>
      </c>
      <c r="I40" s="811">
        <v>2</v>
      </c>
      <c r="J40" s="811">
        <v>2</v>
      </c>
      <c r="K40" s="808">
        <v>2</v>
      </c>
      <c r="L40" s="488">
        <v>4</v>
      </c>
      <c r="M40" s="812">
        <f t="shared" si="0"/>
        <v>48</v>
      </c>
    </row>
    <row r="41" spans="1:13">
      <c r="A41" s="807" t="s">
        <v>243</v>
      </c>
      <c r="B41" s="806">
        <v>0</v>
      </c>
      <c r="C41" s="806">
        <v>1</v>
      </c>
      <c r="D41" s="806">
        <v>1</v>
      </c>
      <c r="E41" s="806">
        <v>3</v>
      </c>
      <c r="F41" s="808">
        <v>0</v>
      </c>
      <c r="G41" s="808">
        <v>3</v>
      </c>
      <c r="H41" s="811">
        <v>0</v>
      </c>
      <c r="I41" s="811">
        <v>0</v>
      </c>
      <c r="J41" s="811">
        <v>0</v>
      </c>
      <c r="K41" s="808">
        <v>0</v>
      </c>
      <c r="L41" s="488">
        <v>0</v>
      </c>
      <c r="M41" s="812">
        <f t="shared" si="0"/>
        <v>8</v>
      </c>
    </row>
    <row r="42" spans="1:13">
      <c r="A42" s="807" t="s">
        <v>244</v>
      </c>
      <c r="B42" s="806">
        <v>0</v>
      </c>
      <c r="C42" s="806">
        <v>1</v>
      </c>
      <c r="D42" s="806">
        <v>4</v>
      </c>
      <c r="E42" s="806">
        <v>0</v>
      </c>
      <c r="F42" s="808">
        <v>0</v>
      </c>
      <c r="G42" s="808">
        <v>0</v>
      </c>
      <c r="H42" s="811">
        <v>1</v>
      </c>
      <c r="I42" s="811">
        <v>0</v>
      </c>
      <c r="J42" s="811">
        <v>8</v>
      </c>
      <c r="K42" s="808">
        <v>4</v>
      </c>
      <c r="L42" s="488">
        <v>4</v>
      </c>
      <c r="M42" s="812">
        <f t="shared" si="0"/>
        <v>22</v>
      </c>
    </row>
    <row r="43" spans="1:13">
      <c r="A43" s="807" t="s">
        <v>245</v>
      </c>
      <c r="B43" s="806">
        <v>0</v>
      </c>
      <c r="C43" s="806">
        <v>0</v>
      </c>
      <c r="D43" s="806">
        <v>0</v>
      </c>
      <c r="E43" s="806">
        <v>0</v>
      </c>
      <c r="F43" s="808">
        <v>2</v>
      </c>
      <c r="G43" s="808">
        <v>0</v>
      </c>
      <c r="H43" s="811">
        <v>1</v>
      </c>
      <c r="I43" s="811">
        <v>0</v>
      </c>
      <c r="J43" s="811">
        <v>0</v>
      </c>
      <c r="K43" s="808">
        <v>0</v>
      </c>
      <c r="L43" s="488">
        <v>0</v>
      </c>
      <c r="M43" s="812">
        <f t="shared" si="0"/>
        <v>3</v>
      </c>
    </row>
    <row r="44" spans="1:13">
      <c r="A44" s="807" t="s">
        <v>246</v>
      </c>
      <c r="B44" s="806">
        <v>0</v>
      </c>
      <c r="C44" s="806">
        <v>0</v>
      </c>
      <c r="D44" s="806">
        <v>0</v>
      </c>
      <c r="E44" s="806">
        <v>1</v>
      </c>
      <c r="F44" s="808">
        <v>1</v>
      </c>
      <c r="G44" s="808">
        <v>2</v>
      </c>
      <c r="H44" s="811">
        <v>1</v>
      </c>
      <c r="I44" s="811">
        <v>1</v>
      </c>
      <c r="J44" s="811">
        <v>0</v>
      </c>
      <c r="K44" s="808">
        <v>0</v>
      </c>
      <c r="L44" s="488">
        <v>0</v>
      </c>
      <c r="M44" s="812">
        <f t="shared" si="0"/>
        <v>6</v>
      </c>
    </row>
    <row r="45" spans="1:13">
      <c r="A45" s="807" t="s">
        <v>247</v>
      </c>
      <c r="B45" s="806">
        <v>2</v>
      </c>
      <c r="C45" s="806">
        <v>0</v>
      </c>
      <c r="D45" s="806">
        <v>0</v>
      </c>
      <c r="E45" s="806">
        <v>0</v>
      </c>
      <c r="F45" s="808">
        <v>0</v>
      </c>
      <c r="G45" s="808">
        <v>0</v>
      </c>
      <c r="H45" s="811">
        <v>0</v>
      </c>
      <c r="I45" s="811">
        <v>0</v>
      </c>
      <c r="J45" s="811">
        <v>0</v>
      </c>
      <c r="K45" s="808">
        <v>0</v>
      </c>
      <c r="L45" s="488">
        <v>0</v>
      </c>
      <c r="M45" s="812">
        <f t="shared" si="0"/>
        <v>2</v>
      </c>
    </row>
    <row r="46" spans="1:13">
      <c r="A46" s="807" t="s">
        <v>248</v>
      </c>
      <c r="B46" s="806">
        <v>0</v>
      </c>
      <c r="C46" s="806">
        <v>0</v>
      </c>
      <c r="D46" s="806">
        <v>0</v>
      </c>
      <c r="E46" s="806">
        <v>1</v>
      </c>
      <c r="F46" s="808">
        <v>0</v>
      </c>
      <c r="G46" s="808">
        <v>0</v>
      </c>
      <c r="H46" s="811">
        <v>1</v>
      </c>
      <c r="I46" s="811">
        <v>0</v>
      </c>
      <c r="J46" s="811">
        <v>0</v>
      </c>
      <c r="K46" s="808">
        <v>0</v>
      </c>
      <c r="L46" s="488">
        <v>0</v>
      </c>
      <c r="M46" s="812">
        <f t="shared" si="0"/>
        <v>2</v>
      </c>
    </row>
    <row r="47" spans="1:13">
      <c r="A47" s="807" t="s">
        <v>249</v>
      </c>
      <c r="B47" s="806">
        <v>0</v>
      </c>
      <c r="C47" s="806">
        <v>1</v>
      </c>
      <c r="D47" s="806">
        <v>0</v>
      </c>
      <c r="E47" s="806">
        <v>0</v>
      </c>
      <c r="F47" s="808">
        <v>0</v>
      </c>
      <c r="G47" s="808">
        <v>0</v>
      </c>
      <c r="H47" s="811">
        <v>0</v>
      </c>
      <c r="I47" s="811">
        <v>0</v>
      </c>
      <c r="J47" s="811">
        <v>1</v>
      </c>
      <c r="K47" s="808">
        <v>0</v>
      </c>
      <c r="L47" s="488">
        <v>0</v>
      </c>
      <c r="M47" s="812">
        <f t="shared" si="0"/>
        <v>2</v>
      </c>
    </row>
    <row r="48" spans="1:13">
      <c r="A48" s="807" t="s">
        <v>250</v>
      </c>
      <c r="B48" s="806">
        <v>0</v>
      </c>
      <c r="C48" s="806">
        <v>0</v>
      </c>
      <c r="D48" s="806">
        <v>0</v>
      </c>
      <c r="E48" s="806">
        <v>0</v>
      </c>
      <c r="F48" s="808">
        <v>0</v>
      </c>
      <c r="G48" s="808">
        <v>0</v>
      </c>
      <c r="H48" s="811">
        <v>0</v>
      </c>
      <c r="I48" s="811">
        <v>0</v>
      </c>
      <c r="J48" s="811">
        <v>0</v>
      </c>
      <c r="K48" s="808">
        <v>0</v>
      </c>
      <c r="L48" s="488">
        <v>0</v>
      </c>
      <c r="M48" s="812">
        <f t="shared" si="0"/>
        <v>0</v>
      </c>
    </row>
    <row r="49" spans="1:13">
      <c r="A49" s="807" t="s">
        <v>251</v>
      </c>
      <c r="B49" s="806">
        <v>0</v>
      </c>
      <c r="C49" s="806">
        <v>0</v>
      </c>
      <c r="D49" s="806">
        <v>1</v>
      </c>
      <c r="E49" s="806">
        <v>0</v>
      </c>
      <c r="F49" s="808">
        <v>0</v>
      </c>
      <c r="G49" s="808">
        <v>2</v>
      </c>
      <c r="H49" s="811">
        <v>0</v>
      </c>
      <c r="I49" s="811">
        <v>0</v>
      </c>
      <c r="J49" s="811">
        <v>0</v>
      </c>
      <c r="K49" s="808">
        <v>0</v>
      </c>
      <c r="L49" s="488">
        <v>0</v>
      </c>
      <c r="M49" s="812">
        <f t="shared" si="0"/>
        <v>3</v>
      </c>
    </row>
    <row r="50" spans="1:13">
      <c r="A50" s="807" t="s">
        <v>252</v>
      </c>
      <c r="B50" s="806">
        <v>0</v>
      </c>
      <c r="C50" s="806">
        <v>0</v>
      </c>
      <c r="D50" s="806">
        <v>0</v>
      </c>
      <c r="E50" s="806">
        <v>0</v>
      </c>
      <c r="F50" s="808">
        <v>0</v>
      </c>
      <c r="G50" s="808">
        <v>0</v>
      </c>
      <c r="H50" s="811">
        <v>1</v>
      </c>
      <c r="I50" s="811">
        <v>2</v>
      </c>
      <c r="J50" s="811">
        <v>0</v>
      </c>
      <c r="K50" s="808">
        <v>0</v>
      </c>
      <c r="L50" s="488">
        <v>0</v>
      </c>
      <c r="M50" s="812">
        <f t="shared" si="0"/>
        <v>3</v>
      </c>
    </row>
    <row r="51" spans="1:13">
      <c r="A51" s="807" t="s">
        <v>253</v>
      </c>
      <c r="B51" s="806">
        <v>0</v>
      </c>
      <c r="C51" s="806">
        <v>0</v>
      </c>
      <c r="D51" s="806">
        <v>0</v>
      </c>
      <c r="E51" s="806">
        <v>1</v>
      </c>
      <c r="F51" s="808">
        <v>1</v>
      </c>
      <c r="G51" s="808">
        <v>0</v>
      </c>
      <c r="H51" s="811">
        <v>0</v>
      </c>
      <c r="I51" s="811">
        <v>0</v>
      </c>
      <c r="J51" s="811">
        <v>0</v>
      </c>
      <c r="K51" s="808">
        <v>0</v>
      </c>
      <c r="L51" s="488">
        <v>0</v>
      </c>
      <c r="M51" s="812">
        <f t="shared" si="0"/>
        <v>2</v>
      </c>
    </row>
    <row r="52" spans="1:13">
      <c r="A52" s="807" t="s">
        <v>254</v>
      </c>
      <c r="B52" s="806">
        <v>0</v>
      </c>
      <c r="C52" s="806">
        <v>0</v>
      </c>
      <c r="D52" s="806">
        <v>0</v>
      </c>
      <c r="E52" s="806">
        <v>0</v>
      </c>
      <c r="F52" s="808">
        <v>0</v>
      </c>
      <c r="G52" s="808">
        <v>0</v>
      </c>
      <c r="H52" s="811">
        <v>0</v>
      </c>
      <c r="I52" s="811">
        <v>0</v>
      </c>
      <c r="J52" s="811">
        <v>0</v>
      </c>
      <c r="K52" s="808">
        <v>0</v>
      </c>
      <c r="L52" s="488">
        <v>0</v>
      </c>
      <c r="M52" s="812">
        <f t="shared" si="0"/>
        <v>0</v>
      </c>
    </row>
    <row r="53" spans="1:13">
      <c r="A53" s="807" t="s">
        <v>255</v>
      </c>
      <c r="B53" s="806">
        <v>0</v>
      </c>
      <c r="C53" s="806">
        <v>1</v>
      </c>
      <c r="D53" s="806">
        <v>0</v>
      </c>
      <c r="E53" s="806">
        <v>0</v>
      </c>
      <c r="F53" s="808">
        <v>0</v>
      </c>
      <c r="G53" s="808">
        <v>4</v>
      </c>
      <c r="H53" s="811">
        <v>0</v>
      </c>
      <c r="I53" s="811">
        <v>2</v>
      </c>
      <c r="J53" s="811">
        <v>2</v>
      </c>
      <c r="K53" s="808">
        <v>0</v>
      </c>
      <c r="L53" s="488">
        <v>1</v>
      </c>
      <c r="M53" s="812">
        <f t="shared" si="0"/>
        <v>10</v>
      </c>
    </row>
    <row r="54" spans="1:13">
      <c r="A54" s="807" t="s">
        <v>256</v>
      </c>
      <c r="B54" s="806">
        <v>0</v>
      </c>
      <c r="C54" s="806">
        <v>0</v>
      </c>
      <c r="D54" s="806">
        <v>0</v>
      </c>
      <c r="E54" s="806">
        <v>0</v>
      </c>
      <c r="F54" s="808">
        <v>1</v>
      </c>
      <c r="G54" s="808">
        <v>1</v>
      </c>
      <c r="H54" s="811">
        <v>0</v>
      </c>
      <c r="I54" s="811">
        <v>1</v>
      </c>
      <c r="J54" s="811">
        <v>0</v>
      </c>
      <c r="K54" s="808">
        <v>0</v>
      </c>
      <c r="L54" s="488">
        <v>0</v>
      </c>
      <c r="M54" s="812">
        <f t="shared" si="0"/>
        <v>3</v>
      </c>
    </row>
    <row r="55" spans="1:13">
      <c r="A55" s="807" t="s">
        <v>257</v>
      </c>
      <c r="B55" s="806">
        <v>0</v>
      </c>
      <c r="C55" s="806">
        <v>1</v>
      </c>
      <c r="D55" s="806">
        <v>1</v>
      </c>
      <c r="E55" s="806">
        <v>2</v>
      </c>
      <c r="F55" s="808">
        <v>0</v>
      </c>
      <c r="G55" s="808">
        <v>0</v>
      </c>
      <c r="H55" s="811">
        <v>0</v>
      </c>
      <c r="I55" s="811">
        <v>1</v>
      </c>
      <c r="J55" s="811">
        <v>0</v>
      </c>
      <c r="K55" s="808">
        <v>2</v>
      </c>
      <c r="L55" s="488">
        <v>0</v>
      </c>
      <c r="M55" s="812">
        <f t="shared" si="0"/>
        <v>7</v>
      </c>
    </row>
    <row r="56" spans="1:13">
      <c r="A56" s="807" t="s">
        <v>258</v>
      </c>
      <c r="B56" s="806">
        <v>1</v>
      </c>
      <c r="C56" s="806">
        <v>0</v>
      </c>
      <c r="D56" s="806">
        <v>0</v>
      </c>
      <c r="E56" s="806">
        <v>0</v>
      </c>
      <c r="F56" s="808">
        <v>0</v>
      </c>
      <c r="G56" s="808">
        <v>0</v>
      </c>
      <c r="H56" s="811">
        <v>0</v>
      </c>
      <c r="I56" s="811">
        <v>0</v>
      </c>
      <c r="J56" s="811">
        <v>0</v>
      </c>
      <c r="K56" s="808">
        <v>0</v>
      </c>
      <c r="L56" s="488">
        <v>1</v>
      </c>
      <c r="M56" s="812">
        <f t="shared" si="0"/>
        <v>2</v>
      </c>
    </row>
    <row r="57" spans="1:13">
      <c r="A57" s="807" t="s">
        <v>259</v>
      </c>
      <c r="B57" s="806">
        <v>0</v>
      </c>
      <c r="C57" s="806">
        <v>0</v>
      </c>
      <c r="D57" s="806">
        <v>0</v>
      </c>
      <c r="E57" s="806">
        <v>0</v>
      </c>
      <c r="F57" s="808">
        <v>0</v>
      </c>
      <c r="G57" s="808">
        <v>0</v>
      </c>
      <c r="H57" s="811">
        <v>1</v>
      </c>
      <c r="I57" s="811">
        <v>0</v>
      </c>
      <c r="J57" s="811">
        <v>0</v>
      </c>
      <c r="K57" s="808">
        <v>0</v>
      </c>
      <c r="L57" s="488">
        <v>0</v>
      </c>
      <c r="M57" s="812">
        <f t="shared" si="0"/>
        <v>1</v>
      </c>
    </row>
    <row r="58" spans="1:13">
      <c r="A58" s="807" t="s">
        <v>260</v>
      </c>
      <c r="B58" s="806">
        <v>0</v>
      </c>
      <c r="C58" s="806">
        <v>0</v>
      </c>
      <c r="D58" s="806">
        <v>0</v>
      </c>
      <c r="E58" s="806">
        <v>1</v>
      </c>
      <c r="F58" s="808">
        <v>0</v>
      </c>
      <c r="G58" s="808">
        <v>0</v>
      </c>
      <c r="H58" s="811">
        <v>2</v>
      </c>
      <c r="I58" s="811">
        <v>2</v>
      </c>
      <c r="J58" s="811">
        <v>0</v>
      </c>
      <c r="K58" s="808">
        <v>1</v>
      </c>
      <c r="L58" s="488">
        <v>1</v>
      </c>
      <c r="M58" s="812">
        <f t="shared" si="0"/>
        <v>7</v>
      </c>
    </row>
    <row r="59" spans="1:13">
      <c r="A59" s="807" t="s">
        <v>261</v>
      </c>
      <c r="B59" s="806">
        <v>0</v>
      </c>
      <c r="C59" s="806">
        <v>0</v>
      </c>
      <c r="D59" s="806">
        <v>0</v>
      </c>
      <c r="E59" s="806">
        <v>0</v>
      </c>
      <c r="F59" s="808">
        <v>0</v>
      </c>
      <c r="G59" s="808">
        <v>0</v>
      </c>
      <c r="H59" s="811">
        <v>0</v>
      </c>
      <c r="I59" s="811">
        <v>0</v>
      </c>
      <c r="J59" s="811">
        <v>0</v>
      </c>
      <c r="K59" s="808">
        <v>0</v>
      </c>
      <c r="L59" s="488">
        <v>0</v>
      </c>
      <c r="M59" s="812">
        <f t="shared" si="0"/>
        <v>0</v>
      </c>
    </row>
    <row r="60" spans="1:13">
      <c r="A60" s="807" t="s">
        <v>262</v>
      </c>
      <c r="B60" s="806">
        <v>0</v>
      </c>
      <c r="C60" s="806">
        <v>0</v>
      </c>
      <c r="D60" s="806">
        <v>0</v>
      </c>
      <c r="E60" s="806">
        <v>0</v>
      </c>
      <c r="F60" s="808">
        <v>0</v>
      </c>
      <c r="G60" s="808">
        <v>0</v>
      </c>
      <c r="H60" s="811">
        <v>0</v>
      </c>
      <c r="I60" s="811">
        <v>0</v>
      </c>
      <c r="J60" s="811">
        <v>0</v>
      </c>
      <c r="K60" s="808">
        <v>1</v>
      </c>
      <c r="L60" s="488">
        <v>0</v>
      </c>
      <c r="M60" s="812">
        <f t="shared" si="0"/>
        <v>1</v>
      </c>
    </row>
    <row r="61" spans="1:13">
      <c r="A61" s="807" t="s">
        <v>263</v>
      </c>
      <c r="B61" s="806">
        <v>0</v>
      </c>
      <c r="C61" s="806">
        <v>1</v>
      </c>
      <c r="D61" s="806">
        <v>0</v>
      </c>
      <c r="E61" s="806">
        <v>0</v>
      </c>
      <c r="F61" s="808">
        <v>0</v>
      </c>
      <c r="G61" s="808">
        <v>0</v>
      </c>
      <c r="H61" s="811">
        <v>1</v>
      </c>
      <c r="I61" s="811">
        <v>1</v>
      </c>
      <c r="J61" s="811">
        <v>0</v>
      </c>
      <c r="K61" s="808">
        <v>0</v>
      </c>
      <c r="L61" s="488">
        <v>0</v>
      </c>
      <c r="M61" s="812">
        <f t="shared" si="0"/>
        <v>3</v>
      </c>
    </row>
    <row r="62" spans="1:13">
      <c r="A62" s="807" t="s">
        <v>264</v>
      </c>
      <c r="B62" s="806">
        <v>0</v>
      </c>
      <c r="C62" s="806">
        <v>0</v>
      </c>
      <c r="D62" s="806">
        <v>0</v>
      </c>
      <c r="E62" s="806">
        <v>0</v>
      </c>
      <c r="F62" s="808">
        <v>0</v>
      </c>
      <c r="G62" s="808">
        <v>0</v>
      </c>
      <c r="H62" s="811">
        <v>0</v>
      </c>
      <c r="I62" s="811">
        <v>0</v>
      </c>
      <c r="J62" s="811">
        <v>1</v>
      </c>
      <c r="K62" s="808">
        <v>0</v>
      </c>
      <c r="L62" s="488">
        <v>0</v>
      </c>
      <c r="M62" s="812">
        <f t="shared" si="0"/>
        <v>1</v>
      </c>
    </row>
    <row r="63" spans="1:13">
      <c r="A63" s="807" t="s">
        <v>265</v>
      </c>
      <c r="B63" s="806">
        <v>0</v>
      </c>
      <c r="C63" s="806">
        <v>0</v>
      </c>
      <c r="D63" s="806">
        <v>0</v>
      </c>
      <c r="E63" s="806">
        <v>0</v>
      </c>
      <c r="F63" s="808">
        <v>0</v>
      </c>
      <c r="G63" s="808">
        <v>0</v>
      </c>
      <c r="H63" s="811">
        <v>0</v>
      </c>
      <c r="I63" s="811">
        <v>0</v>
      </c>
      <c r="J63" s="811">
        <v>0</v>
      </c>
      <c r="K63" s="808">
        <v>0</v>
      </c>
      <c r="L63" s="488">
        <v>0</v>
      </c>
      <c r="M63" s="812">
        <f t="shared" si="0"/>
        <v>0</v>
      </c>
    </row>
    <row r="64" spans="1:13">
      <c r="A64" s="807" t="s">
        <v>266</v>
      </c>
      <c r="B64" s="806">
        <v>0</v>
      </c>
      <c r="C64" s="806">
        <v>0</v>
      </c>
      <c r="D64" s="806">
        <v>1</v>
      </c>
      <c r="E64" s="806">
        <v>1</v>
      </c>
      <c r="F64" s="808">
        <v>0</v>
      </c>
      <c r="G64" s="808">
        <v>1</v>
      </c>
      <c r="H64" s="811">
        <v>1</v>
      </c>
      <c r="I64" s="811">
        <v>0</v>
      </c>
      <c r="J64" s="811">
        <v>0</v>
      </c>
      <c r="K64" s="808">
        <v>0</v>
      </c>
      <c r="L64" s="488">
        <v>1</v>
      </c>
      <c r="M64" s="812">
        <f t="shared" si="0"/>
        <v>5</v>
      </c>
    </row>
    <row r="65" spans="1:13">
      <c r="A65" s="807" t="s">
        <v>267</v>
      </c>
      <c r="B65" s="806">
        <v>0</v>
      </c>
      <c r="C65" s="806">
        <v>0</v>
      </c>
      <c r="D65" s="806">
        <v>0</v>
      </c>
      <c r="E65" s="806">
        <v>0</v>
      </c>
      <c r="F65" s="808">
        <v>1</v>
      </c>
      <c r="G65" s="808">
        <v>0</v>
      </c>
      <c r="H65" s="811">
        <v>0</v>
      </c>
      <c r="I65" s="811">
        <v>0</v>
      </c>
      <c r="J65" s="811">
        <v>0</v>
      </c>
      <c r="K65" s="808">
        <v>0</v>
      </c>
      <c r="L65" s="488">
        <v>0</v>
      </c>
      <c r="M65" s="812">
        <f t="shared" si="0"/>
        <v>1</v>
      </c>
    </row>
    <row r="66" spans="1:13">
      <c r="A66" s="807" t="s">
        <v>268</v>
      </c>
      <c r="B66" s="806">
        <v>0</v>
      </c>
      <c r="C66" s="806">
        <v>0</v>
      </c>
      <c r="D66" s="806">
        <v>1</v>
      </c>
      <c r="E66" s="806">
        <v>0</v>
      </c>
      <c r="F66" s="808">
        <v>0</v>
      </c>
      <c r="G66" s="808">
        <v>0</v>
      </c>
      <c r="H66" s="811">
        <v>0</v>
      </c>
      <c r="I66" s="811">
        <v>0</v>
      </c>
      <c r="J66" s="811">
        <v>0</v>
      </c>
      <c r="K66" s="808">
        <v>0</v>
      </c>
      <c r="L66" s="488">
        <v>2</v>
      </c>
      <c r="M66" s="812">
        <f t="shared" si="0"/>
        <v>3</v>
      </c>
    </row>
    <row r="67" spans="1:13">
      <c r="A67" s="807" t="s">
        <v>269</v>
      </c>
      <c r="B67" s="806">
        <v>0</v>
      </c>
      <c r="C67" s="806">
        <v>0</v>
      </c>
      <c r="D67" s="806">
        <v>1</v>
      </c>
      <c r="E67" s="806">
        <v>0</v>
      </c>
      <c r="F67" s="808">
        <v>0</v>
      </c>
      <c r="G67" s="808">
        <v>0</v>
      </c>
      <c r="H67" s="811">
        <v>0</v>
      </c>
      <c r="I67" s="811">
        <v>0</v>
      </c>
      <c r="J67" s="811">
        <v>0</v>
      </c>
      <c r="K67" s="808">
        <v>2</v>
      </c>
      <c r="L67" s="488">
        <v>0</v>
      </c>
      <c r="M67" s="812">
        <f t="shared" si="0"/>
        <v>3</v>
      </c>
    </row>
    <row r="68" spans="1:13">
      <c r="A68" s="807" t="s">
        <v>270</v>
      </c>
      <c r="B68" s="806">
        <v>0</v>
      </c>
      <c r="C68" s="806">
        <v>0</v>
      </c>
      <c r="D68" s="806">
        <v>1</v>
      </c>
      <c r="E68" s="806">
        <v>1</v>
      </c>
      <c r="F68" s="808">
        <v>0</v>
      </c>
      <c r="G68" s="808">
        <v>0</v>
      </c>
      <c r="H68" s="811">
        <v>0</v>
      </c>
      <c r="I68" s="811">
        <v>0</v>
      </c>
      <c r="J68" s="811">
        <v>0</v>
      </c>
      <c r="K68" s="808">
        <v>0</v>
      </c>
      <c r="L68" s="488">
        <v>0</v>
      </c>
      <c r="M68" s="812">
        <f t="shared" si="0"/>
        <v>2</v>
      </c>
    </row>
    <row r="69" spans="1:13">
      <c r="A69" s="807" t="s">
        <v>271</v>
      </c>
      <c r="B69" s="806">
        <v>1</v>
      </c>
      <c r="C69" s="806">
        <v>0</v>
      </c>
      <c r="D69" s="806">
        <v>0</v>
      </c>
      <c r="E69" s="806">
        <v>1</v>
      </c>
      <c r="F69" s="808">
        <v>1</v>
      </c>
      <c r="G69" s="808">
        <v>0</v>
      </c>
      <c r="H69" s="811">
        <v>1</v>
      </c>
      <c r="I69" s="811">
        <v>0</v>
      </c>
      <c r="J69" s="811">
        <v>0</v>
      </c>
      <c r="K69" s="808">
        <v>0</v>
      </c>
      <c r="L69" s="488">
        <v>0</v>
      </c>
      <c r="M69" s="812">
        <f t="shared" ref="M69:M72" si="1">SUM(B69:L69)</f>
        <v>4</v>
      </c>
    </row>
    <row r="70" spans="1:13">
      <c r="A70" s="807" t="s">
        <v>272</v>
      </c>
      <c r="B70" s="806">
        <v>1</v>
      </c>
      <c r="C70" s="806">
        <v>0</v>
      </c>
      <c r="D70" s="806">
        <v>0</v>
      </c>
      <c r="E70" s="806">
        <v>1</v>
      </c>
      <c r="F70" s="808">
        <v>2</v>
      </c>
      <c r="G70" s="808">
        <v>1</v>
      </c>
      <c r="H70" s="811">
        <v>0</v>
      </c>
      <c r="I70" s="811">
        <v>0</v>
      </c>
      <c r="J70" s="811">
        <v>1</v>
      </c>
      <c r="K70" s="808">
        <v>1</v>
      </c>
      <c r="L70" s="488">
        <v>0</v>
      </c>
      <c r="M70" s="812">
        <f t="shared" si="1"/>
        <v>7</v>
      </c>
    </row>
    <row r="71" spans="1:13">
      <c r="A71" s="807" t="s">
        <v>273</v>
      </c>
      <c r="B71" s="806">
        <v>0</v>
      </c>
      <c r="C71" s="806">
        <v>0</v>
      </c>
      <c r="D71" s="806">
        <v>0</v>
      </c>
      <c r="E71" s="806">
        <v>0</v>
      </c>
      <c r="F71" s="808">
        <v>0</v>
      </c>
      <c r="G71" s="808">
        <v>0</v>
      </c>
      <c r="H71" s="811">
        <v>0</v>
      </c>
      <c r="I71" s="811">
        <v>1</v>
      </c>
      <c r="J71" s="811">
        <v>0</v>
      </c>
      <c r="K71" s="808">
        <v>0</v>
      </c>
      <c r="L71" s="488">
        <v>0</v>
      </c>
      <c r="M71" s="812">
        <f t="shared" si="1"/>
        <v>1</v>
      </c>
    </row>
    <row r="72" spans="1:13" ht="15.75" thickBot="1">
      <c r="A72" s="821" t="s">
        <v>274</v>
      </c>
      <c r="B72" s="829">
        <v>0</v>
      </c>
      <c r="C72" s="829">
        <v>0</v>
      </c>
      <c r="D72" s="829">
        <v>0</v>
      </c>
      <c r="E72" s="829">
        <v>0</v>
      </c>
      <c r="F72" s="830">
        <v>0</v>
      </c>
      <c r="G72" s="830">
        <v>0</v>
      </c>
      <c r="H72" s="877">
        <v>0</v>
      </c>
      <c r="I72" s="877">
        <v>1</v>
      </c>
      <c r="J72" s="811">
        <v>0</v>
      </c>
      <c r="K72" s="830">
        <v>1</v>
      </c>
      <c r="L72" s="488">
        <v>0</v>
      </c>
      <c r="M72" s="1009">
        <f t="shared" si="1"/>
        <v>2</v>
      </c>
    </row>
    <row r="73" spans="1:13" ht="15.75" thickBot="1">
      <c r="A73" s="818" t="s">
        <v>23</v>
      </c>
      <c r="B73" s="831">
        <f>SUM(B4:B72)</f>
        <v>70</v>
      </c>
      <c r="C73" s="831">
        <f t="shared" ref="C73:F73" si="2">SUM(C4:C72)</f>
        <v>102</v>
      </c>
      <c r="D73" s="831">
        <f t="shared" si="2"/>
        <v>143</v>
      </c>
      <c r="E73" s="831">
        <f t="shared" si="2"/>
        <v>190</v>
      </c>
      <c r="F73" s="832">
        <f t="shared" si="2"/>
        <v>162</v>
      </c>
      <c r="G73" s="833">
        <f t="shared" ref="G73:M73" si="3">SUM(G4:G72)</f>
        <v>169</v>
      </c>
      <c r="H73" s="833">
        <f t="shared" si="3"/>
        <v>185</v>
      </c>
      <c r="I73" s="833">
        <f t="shared" si="3"/>
        <v>188</v>
      </c>
      <c r="J73" s="833">
        <f t="shared" si="3"/>
        <v>214</v>
      </c>
      <c r="K73" s="946">
        <f t="shared" si="3"/>
        <v>233</v>
      </c>
      <c r="L73" s="946">
        <f t="shared" si="3"/>
        <v>197</v>
      </c>
      <c r="M73" s="833">
        <f t="shared" si="3"/>
        <v>1853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R67"/>
  <sheetViews>
    <sheetView zoomScaleNormal="100" workbookViewId="0">
      <selection activeCell="K67" sqref="K67"/>
    </sheetView>
  </sheetViews>
  <sheetFormatPr defaultRowHeight="15"/>
  <cols>
    <col min="1" max="1" width="15.42578125" customWidth="1"/>
    <col min="2" max="2" width="10.5703125" customWidth="1"/>
    <col min="3" max="3" width="10.28515625" customWidth="1"/>
    <col min="4" max="4" width="9.5703125" customWidth="1"/>
    <col min="5" max="5" width="7.7109375" bestFit="1" customWidth="1"/>
    <col min="6" max="6" width="11" customWidth="1"/>
    <col min="7" max="7" width="10.28515625" customWidth="1"/>
    <col min="8" max="8" width="6.42578125" bestFit="1" customWidth="1"/>
    <col min="9" max="9" width="7" bestFit="1" customWidth="1"/>
    <col min="10" max="10" width="6.5703125" bestFit="1" customWidth="1"/>
    <col min="11" max="11" width="7.140625" bestFit="1" customWidth="1"/>
    <col min="12" max="12" width="6.28515625" bestFit="1" customWidth="1"/>
    <col min="13" max="13" width="6.42578125" bestFit="1" customWidth="1"/>
    <col min="14" max="14" width="5.5703125" bestFit="1" customWidth="1"/>
    <col min="15" max="15" width="7.7109375" bestFit="1" customWidth="1"/>
    <col min="16" max="16" width="9.85546875" customWidth="1"/>
    <col min="17" max="17" width="8.140625" bestFit="1" customWidth="1"/>
    <col min="18" max="18" width="9.140625" customWidth="1"/>
  </cols>
  <sheetData>
    <row r="1" spans="1:18">
      <c r="A1" s="78" t="s">
        <v>0</v>
      </c>
      <c r="I1" s="514"/>
      <c r="J1" s="514"/>
      <c r="K1" s="514"/>
      <c r="L1" s="514"/>
      <c r="M1" s="514"/>
      <c r="N1" s="514"/>
      <c r="O1" s="514"/>
      <c r="P1" s="514"/>
      <c r="Q1" s="514"/>
    </row>
    <row r="2" spans="1:18">
      <c r="A2" s="1" t="s">
        <v>1</v>
      </c>
      <c r="I2" s="514"/>
      <c r="J2" s="514"/>
      <c r="K2" s="514"/>
      <c r="L2" s="514"/>
      <c r="M2" s="514"/>
      <c r="N2" s="514"/>
      <c r="O2" s="514"/>
      <c r="P2" s="514"/>
      <c r="Q2" s="514"/>
    </row>
    <row r="3" spans="1:18" ht="15.75" thickBot="1">
      <c r="I3" s="514"/>
      <c r="J3" s="514"/>
      <c r="K3" s="514"/>
      <c r="L3" s="514"/>
      <c r="M3" s="514"/>
      <c r="N3" s="514"/>
      <c r="O3" s="514"/>
      <c r="P3" s="514"/>
      <c r="Q3" s="514"/>
    </row>
    <row r="4" spans="1:18" ht="46.5" customHeight="1" thickBot="1">
      <c r="A4" s="194" t="s">
        <v>3</v>
      </c>
      <c r="B4" s="195">
        <v>45627</v>
      </c>
      <c r="C4" s="195">
        <v>45597</v>
      </c>
      <c r="D4" s="195">
        <v>45566</v>
      </c>
      <c r="E4" s="195">
        <v>45536</v>
      </c>
      <c r="F4" s="195">
        <v>45505</v>
      </c>
      <c r="G4" s="195">
        <v>45474</v>
      </c>
      <c r="H4" s="195">
        <v>45444</v>
      </c>
      <c r="I4" s="196">
        <v>45413</v>
      </c>
      <c r="J4" s="195">
        <v>45383</v>
      </c>
      <c r="K4" s="197">
        <v>45352</v>
      </c>
      <c r="L4" s="198">
        <v>45323</v>
      </c>
      <c r="M4" s="198">
        <v>45292</v>
      </c>
      <c r="N4" s="198" t="s">
        <v>5</v>
      </c>
      <c r="O4" s="199" t="s">
        <v>311</v>
      </c>
      <c r="P4" s="200" t="s">
        <v>562</v>
      </c>
      <c r="Q4" s="201" t="s">
        <v>480</v>
      </c>
    </row>
    <row r="5" spans="1:18" ht="15.75" thickBot="1">
      <c r="A5" s="202" t="s">
        <v>312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4"/>
      <c r="N5" s="205"/>
      <c r="O5" s="206"/>
      <c r="P5" s="207"/>
      <c r="Q5" s="208"/>
    </row>
    <row r="6" spans="1:18" ht="15.75" thickBot="1">
      <c r="A6" s="209" t="s">
        <v>313</v>
      </c>
      <c r="B6" s="210"/>
      <c r="C6" s="291">
        <v>134</v>
      </c>
      <c r="D6" s="935">
        <v>215</v>
      </c>
      <c r="E6" s="935">
        <v>170</v>
      </c>
      <c r="F6" s="935">
        <v>174</v>
      </c>
      <c r="G6" s="935">
        <v>140</v>
      </c>
      <c r="H6" s="935">
        <v>194</v>
      </c>
      <c r="I6" s="935">
        <v>176</v>
      </c>
      <c r="J6" s="935">
        <v>189</v>
      </c>
      <c r="K6" s="935">
        <v>112</v>
      </c>
      <c r="L6" s="935">
        <v>109</v>
      </c>
      <c r="M6" s="936">
        <v>127</v>
      </c>
      <c r="N6" s="211">
        <f>SUM(B6:M6)</f>
        <v>1740</v>
      </c>
      <c r="O6" s="212">
        <f>AVERAGE(B6:M6)</f>
        <v>158.18181818181819</v>
      </c>
      <c r="P6" s="213">
        <f>(C6/C$9)*100</f>
        <v>40.483383685800604</v>
      </c>
      <c r="Q6" s="213">
        <f>(N6/N$15)*100</f>
        <v>23.66702937976061</v>
      </c>
    </row>
    <row r="7" spans="1:18">
      <c r="A7" s="214" t="s">
        <v>314</v>
      </c>
      <c r="B7" s="215"/>
      <c r="C7" s="294">
        <v>197</v>
      </c>
      <c r="D7" s="937">
        <v>233</v>
      </c>
      <c r="E7" s="937">
        <v>214</v>
      </c>
      <c r="F7" s="937">
        <v>188</v>
      </c>
      <c r="G7" s="937">
        <v>185</v>
      </c>
      <c r="H7" s="937">
        <v>169</v>
      </c>
      <c r="I7" s="937">
        <v>162</v>
      </c>
      <c r="J7" s="937">
        <v>190</v>
      </c>
      <c r="K7" s="937">
        <v>143</v>
      </c>
      <c r="L7" s="937">
        <v>102</v>
      </c>
      <c r="M7" s="938">
        <v>70</v>
      </c>
      <c r="N7" s="216">
        <f>SUM(B7:M7)</f>
        <v>1853</v>
      </c>
      <c r="O7" s="217">
        <f>AVERAGE(B7:M7)</f>
        <v>168.45454545454547</v>
      </c>
      <c r="P7" s="213">
        <f>(C7/C$9)*100</f>
        <v>59.516616314199396</v>
      </c>
      <c r="Q7" s="218">
        <f>(N7/N$15)*100</f>
        <v>25.204026115342764</v>
      </c>
    </row>
    <row r="8" spans="1:18" ht="15.75" thickBot="1">
      <c r="A8" s="219" t="s">
        <v>315</v>
      </c>
      <c r="B8" s="220"/>
      <c r="C8" s="297">
        <v>2</v>
      </c>
      <c r="D8" s="939">
        <v>0</v>
      </c>
      <c r="E8" s="939">
        <v>11</v>
      </c>
      <c r="F8" s="939">
        <v>6</v>
      </c>
      <c r="G8" s="939">
        <v>0</v>
      </c>
      <c r="H8" s="939">
        <v>3</v>
      </c>
      <c r="I8" s="939">
        <v>3</v>
      </c>
      <c r="J8" s="939">
        <v>18</v>
      </c>
      <c r="K8" s="939">
        <v>107</v>
      </c>
      <c r="L8" s="939">
        <v>19</v>
      </c>
      <c r="M8" s="940">
        <v>8</v>
      </c>
      <c r="N8" s="221">
        <f>SUM(B8:M8)</f>
        <v>177</v>
      </c>
      <c r="O8" s="222">
        <f>AVERAGE(B8:M8)</f>
        <v>16.09090909090909</v>
      </c>
      <c r="P8" s="223"/>
      <c r="Q8" s="218">
        <f>(N8/N$15)*100</f>
        <v>2.4075081610446136</v>
      </c>
    </row>
    <row r="9" spans="1:18" ht="24.75" customHeight="1" thickBot="1">
      <c r="A9" s="224" t="s">
        <v>316</v>
      </c>
      <c r="B9" s="225"/>
      <c r="C9" s="891">
        <f t="shared" ref="C9:N9" si="0">SUM(C6:C7)</f>
        <v>331</v>
      </c>
      <c r="D9" s="891">
        <f t="shared" si="0"/>
        <v>448</v>
      </c>
      <c r="E9" s="891">
        <f t="shared" si="0"/>
        <v>384</v>
      </c>
      <c r="F9" s="891">
        <f t="shared" si="0"/>
        <v>362</v>
      </c>
      <c r="G9" s="891">
        <f t="shared" si="0"/>
        <v>325</v>
      </c>
      <c r="H9" s="891">
        <f t="shared" si="0"/>
        <v>363</v>
      </c>
      <c r="I9" s="891">
        <f t="shared" si="0"/>
        <v>338</v>
      </c>
      <c r="J9" s="891">
        <f t="shared" si="0"/>
        <v>379</v>
      </c>
      <c r="K9" s="891">
        <f t="shared" si="0"/>
        <v>255</v>
      </c>
      <c r="L9" s="891">
        <f t="shared" si="0"/>
        <v>211</v>
      </c>
      <c r="M9" s="891">
        <f t="shared" si="0"/>
        <v>197</v>
      </c>
      <c r="N9" s="226">
        <f t="shared" si="0"/>
        <v>3593</v>
      </c>
      <c r="O9" s="227">
        <f>AVERAGE(B9:M9)</f>
        <v>326.63636363636363</v>
      </c>
      <c r="P9" s="228">
        <f>SUM(P6:P7)</f>
        <v>100</v>
      </c>
      <c r="Q9" s="229"/>
    </row>
    <row r="10" spans="1:18" ht="15.75" thickBot="1">
      <c r="A10" s="230" t="s">
        <v>317</v>
      </c>
      <c r="B10" s="231"/>
      <c r="C10" s="827">
        <f t="shared" ref="C10:N10" si="1">SUM(C6:C8)</f>
        <v>333</v>
      </c>
      <c r="D10" s="827">
        <f t="shared" si="1"/>
        <v>448</v>
      </c>
      <c r="E10" s="827">
        <f t="shared" si="1"/>
        <v>395</v>
      </c>
      <c r="F10" s="827">
        <f t="shared" si="1"/>
        <v>368</v>
      </c>
      <c r="G10" s="827">
        <f t="shared" si="1"/>
        <v>325</v>
      </c>
      <c r="H10" s="827">
        <f t="shared" si="1"/>
        <v>366</v>
      </c>
      <c r="I10" s="827">
        <f t="shared" si="1"/>
        <v>341</v>
      </c>
      <c r="J10" s="231">
        <f t="shared" si="1"/>
        <v>397</v>
      </c>
      <c r="K10" s="231">
        <f t="shared" si="1"/>
        <v>362</v>
      </c>
      <c r="L10" s="231">
        <f t="shared" si="1"/>
        <v>230</v>
      </c>
      <c r="M10" s="231">
        <f t="shared" si="1"/>
        <v>205</v>
      </c>
      <c r="N10" s="232">
        <f t="shared" si="1"/>
        <v>3770</v>
      </c>
      <c r="O10" s="233">
        <f>AVERAGE(B10:M10)</f>
        <v>342.72727272727275</v>
      </c>
      <c r="P10" s="234"/>
      <c r="Q10" s="218">
        <f>SUM(Q6:Q8)</f>
        <v>51.278563656147988</v>
      </c>
    </row>
    <row r="11" spans="1:18" ht="15.75" thickBot="1">
      <c r="A11" s="235"/>
      <c r="B11" s="236"/>
      <c r="C11" s="236"/>
      <c r="D11" s="236"/>
      <c r="E11" s="889"/>
      <c r="F11" s="236"/>
      <c r="G11" s="236"/>
      <c r="H11" s="236"/>
      <c r="I11" s="236"/>
      <c r="J11" s="236"/>
      <c r="K11" s="236"/>
      <c r="L11" s="236"/>
      <c r="M11" s="237"/>
      <c r="N11" s="238"/>
      <c r="O11" s="239"/>
      <c r="P11" s="240"/>
      <c r="Q11" s="241"/>
    </row>
    <row r="12" spans="1:18" ht="15.75" thickBot="1">
      <c r="A12" s="242" t="s">
        <v>318</v>
      </c>
      <c r="B12" s="243"/>
      <c r="C12" s="203"/>
      <c r="D12" s="203"/>
      <c r="E12" s="890"/>
      <c r="F12" s="203"/>
      <c r="G12" s="203"/>
      <c r="H12" s="203"/>
      <c r="I12" s="203"/>
      <c r="J12" s="203"/>
      <c r="K12" s="203"/>
      <c r="L12" s="203"/>
      <c r="M12" s="204"/>
      <c r="N12" s="244"/>
      <c r="O12" s="245"/>
      <c r="P12" s="246"/>
      <c r="Q12" s="247"/>
    </row>
    <row r="13" spans="1:18" ht="15.75" thickBot="1">
      <c r="A13" s="248" t="s">
        <v>318</v>
      </c>
      <c r="B13" s="249"/>
      <c r="C13" s="878">
        <v>423</v>
      </c>
      <c r="D13" s="941">
        <v>499</v>
      </c>
      <c r="E13" s="878">
        <v>441</v>
      </c>
      <c r="F13" s="878">
        <v>446</v>
      </c>
      <c r="G13" s="250">
        <v>381</v>
      </c>
      <c r="H13" s="250">
        <v>333</v>
      </c>
      <c r="I13" s="828">
        <v>370</v>
      </c>
      <c r="J13" s="250">
        <v>410</v>
      </c>
      <c r="K13" s="250">
        <v>110</v>
      </c>
      <c r="L13" s="250">
        <v>91</v>
      </c>
      <c r="M13" s="251">
        <v>78</v>
      </c>
      <c r="N13" s="252">
        <f>SUM(B13:M13)</f>
        <v>3582</v>
      </c>
      <c r="O13" s="253">
        <f>AVERAGE(B13:M13)</f>
        <v>325.63636363636363</v>
      </c>
      <c r="P13" s="254"/>
      <c r="Q13" s="218">
        <f>(N13/N$15)*100</f>
        <v>48.721436343852012</v>
      </c>
    </row>
    <row r="14" spans="1:18" ht="15.75" thickBot="1">
      <c r="A14" s="235"/>
      <c r="B14" s="236"/>
      <c r="C14" s="236"/>
      <c r="D14" s="236"/>
      <c r="E14" s="889"/>
      <c r="F14" s="236"/>
      <c r="G14" s="236"/>
      <c r="H14" s="236"/>
      <c r="I14" s="236"/>
      <c r="J14" s="236"/>
      <c r="K14" s="236"/>
      <c r="L14" s="236"/>
      <c r="M14" s="237"/>
      <c r="N14" s="255"/>
      <c r="O14" s="256"/>
      <c r="P14" s="257"/>
      <c r="Q14" s="258"/>
    </row>
    <row r="15" spans="1:18" ht="15.75" thickBot="1">
      <c r="A15" s="230" t="s">
        <v>15</v>
      </c>
      <c r="B15" s="259"/>
      <c r="C15" s="879">
        <f t="shared" ref="C15:M15" si="2">C10+C13</f>
        <v>756</v>
      </c>
      <c r="D15" s="879">
        <f t="shared" si="2"/>
        <v>947</v>
      </c>
      <c r="E15" s="879">
        <f t="shared" si="2"/>
        <v>836</v>
      </c>
      <c r="F15" s="879">
        <f t="shared" si="2"/>
        <v>814</v>
      </c>
      <c r="G15" s="259">
        <f t="shared" si="2"/>
        <v>706</v>
      </c>
      <c r="H15" s="259">
        <f t="shared" si="2"/>
        <v>699</v>
      </c>
      <c r="I15" s="259">
        <f t="shared" si="2"/>
        <v>711</v>
      </c>
      <c r="J15" s="259">
        <f t="shared" si="2"/>
        <v>807</v>
      </c>
      <c r="K15" s="259">
        <f t="shared" si="2"/>
        <v>472</v>
      </c>
      <c r="L15" s="259">
        <f t="shared" si="2"/>
        <v>321</v>
      </c>
      <c r="M15" s="259">
        <f t="shared" si="2"/>
        <v>283</v>
      </c>
      <c r="N15" s="259">
        <f t="shared" ref="N15" si="3">N10+N13</f>
        <v>7352</v>
      </c>
      <c r="O15" s="260">
        <f>AVERAGE(B15:M15)</f>
        <v>668.36363636363637</v>
      </c>
      <c r="P15" s="234"/>
      <c r="Q15" s="261">
        <f>SUM(Q10:Q13)</f>
        <v>100</v>
      </c>
      <c r="R15" s="12"/>
    </row>
    <row r="16" spans="1:18" ht="15.75" thickBot="1">
      <c r="I16" s="514"/>
      <c r="J16" s="514"/>
      <c r="K16" s="514"/>
      <c r="L16" s="514"/>
      <c r="M16" s="514"/>
      <c r="N16" s="514"/>
      <c r="O16" s="514"/>
      <c r="P16" s="514"/>
      <c r="Q16" s="514"/>
    </row>
    <row r="17" spans="1:17" ht="15.75" thickBot="1">
      <c r="A17" s="1096" t="s">
        <v>527</v>
      </c>
      <c r="B17" s="1097"/>
      <c r="C17" s="1097"/>
      <c r="D17" s="262"/>
      <c r="E17" s="1096" t="s">
        <v>318</v>
      </c>
      <c r="F17" s="1097"/>
      <c r="G17" s="1097"/>
      <c r="I17" s="514"/>
      <c r="J17" s="514"/>
      <c r="K17" s="514"/>
      <c r="L17" s="514"/>
      <c r="M17" s="514"/>
      <c r="N17" s="514"/>
      <c r="O17" s="514"/>
      <c r="P17" s="514"/>
      <c r="Q17" s="514"/>
    </row>
    <row r="18" spans="1:17" ht="15.75" thickBot="1">
      <c r="A18" s="672" t="s">
        <v>2</v>
      </c>
      <c r="B18" s="670" t="s">
        <v>3</v>
      </c>
      <c r="C18" s="263" t="s">
        <v>520</v>
      </c>
      <c r="D18" s="262"/>
      <c r="E18" s="672" t="s">
        <v>2</v>
      </c>
      <c r="F18" s="670" t="s">
        <v>3</v>
      </c>
      <c r="G18" s="263" t="s">
        <v>520</v>
      </c>
      <c r="I18" s="514"/>
      <c r="J18" s="514"/>
      <c r="K18" s="514"/>
      <c r="L18" s="514"/>
      <c r="M18" s="514"/>
      <c r="N18" s="514"/>
      <c r="O18" s="514"/>
      <c r="P18" s="514"/>
      <c r="Q18" s="514"/>
    </row>
    <row r="19" spans="1:17">
      <c r="A19" s="671">
        <v>45292</v>
      </c>
      <c r="B19" s="264">
        <f>M9</f>
        <v>197</v>
      </c>
      <c r="C19" s="265">
        <f>((B19-81)/81)*100</f>
        <v>143.20987654320987</v>
      </c>
      <c r="D19" s="262"/>
      <c r="E19" s="671">
        <v>45292</v>
      </c>
      <c r="F19" s="264">
        <f>M13</f>
        <v>78</v>
      </c>
      <c r="G19" s="265">
        <f>((F19-98)/98)*100</f>
        <v>-20.408163265306122</v>
      </c>
      <c r="I19" s="514"/>
      <c r="J19" s="514"/>
      <c r="K19" s="514"/>
      <c r="L19" s="514"/>
      <c r="M19" s="514"/>
      <c r="N19" s="514"/>
      <c r="O19" s="514"/>
      <c r="P19" s="514"/>
      <c r="Q19" s="514"/>
    </row>
    <row r="20" spans="1:17">
      <c r="A20" s="669">
        <v>45323</v>
      </c>
      <c r="B20" s="748">
        <f>L9</f>
        <v>211</v>
      </c>
      <c r="C20" s="265">
        <f>((B20-B19)/B19)*100</f>
        <v>7.1065989847715745</v>
      </c>
      <c r="D20" s="262"/>
      <c r="E20" s="669">
        <v>45323</v>
      </c>
      <c r="F20" s="748">
        <f>L13</f>
        <v>91</v>
      </c>
      <c r="G20" s="265">
        <f>((F20-F19)/F19)*100</f>
        <v>16.666666666666664</v>
      </c>
      <c r="I20" s="514"/>
      <c r="J20" s="514"/>
      <c r="K20" s="514"/>
      <c r="L20" s="514"/>
      <c r="M20" s="514"/>
      <c r="N20" s="514"/>
      <c r="O20" s="514"/>
      <c r="P20" s="514"/>
      <c r="Q20" s="514"/>
    </row>
    <row r="21" spans="1:17">
      <c r="A21" s="783">
        <v>45352</v>
      </c>
      <c r="B21" s="748">
        <f>K9</f>
        <v>255</v>
      </c>
      <c r="C21" s="784">
        <f t="shared" ref="C21:C30" si="4">((B21-B20)/B20)*100</f>
        <v>20.85308056872038</v>
      </c>
      <c r="D21" s="785"/>
      <c r="E21" s="783">
        <v>45352</v>
      </c>
      <c r="F21" s="748">
        <f>K13</f>
        <v>110</v>
      </c>
      <c r="G21" s="784">
        <f t="shared" ref="G21:G30" si="5">((F21-F20)/F20)*100</f>
        <v>20.87912087912088</v>
      </c>
      <c r="I21" s="514"/>
      <c r="J21" s="514"/>
      <c r="K21" s="514"/>
      <c r="L21" s="514"/>
      <c r="M21" s="514"/>
      <c r="N21" s="514"/>
      <c r="O21" s="514"/>
      <c r="P21" s="514"/>
      <c r="Q21" s="514"/>
    </row>
    <row r="22" spans="1:17">
      <c r="A22" s="783">
        <v>45383</v>
      </c>
      <c r="B22" s="748">
        <f>J9</f>
        <v>379</v>
      </c>
      <c r="C22" s="784">
        <f t="shared" si="4"/>
        <v>48.627450980392155</v>
      </c>
      <c r="D22" s="785"/>
      <c r="E22" s="783">
        <v>45383</v>
      </c>
      <c r="F22" s="748">
        <f>J13</f>
        <v>410</v>
      </c>
      <c r="G22" s="784">
        <f t="shared" si="5"/>
        <v>272.72727272727269</v>
      </c>
      <c r="I22" s="514"/>
      <c r="J22" s="514"/>
      <c r="K22" s="514"/>
      <c r="L22" s="514"/>
      <c r="M22" s="514"/>
      <c r="N22" s="514"/>
      <c r="O22" s="514"/>
      <c r="P22" s="514"/>
      <c r="Q22" s="514"/>
    </row>
    <row r="23" spans="1:17">
      <c r="A23" s="783">
        <v>45413</v>
      </c>
      <c r="B23" s="748">
        <f>I9</f>
        <v>338</v>
      </c>
      <c r="C23" s="784">
        <f t="shared" si="4"/>
        <v>-10.817941952506596</v>
      </c>
      <c r="D23" s="262"/>
      <c r="E23" s="669">
        <v>45413</v>
      </c>
      <c r="F23" s="748">
        <f>I13</f>
        <v>370</v>
      </c>
      <c r="G23" s="784">
        <f t="shared" si="5"/>
        <v>-9.7560975609756095</v>
      </c>
    </row>
    <row r="24" spans="1:17" s="834" customFormat="1">
      <c r="A24" s="858">
        <v>45444</v>
      </c>
      <c r="B24" s="859">
        <f>H9</f>
        <v>363</v>
      </c>
      <c r="C24" s="860">
        <f t="shared" si="4"/>
        <v>7.3964497041420119</v>
      </c>
      <c r="D24" s="861"/>
      <c r="E24" s="858">
        <v>45444</v>
      </c>
      <c r="F24" s="859">
        <f>H13</f>
        <v>333</v>
      </c>
      <c r="G24" s="860">
        <f t="shared" si="5"/>
        <v>-10</v>
      </c>
    </row>
    <row r="25" spans="1:17" s="514" customFormat="1">
      <c r="A25" s="783">
        <v>45474</v>
      </c>
      <c r="B25" s="748">
        <f>G9</f>
        <v>325</v>
      </c>
      <c r="C25" s="784">
        <f t="shared" si="4"/>
        <v>-10.46831955922865</v>
      </c>
      <c r="D25" s="785"/>
      <c r="E25" s="783">
        <v>45474</v>
      </c>
      <c r="F25" s="748">
        <f>G13</f>
        <v>381</v>
      </c>
      <c r="G25" s="784">
        <f t="shared" si="5"/>
        <v>14.414414414414415</v>
      </c>
    </row>
    <row r="26" spans="1:17">
      <c r="A26" s="783">
        <v>45505</v>
      </c>
      <c r="B26" s="748">
        <f>F9</f>
        <v>362</v>
      </c>
      <c r="C26" s="784">
        <f t="shared" si="4"/>
        <v>11.384615384615385</v>
      </c>
      <c r="D26" s="262"/>
      <c r="E26" s="669">
        <v>45505</v>
      </c>
      <c r="F26" s="748">
        <f>F13</f>
        <v>446</v>
      </c>
      <c r="G26" s="784">
        <f t="shared" si="5"/>
        <v>17.060367454068242</v>
      </c>
    </row>
    <row r="27" spans="1:17">
      <c r="A27" s="783">
        <v>45536</v>
      </c>
      <c r="B27" s="748">
        <f>E9</f>
        <v>384</v>
      </c>
      <c r="C27" s="784">
        <f t="shared" si="4"/>
        <v>6.0773480662983426</v>
      </c>
      <c r="D27" s="262"/>
      <c r="E27" s="669">
        <v>45536</v>
      </c>
      <c r="F27" s="748">
        <f>E13</f>
        <v>441</v>
      </c>
      <c r="G27" s="784">
        <f t="shared" si="5"/>
        <v>-1.1210762331838564</v>
      </c>
    </row>
    <row r="28" spans="1:17">
      <c r="A28" s="669">
        <v>45566</v>
      </c>
      <c r="B28" s="748">
        <f>D9</f>
        <v>448</v>
      </c>
      <c r="C28" s="784">
        <f t="shared" si="4"/>
        <v>16.666666666666664</v>
      </c>
      <c r="D28" s="262"/>
      <c r="E28" s="669">
        <v>45566</v>
      </c>
      <c r="F28" s="748">
        <f>D13</f>
        <v>499</v>
      </c>
      <c r="G28" s="784">
        <f t="shared" si="5"/>
        <v>13.151927437641723</v>
      </c>
    </row>
    <row r="29" spans="1:17">
      <c r="A29" s="669">
        <v>45597</v>
      </c>
      <c r="B29" s="1048">
        <f>C9</f>
        <v>331</v>
      </c>
      <c r="C29" s="784">
        <f t="shared" si="4"/>
        <v>-26.116071428571431</v>
      </c>
      <c r="D29" s="262"/>
      <c r="E29" s="669">
        <v>45597</v>
      </c>
      <c r="F29" s="748">
        <f>C13</f>
        <v>423</v>
      </c>
      <c r="G29" s="784">
        <f t="shared" si="5"/>
        <v>-15.230460921843688</v>
      </c>
    </row>
    <row r="30" spans="1:17" ht="15.75" thickBot="1">
      <c r="A30" s="674">
        <v>45627</v>
      </c>
      <c r="B30" s="662"/>
      <c r="C30" s="661">
        <f t="shared" si="4"/>
        <v>-100</v>
      </c>
      <c r="D30" s="262"/>
      <c r="E30" s="674">
        <v>45627</v>
      </c>
      <c r="F30" s="660"/>
      <c r="G30" s="661">
        <f t="shared" si="5"/>
        <v>-100</v>
      </c>
    </row>
    <row r="31" spans="1:17" ht="15.75" thickBot="1">
      <c r="A31" s="676" t="s">
        <v>5</v>
      </c>
      <c r="B31" s="673">
        <f>SUM(B19:B30)</f>
        <v>3593</v>
      </c>
      <c r="C31" s="267"/>
      <c r="D31" s="262"/>
      <c r="E31" s="676" t="s">
        <v>5</v>
      </c>
      <c r="F31" s="673">
        <f>SUM(F19:F30)</f>
        <v>3582</v>
      </c>
      <c r="G31" s="267"/>
    </row>
    <row r="32" spans="1:17" ht="15.75" thickBot="1">
      <c r="A32" s="675" t="s">
        <v>6</v>
      </c>
      <c r="B32" s="266">
        <f>AVERAGE(B19:B30)</f>
        <v>326.63636363636363</v>
      </c>
      <c r="C32" s="267"/>
      <c r="D32" s="262"/>
      <c r="E32" s="675" t="s">
        <v>6</v>
      </c>
      <c r="F32" s="266">
        <f>AVERAGE(F19:F30)</f>
        <v>325.63636363636363</v>
      </c>
      <c r="G32" s="267"/>
    </row>
    <row r="33" spans="1:8" ht="17.25" customHeight="1" thickBot="1"/>
    <row r="34" spans="1:8" ht="93" customHeight="1" thickBot="1">
      <c r="A34" s="268"/>
      <c r="B34" s="269" t="s">
        <v>319</v>
      </c>
      <c r="C34" s="270" t="s">
        <v>525</v>
      </c>
      <c r="D34" s="270" t="s">
        <v>466</v>
      </c>
      <c r="E34" s="270" t="s">
        <v>320</v>
      </c>
      <c r="F34" s="270" t="s">
        <v>467</v>
      </c>
      <c r="G34" s="271" t="s">
        <v>321</v>
      </c>
      <c r="H34" s="272" t="s">
        <v>15</v>
      </c>
    </row>
    <row r="35" spans="1:8" ht="15.75" thickBot="1">
      <c r="A35" s="666" t="s">
        <v>314</v>
      </c>
      <c r="B35" s="273"/>
      <c r="C35" s="274"/>
      <c r="D35" s="274"/>
      <c r="E35" s="274"/>
      <c r="F35" s="274"/>
      <c r="G35" s="274"/>
      <c r="H35" s="1049"/>
    </row>
    <row r="36" spans="1:8">
      <c r="A36" s="665">
        <v>45292</v>
      </c>
      <c r="B36" s="275">
        <v>11</v>
      </c>
      <c r="C36" s="276">
        <v>1</v>
      </c>
      <c r="D36" s="276">
        <v>34</v>
      </c>
      <c r="E36" s="276">
        <v>6</v>
      </c>
      <c r="F36" s="276">
        <v>9</v>
      </c>
      <c r="G36" s="277">
        <v>9</v>
      </c>
      <c r="H36" s="1050">
        <f t="shared" ref="H36" si="6">SUM(B36:G36)</f>
        <v>70</v>
      </c>
    </row>
    <row r="37" spans="1:8">
      <c r="A37" s="664">
        <v>45323</v>
      </c>
      <c r="B37" s="278">
        <v>12</v>
      </c>
      <c r="C37" s="279">
        <v>2</v>
      </c>
      <c r="D37" s="279">
        <v>39</v>
      </c>
      <c r="E37" s="279">
        <v>7</v>
      </c>
      <c r="F37" s="279">
        <v>26</v>
      </c>
      <c r="G37" s="280">
        <v>16</v>
      </c>
      <c r="H37" s="1051">
        <f t="shared" ref="H37:H43" si="7">SUM(B37:G37)</f>
        <v>102</v>
      </c>
    </row>
    <row r="38" spans="1:8">
      <c r="A38" s="664">
        <v>45352</v>
      </c>
      <c r="B38" s="278">
        <v>26</v>
      </c>
      <c r="C38" s="279">
        <v>10</v>
      </c>
      <c r="D38" s="279">
        <v>49</v>
      </c>
      <c r="E38" s="279">
        <v>7</v>
      </c>
      <c r="F38" s="279">
        <v>29</v>
      </c>
      <c r="G38" s="280">
        <v>22</v>
      </c>
      <c r="H38" s="1051">
        <f t="shared" si="7"/>
        <v>143</v>
      </c>
    </row>
    <row r="39" spans="1:8">
      <c r="A39" s="664">
        <v>45383</v>
      </c>
      <c r="B39" s="278">
        <v>20</v>
      </c>
      <c r="C39" s="279">
        <v>13</v>
      </c>
      <c r="D39" s="279">
        <v>70</v>
      </c>
      <c r="E39" s="279">
        <v>8</v>
      </c>
      <c r="F39" s="279">
        <v>38</v>
      </c>
      <c r="G39" s="280">
        <v>41</v>
      </c>
      <c r="H39" s="1051">
        <f t="shared" si="7"/>
        <v>190</v>
      </c>
    </row>
    <row r="40" spans="1:8">
      <c r="A40" s="664">
        <v>45413</v>
      </c>
      <c r="B40" s="278">
        <v>15</v>
      </c>
      <c r="C40" s="279">
        <v>3</v>
      </c>
      <c r="D40" s="279">
        <v>67</v>
      </c>
      <c r="E40" s="279">
        <v>17</v>
      </c>
      <c r="F40" s="279">
        <v>23</v>
      </c>
      <c r="G40" s="280">
        <v>37</v>
      </c>
      <c r="H40" s="1051">
        <f t="shared" si="7"/>
        <v>162</v>
      </c>
    </row>
    <row r="41" spans="1:8">
      <c r="A41" s="664">
        <v>45444</v>
      </c>
      <c r="B41" s="278">
        <v>24</v>
      </c>
      <c r="C41" s="279">
        <v>12</v>
      </c>
      <c r="D41" s="279">
        <v>58</v>
      </c>
      <c r="E41" s="279">
        <v>7</v>
      </c>
      <c r="F41" s="279">
        <v>32</v>
      </c>
      <c r="G41" s="280">
        <v>36</v>
      </c>
      <c r="H41" s="1051">
        <f t="shared" si="7"/>
        <v>169</v>
      </c>
    </row>
    <row r="42" spans="1:8">
      <c r="A42" s="664">
        <v>45474</v>
      </c>
      <c r="B42" s="278">
        <v>21</v>
      </c>
      <c r="C42" s="279">
        <v>9</v>
      </c>
      <c r="D42" s="279">
        <v>77</v>
      </c>
      <c r="E42" s="279">
        <v>8</v>
      </c>
      <c r="F42" s="279">
        <v>40</v>
      </c>
      <c r="G42" s="280">
        <v>30</v>
      </c>
      <c r="H42" s="1051">
        <f t="shared" si="7"/>
        <v>185</v>
      </c>
    </row>
    <row r="43" spans="1:8">
      <c r="A43" s="664">
        <v>45505</v>
      </c>
      <c r="B43" s="278">
        <v>27</v>
      </c>
      <c r="C43" s="279">
        <v>12</v>
      </c>
      <c r="D43" s="279">
        <v>78</v>
      </c>
      <c r="E43" s="279">
        <v>10</v>
      </c>
      <c r="F43" s="279">
        <v>32</v>
      </c>
      <c r="G43" s="280">
        <v>29</v>
      </c>
      <c r="H43" s="1051">
        <f t="shared" si="7"/>
        <v>188</v>
      </c>
    </row>
    <row r="44" spans="1:8">
      <c r="A44" s="664">
        <v>45536</v>
      </c>
      <c r="B44" s="278">
        <v>34</v>
      </c>
      <c r="C44" s="279">
        <v>8</v>
      </c>
      <c r="D44" s="279">
        <v>86</v>
      </c>
      <c r="E44" s="279">
        <v>7</v>
      </c>
      <c r="F44" s="279">
        <v>47</v>
      </c>
      <c r="G44" s="280">
        <v>32</v>
      </c>
      <c r="H44" s="1051">
        <f>SUM(B44:G44)</f>
        <v>214</v>
      </c>
    </row>
    <row r="45" spans="1:8">
      <c r="A45" s="664">
        <v>45566</v>
      </c>
      <c r="B45" s="278">
        <v>35</v>
      </c>
      <c r="C45" s="279">
        <v>17</v>
      </c>
      <c r="D45" s="279">
        <v>95</v>
      </c>
      <c r="E45" s="279">
        <v>9</v>
      </c>
      <c r="F45" s="279">
        <v>39</v>
      </c>
      <c r="G45" s="280">
        <v>38</v>
      </c>
      <c r="H45" s="1051">
        <f>SUM(B45:G45)</f>
        <v>233</v>
      </c>
    </row>
    <row r="46" spans="1:8">
      <c r="A46" s="664">
        <v>45597</v>
      </c>
      <c r="B46" s="278">
        <v>31</v>
      </c>
      <c r="C46" s="279">
        <v>5</v>
      </c>
      <c r="D46" s="279">
        <v>79</v>
      </c>
      <c r="E46" s="279">
        <v>9</v>
      </c>
      <c r="F46" s="279">
        <v>41</v>
      </c>
      <c r="G46" s="280">
        <v>32</v>
      </c>
      <c r="H46" s="1051">
        <f>SUM(B46:G46)</f>
        <v>197</v>
      </c>
    </row>
    <row r="47" spans="1:8" ht="15.75" thickBot="1">
      <c r="A47" s="667">
        <v>45627</v>
      </c>
      <c r="B47" s="281"/>
      <c r="C47" s="282"/>
      <c r="D47" s="282"/>
      <c r="E47" s="282"/>
      <c r="F47" s="282"/>
      <c r="G47" s="283"/>
      <c r="H47" s="284"/>
    </row>
    <row r="48" spans="1:8" ht="15.75" thickBot="1">
      <c r="A48" s="668" t="s">
        <v>322</v>
      </c>
      <c r="B48" s="663">
        <f t="shared" ref="B48:F48" si="8">SUM(B36:B47)</f>
        <v>256</v>
      </c>
      <c r="C48" s="285">
        <f t="shared" si="8"/>
        <v>92</v>
      </c>
      <c r="D48" s="285">
        <f t="shared" si="8"/>
        <v>732</v>
      </c>
      <c r="E48" s="285">
        <f t="shared" si="8"/>
        <v>95</v>
      </c>
      <c r="F48" s="285">
        <f t="shared" si="8"/>
        <v>356</v>
      </c>
      <c r="G48" s="285">
        <f>SUM(G36:G47)</f>
        <v>322</v>
      </c>
      <c r="H48" s="286">
        <f>SUM(H36:H47)</f>
        <v>1853</v>
      </c>
    </row>
    <row r="49" spans="1:8" ht="15.75" thickBot="1">
      <c r="A49" s="274"/>
      <c r="B49" s="287"/>
      <c r="C49" s="287"/>
      <c r="D49" s="287"/>
      <c r="E49" s="287"/>
      <c r="F49" s="287"/>
      <c r="G49" s="287"/>
      <c r="H49" s="287"/>
    </row>
    <row r="50" spans="1:8" ht="15.75" thickBot="1">
      <c r="A50" s="666" t="s">
        <v>313</v>
      </c>
      <c r="B50" s="288"/>
      <c r="C50" s="289"/>
      <c r="D50" s="289"/>
      <c r="E50" s="289"/>
      <c r="F50" s="289"/>
      <c r="G50" s="289"/>
      <c r="H50" s="1052"/>
    </row>
    <row r="51" spans="1:8">
      <c r="A51" s="665">
        <v>45292</v>
      </c>
      <c r="B51" s="290">
        <v>8</v>
      </c>
      <c r="C51" s="291">
        <v>7</v>
      </c>
      <c r="D51" s="291">
        <v>57</v>
      </c>
      <c r="E51" s="291">
        <v>3</v>
      </c>
      <c r="F51" s="291">
        <v>27</v>
      </c>
      <c r="G51" s="292">
        <v>25</v>
      </c>
      <c r="H51" s="1053">
        <f t="shared" ref="H51" si="9">SUM(B51:G51)</f>
        <v>127</v>
      </c>
    </row>
    <row r="52" spans="1:8">
      <c r="A52" s="664">
        <v>45323</v>
      </c>
      <c r="B52" s="293">
        <v>3</v>
      </c>
      <c r="C52" s="294">
        <v>1</v>
      </c>
      <c r="D52" s="294">
        <v>50</v>
      </c>
      <c r="E52" s="294">
        <v>5</v>
      </c>
      <c r="F52" s="294">
        <v>24</v>
      </c>
      <c r="G52" s="295">
        <v>26</v>
      </c>
      <c r="H52" s="1054">
        <f t="shared" ref="H52:H57" si="10">SUM(B52:G52)</f>
        <v>109</v>
      </c>
    </row>
    <row r="53" spans="1:8">
      <c r="A53" s="664">
        <v>45352</v>
      </c>
      <c r="B53" s="293">
        <v>4</v>
      </c>
      <c r="C53" s="294">
        <v>5</v>
      </c>
      <c r="D53" s="294">
        <v>48</v>
      </c>
      <c r="E53" s="294">
        <v>4</v>
      </c>
      <c r="F53" s="294">
        <v>34</v>
      </c>
      <c r="G53" s="295">
        <v>17</v>
      </c>
      <c r="H53" s="1054">
        <f t="shared" si="10"/>
        <v>112</v>
      </c>
    </row>
    <row r="54" spans="1:8">
      <c r="A54" s="664">
        <v>45383</v>
      </c>
      <c r="B54" s="293">
        <v>11</v>
      </c>
      <c r="C54" s="294">
        <v>18</v>
      </c>
      <c r="D54" s="294">
        <v>77</v>
      </c>
      <c r="E54" s="294">
        <v>8</v>
      </c>
      <c r="F54" s="294">
        <v>35</v>
      </c>
      <c r="G54" s="295">
        <v>40</v>
      </c>
      <c r="H54" s="1054">
        <f t="shared" si="10"/>
        <v>189</v>
      </c>
    </row>
    <row r="55" spans="1:8">
      <c r="A55" s="664">
        <v>45413</v>
      </c>
      <c r="B55" s="293">
        <v>13</v>
      </c>
      <c r="C55" s="294">
        <v>16</v>
      </c>
      <c r="D55" s="294">
        <v>67</v>
      </c>
      <c r="E55" s="294">
        <v>3</v>
      </c>
      <c r="F55" s="294">
        <v>36</v>
      </c>
      <c r="G55" s="295">
        <v>41</v>
      </c>
      <c r="H55" s="1054">
        <f t="shared" si="10"/>
        <v>176</v>
      </c>
    </row>
    <row r="56" spans="1:8">
      <c r="A56" s="664">
        <v>45444</v>
      </c>
      <c r="B56" s="293">
        <v>13</v>
      </c>
      <c r="C56" s="294">
        <v>23</v>
      </c>
      <c r="D56" s="294">
        <v>72</v>
      </c>
      <c r="E56" s="294">
        <v>5</v>
      </c>
      <c r="F56" s="294">
        <v>39</v>
      </c>
      <c r="G56" s="295">
        <v>42</v>
      </c>
      <c r="H56" s="1054">
        <f t="shared" si="10"/>
        <v>194</v>
      </c>
    </row>
    <row r="57" spans="1:8">
      <c r="A57" s="664">
        <v>45474</v>
      </c>
      <c r="B57" s="293">
        <v>9</v>
      </c>
      <c r="C57" s="294">
        <v>14</v>
      </c>
      <c r="D57" s="294">
        <v>62</v>
      </c>
      <c r="E57" s="294">
        <v>2</v>
      </c>
      <c r="F57" s="294">
        <v>22</v>
      </c>
      <c r="G57" s="295">
        <v>31</v>
      </c>
      <c r="H57" s="1054">
        <f t="shared" si="10"/>
        <v>140</v>
      </c>
    </row>
    <row r="58" spans="1:8">
      <c r="A58" s="664">
        <v>45505</v>
      </c>
      <c r="B58" s="293">
        <v>17</v>
      </c>
      <c r="C58" s="294">
        <v>13</v>
      </c>
      <c r="D58" s="294">
        <v>84</v>
      </c>
      <c r="E58" s="294">
        <v>7</v>
      </c>
      <c r="F58" s="294">
        <v>36</v>
      </c>
      <c r="G58" s="295">
        <v>17</v>
      </c>
      <c r="H58" s="1054">
        <f>SUM(B58:G58)</f>
        <v>174</v>
      </c>
    </row>
    <row r="59" spans="1:8">
      <c r="A59" s="664">
        <v>45536</v>
      </c>
      <c r="B59" s="293">
        <v>8</v>
      </c>
      <c r="C59" s="294">
        <v>14</v>
      </c>
      <c r="D59" s="294">
        <v>87</v>
      </c>
      <c r="E59" s="294">
        <v>1</v>
      </c>
      <c r="F59" s="294">
        <v>26</v>
      </c>
      <c r="G59" s="295">
        <v>34</v>
      </c>
      <c r="H59" s="1054">
        <f>SUM(B59:G59)</f>
        <v>170</v>
      </c>
    </row>
    <row r="60" spans="1:8">
      <c r="A60" s="664">
        <v>45566</v>
      </c>
      <c r="B60" s="293">
        <v>9</v>
      </c>
      <c r="C60" s="294">
        <v>11</v>
      </c>
      <c r="D60" s="294">
        <v>84</v>
      </c>
      <c r="E60" s="294">
        <v>4</v>
      </c>
      <c r="F60" s="294">
        <v>56</v>
      </c>
      <c r="G60" s="295">
        <v>51</v>
      </c>
      <c r="H60" s="1054">
        <f>SUM(B60:G60)</f>
        <v>215</v>
      </c>
    </row>
    <row r="61" spans="1:8">
      <c r="A61" s="664">
        <v>45597</v>
      </c>
      <c r="B61" s="293">
        <v>12</v>
      </c>
      <c r="C61" s="294">
        <v>1</v>
      </c>
      <c r="D61" s="294">
        <v>40</v>
      </c>
      <c r="E61" s="294">
        <v>3</v>
      </c>
      <c r="F61" s="294">
        <v>52</v>
      </c>
      <c r="G61" s="295">
        <v>26</v>
      </c>
      <c r="H61" s="1054">
        <f>SUM(B61:G61)</f>
        <v>134</v>
      </c>
    </row>
    <row r="62" spans="1:8" ht="15.75" thickBot="1">
      <c r="A62" s="667">
        <v>45627</v>
      </c>
      <c r="B62" s="296"/>
      <c r="C62" s="297"/>
      <c r="D62" s="297"/>
      <c r="E62" s="297"/>
      <c r="F62" s="297"/>
      <c r="G62" s="298"/>
      <c r="H62" s="1055"/>
    </row>
    <row r="63" spans="1:8" ht="15.75" thickBot="1">
      <c r="A63" s="880" t="s">
        <v>323</v>
      </c>
      <c r="B63" s="299">
        <f t="shared" ref="B63:G63" si="11">SUM(B51:B62)</f>
        <v>107</v>
      </c>
      <c r="C63" s="299">
        <f t="shared" si="11"/>
        <v>123</v>
      </c>
      <c r="D63" s="299">
        <f t="shared" si="11"/>
        <v>728</v>
      </c>
      <c r="E63" s="299">
        <f t="shared" si="11"/>
        <v>45</v>
      </c>
      <c r="F63" s="299">
        <f t="shared" si="11"/>
        <v>387</v>
      </c>
      <c r="G63" s="300">
        <f t="shared" si="11"/>
        <v>350</v>
      </c>
      <c r="H63" s="301">
        <f>SUM(H51:H62)</f>
        <v>1740</v>
      </c>
    </row>
    <row r="64" spans="1:8" ht="15.75" thickBot="1">
      <c r="A64" s="302"/>
      <c r="B64" s="302"/>
      <c r="C64" s="302"/>
      <c r="D64" s="302"/>
      <c r="E64" s="302"/>
      <c r="F64" s="302"/>
      <c r="G64" s="302"/>
      <c r="H64" s="302"/>
    </row>
    <row r="65" spans="1:8" ht="15.75" thickBot="1">
      <c r="A65" s="303" t="s">
        <v>15</v>
      </c>
      <c r="B65" s="304">
        <f t="shared" ref="B65:G65" si="12">B48+B63</f>
        <v>363</v>
      </c>
      <c r="C65" s="304">
        <f t="shared" si="12"/>
        <v>215</v>
      </c>
      <c r="D65" s="304">
        <f t="shared" si="12"/>
        <v>1460</v>
      </c>
      <c r="E65" s="304">
        <f t="shared" si="12"/>
        <v>140</v>
      </c>
      <c r="F65" s="304">
        <f t="shared" si="12"/>
        <v>743</v>
      </c>
      <c r="G65" s="304">
        <f t="shared" si="12"/>
        <v>672</v>
      </c>
      <c r="H65" s="305">
        <f>H48+H63</f>
        <v>3593</v>
      </c>
    </row>
    <row r="67" spans="1:8" ht="90" customHeight="1">
      <c r="A67" s="1098" t="s">
        <v>526</v>
      </c>
      <c r="B67" s="1098"/>
      <c r="C67" s="1098"/>
      <c r="D67" s="1098"/>
      <c r="E67" s="1098"/>
      <c r="F67" s="1098"/>
      <c r="G67" s="1098"/>
      <c r="H67" s="1098"/>
    </row>
  </sheetData>
  <mergeCells count="3">
    <mergeCell ref="A17:C17"/>
    <mergeCell ref="E17:G17"/>
    <mergeCell ref="A67:H67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H36:H46 H51:H61 C9:L9" formulaRange="1"/>
    <ignoredError sqref="N9:O9" formula="1"/>
    <ignoredError sqref="M9" formula="1" formulaRange="1"/>
    <ignoredError sqref="C21:C27 G21:G30 C29:C30" evalError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BC546"/>
  <sheetViews>
    <sheetView topLeftCell="G34" zoomScale="90" zoomScaleNormal="90" workbookViewId="0">
      <selection activeCell="AA50" sqref="AA50"/>
    </sheetView>
  </sheetViews>
  <sheetFormatPr defaultRowHeight="15"/>
  <cols>
    <col min="1" max="1" width="22.7109375" customWidth="1"/>
    <col min="2" max="2" width="9.85546875" customWidth="1"/>
    <col min="3" max="3" width="9" style="77" customWidth="1"/>
    <col min="4" max="4" width="10.5703125" style="77" bestFit="1" customWidth="1"/>
    <col min="5" max="5" width="11.7109375" bestFit="1" customWidth="1"/>
    <col min="6" max="6" width="9.7109375" style="68" bestFit="1" customWidth="1"/>
    <col min="7" max="8" width="9.140625" style="68" bestFit="1" customWidth="1"/>
    <col min="9" max="9" width="9.140625" style="73" bestFit="1" customWidth="1"/>
    <col min="10" max="10" width="9.140625" style="68" bestFit="1" customWidth="1"/>
    <col min="11" max="11" width="9.42578125" style="68" bestFit="1" customWidth="1"/>
    <col min="12" max="12" width="11.28515625" style="68" bestFit="1" customWidth="1"/>
    <col min="13" max="13" width="10" style="113" bestFit="1" customWidth="1"/>
    <col min="14" max="14" width="6.5703125" style="306" bestFit="1" customWidth="1"/>
    <col min="15" max="15" width="12.140625" style="77" customWidth="1"/>
    <col min="16" max="16" width="6" style="77" bestFit="1" customWidth="1"/>
    <col min="17" max="17" width="5.42578125" style="77" customWidth="1"/>
    <col min="18" max="18" width="9.7109375" customWidth="1"/>
    <col min="19" max="19" width="24.140625" bestFit="1" customWidth="1"/>
    <col min="20" max="20" width="7" bestFit="1" customWidth="1"/>
    <col min="21" max="21" width="7.28515625" bestFit="1" customWidth="1"/>
    <col min="22" max="22" width="6.85546875" bestFit="1" customWidth="1"/>
    <col min="23" max="23" width="6.7109375" bestFit="1" customWidth="1"/>
    <col min="24" max="24" width="7.140625" bestFit="1" customWidth="1"/>
    <col min="25" max="25" width="6.140625" bestFit="1" customWidth="1"/>
    <col min="26" max="26" width="6.7109375" bestFit="1" customWidth="1"/>
    <col min="27" max="27" width="7.140625" bestFit="1" customWidth="1"/>
    <col min="28" max="28" width="6.85546875" bestFit="1" customWidth="1"/>
    <col min="29" max="29" width="7.42578125" bestFit="1" customWidth="1"/>
    <col min="30" max="30" width="6.7109375" bestFit="1" customWidth="1"/>
    <col min="31" max="31" width="6.5703125" bestFit="1" customWidth="1"/>
    <col min="32" max="32" width="5.42578125" style="68" bestFit="1" customWidth="1"/>
    <col min="33" max="33" width="6.7109375" style="68" bestFit="1" customWidth="1"/>
    <col min="34" max="34" width="13" bestFit="1" customWidth="1"/>
    <col min="35" max="35" width="11.42578125" bestFit="1" customWidth="1"/>
    <col min="36" max="36" width="10.28515625" bestFit="1" customWidth="1"/>
    <col min="37" max="38" width="9.28515625" bestFit="1" customWidth="1"/>
    <col min="39" max="40" width="9.7109375" bestFit="1" customWidth="1"/>
    <col min="41" max="41" width="10" bestFit="1" customWidth="1"/>
    <col min="42" max="42" width="9.42578125" customWidth="1"/>
    <col min="43" max="43" width="31.85546875" customWidth="1"/>
    <col min="44" max="44" width="7.7109375" bestFit="1" customWidth="1"/>
    <col min="45" max="45" width="7.85546875" bestFit="1" customWidth="1"/>
    <col min="46" max="46" width="8.28515625" bestFit="1" customWidth="1"/>
    <col min="47" max="47" width="7.85546875" bestFit="1" customWidth="1"/>
    <col min="48" max="48" width="7.7109375" bestFit="1" customWidth="1"/>
    <col min="49" max="50" width="9.42578125" bestFit="1" customWidth="1"/>
    <col min="51" max="53" width="9.28515625" bestFit="1" customWidth="1"/>
    <col min="54" max="54" width="9.28515625" style="117" bestFit="1" customWidth="1"/>
    <col min="55" max="55" width="9.140625" customWidth="1"/>
  </cols>
  <sheetData>
    <row r="1" spans="1:3">
      <c r="A1" s="78" t="s">
        <v>0</v>
      </c>
    </row>
    <row r="2" spans="1:3">
      <c r="A2" s="1" t="s">
        <v>1</v>
      </c>
    </row>
    <row r="3" spans="1:3" ht="15.75" thickBot="1"/>
    <row r="4" spans="1:3" ht="15.75" thickBot="1">
      <c r="A4" s="1100" t="s">
        <v>324</v>
      </c>
      <c r="B4" s="1101"/>
      <c r="C4" s="1100"/>
    </row>
    <row r="5" spans="1:3" ht="15.75" thickBot="1">
      <c r="A5" s="718" t="s">
        <v>2</v>
      </c>
      <c r="B5" s="716" t="s">
        <v>208</v>
      </c>
      <c r="C5" s="579" t="s">
        <v>209</v>
      </c>
    </row>
    <row r="6" spans="1:3">
      <c r="A6" s="717">
        <v>45292</v>
      </c>
      <c r="B6" s="307">
        <v>564</v>
      </c>
      <c r="C6" s="677">
        <f>((B6-441)/441)*100</f>
        <v>27.89115646258503</v>
      </c>
    </row>
    <row r="7" spans="1:3">
      <c r="A7" s="715">
        <v>45323</v>
      </c>
      <c r="B7" s="308">
        <v>688</v>
      </c>
      <c r="C7" s="746">
        <f t="shared" ref="C7:C12" si="0">((B7-B6)/B6)*100</f>
        <v>21.98581560283688</v>
      </c>
    </row>
    <row r="8" spans="1:3">
      <c r="A8" s="715">
        <v>45352</v>
      </c>
      <c r="B8" s="308">
        <v>634</v>
      </c>
      <c r="C8" s="746">
        <f t="shared" si="0"/>
        <v>-7.8488372093023253</v>
      </c>
    </row>
    <row r="9" spans="1:3">
      <c r="A9" s="715">
        <v>45383</v>
      </c>
      <c r="B9" s="308">
        <v>882</v>
      </c>
      <c r="C9" s="746">
        <f t="shared" si="0"/>
        <v>39.116719242902207</v>
      </c>
    </row>
    <row r="10" spans="1:3">
      <c r="A10" s="715">
        <v>45413</v>
      </c>
      <c r="B10" s="308">
        <v>556</v>
      </c>
      <c r="C10" s="746">
        <f t="shared" si="0"/>
        <v>-36.961451247165535</v>
      </c>
    </row>
    <row r="11" spans="1:3">
      <c r="A11" s="715">
        <v>45444</v>
      </c>
      <c r="B11" s="308">
        <v>604</v>
      </c>
      <c r="C11" s="746">
        <f t="shared" si="0"/>
        <v>8.6330935251798557</v>
      </c>
    </row>
    <row r="12" spans="1:3">
      <c r="A12" s="715">
        <v>45474</v>
      </c>
      <c r="B12" s="308">
        <v>600</v>
      </c>
      <c r="C12" s="746">
        <f t="shared" si="0"/>
        <v>-0.66225165562913912</v>
      </c>
    </row>
    <row r="13" spans="1:3">
      <c r="A13" s="715">
        <v>45505</v>
      </c>
      <c r="B13" s="308">
        <v>652</v>
      </c>
      <c r="C13" s="746">
        <f>((B13-B12)/B12)*100</f>
        <v>8.6666666666666679</v>
      </c>
    </row>
    <row r="14" spans="1:3">
      <c r="A14" s="715">
        <v>45536</v>
      </c>
      <c r="B14" s="308">
        <v>736</v>
      </c>
      <c r="C14" s="746">
        <f>((B14-B13)/B13)*100</f>
        <v>12.883435582822086</v>
      </c>
    </row>
    <row r="15" spans="1:3">
      <c r="A15" s="715">
        <v>45566</v>
      </c>
      <c r="B15" s="308">
        <v>612</v>
      </c>
      <c r="C15" s="746">
        <f>((B15-B14)/B14)*100</f>
        <v>-16.847826086956523</v>
      </c>
    </row>
    <row r="16" spans="1:3">
      <c r="A16" s="715">
        <v>45597</v>
      </c>
      <c r="B16" s="309">
        <v>438</v>
      </c>
      <c r="C16" s="746">
        <f>((B16-B15)/B15)*100</f>
        <v>-28.431372549019606</v>
      </c>
    </row>
    <row r="17" spans="1:41" ht="15.75" thickBot="1">
      <c r="A17" s="720">
        <v>45627</v>
      </c>
      <c r="B17" s="310"/>
      <c r="C17" s="678"/>
    </row>
    <row r="18" spans="1:41" ht="15.75" thickBot="1">
      <c r="A18" s="722" t="s">
        <v>5</v>
      </c>
      <c r="B18" s="719">
        <f>SUM(B6:B17)</f>
        <v>6966</v>
      </c>
      <c r="C18"/>
    </row>
    <row r="19" spans="1:41" ht="15.75" thickBot="1">
      <c r="A19" s="721" t="s">
        <v>6</v>
      </c>
      <c r="B19" s="311">
        <f>AVERAGE(B6:B17)</f>
        <v>633.27272727272725</v>
      </c>
      <c r="C19"/>
    </row>
    <row r="20" spans="1:41" ht="15.75" thickBot="1">
      <c r="A20" s="77"/>
      <c r="B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41" customFormat="1" ht="24.95" customHeight="1" thickBot="1">
      <c r="A21" s="312" t="s">
        <v>325</v>
      </c>
      <c r="B21" s="313">
        <v>45627</v>
      </c>
      <c r="C21" s="313">
        <v>45597</v>
      </c>
      <c r="D21" s="313">
        <v>45566</v>
      </c>
      <c r="E21" s="313">
        <v>45536</v>
      </c>
      <c r="F21" s="313">
        <v>45505</v>
      </c>
      <c r="G21" s="313">
        <v>45474</v>
      </c>
      <c r="H21" s="313">
        <v>45444</v>
      </c>
      <c r="I21" s="313">
        <v>45413</v>
      </c>
      <c r="J21" s="313">
        <v>45383</v>
      </c>
      <c r="K21" s="313">
        <v>45352</v>
      </c>
      <c r="L21" s="313">
        <v>45323</v>
      </c>
      <c r="M21" s="313">
        <v>45292</v>
      </c>
      <c r="N21" s="313" t="s">
        <v>5</v>
      </c>
      <c r="O21" s="314" t="s">
        <v>6</v>
      </c>
      <c r="P21" s="315" t="s">
        <v>8</v>
      </c>
      <c r="Q21" s="316"/>
      <c r="S21" s="1101" t="s">
        <v>326</v>
      </c>
      <c r="T21" s="1101"/>
      <c r="U21" s="1101"/>
      <c r="V21" s="1101"/>
      <c r="W21" s="1101"/>
      <c r="X21" s="1101"/>
      <c r="Y21" s="1101"/>
      <c r="Z21" s="1101"/>
      <c r="AA21" s="1101"/>
      <c r="AB21" s="1101"/>
      <c r="AC21" s="1101"/>
      <c r="AD21" s="1101"/>
      <c r="AE21" s="1101"/>
      <c r="AF21" s="1101"/>
      <c r="AG21" s="1101"/>
      <c r="AH21" s="317">
        <v>12</v>
      </c>
      <c r="AI21" s="317">
        <v>7</v>
      </c>
      <c r="AJ21" s="317">
        <v>11</v>
      </c>
      <c r="AK21" s="317">
        <v>7</v>
      </c>
      <c r="AL21" s="317">
        <v>2</v>
      </c>
      <c r="AM21" s="317">
        <v>10</v>
      </c>
      <c r="AN21" s="317">
        <v>7</v>
      </c>
      <c r="AO21" s="117"/>
    </row>
    <row r="22" spans="1:41" customFormat="1" ht="34.5" customHeight="1" thickBot="1">
      <c r="A22" s="318" t="s">
        <v>327</v>
      </c>
      <c r="B22" s="319"/>
      <c r="C22" s="320">
        <v>0</v>
      </c>
      <c r="D22" s="320">
        <v>1</v>
      </c>
      <c r="E22" s="320">
        <v>1</v>
      </c>
      <c r="F22" s="320">
        <v>1</v>
      </c>
      <c r="G22" s="320">
        <v>2</v>
      </c>
      <c r="H22" s="320">
        <v>3</v>
      </c>
      <c r="I22" s="320">
        <v>4</v>
      </c>
      <c r="J22" s="321">
        <v>2</v>
      </c>
      <c r="K22" s="322">
        <v>0</v>
      </c>
      <c r="L22" s="321">
        <v>2</v>
      </c>
      <c r="M22" s="323">
        <v>2</v>
      </c>
      <c r="N22" s="324">
        <f>SUM(B22:M22)</f>
        <v>18</v>
      </c>
      <c r="O22" s="325">
        <f>AVERAGE(B22:M22)</f>
        <v>1.6363636363636365</v>
      </c>
      <c r="P22" s="326">
        <f>(N22/N100)*100</f>
        <v>0.2583979328165375</v>
      </c>
      <c r="Q22" s="327"/>
      <c r="R22" s="171"/>
      <c r="S22" s="328"/>
      <c r="T22" s="329">
        <v>45627</v>
      </c>
      <c r="U22" s="329">
        <v>45597</v>
      </c>
      <c r="V22" s="329">
        <v>45566</v>
      </c>
      <c r="W22" s="329">
        <v>45536</v>
      </c>
      <c r="X22" s="329">
        <v>45505</v>
      </c>
      <c r="Y22" s="329">
        <v>45474</v>
      </c>
      <c r="Z22" s="329">
        <v>45444</v>
      </c>
      <c r="AA22" s="329">
        <v>45413</v>
      </c>
      <c r="AB22" s="329">
        <v>45383</v>
      </c>
      <c r="AC22" s="329">
        <v>45352</v>
      </c>
      <c r="AD22" s="329">
        <v>45323</v>
      </c>
      <c r="AE22" s="330">
        <v>45292</v>
      </c>
      <c r="AF22" s="679" t="s">
        <v>5</v>
      </c>
      <c r="AG22" s="680" t="s">
        <v>6</v>
      </c>
      <c r="AH22" s="317">
        <v>84</v>
      </c>
      <c r="AI22" s="317">
        <v>49</v>
      </c>
      <c r="AJ22" s="317">
        <v>90</v>
      </c>
      <c r="AK22" s="317">
        <v>117</v>
      </c>
      <c r="AL22" s="317">
        <v>58</v>
      </c>
      <c r="AM22" s="317">
        <v>49</v>
      </c>
      <c r="AN22" s="317">
        <v>22</v>
      </c>
      <c r="AO22" s="117"/>
    </row>
    <row r="23" spans="1:41" customFormat="1" ht="24.95" customHeight="1" thickBot="1">
      <c r="A23" s="331" t="s">
        <v>328</v>
      </c>
      <c r="B23" s="319"/>
      <c r="C23" s="320">
        <v>0</v>
      </c>
      <c r="D23" s="320">
        <v>0</v>
      </c>
      <c r="E23" s="320">
        <v>0</v>
      </c>
      <c r="F23" s="320">
        <v>0</v>
      </c>
      <c r="G23" s="320">
        <v>0</v>
      </c>
      <c r="H23" s="320">
        <v>0</v>
      </c>
      <c r="I23" s="320">
        <v>0</v>
      </c>
      <c r="J23" s="332">
        <v>0</v>
      </c>
      <c r="K23" s="333">
        <v>0</v>
      </c>
      <c r="L23" s="332">
        <v>0</v>
      </c>
      <c r="M23" s="323">
        <v>0</v>
      </c>
      <c r="N23" s="324">
        <f t="shared" ref="N23:N53" si="1">SUM(B23:M23)</f>
        <v>0</v>
      </c>
      <c r="O23" s="325">
        <f t="shared" ref="O23:O53" si="2">AVERAGE(B23:M23)</f>
        <v>0</v>
      </c>
      <c r="P23" s="326">
        <f>(N23/N100)*100</f>
        <v>0</v>
      </c>
      <c r="Q23" s="327"/>
      <c r="R23" s="171"/>
      <c r="S23" s="1102" t="s">
        <v>329</v>
      </c>
      <c r="T23" s="1102"/>
      <c r="U23" s="1102"/>
      <c r="V23" s="1102"/>
      <c r="W23" s="1102"/>
      <c r="X23" s="1102"/>
      <c r="Y23" s="1102"/>
      <c r="Z23" s="1102"/>
      <c r="AA23" s="1102"/>
      <c r="AB23" s="1102"/>
      <c r="AC23" s="1102"/>
      <c r="AD23" s="1102"/>
      <c r="AE23" s="1102"/>
      <c r="AF23" s="681"/>
      <c r="AG23" s="682"/>
      <c r="AH23" s="117"/>
      <c r="AI23" s="117"/>
      <c r="AJ23" s="117"/>
      <c r="AK23" s="117"/>
      <c r="AL23" s="117"/>
      <c r="AM23" s="117"/>
      <c r="AN23" s="117"/>
      <c r="AO23" s="117"/>
    </row>
    <row r="24" spans="1:41" customFormat="1" ht="24.95" customHeight="1" thickBot="1">
      <c r="A24" s="331" t="s">
        <v>211</v>
      </c>
      <c r="B24" s="335"/>
      <c r="C24" s="336">
        <v>7</v>
      </c>
      <c r="D24" s="336">
        <v>4</v>
      </c>
      <c r="E24" s="336">
        <v>6</v>
      </c>
      <c r="F24" s="336">
        <v>1</v>
      </c>
      <c r="G24" s="320">
        <v>5</v>
      </c>
      <c r="H24" s="336">
        <v>2</v>
      </c>
      <c r="I24" s="336">
        <v>6</v>
      </c>
      <c r="J24" s="332">
        <v>9</v>
      </c>
      <c r="K24" s="337">
        <v>2</v>
      </c>
      <c r="L24" s="332">
        <v>17</v>
      </c>
      <c r="M24" s="338">
        <v>5</v>
      </c>
      <c r="N24" s="339">
        <f t="shared" si="1"/>
        <v>64</v>
      </c>
      <c r="O24" s="340">
        <f t="shared" si="2"/>
        <v>5.8181818181818183</v>
      </c>
      <c r="P24" s="341">
        <f t="shared" ref="P24:P55" si="3">(N24/$N$100)*100</f>
        <v>0.9187482055699111</v>
      </c>
      <c r="Q24" s="327"/>
      <c r="R24" s="171"/>
      <c r="S24" s="342" t="s">
        <v>5</v>
      </c>
      <c r="T24" s="343"/>
      <c r="U24" s="343">
        <v>438</v>
      </c>
      <c r="V24" s="343">
        <v>612</v>
      </c>
      <c r="W24" s="343">
        <v>736</v>
      </c>
      <c r="X24" s="343">
        <v>652</v>
      </c>
      <c r="Y24" s="343">
        <v>600</v>
      </c>
      <c r="Z24" s="343">
        <v>604</v>
      </c>
      <c r="AA24" s="343">
        <v>556</v>
      </c>
      <c r="AB24" s="343">
        <v>882</v>
      </c>
      <c r="AC24" s="343">
        <v>634</v>
      </c>
      <c r="AD24" s="343">
        <v>688</v>
      </c>
      <c r="AE24" s="344">
        <v>564</v>
      </c>
      <c r="AF24" s="683">
        <f>SUM(T24:AE24)</f>
        <v>6966</v>
      </c>
      <c r="AG24" s="684">
        <f>AVERAGE(T24:AE24)</f>
        <v>633.27272727272725</v>
      </c>
      <c r="AH24" s="117"/>
      <c r="AI24" s="117"/>
      <c r="AJ24" s="117"/>
      <c r="AK24" s="117"/>
      <c r="AL24" s="117"/>
      <c r="AM24" s="117"/>
      <c r="AN24" s="117"/>
      <c r="AO24" s="117"/>
    </row>
    <row r="25" spans="1:41" customFormat="1" ht="24.95" customHeight="1">
      <c r="A25" s="331" t="s">
        <v>330</v>
      </c>
      <c r="B25" s="335"/>
      <c r="C25" s="336">
        <v>44</v>
      </c>
      <c r="D25" s="336">
        <v>53</v>
      </c>
      <c r="E25" s="336">
        <v>52</v>
      </c>
      <c r="F25" s="336">
        <v>32</v>
      </c>
      <c r="G25" s="320">
        <v>39</v>
      </c>
      <c r="H25" s="336">
        <v>41</v>
      </c>
      <c r="I25" s="336">
        <v>42</v>
      </c>
      <c r="J25" s="332">
        <v>50</v>
      </c>
      <c r="K25" s="337">
        <v>42</v>
      </c>
      <c r="L25" s="332">
        <v>39</v>
      </c>
      <c r="M25" s="338">
        <v>37</v>
      </c>
      <c r="N25" s="339">
        <f t="shared" si="1"/>
        <v>471</v>
      </c>
      <c r="O25" s="340">
        <f t="shared" si="2"/>
        <v>42.81818181818182</v>
      </c>
      <c r="P25" s="341">
        <f>(N25/$N$100)*100</f>
        <v>6.7614125753660632</v>
      </c>
      <c r="Q25" s="327"/>
      <c r="R25" s="171"/>
      <c r="S25" s="345"/>
      <c r="T25" s="346"/>
      <c r="U25" s="346"/>
      <c r="V25" s="346"/>
      <c r="W25" s="346"/>
      <c r="X25" s="346"/>
      <c r="Y25" s="347"/>
      <c r="Z25" s="348"/>
      <c r="AA25" s="346"/>
      <c r="AB25" s="346"/>
      <c r="AC25" s="346"/>
      <c r="AD25" s="346" t="s">
        <v>485</v>
      </c>
      <c r="AE25" s="347"/>
      <c r="AF25" s="685"/>
      <c r="AG25" s="686"/>
      <c r="AH25" s="349"/>
      <c r="AI25" s="117"/>
      <c r="AJ25" s="117"/>
      <c r="AK25" s="117"/>
      <c r="AL25" s="117"/>
      <c r="AM25" s="117"/>
      <c r="AN25" s="117"/>
      <c r="AO25" s="117"/>
    </row>
    <row r="26" spans="1:41" customFormat="1" ht="24.95" customHeight="1" thickBot="1">
      <c r="A26" s="331" t="s">
        <v>331</v>
      </c>
      <c r="B26" s="335"/>
      <c r="C26" s="336">
        <v>3</v>
      </c>
      <c r="D26" s="336">
        <v>7</v>
      </c>
      <c r="E26" s="336">
        <v>13</v>
      </c>
      <c r="F26" s="336">
        <v>8</v>
      </c>
      <c r="G26" s="320">
        <v>4</v>
      </c>
      <c r="H26" s="336">
        <v>0</v>
      </c>
      <c r="I26" s="336">
        <v>7</v>
      </c>
      <c r="J26" s="332">
        <v>20</v>
      </c>
      <c r="K26" s="337">
        <v>10</v>
      </c>
      <c r="L26" s="332">
        <v>6</v>
      </c>
      <c r="M26" s="338">
        <v>9</v>
      </c>
      <c r="N26" s="339">
        <f t="shared" si="1"/>
        <v>87</v>
      </c>
      <c r="O26" s="340">
        <f t="shared" si="2"/>
        <v>7.9090909090909092</v>
      </c>
      <c r="P26" s="341">
        <f t="shared" si="3"/>
        <v>1.2489233419465977</v>
      </c>
      <c r="Q26" s="327"/>
      <c r="R26" s="171"/>
      <c r="S26" s="1103" t="s">
        <v>332</v>
      </c>
      <c r="T26" s="1103"/>
      <c r="U26" s="1103"/>
      <c r="V26" s="1103"/>
      <c r="W26" s="1103"/>
      <c r="X26" s="1103"/>
      <c r="Y26" s="1103"/>
      <c r="Z26" s="1103"/>
      <c r="AA26" s="1103"/>
      <c r="AB26" s="1103"/>
      <c r="AC26" s="1103"/>
      <c r="AD26" s="1103"/>
      <c r="AE26" s="1103"/>
      <c r="AF26" s="687"/>
      <c r="AG26" s="688"/>
      <c r="AH26" s="349"/>
      <c r="AI26" s="117"/>
      <c r="AJ26" s="117"/>
      <c r="AK26" s="117"/>
      <c r="AL26" s="117"/>
      <c r="AM26" s="117"/>
      <c r="AN26" s="117"/>
      <c r="AO26" s="117"/>
    </row>
    <row r="27" spans="1:41" customFormat="1" ht="24.95" customHeight="1" thickBot="1">
      <c r="A27" s="331" t="s">
        <v>333</v>
      </c>
      <c r="B27" s="335"/>
      <c r="C27" s="336">
        <v>13</v>
      </c>
      <c r="D27" s="336">
        <v>18</v>
      </c>
      <c r="E27" s="336">
        <v>23</v>
      </c>
      <c r="F27" s="336">
        <v>30</v>
      </c>
      <c r="G27" s="320">
        <v>25</v>
      </c>
      <c r="H27" s="336">
        <v>17</v>
      </c>
      <c r="I27" s="336">
        <v>11</v>
      </c>
      <c r="J27" s="332">
        <v>17</v>
      </c>
      <c r="K27" s="337">
        <v>13</v>
      </c>
      <c r="L27" s="332">
        <v>10</v>
      </c>
      <c r="M27" s="338">
        <v>18</v>
      </c>
      <c r="N27" s="339">
        <f t="shared" si="1"/>
        <v>195</v>
      </c>
      <c r="O27" s="340">
        <f t="shared" si="2"/>
        <v>17.727272727272727</v>
      </c>
      <c r="P27" s="341">
        <f t="shared" si="3"/>
        <v>2.7993109388458226</v>
      </c>
      <c r="Q27" s="327"/>
      <c r="R27" s="171"/>
      <c r="S27" s="350" t="s">
        <v>334</v>
      </c>
      <c r="T27" s="351">
        <f t="shared" ref="T27:AC27" si="4">SUM(T28:T29)</f>
        <v>0</v>
      </c>
      <c r="U27" s="352">
        <f t="shared" si="4"/>
        <v>440</v>
      </c>
      <c r="V27" s="352">
        <f t="shared" si="4"/>
        <v>612</v>
      </c>
      <c r="W27" s="352">
        <f t="shared" si="4"/>
        <v>647</v>
      </c>
      <c r="X27" s="352">
        <f t="shared" si="4"/>
        <v>615</v>
      </c>
      <c r="Y27" s="352">
        <f t="shared" si="4"/>
        <v>612</v>
      </c>
      <c r="Z27" s="352">
        <f t="shared" si="4"/>
        <v>532</v>
      </c>
      <c r="AA27" s="352">
        <f t="shared" si="4"/>
        <v>623</v>
      </c>
      <c r="AB27" s="352">
        <f t="shared" si="4"/>
        <v>799</v>
      </c>
      <c r="AC27" s="352">
        <f t="shared" si="4"/>
        <v>589</v>
      </c>
      <c r="AD27" s="352">
        <f>SUM(AD28:AD29)</f>
        <v>588</v>
      </c>
      <c r="AE27" s="352">
        <f>SUM(AE28:AE29)</f>
        <v>497</v>
      </c>
      <c r="AF27" s="689">
        <f>SUM(T27:AE27)</f>
        <v>6554</v>
      </c>
      <c r="AG27" s="684">
        <f>SUM(AG28:AG29)</f>
        <v>595.81818181818176</v>
      </c>
      <c r="AH27" s="349"/>
      <c r="AI27" s="117"/>
      <c r="AJ27" s="117"/>
      <c r="AK27" s="117"/>
      <c r="AL27" s="117"/>
      <c r="AM27" s="117"/>
      <c r="AN27" s="117"/>
      <c r="AO27" s="117"/>
    </row>
    <row r="28" spans="1:41" customFormat="1" ht="24.95" customHeight="1">
      <c r="A28" s="331" t="s">
        <v>335</v>
      </c>
      <c r="B28" s="335"/>
      <c r="C28" s="336">
        <v>0</v>
      </c>
      <c r="D28" s="336">
        <v>1</v>
      </c>
      <c r="E28" s="336">
        <v>0</v>
      </c>
      <c r="F28" s="336">
        <v>1</v>
      </c>
      <c r="G28" s="320">
        <v>0</v>
      </c>
      <c r="H28" s="336">
        <v>0</v>
      </c>
      <c r="I28" s="336">
        <v>1</v>
      </c>
      <c r="J28" s="332">
        <v>2</v>
      </c>
      <c r="K28" s="337">
        <v>1</v>
      </c>
      <c r="L28" s="332">
        <v>0</v>
      </c>
      <c r="M28" s="338">
        <v>2</v>
      </c>
      <c r="N28" s="339">
        <f t="shared" si="1"/>
        <v>8</v>
      </c>
      <c r="O28" s="340">
        <f t="shared" si="2"/>
        <v>0.72727272727272729</v>
      </c>
      <c r="P28" s="341">
        <f t="shared" si="3"/>
        <v>0.11484352569623889</v>
      </c>
      <c r="Q28" s="327"/>
      <c r="R28" s="171"/>
      <c r="S28" s="353" t="s">
        <v>336</v>
      </c>
      <c r="T28" s="354"/>
      <c r="U28" s="355">
        <v>351</v>
      </c>
      <c r="V28" s="355">
        <v>430</v>
      </c>
      <c r="W28" s="355">
        <v>511</v>
      </c>
      <c r="X28" s="355">
        <v>453</v>
      </c>
      <c r="Y28" s="355">
        <v>478</v>
      </c>
      <c r="Z28" s="355">
        <v>429</v>
      </c>
      <c r="AA28" s="355">
        <v>488</v>
      </c>
      <c r="AB28" s="355">
        <v>616</v>
      </c>
      <c r="AC28" s="356">
        <v>435</v>
      </c>
      <c r="AD28" s="356">
        <v>461</v>
      </c>
      <c r="AE28" s="357">
        <v>388</v>
      </c>
      <c r="AF28" s="690">
        <f>SUM(T28:AE28)</f>
        <v>5040</v>
      </c>
      <c r="AG28" s="691">
        <f>AVERAGE(T28:AE28)</f>
        <v>458.18181818181819</v>
      </c>
      <c r="AH28" s="349"/>
      <c r="AI28" s="117"/>
      <c r="AJ28" s="117"/>
      <c r="AK28" s="117"/>
      <c r="AL28" s="117"/>
      <c r="AM28" s="117"/>
      <c r="AN28" s="117"/>
      <c r="AO28" s="117"/>
    </row>
    <row r="29" spans="1:41" customFormat="1" ht="24.95" customHeight="1" thickBot="1">
      <c r="A29" s="331" t="s">
        <v>337</v>
      </c>
      <c r="B29" s="335"/>
      <c r="C29" s="336">
        <v>2</v>
      </c>
      <c r="D29" s="336">
        <v>1</v>
      </c>
      <c r="E29" s="336">
        <v>2</v>
      </c>
      <c r="F29" s="336">
        <v>0</v>
      </c>
      <c r="G29" s="320">
        <v>3</v>
      </c>
      <c r="H29" s="336">
        <v>5</v>
      </c>
      <c r="I29" s="336">
        <v>3</v>
      </c>
      <c r="J29" s="332">
        <v>3</v>
      </c>
      <c r="K29" s="337">
        <v>3</v>
      </c>
      <c r="L29" s="332">
        <v>0</v>
      </c>
      <c r="M29" s="338">
        <v>1</v>
      </c>
      <c r="N29" s="339">
        <f t="shared" si="1"/>
        <v>23</v>
      </c>
      <c r="O29" s="340">
        <f t="shared" si="2"/>
        <v>2.0909090909090908</v>
      </c>
      <c r="P29" s="341">
        <f t="shared" si="3"/>
        <v>0.33017513637668677</v>
      </c>
      <c r="Q29" s="327"/>
      <c r="R29" s="171"/>
      <c r="S29" s="358" t="s">
        <v>338</v>
      </c>
      <c r="T29" s="359"/>
      <c r="U29" s="360">
        <v>89</v>
      </c>
      <c r="V29" s="360">
        <v>182</v>
      </c>
      <c r="W29" s="360">
        <v>136</v>
      </c>
      <c r="X29" s="360">
        <v>162</v>
      </c>
      <c r="Y29" s="360">
        <v>134</v>
      </c>
      <c r="Z29" s="360">
        <v>103</v>
      </c>
      <c r="AA29" s="360">
        <v>135</v>
      </c>
      <c r="AB29" s="360">
        <v>183</v>
      </c>
      <c r="AC29" s="361">
        <v>154</v>
      </c>
      <c r="AD29" s="361">
        <v>127</v>
      </c>
      <c r="AE29" s="362">
        <v>109</v>
      </c>
      <c r="AF29" s="692">
        <f>SUM(T29:AE29)</f>
        <v>1514</v>
      </c>
      <c r="AG29" s="693">
        <f>AVERAGE(T29:AE29)</f>
        <v>137.63636363636363</v>
      </c>
      <c r="AH29" s="349"/>
      <c r="AI29" s="117"/>
      <c r="AJ29" s="117"/>
      <c r="AK29" s="117"/>
      <c r="AL29" s="117"/>
      <c r="AM29" s="117"/>
      <c r="AN29" s="117"/>
      <c r="AO29" s="117"/>
    </row>
    <row r="30" spans="1:41" customFormat="1" ht="24.95" customHeight="1" thickBot="1">
      <c r="A30" s="363" t="s">
        <v>339</v>
      </c>
      <c r="B30" s="335"/>
      <c r="C30" s="336">
        <v>2</v>
      </c>
      <c r="D30" s="336">
        <v>1</v>
      </c>
      <c r="E30" s="336">
        <v>1</v>
      </c>
      <c r="F30" s="336">
        <v>1</v>
      </c>
      <c r="G30" s="320">
        <v>0</v>
      </c>
      <c r="H30" s="336">
        <v>5</v>
      </c>
      <c r="I30" s="336">
        <v>0</v>
      </c>
      <c r="J30" s="332">
        <v>1</v>
      </c>
      <c r="K30" s="337">
        <v>3</v>
      </c>
      <c r="L30" s="332">
        <v>2</v>
      </c>
      <c r="M30" s="338">
        <v>1</v>
      </c>
      <c r="N30" s="339">
        <f t="shared" si="1"/>
        <v>17</v>
      </c>
      <c r="O30" s="340">
        <f t="shared" si="2"/>
        <v>1.5454545454545454</v>
      </c>
      <c r="P30" s="341">
        <f t="shared" si="3"/>
        <v>0.24404249210450762</v>
      </c>
      <c r="Q30" s="327"/>
      <c r="R30" s="171"/>
      <c r="S30" s="364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6"/>
      <c r="AF30" s="685"/>
      <c r="AG30" s="686"/>
      <c r="AH30" s="117"/>
      <c r="AI30" s="117"/>
      <c r="AJ30" s="117"/>
      <c r="AK30" s="117"/>
      <c r="AL30" s="117"/>
      <c r="AM30" s="117"/>
      <c r="AN30" s="117"/>
      <c r="AO30" s="117"/>
    </row>
    <row r="31" spans="1:41" customFormat="1" ht="36.75" customHeight="1" thickBot="1">
      <c r="A31" s="331" t="s">
        <v>340</v>
      </c>
      <c r="B31" s="335"/>
      <c r="C31" s="336">
        <v>0</v>
      </c>
      <c r="D31" s="336">
        <v>3</v>
      </c>
      <c r="E31" s="336">
        <v>2</v>
      </c>
      <c r="F31" s="336">
        <v>2</v>
      </c>
      <c r="G31" s="320">
        <v>2</v>
      </c>
      <c r="H31" s="336">
        <v>2</v>
      </c>
      <c r="I31" s="336">
        <v>1</v>
      </c>
      <c r="J31" s="332">
        <v>1</v>
      </c>
      <c r="K31" s="337">
        <v>2</v>
      </c>
      <c r="L31" s="332">
        <v>2</v>
      </c>
      <c r="M31" s="338">
        <v>6</v>
      </c>
      <c r="N31" s="339">
        <f t="shared" si="1"/>
        <v>23</v>
      </c>
      <c r="O31" s="340">
        <f t="shared" si="2"/>
        <v>2.0909090909090908</v>
      </c>
      <c r="P31" s="341">
        <f t="shared" si="3"/>
        <v>0.33017513637668677</v>
      </c>
      <c r="Q31" s="327"/>
      <c r="R31" s="171"/>
      <c r="S31" s="1104" t="s">
        <v>341</v>
      </c>
      <c r="T31" s="1104"/>
      <c r="U31" s="1104"/>
      <c r="V31" s="1104"/>
      <c r="W31" s="1104"/>
      <c r="X31" s="1104"/>
      <c r="Y31" s="1104"/>
      <c r="Z31" s="1104"/>
      <c r="AA31" s="1104"/>
      <c r="AB31" s="1104"/>
      <c r="AC31" s="1104"/>
      <c r="AD31" s="1104"/>
      <c r="AE31" s="1104"/>
      <c r="AF31" s="687"/>
      <c r="AG31" s="688"/>
      <c r="AH31" s="117"/>
      <c r="AI31" s="117"/>
      <c r="AJ31" s="117"/>
      <c r="AK31" s="117"/>
      <c r="AL31" s="117"/>
      <c r="AM31" s="117"/>
      <c r="AN31" s="117"/>
      <c r="AO31" s="117"/>
    </row>
    <row r="32" spans="1:41" customFormat="1" ht="27.75" customHeight="1" thickBot="1">
      <c r="A32" s="331" t="s">
        <v>342</v>
      </c>
      <c r="B32" s="335"/>
      <c r="C32" s="336">
        <v>5</v>
      </c>
      <c r="D32" s="336">
        <v>10</v>
      </c>
      <c r="E32" s="336">
        <v>11</v>
      </c>
      <c r="F32" s="336">
        <v>11</v>
      </c>
      <c r="G32" s="320">
        <v>20</v>
      </c>
      <c r="H32" s="336">
        <v>10</v>
      </c>
      <c r="I32" s="336">
        <v>8</v>
      </c>
      <c r="J32" s="332">
        <v>5</v>
      </c>
      <c r="K32" s="337">
        <v>9</v>
      </c>
      <c r="L32" s="332">
        <v>10</v>
      </c>
      <c r="M32" s="338">
        <v>9</v>
      </c>
      <c r="N32" s="339">
        <f t="shared" si="1"/>
        <v>108</v>
      </c>
      <c r="O32" s="340">
        <f t="shared" si="2"/>
        <v>9.8181818181818183</v>
      </c>
      <c r="P32" s="341">
        <f t="shared" si="3"/>
        <v>1.5503875968992249</v>
      </c>
      <c r="Q32" s="327"/>
      <c r="R32" s="171"/>
      <c r="S32" s="553" t="s">
        <v>343</v>
      </c>
      <c r="T32" s="554"/>
      <c r="U32" s="555">
        <v>61</v>
      </c>
      <c r="V32" s="555">
        <v>144</v>
      </c>
      <c r="W32" s="555">
        <v>73</v>
      </c>
      <c r="X32" s="555">
        <v>87</v>
      </c>
      <c r="Y32" s="555">
        <v>81</v>
      </c>
      <c r="Z32" s="555">
        <v>64</v>
      </c>
      <c r="AA32" s="555">
        <v>84</v>
      </c>
      <c r="AB32" s="556">
        <v>105</v>
      </c>
      <c r="AC32" s="556">
        <v>78</v>
      </c>
      <c r="AD32" s="556">
        <v>57</v>
      </c>
      <c r="AE32" s="557">
        <v>44</v>
      </c>
      <c r="AF32" s="694">
        <f>SUM(T32:AE32)</f>
        <v>878</v>
      </c>
      <c r="AG32" s="695">
        <f>AVERAGE(T32:AE32)</f>
        <v>79.818181818181813</v>
      </c>
      <c r="AM32" s="117"/>
    </row>
    <row r="33" spans="1:40" customFormat="1" ht="34.5" thickBot="1">
      <c r="A33" s="367" t="s">
        <v>344</v>
      </c>
      <c r="B33" s="335"/>
      <c r="C33" s="336">
        <v>0</v>
      </c>
      <c r="D33" s="336">
        <v>5</v>
      </c>
      <c r="E33" s="336">
        <v>2</v>
      </c>
      <c r="F33" s="336">
        <v>2</v>
      </c>
      <c r="G33" s="320">
        <v>0</v>
      </c>
      <c r="H33" s="336">
        <v>0</v>
      </c>
      <c r="I33" s="336">
        <v>1</v>
      </c>
      <c r="J33" s="332">
        <v>7</v>
      </c>
      <c r="K33" s="337">
        <v>2</v>
      </c>
      <c r="L33" s="332">
        <v>2</v>
      </c>
      <c r="M33" s="338">
        <v>1</v>
      </c>
      <c r="N33" s="339">
        <f t="shared" si="1"/>
        <v>22</v>
      </c>
      <c r="O33" s="340">
        <f t="shared" si="2"/>
        <v>2</v>
      </c>
      <c r="P33" s="341">
        <f t="shared" si="3"/>
        <v>0.3158196956646569</v>
      </c>
      <c r="Q33" s="327"/>
      <c r="R33" s="171"/>
      <c r="S33" s="558" t="s">
        <v>345</v>
      </c>
      <c r="T33" s="559">
        <f t="shared" ref="T33:AC33" si="5">SUM(T34:T35)</f>
        <v>0</v>
      </c>
      <c r="U33" s="559">
        <f t="shared" si="5"/>
        <v>65</v>
      </c>
      <c r="V33" s="559">
        <f t="shared" si="5"/>
        <v>56</v>
      </c>
      <c r="W33" s="559">
        <f t="shared" si="5"/>
        <v>71</v>
      </c>
      <c r="X33" s="559">
        <f t="shared" si="5"/>
        <v>67</v>
      </c>
      <c r="Y33" s="559">
        <v>74</v>
      </c>
      <c r="Z33" s="559">
        <f t="shared" si="5"/>
        <v>59</v>
      </c>
      <c r="AA33" s="559">
        <f t="shared" si="5"/>
        <v>76</v>
      </c>
      <c r="AB33" s="559">
        <v>74</v>
      </c>
      <c r="AC33" s="559">
        <f t="shared" si="5"/>
        <v>50</v>
      </c>
      <c r="AD33" s="559">
        <f>SUM(AD34:AD35)</f>
        <v>46</v>
      </c>
      <c r="AE33" s="559">
        <f>SUM(AE34:AE35)</f>
        <v>30</v>
      </c>
      <c r="AF33" s="696">
        <f>SUM(T33:AE33)</f>
        <v>668</v>
      </c>
      <c r="AG33" s="697">
        <f>SUM(AG34:AG35)</f>
        <v>60.727272727272727</v>
      </c>
      <c r="AM33" s="117"/>
    </row>
    <row r="34" spans="1:40" customFormat="1" ht="23.25">
      <c r="A34" s="331" t="s">
        <v>346</v>
      </c>
      <c r="B34" s="335"/>
      <c r="C34" s="336">
        <v>18</v>
      </c>
      <c r="D34" s="336">
        <v>38</v>
      </c>
      <c r="E34" s="336">
        <v>31</v>
      </c>
      <c r="F34" s="336">
        <v>25</v>
      </c>
      <c r="G34" s="320">
        <v>42</v>
      </c>
      <c r="H34" s="336">
        <v>32</v>
      </c>
      <c r="I34" s="336">
        <v>39</v>
      </c>
      <c r="J34" s="332">
        <v>54</v>
      </c>
      <c r="K34" s="337">
        <v>34</v>
      </c>
      <c r="L34" s="332">
        <v>30</v>
      </c>
      <c r="M34" s="338">
        <v>45</v>
      </c>
      <c r="N34" s="339">
        <f t="shared" si="1"/>
        <v>388</v>
      </c>
      <c r="O34" s="340">
        <f t="shared" si="2"/>
        <v>35.272727272727273</v>
      </c>
      <c r="P34" s="341">
        <f t="shared" si="3"/>
        <v>5.569910996267585</v>
      </c>
      <c r="Q34" s="327"/>
      <c r="R34" s="171"/>
      <c r="S34" s="560" t="s">
        <v>347</v>
      </c>
      <c r="T34" s="561"/>
      <c r="U34" s="562">
        <v>51</v>
      </c>
      <c r="V34" s="563">
        <v>35</v>
      </c>
      <c r="W34" s="564">
        <v>49</v>
      </c>
      <c r="X34" s="565">
        <v>47</v>
      </c>
      <c r="Y34" s="566">
        <v>38</v>
      </c>
      <c r="Z34" s="567">
        <v>44</v>
      </c>
      <c r="AA34" s="562">
        <v>44</v>
      </c>
      <c r="AB34" s="562">
        <v>46</v>
      </c>
      <c r="AC34" s="562">
        <v>40</v>
      </c>
      <c r="AD34" s="562">
        <v>28</v>
      </c>
      <c r="AE34" s="565">
        <v>20</v>
      </c>
      <c r="AF34" s="698">
        <f>SUM(T34:AE34)</f>
        <v>442</v>
      </c>
      <c r="AG34" s="699">
        <f>AVERAGE(T34:AE34)</f>
        <v>40.18181818181818</v>
      </c>
      <c r="AM34" s="117"/>
      <c r="AN34" s="117"/>
    </row>
    <row r="35" spans="1:40" customFormat="1" ht="24" thickBot="1">
      <c r="A35" s="331" t="s">
        <v>348</v>
      </c>
      <c r="B35" s="335"/>
      <c r="C35" s="336">
        <v>2</v>
      </c>
      <c r="D35" s="336">
        <v>0</v>
      </c>
      <c r="E35" s="336">
        <v>0</v>
      </c>
      <c r="F35" s="336">
        <v>3</v>
      </c>
      <c r="G35" s="320">
        <v>0</v>
      </c>
      <c r="H35" s="336">
        <v>0</v>
      </c>
      <c r="I35" s="336">
        <v>1</v>
      </c>
      <c r="J35" s="332">
        <v>2</v>
      </c>
      <c r="K35" s="337">
        <v>1</v>
      </c>
      <c r="L35" s="332">
        <v>2</v>
      </c>
      <c r="M35" s="338">
        <v>1</v>
      </c>
      <c r="N35" s="339">
        <f t="shared" si="1"/>
        <v>12</v>
      </c>
      <c r="O35" s="340">
        <f t="shared" si="2"/>
        <v>1.0909090909090908</v>
      </c>
      <c r="P35" s="341">
        <f t="shared" si="3"/>
        <v>0.17226528854435832</v>
      </c>
      <c r="Q35" s="327"/>
      <c r="R35" s="171"/>
      <c r="S35" s="568" t="s">
        <v>338</v>
      </c>
      <c r="T35" s="569"/>
      <c r="U35" s="570">
        <v>14</v>
      </c>
      <c r="V35" s="570">
        <v>21</v>
      </c>
      <c r="W35" s="571">
        <v>22</v>
      </c>
      <c r="X35" s="572">
        <v>20</v>
      </c>
      <c r="Y35" s="573">
        <v>36</v>
      </c>
      <c r="Z35" s="574">
        <v>15</v>
      </c>
      <c r="AA35" s="570">
        <v>32</v>
      </c>
      <c r="AB35" s="570">
        <v>28</v>
      </c>
      <c r="AC35" s="570">
        <v>10</v>
      </c>
      <c r="AD35" s="570">
        <v>18</v>
      </c>
      <c r="AE35" s="572">
        <v>10</v>
      </c>
      <c r="AF35" s="700">
        <f>SUM(T35:AE35)</f>
        <v>226</v>
      </c>
      <c r="AG35" s="701">
        <f>AVERAGE(T35:AE35)</f>
        <v>20.545454545454547</v>
      </c>
      <c r="AM35" s="117"/>
      <c r="AN35" s="117"/>
    </row>
    <row r="36" spans="1:40" customFormat="1" ht="24" thickBot="1">
      <c r="A36" s="331" t="s">
        <v>349</v>
      </c>
      <c r="B36" s="335"/>
      <c r="C36" s="336">
        <v>14</v>
      </c>
      <c r="D36" s="336">
        <v>13</v>
      </c>
      <c r="E36" s="336">
        <v>18</v>
      </c>
      <c r="F36" s="336">
        <v>22</v>
      </c>
      <c r="G36" s="320">
        <v>22</v>
      </c>
      <c r="H36" s="336">
        <v>18</v>
      </c>
      <c r="I36" s="336">
        <v>15</v>
      </c>
      <c r="J36" s="332">
        <v>26</v>
      </c>
      <c r="K36" s="337">
        <v>12</v>
      </c>
      <c r="L36" s="332">
        <v>27</v>
      </c>
      <c r="M36" s="338">
        <v>14</v>
      </c>
      <c r="N36" s="339">
        <f t="shared" si="1"/>
        <v>201</v>
      </c>
      <c r="O36" s="340">
        <f t="shared" si="2"/>
        <v>18.272727272727273</v>
      </c>
      <c r="P36" s="341">
        <f t="shared" si="3"/>
        <v>2.8854435831180019</v>
      </c>
      <c r="Q36" s="2"/>
      <c r="R36" s="171"/>
      <c r="S36" s="364"/>
      <c r="T36" s="365"/>
      <c r="U36" s="365"/>
      <c r="V36" s="365"/>
      <c r="W36" s="365"/>
      <c r="X36" s="365"/>
      <c r="Y36" s="365"/>
      <c r="Z36" s="365"/>
      <c r="AA36" s="365"/>
      <c r="AB36" s="365"/>
      <c r="AC36" s="365"/>
      <c r="AD36" s="365"/>
      <c r="AE36" s="366"/>
      <c r="AF36" s="681"/>
      <c r="AG36" s="686"/>
      <c r="AM36" s="117"/>
      <c r="AN36" s="117"/>
    </row>
    <row r="37" spans="1:40" customFormat="1" ht="24" thickBot="1">
      <c r="A37" s="331" t="s">
        <v>350</v>
      </c>
      <c r="B37" s="335"/>
      <c r="C37" s="336">
        <v>10</v>
      </c>
      <c r="D37" s="336">
        <v>15</v>
      </c>
      <c r="E37" s="336">
        <v>10</v>
      </c>
      <c r="F37" s="336">
        <v>16</v>
      </c>
      <c r="G37" s="320">
        <v>15</v>
      </c>
      <c r="H37" s="336">
        <v>17</v>
      </c>
      <c r="I37" s="336">
        <v>14</v>
      </c>
      <c r="J37" s="332">
        <v>17</v>
      </c>
      <c r="K37" s="337">
        <v>12</v>
      </c>
      <c r="L37" s="332">
        <v>14</v>
      </c>
      <c r="M37" s="338">
        <v>14</v>
      </c>
      <c r="N37" s="339">
        <f t="shared" si="1"/>
        <v>154</v>
      </c>
      <c r="O37" s="340">
        <f t="shared" si="2"/>
        <v>14</v>
      </c>
      <c r="P37" s="341">
        <f t="shared" si="3"/>
        <v>2.2107378696525983</v>
      </c>
      <c r="Q37" s="2"/>
      <c r="R37" s="171"/>
      <c r="S37" s="1105" t="s">
        <v>351</v>
      </c>
      <c r="T37" s="1105"/>
      <c r="U37" s="1105"/>
      <c r="V37" s="1105"/>
      <c r="W37" s="1105"/>
      <c r="X37" s="1105"/>
      <c r="Y37" s="1105"/>
      <c r="Z37" s="1105"/>
      <c r="AA37" s="1105"/>
      <c r="AB37" s="1105"/>
      <c r="AC37" s="1105"/>
      <c r="AD37" s="1105"/>
      <c r="AE37" s="1105"/>
      <c r="AF37" s="687"/>
      <c r="AG37" s="688"/>
      <c r="AM37" s="117"/>
      <c r="AN37" s="117"/>
    </row>
    <row r="38" spans="1:40" customFormat="1" ht="24" thickBot="1">
      <c r="A38" s="331" t="s">
        <v>352</v>
      </c>
      <c r="B38" s="335"/>
      <c r="C38" s="336">
        <v>7</v>
      </c>
      <c r="D38" s="336">
        <v>6</v>
      </c>
      <c r="E38" s="336">
        <v>12</v>
      </c>
      <c r="F38" s="336">
        <v>7</v>
      </c>
      <c r="G38" s="320">
        <v>5</v>
      </c>
      <c r="H38" s="336">
        <v>8</v>
      </c>
      <c r="I38" s="336">
        <v>10</v>
      </c>
      <c r="J38" s="332">
        <v>30</v>
      </c>
      <c r="K38" s="337">
        <v>5</v>
      </c>
      <c r="L38" s="332">
        <v>3</v>
      </c>
      <c r="M38" s="338">
        <v>3</v>
      </c>
      <c r="N38" s="339">
        <f t="shared" si="1"/>
        <v>96</v>
      </c>
      <c r="O38" s="340">
        <f t="shared" si="2"/>
        <v>8.7272727272727266</v>
      </c>
      <c r="P38" s="341">
        <f t="shared" si="3"/>
        <v>1.3781223083548666</v>
      </c>
      <c r="Q38" s="2"/>
      <c r="R38" s="171"/>
      <c r="S38" s="368" t="s">
        <v>343</v>
      </c>
      <c r="T38" s="369"/>
      <c r="U38" s="370">
        <v>155</v>
      </c>
      <c r="V38" s="370">
        <v>57</v>
      </c>
      <c r="W38" s="370">
        <v>38</v>
      </c>
      <c r="X38" s="370">
        <v>55</v>
      </c>
      <c r="Y38" s="370">
        <v>44</v>
      </c>
      <c r="Z38" s="370">
        <v>36</v>
      </c>
      <c r="AA38" s="370">
        <v>49</v>
      </c>
      <c r="AB38" s="370">
        <v>82</v>
      </c>
      <c r="AC38" s="370">
        <v>43</v>
      </c>
      <c r="AD38" s="370">
        <v>25</v>
      </c>
      <c r="AE38" s="371">
        <v>32</v>
      </c>
      <c r="AF38" s="702">
        <f t="shared" ref="AF38:AF43" si="6">SUM(T38:AE38)</f>
        <v>616</v>
      </c>
      <c r="AG38" s="684">
        <f>AVERAGE(T38:AE38)</f>
        <v>56</v>
      </c>
      <c r="AM38" s="117"/>
      <c r="AN38" s="117"/>
    </row>
    <row r="39" spans="1:40" customFormat="1" ht="29.25" thickBot="1">
      <c r="A39" s="331" t="s">
        <v>353</v>
      </c>
      <c r="B39" s="335"/>
      <c r="C39" s="336">
        <v>0</v>
      </c>
      <c r="D39" s="336">
        <v>1</v>
      </c>
      <c r="E39" s="336">
        <v>1</v>
      </c>
      <c r="F39" s="336">
        <v>4</v>
      </c>
      <c r="G39" s="320">
        <v>0</v>
      </c>
      <c r="H39" s="336">
        <v>0</v>
      </c>
      <c r="I39" s="336">
        <v>0</v>
      </c>
      <c r="J39" s="332">
        <v>0</v>
      </c>
      <c r="K39" s="337">
        <v>0</v>
      </c>
      <c r="L39" s="332">
        <v>1</v>
      </c>
      <c r="M39" s="338">
        <v>0</v>
      </c>
      <c r="N39" s="339">
        <f t="shared" si="1"/>
        <v>7</v>
      </c>
      <c r="O39" s="340">
        <f t="shared" si="2"/>
        <v>0.63636363636363635</v>
      </c>
      <c r="P39" s="341">
        <f t="shared" si="3"/>
        <v>0.10048808498420903</v>
      </c>
      <c r="Q39" s="2"/>
      <c r="R39" s="171"/>
      <c r="S39" s="372" t="s">
        <v>354</v>
      </c>
      <c r="T39" s="373">
        <f t="shared" ref="T39:AC39" si="7">SUM(T40:T41)</f>
        <v>0</v>
      </c>
      <c r="U39" s="373">
        <f t="shared" si="7"/>
        <v>155</v>
      </c>
      <c r="V39" s="373">
        <f t="shared" si="7"/>
        <v>54</v>
      </c>
      <c r="W39" s="373">
        <f t="shared" si="7"/>
        <v>49</v>
      </c>
      <c r="X39" s="373">
        <f t="shared" si="7"/>
        <v>45</v>
      </c>
      <c r="Y39" s="373">
        <f t="shared" si="7"/>
        <v>52</v>
      </c>
      <c r="Z39" s="373">
        <f t="shared" si="7"/>
        <v>32</v>
      </c>
      <c r="AA39" s="373">
        <f t="shared" si="7"/>
        <v>86</v>
      </c>
      <c r="AB39" s="373">
        <f t="shared" si="7"/>
        <v>48</v>
      </c>
      <c r="AC39" s="373">
        <f t="shared" si="7"/>
        <v>38</v>
      </c>
      <c r="AD39" s="373">
        <f>SUM(AD40:AD41)</f>
        <v>20</v>
      </c>
      <c r="AE39" s="374">
        <f>SUM(AE40:AE41)</f>
        <v>46</v>
      </c>
      <c r="AF39" s="689">
        <f t="shared" si="6"/>
        <v>625</v>
      </c>
      <c r="AG39" s="684">
        <f>SUM(AG40:AG41)</f>
        <v>56.81818181818182</v>
      </c>
      <c r="AM39" s="117"/>
      <c r="AN39" s="117"/>
    </row>
    <row r="40" spans="1:40" customFormat="1" ht="23.25">
      <c r="A40" s="331" t="s">
        <v>355</v>
      </c>
      <c r="B40" s="335"/>
      <c r="C40" s="336">
        <v>17</v>
      </c>
      <c r="D40" s="336">
        <v>28</v>
      </c>
      <c r="E40" s="336">
        <v>27</v>
      </c>
      <c r="F40" s="336">
        <v>24</v>
      </c>
      <c r="G40" s="320">
        <v>33</v>
      </c>
      <c r="H40" s="336">
        <v>52</v>
      </c>
      <c r="I40" s="336">
        <v>43</v>
      </c>
      <c r="J40" s="332">
        <v>33</v>
      </c>
      <c r="K40" s="337">
        <v>40</v>
      </c>
      <c r="L40" s="332">
        <v>43</v>
      </c>
      <c r="M40" s="338">
        <v>48</v>
      </c>
      <c r="N40" s="339">
        <f t="shared" si="1"/>
        <v>388</v>
      </c>
      <c r="O40" s="340">
        <f t="shared" si="2"/>
        <v>35.272727272727273</v>
      </c>
      <c r="P40" s="341">
        <f t="shared" si="3"/>
        <v>5.569910996267585</v>
      </c>
      <c r="Q40" s="327"/>
      <c r="R40" s="171"/>
      <c r="S40" s="375" t="s">
        <v>347</v>
      </c>
      <c r="T40" s="376"/>
      <c r="U40" s="377">
        <v>49</v>
      </c>
      <c r="V40" s="378">
        <v>16</v>
      </c>
      <c r="W40" s="377">
        <v>26</v>
      </c>
      <c r="X40" s="378">
        <v>27</v>
      </c>
      <c r="Y40" s="378">
        <v>18</v>
      </c>
      <c r="Z40" s="377">
        <v>22</v>
      </c>
      <c r="AA40" s="377">
        <v>51</v>
      </c>
      <c r="AB40" s="377">
        <v>15</v>
      </c>
      <c r="AC40" s="377">
        <v>19</v>
      </c>
      <c r="AD40" s="377">
        <v>10</v>
      </c>
      <c r="AE40" s="379">
        <v>28</v>
      </c>
      <c r="AF40" s="703">
        <f t="shared" si="6"/>
        <v>281</v>
      </c>
      <c r="AG40" s="704">
        <f>AVERAGE(T40:AE40)</f>
        <v>25.545454545454547</v>
      </c>
      <c r="AM40" s="117"/>
      <c r="AN40" s="117"/>
    </row>
    <row r="41" spans="1:40" customFormat="1" ht="15.75" thickBot="1">
      <c r="A41" s="331" t="s">
        <v>356</v>
      </c>
      <c r="B41" s="335"/>
      <c r="C41" s="336">
        <v>0</v>
      </c>
      <c r="D41" s="336">
        <v>0</v>
      </c>
      <c r="E41" s="336">
        <v>0</v>
      </c>
      <c r="F41" s="336">
        <v>0</v>
      </c>
      <c r="G41" s="320">
        <v>0</v>
      </c>
      <c r="H41" s="336">
        <v>0</v>
      </c>
      <c r="I41" s="336">
        <v>0</v>
      </c>
      <c r="J41" s="332">
        <v>0</v>
      </c>
      <c r="K41" s="337">
        <v>0</v>
      </c>
      <c r="L41" s="332">
        <v>0</v>
      </c>
      <c r="M41" s="338">
        <v>0</v>
      </c>
      <c r="N41" s="339">
        <f t="shared" si="1"/>
        <v>0</v>
      </c>
      <c r="O41" s="340">
        <f t="shared" si="2"/>
        <v>0</v>
      </c>
      <c r="P41" s="341">
        <f t="shared" si="3"/>
        <v>0</v>
      </c>
      <c r="Q41" s="2"/>
      <c r="R41" s="171"/>
      <c r="S41" s="380" t="s">
        <v>338</v>
      </c>
      <c r="T41" s="381"/>
      <c r="U41" s="378">
        <v>106</v>
      </c>
      <c r="V41" s="382">
        <v>38</v>
      </c>
      <c r="W41" s="378">
        <v>23</v>
      </c>
      <c r="X41" s="382">
        <v>18</v>
      </c>
      <c r="Y41" s="382">
        <v>34</v>
      </c>
      <c r="Z41" s="378">
        <v>10</v>
      </c>
      <c r="AA41" s="378">
        <v>35</v>
      </c>
      <c r="AB41" s="378">
        <v>33</v>
      </c>
      <c r="AC41" s="378">
        <v>19</v>
      </c>
      <c r="AD41" s="378">
        <v>10</v>
      </c>
      <c r="AE41" s="383">
        <v>18</v>
      </c>
      <c r="AF41" s="705">
        <f t="shared" si="6"/>
        <v>344</v>
      </c>
      <c r="AG41" s="706">
        <f>AVERAGE(T41:AE41)</f>
        <v>31.272727272727273</v>
      </c>
      <c r="AM41" s="117"/>
      <c r="AN41" s="117"/>
    </row>
    <row r="42" spans="1:40" customFormat="1" ht="24" thickBot="1">
      <c r="A42" s="331" t="s">
        <v>357</v>
      </c>
      <c r="B42" s="335"/>
      <c r="C42" s="336">
        <v>2</v>
      </c>
      <c r="D42" s="336">
        <v>7</v>
      </c>
      <c r="E42" s="336">
        <v>7</v>
      </c>
      <c r="F42" s="336">
        <v>2</v>
      </c>
      <c r="G42" s="320">
        <v>6</v>
      </c>
      <c r="H42" s="336">
        <v>13</v>
      </c>
      <c r="I42" s="336">
        <v>7</v>
      </c>
      <c r="J42" s="332">
        <v>7</v>
      </c>
      <c r="K42" s="337">
        <v>6</v>
      </c>
      <c r="L42" s="332">
        <v>4</v>
      </c>
      <c r="M42" s="338">
        <v>2</v>
      </c>
      <c r="N42" s="339">
        <f t="shared" si="1"/>
        <v>63</v>
      </c>
      <c r="O42" s="340">
        <f t="shared" si="2"/>
        <v>5.7272727272727275</v>
      </c>
      <c r="P42" s="341">
        <f t="shared" si="3"/>
        <v>0.90439276485788112</v>
      </c>
      <c r="Q42" s="2"/>
      <c r="R42" s="171"/>
      <c r="S42" s="384" t="s">
        <v>358</v>
      </c>
      <c r="T42" s="369"/>
      <c r="U42" s="370">
        <v>127</v>
      </c>
      <c r="V42" s="370">
        <v>42</v>
      </c>
      <c r="W42" s="370">
        <v>21</v>
      </c>
      <c r="X42" s="370">
        <v>37</v>
      </c>
      <c r="Y42" s="370">
        <v>14</v>
      </c>
      <c r="Z42" s="370">
        <v>24</v>
      </c>
      <c r="AA42" s="370">
        <v>23</v>
      </c>
      <c r="AB42" s="370">
        <v>62</v>
      </c>
      <c r="AC42" s="370">
        <v>34</v>
      </c>
      <c r="AD42" s="370">
        <v>11</v>
      </c>
      <c r="AE42" s="371">
        <v>29</v>
      </c>
      <c r="AF42" s="702">
        <f t="shared" si="6"/>
        <v>424</v>
      </c>
      <c r="AG42" s="707">
        <f>AVERAGE(T42:AE42)</f>
        <v>38.545454545454547</v>
      </c>
      <c r="AM42" s="117"/>
      <c r="AN42" s="117"/>
    </row>
    <row r="43" spans="1:40" customFormat="1" ht="26.25" thickBot="1">
      <c r="A43" s="331" t="s">
        <v>359</v>
      </c>
      <c r="B43" s="335"/>
      <c r="C43" s="336">
        <v>12</v>
      </c>
      <c r="D43" s="336">
        <v>15</v>
      </c>
      <c r="E43" s="336">
        <v>15</v>
      </c>
      <c r="F43" s="336">
        <v>14</v>
      </c>
      <c r="G43" s="320">
        <v>13</v>
      </c>
      <c r="H43" s="336">
        <v>8</v>
      </c>
      <c r="I43" s="336">
        <v>14</v>
      </c>
      <c r="J43" s="332">
        <v>12</v>
      </c>
      <c r="K43" s="337">
        <v>13</v>
      </c>
      <c r="L43" s="332">
        <v>7</v>
      </c>
      <c r="M43" s="338">
        <v>11</v>
      </c>
      <c r="N43" s="339">
        <f t="shared" si="1"/>
        <v>134</v>
      </c>
      <c r="O43" s="340">
        <f t="shared" si="2"/>
        <v>12.181818181818182</v>
      </c>
      <c r="P43" s="341">
        <f t="shared" si="3"/>
        <v>1.923629055412001</v>
      </c>
      <c r="Q43" s="2"/>
      <c r="R43" s="171"/>
      <c r="S43" s="385" t="s">
        <v>360</v>
      </c>
      <c r="T43" s="386"/>
      <c r="U43" s="387">
        <v>4</v>
      </c>
      <c r="V43" s="387">
        <v>3</v>
      </c>
      <c r="W43" s="387">
        <v>9</v>
      </c>
      <c r="X43" s="387">
        <v>9</v>
      </c>
      <c r="Y43" s="387">
        <v>2</v>
      </c>
      <c r="Z43" s="387">
        <v>13</v>
      </c>
      <c r="AA43" s="387">
        <v>11</v>
      </c>
      <c r="AB43" s="387">
        <v>4</v>
      </c>
      <c r="AC43" s="387">
        <v>11</v>
      </c>
      <c r="AD43" s="387">
        <v>4</v>
      </c>
      <c r="AE43" s="388">
        <v>4</v>
      </c>
      <c r="AF43" s="692">
        <f t="shared" si="6"/>
        <v>74</v>
      </c>
      <c r="AG43" s="684">
        <f>AVERAGE(T43:AE43)</f>
        <v>6.7272727272727275</v>
      </c>
      <c r="AM43" s="117"/>
      <c r="AN43" s="117"/>
    </row>
    <row r="44" spans="1:40" customFormat="1" ht="34.5" thickBot="1">
      <c r="A44" s="367" t="s">
        <v>361</v>
      </c>
      <c r="B44" s="335"/>
      <c r="C44" s="336">
        <v>15</v>
      </c>
      <c r="D44" s="336">
        <v>7</v>
      </c>
      <c r="E44" s="336">
        <v>12</v>
      </c>
      <c r="F44" s="336">
        <v>20</v>
      </c>
      <c r="G44" s="320">
        <v>15</v>
      </c>
      <c r="H44" s="336">
        <v>12</v>
      </c>
      <c r="I44" s="336">
        <v>19</v>
      </c>
      <c r="J44" s="332">
        <v>27</v>
      </c>
      <c r="K44" s="337">
        <v>19</v>
      </c>
      <c r="L44" s="332">
        <v>23</v>
      </c>
      <c r="M44" s="338">
        <v>9</v>
      </c>
      <c r="N44" s="339">
        <f t="shared" si="1"/>
        <v>178</v>
      </c>
      <c r="O44" s="340">
        <f t="shared" si="2"/>
        <v>16.181818181818183</v>
      </c>
      <c r="P44" s="341">
        <f t="shared" si="3"/>
        <v>2.5552684467413149</v>
      </c>
      <c r="Q44" s="2"/>
      <c r="R44" s="171"/>
      <c r="S44" s="334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90"/>
      <c r="AF44" s="687"/>
      <c r="AG44" s="682"/>
      <c r="AM44" s="117"/>
      <c r="AN44" s="117"/>
    </row>
    <row r="45" spans="1:40" customFormat="1" ht="24" thickBot="1">
      <c r="A45" s="331" t="s">
        <v>362</v>
      </c>
      <c r="B45" s="335"/>
      <c r="C45" s="336">
        <v>29</v>
      </c>
      <c r="D45" s="336">
        <v>24</v>
      </c>
      <c r="E45" s="336">
        <v>13</v>
      </c>
      <c r="F45" s="336">
        <v>28</v>
      </c>
      <c r="G45" s="320">
        <v>16</v>
      </c>
      <c r="H45" s="336">
        <v>15</v>
      </c>
      <c r="I45" s="336">
        <v>5</v>
      </c>
      <c r="J45" s="332">
        <v>25</v>
      </c>
      <c r="K45" s="337">
        <v>14</v>
      </c>
      <c r="L45" s="332">
        <v>13</v>
      </c>
      <c r="M45" s="338">
        <v>13</v>
      </c>
      <c r="N45" s="339">
        <f t="shared" si="1"/>
        <v>195</v>
      </c>
      <c r="O45" s="340">
        <f t="shared" si="2"/>
        <v>17.727272727272727</v>
      </c>
      <c r="P45" s="341">
        <f t="shared" si="3"/>
        <v>2.7993109388458226</v>
      </c>
      <c r="Q45" s="2"/>
      <c r="R45" s="171"/>
      <c r="S45" s="1099" t="s">
        <v>363</v>
      </c>
      <c r="T45" s="1099"/>
      <c r="U45" s="1099"/>
      <c r="V45" s="1099"/>
      <c r="W45" s="1099"/>
      <c r="X45" s="1099"/>
      <c r="Y45" s="1099"/>
      <c r="Z45" s="1099"/>
      <c r="AA45" s="1099"/>
      <c r="AB45" s="1099"/>
      <c r="AC45" s="1099"/>
      <c r="AD45" s="1099"/>
      <c r="AE45" s="1099"/>
      <c r="AF45" s="708"/>
      <c r="AG45" s="709"/>
      <c r="AM45" s="117"/>
      <c r="AN45" s="117"/>
    </row>
    <row r="46" spans="1:40" customFormat="1" ht="35.25" thickBot="1">
      <c r="A46" s="331" t="s">
        <v>364</v>
      </c>
      <c r="B46" s="335"/>
      <c r="C46" s="336">
        <v>0</v>
      </c>
      <c r="D46" s="336">
        <v>6</v>
      </c>
      <c r="E46" s="336">
        <v>3</v>
      </c>
      <c r="F46" s="336">
        <v>3</v>
      </c>
      <c r="G46" s="320">
        <v>5</v>
      </c>
      <c r="H46" s="336">
        <v>3</v>
      </c>
      <c r="I46" s="336">
        <v>0</v>
      </c>
      <c r="J46" s="332">
        <v>8</v>
      </c>
      <c r="K46" s="337">
        <v>2</v>
      </c>
      <c r="L46" s="332">
        <v>0</v>
      </c>
      <c r="M46" s="338">
        <v>2</v>
      </c>
      <c r="N46" s="339">
        <f t="shared" si="1"/>
        <v>32</v>
      </c>
      <c r="O46" s="340">
        <f t="shared" si="2"/>
        <v>2.9090909090909092</v>
      </c>
      <c r="P46" s="341">
        <f t="shared" si="3"/>
        <v>0.45937410278495555</v>
      </c>
      <c r="Q46" s="2"/>
      <c r="R46" s="171"/>
      <c r="S46" s="391" t="s">
        <v>343</v>
      </c>
      <c r="T46" s="392"/>
      <c r="U46" s="393">
        <v>31</v>
      </c>
      <c r="V46" s="393">
        <v>4</v>
      </c>
      <c r="W46" s="393">
        <v>8</v>
      </c>
      <c r="X46" s="393">
        <v>9</v>
      </c>
      <c r="Y46" s="393">
        <v>17</v>
      </c>
      <c r="Z46" s="393">
        <v>4</v>
      </c>
      <c r="AA46" s="393">
        <v>14</v>
      </c>
      <c r="AB46" s="393">
        <v>15</v>
      </c>
      <c r="AC46" s="393">
        <v>6</v>
      </c>
      <c r="AD46" s="393">
        <v>5</v>
      </c>
      <c r="AE46" s="394">
        <v>3</v>
      </c>
      <c r="AF46" s="710">
        <f>SUM(T46:AE46)</f>
        <v>116</v>
      </c>
      <c r="AG46" s="707">
        <f>AVERAGE(T46:AE46)</f>
        <v>10.545454545454545</v>
      </c>
      <c r="AM46" s="117"/>
      <c r="AN46" s="117"/>
    </row>
    <row r="47" spans="1:40" customFormat="1" ht="35.25" thickBot="1">
      <c r="A47" s="331" t="s">
        <v>365</v>
      </c>
      <c r="B47" s="335"/>
      <c r="C47" s="336">
        <v>4</v>
      </c>
      <c r="D47" s="336">
        <v>11</v>
      </c>
      <c r="E47" s="336">
        <v>7</v>
      </c>
      <c r="F47" s="336">
        <v>6</v>
      </c>
      <c r="G47" s="320">
        <v>8</v>
      </c>
      <c r="H47" s="336">
        <v>4</v>
      </c>
      <c r="I47" s="336">
        <v>3</v>
      </c>
      <c r="J47" s="332">
        <v>26</v>
      </c>
      <c r="K47" s="337">
        <v>7</v>
      </c>
      <c r="L47" s="332">
        <v>14</v>
      </c>
      <c r="M47" s="338">
        <v>4</v>
      </c>
      <c r="N47" s="339">
        <f t="shared" si="1"/>
        <v>94</v>
      </c>
      <c r="O47" s="340">
        <f t="shared" si="2"/>
        <v>8.545454545454545</v>
      </c>
      <c r="P47" s="341">
        <f t="shared" si="3"/>
        <v>1.3494114269308066</v>
      </c>
      <c r="Q47" s="2"/>
      <c r="R47" s="171"/>
      <c r="S47" s="395" t="s">
        <v>366</v>
      </c>
      <c r="T47" s="396">
        <f t="shared" ref="T47:AD47" si="8">SUM(T48:T49)</f>
        <v>0</v>
      </c>
      <c r="U47" s="396">
        <f t="shared" si="8"/>
        <v>7</v>
      </c>
      <c r="V47" s="396">
        <f t="shared" si="8"/>
        <v>8</v>
      </c>
      <c r="W47" s="396">
        <f t="shared" si="8"/>
        <v>16</v>
      </c>
      <c r="X47" s="396">
        <f t="shared" si="8"/>
        <v>7</v>
      </c>
      <c r="Y47" s="396">
        <f t="shared" si="8"/>
        <v>15</v>
      </c>
      <c r="Z47" s="396">
        <f t="shared" si="8"/>
        <v>11</v>
      </c>
      <c r="AA47" s="396">
        <f t="shared" si="8"/>
        <v>11</v>
      </c>
      <c r="AB47" s="396">
        <f t="shared" si="8"/>
        <v>3</v>
      </c>
      <c r="AC47" s="396">
        <f t="shared" si="8"/>
        <v>3</v>
      </c>
      <c r="AD47" s="396">
        <f t="shared" si="8"/>
        <v>12</v>
      </c>
      <c r="AE47" s="397">
        <f>SUM(AE48:AE49)</f>
        <v>3</v>
      </c>
      <c r="AF47" s="689">
        <f>SUM(T47:AE47)</f>
        <v>96</v>
      </c>
      <c r="AG47" s="684">
        <f>SUM(AG48:AG49)</f>
        <v>8.7272727272727266</v>
      </c>
      <c r="AM47" s="117"/>
      <c r="AN47" s="117"/>
    </row>
    <row r="48" spans="1:40" customFormat="1" ht="23.25">
      <c r="A48" s="331" t="s">
        <v>367</v>
      </c>
      <c r="B48" s="335"/>
      <c r="C48" s="336">
        <v>34</v>
      </c>
      <c r="D48" s="336">
        <v>33</v>
      </c>
      <c r="E48" s="336">
        <v>37</v>
      </c>
      <c r="F48" s="336">
        <v>45</v>
      </c>
      <c r="G48" s="320">
        <v>23</v>
      </c>
      <c r="H48" s="336">
        <v>19</v>
      </c>
      <c r="I48" s="336">
        <v>25</v>
      </c>
      <c r="J48" s="332">
        <v>85</v>
      </c>
      <c r="K48" s="337">
        <v>32</v>
      </c>
      <c r="L48" s="332">
        <v>31</v>
      </c>
      <c r="M48" s="338">
        <v>29</v>
      </c>
      <c r="N48" s="339">
        <f t="shared" si="1"/>
        <v>393</v>
      </c>
      <c r="O48" s="340">
        <f t="shared" si="2"/>
        <v>35.727272727272727</v>
      </c>
      <c r="P48" s="341">
        <f t="shared" si="3"/>
        <v>5.6416881998277342</v>
      </c>
      <c r="Q48" s="2"/>
      <c r="R48" s="171"/>
      <c r="S48" s="398" t="s">
        <v>347</v>
      </c>
      <c r="T48" s="399"/>
      <c r="U48" s="400">
        <v>4</v>
      </c>
      <c r="V48" s="400">
        <v>0</v>
      </c>
      <c r="W48" s="400">
        <v>0</v>
      </c>
      <c r="X48" s="400">
        <v>4</v>
      </c>
      <c r="Y48" s="401">
        <v>1</v>
      </c>
      <c r="Z48" s="400">
        <v>1</v>
      </c>
      <c r="AA48" s="400">
        <v>0</v>
      </c>
      <c r="AB48" s="400">
        <v>3</v>
      </c>
      <c r="AC48" s="400">
        <v>0</v>
      </c>
      <c r="AD48" s="400">
        <v>0</v>
      </c>
      <c r="AE48" s="402">
        <v>3</v>
      </c>
      <c r="AF48" s="703">
        <f>SUM(T48:AE48)</f>
        <v>16</v>
      </c>
      <c r="AG48" s="704">
        <f>AVERAGE(T48:AE48)</f>
        <v>1.4545454545454546</v>
      </c>
      <c r="AM48" s="117"/>
      <c r="AN48" s="117"/>
    </row>
    <row r="49" spans="1:55" ht="24" thickBot="1">
      <c r="A49" s="331" t="s">
        <v>368</v>
      </c>
      <c r="B49" s="335"/>
      <c r="C49" s="336">
        <v>8</v>
      </c>
      <c r="D49" s="336">
        <v>2</v>
      </c>
      <c r="E49" s="336">
        <v>3</v>
      </c>
      <c r="F49" s="336">
        <v>4</v>
      </c>
      <c r="G49" s="320">
        <v>19</v>
      </c>
      <c r="H49" s="336">
        <v>8</v>
      </c>
      <c r="I49" s="336">
        <v>6</v>
      </c>
      <c r="J49" s="332">
        <v>8</v>
      </c>
      <c r="K49" s="337">
        <v>7</v>
      </c>
      <c r="L49" s="332">
        <v>6</v>
      </c>
      <c r="M49" s="338">
        <v>16</v>
      </c>
      <c r="N49" s="339">
        <f t="shared" si="1"/>
        <v>87</v>
      </c>
      <c r="O49" s="340">
        <f t="shared" si="2"/>
        <v>7.9090909090909092</v>
      </c>
      <c r="P49" s="341">
        <f t="shared" si="3"/>
        <v>1.2489233419465977</v>
      </c>
      <c r="Q49" s="2"/>
      <c r="R49" s="171"/>
      <c r="S49" s="403" t="s">
        <v>338</v>
      </c>
      <c r="T49" s="404"/>
      <c r="U49" s="405">
        <v>3</v>
      </c>
      <c r="V49" s="405">
        <v>8</v>
      </c>
      <c r="W49" s="405">
        <v>16</v>
      </c>
      <c r="X49" s="405">
        <v>3</v>
      </c>
      <c r="Y49" s="406">
        <v>14</v>
      </c>
      <c r="Z49" s="405">
        <v>10</v>
      </c>
      <c r="AA49" s="405">
        <v>11</v>
      </c>
      <c r="AB49" s="405">
        <v>0</v>
      </c>
      <c r="AC49" s="405">
        <v>3</v>
      </c>
      <c r="AD49" s="405">
        <v>12</v>
      </c>
      <c r="AE49" s="407">
        <v>0</v>
      </c>
      <c r="AF49" s="705">
        <f>SUM(T49:AE49)</f>
        <v>80</v>
      </c>
      <c r="AG49" s="706">
        <f>AVERAGE(T49:AE49)</f>
        <v>7.2727272727272725</v>
      </c>
      <c r="AM49" s="117"/>
      <c r="AN49" s="117"/>
      <c r="BB49"/>
    </row>
    <row r="50" spans="1:55" ht="23.25">
      <c r="A50" s="331" t="s">
        <v>369</v>
      </c>
      <c r="B50" s="335"/>
      <c r="C50" s="336">
        <v>0</v>
      </c>
      <c r="D50" s="336">
        <v>0</v>
      </c>
      <c r="E50" s="336">
        <v>1</v>
      </c>
      <c r="F50" s="336">
        <v>0</v>
      </c>
      <c r="G50" s="320">
        <v>1</v>
      </c>
      <c r="H50" s="336">
        <v>1</v>
      </c>
      <c r="I50" s="336">
        <v>0</v>
      </c>
      <c r="J50" s="332">
        <v>11</v>
      </c>
      <c r="K50" s="337">
        <v>1</v>
      </c>
      <c r="L50" s="332">
        <v>0</v>
      </c>
      <c r="M50" s="338">
        <v>0</v>
      </c>
      <c r="N50" s="339">
        <f t="shared" si="1"/>
        <v>15</v>
      </c>
      <c r="O50" s="340">
        <f t="shared" si="2"/>
        <v>1.3636363636363635</v>
      </c>
      <c r="P50" s="341">
        <f t="shared" si="3"/>
        <v>0.2153316106804479</v>
      </c>
      <c r="Q50" s="2"/>
      <c r="R50" s="171"/>
      <c r="BC50" s="117"/>
    </row>
    <row r="51" spans="1:55" ht="23.25">
      <c r="A51" s="331" t="s">
        <v>370</v>
      </c>
      <c r="B51" s="335"/>
      <c r="C51" s="336">
        <v>0</v>
      </c>
      <c r="D51" s="336">
        <v>1</v>
      </c>
      <c r="E51" s="336">
        <v>2</v>
      </c>
      <c r="F51" s="336">
        <v>5</v>
      </c>
      <c r="G51" s="320">
        <v>1</v>
      </c>
      <c r="H51" s="336">
        <v>2</v>
      </c>
      <c r="I51" s="336">
        <v>1</v>
      </c>
      <c r="J51" s="332">
        <v>5</v>
      </c>
      <c r="K51" s="337">
        <v>2</v>
      </c>
      <c r="L51" s="332">
        <v>3</v>
      </c>
      <c r="M51" s="338">
        <v>1</v>
      </c>
      <c r="N51" s="339">
        <f t="shared" si="1"/>
        <v>23</v>
      </c>
      <c r="O51" s="340">
        <f t="shared" si="2"/>
        <v>2.0909090909090908</v>
      </c>
      <c r="P51" s="341">
        <f t="shared" si="3"/>
        <v>0.33017513637668677</v>
      </c>
      <c r="Q51" s="2"/>
      <c r="R51" s="171"/>
      <c r="BC51" s="117"/>
    </row>
    <row r="52" spans="1:55" ht="22.5">
      <c r="A52" s="363" t="s">
        <v>371</v>
      </c>
      <c r="B52" s="335"/>
      <c r="C52" s="336">
        <v>0</v>
      </c>
      <c r="D52" s="336">
        <v>3</v>
      </c>
      <c r="E52" s="336">
        <v>5</v>
      </c>
      <c r="F52" s="336">
        <v>0</v>
      </c>
      <c r="G52" s="320">
        <v>1</v>
      </c>
      <c r="H52" s="336">
        <v>1</v>
      </c>
      <c r="I52" s="336">
        <v>0</v>
      </c>
      <c r="J52" s="332">
        <v>0</v>
      </c>
      <c r="K52" s="337">
        <v>0</v>
      </c>
      <c r="L52" s="332">
        <v>1</v>
      </c>
      <c r="M52" s="338">
        <v>0</v>
      </c>
      <c r="N52" s="339">
        <f t="shared" si="1"/>
        <v>11</v>
      </c>
      <c r="O52" s="340">
        <f t="shared" si="2"/>
        <v>1</v>
      </c>
      <c r="P52" s="341">
        <f t="shared" si="3"/>
        <v>0.15790984783232845</v>
      </c>
      <c r="Q52" s="327"/>
      <c r="R52" s="171"/>
      <c r="S52" s="171"/>
      <c r="AH52" s="77"/>
    </row>
    <row r="53" spans="1:55" ht="23.25">
      <c r="A53" s="331" t="s">
        <v>372</v>
      </c>
      <c r="B53" s="335"/>
      <c r="C53" s="336">
        <v>42</v>
      </c>
      <c r="D53" s="336">
        <v>60</v>
      </c>
      <c r="E53" s="336">
        <v>223</v>
      </c>
      <c r="F53" s="336">
        <v>107</v>
      </c>
      <c r="G53" s="320">
        <v>94</v>
      </c>
      <c r="H53" s="336">
        <v>81</v>
      </c>
      <c r="I53" s="336">
        <v>110</v>
      </c>
      <c r="J53" s="332">
        <v>158</v>
      </c>
      <c r="K53" s="337">
        <v>113</v>
      </c>
      <c r="L53" s="332">
        <v>116</v>
      </c>
      <c r="M53" s="338">
        <v>82</v>
      </c>
      <c r="N53" s="339">
        <f t="shared" si="1"/>
        <v>1186</v>
      </c>
      <c r="O53" s="340">
        <f t="shared" si="2"/>
        <v>107.81818181818181</v>
      </c>
      <c r="P53" s="341">
        <f t="shared" si="3"/>
        <v>17.025552684467414</v>
      </c>
      <c r="Q53" s="2"/>
      <c r="R53" s="171"/>
      <c r="S53" s="171"/>
    </row>
    <row r="54" spans="1:55" ht="23.25">
      <c r="A54" s="331" t="s">
        <v>373</v>
      </c>
      <c r="B54" s="335"/>
      <c r="C54" s="336">
        <v>10</v>
      </c>
      <c r="D54" s="336">
        <v>9</v>
      </c>
      <c r="E54" s="336">
        <v>14</v>
      </c>
      <c r="F54" s="336">
        <v>11</v>
      </c>
      <c r="G54" s="320">
        <v>10</v>
      </c>
      <c r="H54" s="336">
        <v>10</v>
      </c>
      <c r="I54" s="336">
        <v>8</v>
      </c>
      <c r="J54" s="332">
        <v>10</v>
      </c>
      <c r="K54" s="337">
        <v>11</v>
      </c>
      <c r="L54" s="332">
        <v>10</v>
      </c>
      <c r="M54" s="338">
        <v>6</v>
      </c>
      <c r="N54" s="339">
        <f t="shared" ref="N54:N85" si="9">SUM(B54:M54)</f>
        <v>109</v>
      </c>
      <c r="O54" s="340">
        <f t="shared" ref="O54:O85" si="10">AVERAGE(B54:M54)</f>
        <v>9.9090909090909083</v>
      </c>
      <c r="P54" s="341">
        <f t="shared" si="3"/>
        <v>1.5647430376112548</v>
      </c>
      <c r="Q54" s="2"/>
      <c r="R54" s="171"/>
      <c r="S54" s="171"/>
    </row>
    <row r="55" spans="1:55" ht="23.25">
      <c r="A55" s="331" t="s">
        <v>374</v>
      </c>
      <c r="B55" s="335"/>
      <c r="C55" s="336">
        <v>14</v>
      </c>
      <c r="D55" s="336">
        <v>9</v>
      </c>
      <c r="E55" s="336">
        <v>25</v>
      </c>
      <c r="F55" s="336">
        <v>13</v>
      </c>
      <c r="G55" s="320">
        <v>14</v>
      </c>
      <c r="H55" s="336">
        <v>41</v>
      </c>
      <c r="I55" s="336">
        <v>12</v>
      </c>
      <c r="J55" s="332">
        <v>45</v>
      </c>
      <c r="K55" s="337">
        <v>28</v>
      </c>
      <c r="L55" s="332">
        <v>60</v>
      </c>
      <c r="M55" s="338">
        <v>23</v>
      </c>
      <c r="N55" s="339">
        <f t="shared" si="9"/>
        <v>284</v>
      </c>
      <c r="O55" s="340">
        <f t="shared" si="10"/>
        <v>25.818181818181817</v>
      </c>
      <c r="P55" s="341">
        <f t="shared" si="3"/>
        <v>4.0769451622164796</v>
      </c>
      <c r="Q55" s="2"/>
      <c r="R55" s="171"/>
      <c r="S55" s="171"/>
    </row>
    <row r="56" spans="1:55" ht="23.25">
      <c r="A56" s="331" t="s">
        <v>482</v>
      </c>
      <c r="B56" s="335"/>
      <c r="C56" s="336">
        <v>17</v>
      </c>
      <c r="D56" s="336">
        <v>21</v>
      </c>
      <c r="E56" s="336">
        <v>8</v>
      </c>
      <c r="F56" s="336">
        <v>14</v>
      </c>
      <c r="G56" s="320">
        <v>19</v>
      </c>
      <c r="H56" s="336">
        <v>23</v>
      </c>
      <c r="I56" s="336">
        <v>22</v>
      </c>
      <c r="J56" s="332">
        <v>18</v>
      </c>
      <c r="K56" s="337">
        <v>11</v>
      </c>
      <c r="L56" s="332">
        <v>18</v>
      </c>
      <c r="M56" s="338">
        <v>11</v>
      </c>
      <c r="N56" s="339">
        <f t="shared" si="9"/>
        <v>182</v>
      </c>
      <c r="O56" s="340">
        <f t="shared" si="10"/>
        <v>16.545454545454547</v>
      </c>
      <c r="P56" s="341">
        <f t="shared" ref="P56:P87" si="11">(N56/$N$100)*100</f>
        <v>2.6126902095894344</v>
      </c>
      <c r="Q56" s="327"/>
      <c r="R56" s="171"/>
      <c r="S56" s="171"/>
    </row>
    <row r="57" spans="1:55" ht="23.25">
      <c r="A57" s="408" t="s">
        <v>375</v>
      </c>
      <c r="B57" s="335"/>
      <c r="C57" s="336">
        <v>0</v>
      </c>
      <c r="D57" s="336">
        <v>2</v>
      </c>
      <c r="E57" s="336">
        <v>0</v>
      </c>
      <c r="F57" s="336">
        <v>0</v>
      </c>
      <c r="G57" s="320">
        <v>0</v>
      </c>
      <c r="H57" s="336">
        <v>2</v>
      </c>
      <c r="I57" s="336">
        <v>0</v>
      </c>
      <c r="J57" s="332">
        <v>3</v>
      </c>
      <c r="K57" s="337">
        <v>1</v>
      </c>
      <c r="L57" s="332">
        <v>3</v>
      </c>
      <c r="M57" s="338">
        <v>0</v>
      </c>
      <c r="N57" s="339">
        <f t="shared" si="9"/>
        <v>11</v>
      </c>
      <c r="O57" s="340">
        <f t="shared" si="10"/>
        <v>1</v>
      </c>
      <c r="P57" s="341">
        <f t="shared" si="11"/>
        <v>0.15790984783232845</v>
      </c>
      <c r="Q57" s="327"/>
      <c r="R57" s="171"/>
      <c r="S57" s="171"/>
    </row>
    <row r="58" spans="1:55" ht="23.25">
      <c r="A58" s="331" t="s">
        <v>376</v>
      </c>
      <c r="B58" s="335"/>
      <c r="C58" s="336">
        <v>29</v>
      </c>
      <c r="D58" s="336">
        <v>26</v>
      </c>
      <c r="E58" s="336">
        <v>18</v>
      </c>
      <c r="F58" s="336">
        <v>24</v>
      </c>
      <c r="G58" s="320">
        <v>13</v>
      </c>
      <c r="H58" s="336">
        <v>21</v>
      </c>
      <c r="I58" s="336">
        <v>29</v>
      </c>
      <c r="J58" s="332">
        <v>22</v>
      </c>
      <c r="K58" s="337">
        <v>24</v>
      </c>
      <c r="L58" s="332">
        <v>20</v>
      </c>
      <c r="M58" s="338">
        <v>24</v>
      </c>
      <c r="N58" s="339">
        <f t="shared" si="9"/>
        <v>250</v>
      </c>
      <c r="O58" s="340">
        <f t="shared" si="10"/>
        <v>22.727272727272727</v>
      </c>
      <c r="P58" s="341">
        <f t="shared" si="11"/>
        <v>3.5888601780074652</v>
      </c>
      <c r="Q58" s="327"/>
      <c r="R58" s="171"/>
      <c r="S58" s="171"/>
    </row>
    <row r="59" spans="1:55" ht="23.25">
      <c r="A59" s="331" t="s">
        <v>377</v>
      </c>
      <c r="B59" s="335"/>
      <c r="C59" s="336">
        <v>1</v>
      </c>
      <c r="D59" s="336">
        <v>2</v>
      </c>
      <c r="E59" s="336">
        <v>0</v>
      </c>
      <c r="F59" s="336">
        <v>0</v>
      </c>
      <c r="G59" s="320">
        <v>1</v>
      </c>
      <c r="H59" s="336">
        <v>0</v>
      </c>
      <c r="I59" s="336">
        <v>0</v>
      </c>
      <c r="J59" s="332">
        <v>1</v>
      </c>
      <c r="K59" s="337">
        <v>3</v>
      </c>
      <c r="L59" s="332">
        <v>1</v>
      </c>
      <c r="M59" s="338">
        <v>1</v>
      </c>
      <c r="N59" s="339">
        <f t="shared" si="9"/>
        <v>10</v>
      </c>
      <c r="O59" s="340">
        <f t="shared" si="10"/>
        <v>0.90909090909090906</v>
      </c>
      <c r="P59" s="341">
        <f t="shared" si="11"/>
        <v>0.1435544071202986</v>
      </c>
      <c r="Q59" s="327"/>
      <c r="R59" s="171"/>
      <c r="S59" s="171"/>
    </row>
    <row r="60" spans="1:55">
      <c r="A60" s="331" t="s">
        <v>378</v>
      </c>
      <c r="B60" s="335"/>
      <c r="C60" s="336">
        <v>5</v>
      </c>
      <c r="D60" s="336">
        <v>8</v>
      </c>
      <c r="E60" s="336">
        <v>6</v>
      </c>
      <c r="F60" s="336">
        <v>5</v>
      </c>
      <c r="G60" s="320">
        <v>8</v>
      </c>
      <c r="H60" s="336">
        <v>7</v>
      </c>
      <c r="I60" s="336">
        <v>7</v>
      </c>
      <c r="J60" s="332">
        <v>7</v>
      </c>
      <c r="K60" s="337">
        <v>9</v>
      </c>
      <c r="L60" s="332">
        <v>7</v>
      </c>
      <c r="M60" s="338">
        <v>9</v>
      </c>
      <c r="N60" s="339">
        <f t="shared" si="9"/>
        <v>78</v>
      </c>
      <c r="O60" s="340">
        <f t="shared" si="10"/>
        <v>7.0909090909090908</v>
      </c>
      <c r="P60" s="341">
        <f t="shared" si="11"/>
        <v>1.119724375538329</v>
      </c>
      <c r="Q60" s="327"/>
      <c r="R60" s="171"/>
      <c r="S60" s="171"/>
    </row>
    <row r="61" spans="1:55">
      <c r="A61" s="409" t="s">
        <v>379</v>
      </c>
      <c r="B61" s="335"/>
      <c r="C61" s="336">
        <v>2</v>
      </c>
      <c r="D61" s="336">
        <v>2</v>
      </c>
      <c r="E61" s="336">
        <v>1</v>
      </c>
      <c r="F61" s="336">
        <v>0</v>
      </c>
      <c r="G61" s="320">
        <v>2</v>
      </c>
      <c r="H61" s="336">
        <v>3</v>
      </c>
      <c r="I61" s="336">
        <v>2</v>
      </c>
      <c r="J61" s="332">
        <v>2</v>
      </c>
      <c r="K61" s="337">
        <v>0</v>
      </c>
      <c r="L61" s="332">
        <v>0</v>
      </c>
      <c r="M61" s="338">
        <v>3</v>
      </c>
      <c r="N61" s="339">
        <f t="shared" si="9"/>
        <v>17</v>
      </c>
      <c r="O61" s="340">
        <f t="shared" si="10"/>
        <v>1.5454545454545454</v>
      </c>
      <c r="P61" s="341">
        <f t="shared" si="11"/>
        <v>0.24404249210450762</v>
      </c>
      <c r="Q61" s="2"/>
      <c r="R61" s="171"/>
      <c r="S61" s="171"/>
      <c r="AL61" s="410"/>
    </row>
    <row r="62" spans="1:55" ht="34.5">
      <c r="A62" s="408" t="s">
        <v>380</v>
      </c>
      <c r="B62" s="335"/>
      <c r="C62" s="336">
        <v>19</v>
      </c>
      <c r="D62" s="336">
        <v>8</v>
      </c>
      <c r="E62" s="336">
        <v>6</v>
      </c>
      <c r="F62" s="336">
        <v>7</v>
      </c>
      <c r="G62" s="320">
        <v>7</v>
      </c>
      <c r="H62" s="336">
        <v>15</v>
      </c>
      <c r="I62" s="336">
        <v>9</v>
      </c>
      <c r="J62" s="332">
        <v>18</v>
      </c>
      <c r="K62" s="337">
        <v>14</v>
      </c>
      <c r="L62" s="332">
        <v>14</v>
      </c>
      <c r="M62" s="338">
        <v>5</v>
      </c>
      <c r="N62" s="339">
        <f t="shared" si="9"/>
        <v>122</v>
      </c>
      <c r="O62" s="340">
        <f t="shared" si="10"/>
        <v>11.090909090909092</v>
      </c>
      <c r="P62" s="341">
        <f t="shared" si="11"/>
        <v>1.7513637668676429</v>
      </c>
      <c r="Q62" s="2"/>
      <c r="R62" s="171"/>
      <c r="S62" s="171"/>
    </row>
    <row r="63" spans="1:55" ht="23.25">
      <c r="A63" s="408" t="s">
        <v>381</v>
      </c>
      <c r="B63" s="335"/>
      <c r="C63" s="336">
        <v>3</v>
      </c>
      <c r="D63" s="336">
        <v>3</v>
      </c>
      <c r="E63" s="336">
        <v>1</v>
      </c>
      <c r="F63" s="336">
        <v>0</v>
      </c>
      <c r="G63" s="320">
        <v>2</v>
      </c>
      <c r="H63" s="336">
        <v>2</v>
      </c>
      <c r="I63" s="336">
        <v>4</v>
      </c>
      <c r="J63" s="332">
        <v>3</v>
      </c>
      <c r="K63" s="337">
        <v>3</v>
      </c>
      <c r="L63" s="332">
        <v>2</v>
      </c>
      <c r="M63" s="338">
        <v>0</v>
      </c>
      <c r="N63" s="339">
        <f t="shared" si="9"/>
        <v>23</v>
      </c>
      <c r="O63" s="340">
        <f t="shared" si="10"/>
        <v>2.0909090909090908</v>
      </c>
      <c r="P63" s="341">
        <f t="shared" si="11"/>
        <v>0.33017513637668677</v>
      </c>
      <c r="Q63" s="327"/>
      <c r="R63" s="171"/>
      <c r="S63" s="171"/>
    </row>
    <row r="64" spans="1:55" ht="34.5">
      <c r="A64" s="408" t="s">
        <v>382</v>
      </c>
      <c r="B64" s="335"/>
      <c r="C64" s="336">
        <v>1</v>
      </c>
      <c r="D64" s="336">
        <v>3</v>
      </c>
      <c r="E64" s="336">
        <v>1</v>
      </c>
      <c r="F64" s="336">
        <v>1</v>
      </c>
      <c r="G64" s="320">
        <v>0</v>
      </c>
      <c r="H64" s="336">
        <v>1</v>
      </c>
      <c r="I64" s="336">
        <v>0</v>
      </c>
      <c r="J64" s="332">
        <v>3</v>
      </c>
      <c r="K64" s="337">
        <v>2</v>
      </c>
      <c r="L64" s="332">
        <v>0</v>
      </c>
      <c r="M64" s="338">
        <v>1</v>
      </c>
      <c r="N64" s="339">
        <f t="shared" si="9"/>
        <v>13</v>
      </c>
      <c r="O64" s="340">
        <f t="shared" si="10"/>
        <v>1.1818181818181819</v>
      </c>
      <c r="P64" s="341">
        <f t="shared" si="11"/>
        <v>0.18662072925638817</v>
      </c>
      <c r="Q64" s="327"/>
      <c r="R64" s="171"/>
      <c r="S64" s="171"/>
    </row>
    <row r="65" spans="1:38" ht="24.95" customHeight="1">
      <c r="A65" s="363" t="s">
        <v>383</v>
      </c>
      <c r="B65" s="335"/>
      <c r="C65" s="336">
        <v>0</v>
      </c>
      <c r="D65" s="336">
        <v>0</v>
      </c>
      <c r="E65" s="336">
        <v>0</v>
      </c>
      <c r="F65" s="336">
        <v>0</v>
      </c>
      <c r="G65" s="320">
        <v>0</v>
      </c>
      <c r="H65" s="336">
        <v>0</v>
      </c>
      <c r="I65" s="336">
        <v>0</v>
      </c>
      <c r="J65" s="332">
        <v>0</v>
      </c>
      <c r="K65" s="333">
        <v>0</v>
      </c>
      <c r="L65" s="332">
        <v>0</v>
      </c>
      <c r="M65" s="338">
        <v>0</v>
      </c>
      <c r="N65" s="339">
        <f t="shared" si="9"/>
        <v>0</v>
      </c>
      <c r="O65" s="340">
        <f t="shared" si="10"/>
        <v>0</v>
      </c>
      <c r="P65" s="341">
        <f t="shared" si="11"/>
        <v>0</v>
      </c>
      <c r="Q65" s="327"/>
      <c r="R65" s="171"/>
      <c r="S65" s="171"/>
    </row>
    <row r="66" spans="1:38" ht="24.95" customHeight="1">
      <c r="A66" s="331" t="s">
        <v>384</v>
      </c>
      <c r="B66" s="335"/>
      <c r="C66" s="336">
        <v>0</v>
      </c>
      <c r="D66" s="336">
        <v>1</v>
      </c>
      <c r="E66" s="336">
        <v>0</v>
      </c>
      <c r="F66" s="336">
        <v>0</v>
      </c>
      <c r="G66" s="320">
        <v>3</v>
      </c>
      <c r="H66" s="336">
        <v>3</v>
      </c>
      <c r="I66" s="336">
        <v>1</v>
      </c>
      <c r="J66" s="332">
        <v>3</v>
      </c>
      <c r="K66" s="337">
        <v>3</v>
      </c>
      <c r="L66" s="332">
        <v>3</v>
      </c>
      <c r="M66" s="338">
        <v>0</v>
      </c>
      <c r="N66" s="339">
        <f t="shared" si="9"/>
        <v>17</v>
      </c>
      <c r="O66" s="340">
        <f t="shared" si="10"/>
        <v>1.5454545454545454</v>
      </c>
      <c r="P66" s="341">
        <f t="shared" si="11"/>
        <v>0.24404249210450762</v>
      </c>
      <c r="Q66" s="327"/>
      <c r="R66" s="171"/>
      <c r="S66" s="171"/>
    </row>
    <row r="67" spans="1:38" ht="24.95" customHeight="1">
      <c r="A67" s="331" t="s">
        <v>385</v>
      </c>
      <c r="B67" s="335"/>
      <c r="C67" s="336">
        <v>0</v>
      </c>
      <c r="D67" s="336">
        <v>4</v>
      </c>
      <c r="E67" s="336">
        <v>2</v>
      </c>
      <c r="F67" s="336">
        <v>0</v>
      </c>
      <c r="G67" s="320">
        <v>1</v>
      </c>
      <c r="H67" s="336">
        <v>2</v>
      </c>
      <c r="I67" s="336">
        <v>0</v>
      </c>
      <c r="J67" s="332">
        <v>4</v>
      </c>
      <c r="K67" s="337">
        <v>0</v>
      </c>
      <c r="L67" s="332">
        <v>3</v>
      </c>
      <c r="M67" s="338">
        <v>1</v>
      </c>
      <c r="N67" s="339">
        <f t="shared" si="9"/>
        <v>17</v>
      </c>
      <c r="O67" s="340">
        <f t="shared" si="10"/>
        <v>1.5454545454545454</v>
      </c>
      <c r="P67" s="341">
        <f t="shared" si="11"/>
        <v>0.24404249210450762</v>
      </c>
      <c r="Q67" s="2"/>
      <c r="R67" s="171"/>
      <c r="S67" s="171"/>
      <c r="AL67" s="73"/>
    </row>
    <row r="68" spans="1:38" ht="24.95" customHeight="1">
      <c r="A68" s="331" t="s">
        <v>244</v>
      </c>
      <c r="B68" s="335"/>
      <c r="C68" s="336">
        <v>3</v>
      </c>
      <c r="D68" s="336">
        <v>5</v>
      </c>
      <c r="E68" s="336">
        <v>11</v>
      </c>
      <c r="F68" s="336">
        <v>14</v>
      </c>
      <c r="G68" s="320">
        <v>10</v>
      </c>
      <c r="H68" s="336">
        <v>5</v>
      </c>
      <c r="I68" s="336">
        <v>6</v>
      </c>
      <c r="J68" s="332">
        <v>16</v>
      </c>
      <c r="K68" s="337">
        <v>13</v>
      </c>
      <c r="L68" s="332">
        <v>14</v>
      </c>
      <c r="M68" s="338">
        <v>5</v>
      </c>
      <c r="N68" s="339">
        <f t="shared" si="9"/>
        <v>102</v>
      </c>
      <c r="O68" s="340">
        <f t="shared" si="10"/>
        <v>9.2727272727272734</v>
      </c>
      <c r="P68" s="341">
        <f t="shared" si="11"/>
        <v>1.4642549526270456</v>
      </c>
      <c r="Q68" s="2"/>
      <c r="R68" s="171"/>
      <c r="S68" s="171"/>
      <c r="AL68" s="73"/>
    </row>
    <row r="69" spans="1:38" ht="24.95" customHeight="1">
      <c r="A69" s="331" t="s">
        <v>245</v>
      </c>
      <c r="B69" s="335"/>
      <c r="C69" s="336">
        <v>0</v>
      </c>
      <c r="D69" s="336">
        <v>3</v>
      </c>
      <c r="E69" s="336">
        <v>0</v>
      </c>
      <c r="F69" s="336">
        <v>2</v>
      </c>
      <c r="G69" s="320">
        <v>1</v>
      </c>
      <c r="H69" s="336">
        <v>1</v>
      </c>
      <c r="I69" s="336">
        <v>1</v>
      </c>
      <c r="J69" s="332">
        <v>2</v>
      </c>
      <c r="K69" s="337">
        <v>4</v>
      </c>
      <c r="L69" s="332">
        <v>2</v>
      </c>
      <c r="M69" s="338">
        <v>0</v>
      </c>
      <c r="N69" s="339">
        <f t="shared" si="9"/>
        <v>16</v>
      </c>
      <c r="O69" s="340">
        <f t="shared" si="10"/>
        <v>1.4545454545454546</v>
      </c>
      <c r="P69" s="341">
        <f t="shared" si="11"/>
        <v>0.22968705139247778</v>
      </c>
      <c r="Q69" s="2"/>
      <c r="R69" s="171"/>
      <c r="S69" s="171"/>
      <c r="AL69" s="73"/>
    </row>
    <row r="70" spans="1:38" ht="24.95" customHeight="1">
      <c r="A70" s="331" t="s">
        <v>246</v>
      </c>
      <c r="B70" s="335"/>
      <c r="C70" s="336">
        <v>1</v>
      </c>
      <c r="D70" s="336">
        <v>5</v>
      </c>
      <c r="E70" s="336">
        <v>4</v>
      </c>
      <c r="F70" s="336">
        <v>1</v>
      </c>
      <c r="G70" s="320">
        <v>2</v>
      </c>
      <c r="H70" s="336">
        <v>2</v>
      </c>
      <c r="I70" s="336">
        <v>1</v>
      </c>
      <c r="J70" s="332">
        <v>0</v>
      </c>
      <c r="K70" s="337">
        <v>4</v>
      </c>
      <c r="L70" s="332">
        <v>2</v>
      </c>
      <c r="M70" s="338">
        <v>1</v>
      </c>
      <c r="N70" s="339">
        <f t="shared" si="9"/>
        <v>23</v>
      </c>
      <c r="O70" s="340">
        <f t="shared" si="10"/>
        <v>2.0909090909090908</v>
      </c>
      <c r="P70" s="341">
        <f t="shared" si="11"/>
        <v>0.33017513637668677</v>
      </c>
      <c r="Q70" s="2"/>
      <c r="R70" s="171"/>
      <c r="S70" s="171"/>
      <c r="AL70" s="73"/>
    </row>
    <row r="71" spans="1:38" ht="24.95" customHeight="1">
      <c r="A71" s="331" t="s">
        <v>386</v>
      </c>
      <c r="B71" s="335"/>
      <c r="C71" s="336">
        <v>0</v>
      </c>
      <c r="D71" s="336">
        <v>4</v>
      </c>
      <c r="E71" s="336">
        <v>0</v>
      </c>
      <c r="F71" s="336">
        <v>1</v>
      </c>
      <c r="G71" s="320">
        <v>2</v>
      </c>
      <c r="H71" s="336">
        <v>1</v>
      </c>
      <c r="I71" s="336">
        <v>1</v>
      </c>
      <c r="J71" s="332">
        <v>1</v>
      </c>
      <c r="K71" s="337">
        <v>0</v>
      </c>
      <c r="L71" s="332">
        <v>5</v>
      </c>
      <c r="M71" s="338">
        <v>2</v>
      </c>
      <c r="N71" s="339">
        <f t="shared" si="9"/>
        <v>17</v>
      </c>
      <c r="O71" s="340">
        <f t="shared" si="10"/>
        <v>1.5454545454545454</v>
      </c>
      <c r="P71" s="341">
        <f t="shared" si="11"/>
        <v>0.24404249210450762</v>
      </c>
      <c r="Q71" s="2"/>
      <c r="R71" s="171"/>
      <c r="S71" s="171"/>
      <c r="AL71" s="73"/>
    </row>
    <row r="72" spans="1:38" ht="24.95" customHeight="1">
      <c r="A72" s="331" t="s">
        <v>248</v>
      </c>
      <c r="B72" s="335"/>
      <c r="C72" s="336">
        <v>0</v>
      </c>
      <c r="D72" s="336">
        <v>3</v>
      </c>
      <c r="E72" s="336">
        <v>4</v>
      </c>
      <c r="F72" s="336">
        <v>1</v>
      </c>
      <c r="G72" s="320">
        <v>2</v>
      </c>
      <c r="H72" s="336">
        <v>1</v>
      </c>
      <c r="I72" s="336">
        <v>0</v>
      </c>
      <c r="J72" s="332">
        <v>0</v>
      </c>
      <c r="K72" s="337">
        <v>0</v>
      </c>
      <c r="L72" s="332">
        <v>5</v>
      </c>
      <c r="M72" s="338">
        <v>0</v>
      </c>
      <c r="N72" s="339">
        <f t="shared" si="9"/>
        <v>16</v>
      </c>
      <c r="O72" s="340">
        <f t="shared" si="10"/>
        <v>1.4545454545454546</v>
      </c>
      <c r="P72" s="341">
        <f t="shared" si="11"/>
        <v>0.22968705139247778</v>
      </c>
      <c r="Q72" s="2"/>
      <c r="R72" s="171"/>
      <c r="S72" s="171"/>
    </row>
    <row r="73" spans="1:38" ht="24.95" customHeight="1">
      <c r="A73" s="331" t="s">
        <v>249</v>
      </c>
      <c r="B73" s="335"/>
      <c r="C73" s="336">
        <v>0</v>
      </c>
      <c r="D73" s="336">
        <v>3</v>
      </c>
      <c r="E73" s="336">
        <v>1</v>
      </c>
      <c r="F73" s="336">
        <v>0</v>
      </c>
      <c r="G73" s="320">
        <v>1</v>
      </c>
      <c r="H73" s="336">
        <v>1</v>
      </c>
      <c r="I73" s="336">
        <v>6</v>
      </c>
      <c r="J73" s="332">
        <v>0</v>
      </c>
      <c r="K73" s="337">
        <v>1</v>
      </c>
      <c r="L73" s="332">
        <v>1</v>
      </c>
      <c r="M73" s="338">
        <v>2</v>
      </c>
      <c r="N73" s="339">
        <f t="shared" si="9"/>
        <v>16</v>
      </c>
      <c r="O73" s="340">
        <f t="shared" si="10"/>
        <v>1.4545454545454546</v>
      </c>
      <c r="P73" s="341">
        <f t="shared" si="11"/>
        <v>0.22968705139247778</v>
      </c>
      <c r="Q73" s="2"/>
      <c r="R73" s="171"/>
      <c r="S73" s="171"/>
    </row>
    <row r="74" spans="1:38" ht="24.95" customHeight="1">
      <c r="A74" s="331" t="s">
        <v>250</v>
      </c>
      <c r="B74" s="335"/>
      <c r="C74" s="336">
        <v>0</v>
      </c>
      <c r="D74" s="336">
        <v>5</v>
      </c>
      <c r="E74" s="336">
        <v>0</v>
      </c>
      <c r="F74" s="336">
        <v>2</v>
      </c>
      <c r="G74" s="320">
        <v>8</v>
      </c>
      <c r="H74" s="336">
        <v>2</v>
      </c>
      <c r="I74" s="336">
        <v>0</v>
      </c>
      <c r="J74" s="332">
        <v>4</v>
      </c>
      <c r="K74" s="337">
        <v>6</v>
      </c>
      <c r="L74" s="332">
        <v>3</v>
      </c>
      <c r="M74" s="338">
        <v>2</v>
      </c>
      <c r="N74" s="339">
        <f t="shared" si="9"/>
        <v>32</v>
      </c>
      <c r="O74" s="340">
        <f t="shared" si="10"/>
        <v>2.9090909090909092</v>
      </c>
      <c r="P74" s="341">
        <f t="shared" si="11"/>
        <v>0.45937410278495555</v>
      </c>
      <c r="Q74" s="2"/>
      <c r="R74" s="171"/>
      <c r="S74" s="171"/>
    </row>
    <row r="75" spans="1:38" ht="24.95" customHeight="1">
      <c r="A75" s="331" t="s">
        <v>387</v>
      </c>
      <c r="B75" s="335"/>
      <c r="C75" s="336">
        <v>1</v>
      </c>
      <c r="D75" s="336">
        <v>4</v>
      </c>
      <c r="E75" s="336">
        <v>0</v>
      </c>
      <c r="F75" s="336">
        <v>1</v>
      </c>
      <c r="G75" s="320">
        <v>1</v>
      </c>
      <c r="H75" s="336">
        <v>2</v>
      </c>
      <c r="I75" s="336">
        <v>4</v>
      </c>
      <c r="J75" s="332">
        <v>0</v>
      </c>
      <c r="K75" s="337">
        <v>1</v>
      </c>
      <c r="L75" s="332">
        <v>2</v>
      </c>
      <c r="M75" s="338">
        <v>1</v>
      </c>
      <c r="N75" s="339">
        <f t="shared" si="9"/>
        <v>17</v>
      </c>
      <c r="O75" s="340">
        <f t="shared" si="10"/>
        <v>1.5454545454545454</v>
      </c>
      <c r="P75" s="341">
        <f t="shared" si="11"/>
        <v>0.24404249210450762</v>
      </c>
      <c r="Q75" s="2"/>
      <c r="R75" s="171"/>
      <c r="S75" s="171"/>
    </row>
    <row r="76" spans="1:38" ht="24.95" customHeight="1">
      <c r="A76" s="331" t="s">
        <v>252</v>
      </c>
      <c r="B76" s="335"/>
      <c r="C76" s="336">
        <v>0</v>
      </c>
      <c r="D76" s="336">
        <v>3</v>
      </c>
      <c r="E76" s="336">
        <v>1</v>
      </c>
      <c r="F76" s="336">
        <v>1</v>
      </c>
      <c r="G76" s="320">
        <v>3</v>
      </c>
      <c r="H76" s="336">
        <v>4</v>
      </c>
      <c r="I76" s="336">
        <v>2</v>
      </c>
      <c r="J76" s="332">
        <v>1</v>
      </c>
      <c r="K76" s="337">
        <v>0</v>
      </c>
      <c r="L76" s="332">
        <v>1</v>
      </c>
      <c r="M76" s="338">
        <v>0</v>
      </c>
      <c r="N76" s="339">
        <f t="shared" si="9"/>
        <v>16</v>
      </c>
      <c r="O76" s="340">
        <f t="shared" si="10"/>
        <v>1.4545454545454546</v>
      </c>
      <c r="P76" s="341">
        <f t="shared" si="11"/>
        <v>0.22968705139247778</v>
      </c>
      <c r="Q76" s="2"/>
      <c r="R76" s="171"/>
      <c r="S76" s="171"/>
    </row>
    <row r="77" spans="1:38" ht="24.95" customHeight="1">
      <c r="A77" s="331" t="s">
        <v>253</v>
      </c>
      <c r="B77" s="335"/>
      <c r="C77" s="336">
        <v>0</v>
      </c>
      <c r="D77" s="336">
        <v>4</v>
      </c>
      <c r="E77" s="336">
        <v>5</v>
      </c>
      <c r="F77" s="336">
        <v>3</v>
      </c>
      <c r="G77" s="320">
        <v>1</v>
      </c>
      <c r="H77" s="336">
        <v>3</v>
      </c>
      <c r="I77" s="336">
        <v>2</v>
      </c>
      <c r="J77" s="332">
        <v>4</v>
      </c>
      <c r="K77" s="337">
        <v>6</v>
      </c>
      <c r="L77" s="332">
        <v>3</v>
      </c>
      <c r="M77" s="338">
        <v>3</v>
      </c>
      <c r="N77" s="339">
        <f t="shared" si="9"/>
        <v>34</v>
      </c>
      <c r="O77" s="340">
        <f t="shared" si="10"/>
        <v>3.0909090909090908</v>
      </c>
      <c r="P77" s="341">
        <f t="shared" si="11"/>
        <v>0.48808498420901525</v>
      </c>
      <c r="Q77" s="2"/>
      <c r="R77" s="171"/>
      <c r="S77" s="171"/>
    </row>
    <row r="78" spans="1:38" ht="24.95" customHeight="1">
      <c r="A78" s="331" t="s">
        <v>254</v>
      </c>
      <c r="B78" s="335"/>
      <c r="C78" s="336">
        <v>0</v>
      </c>
      <c r="D78" s="336">
        <v>7</v>
      </c>
      <c r="E78" s="336">
        <v>1</v>
      </c>
      <c r="F78" s="336">
        <v>2</v>
      </c>
      <c r="G78" s="320">
        <v>1</v>
      </c>
      <c r="H78" s="336">
        <v>3</v>
      </c>
      <c r="I78" s="336">
        <v>0</v>
      </c>
      <c r="J78" s="332">
        <v>2</v>
      </c>
      <c r="K78" s="337">
        <v>0</v>
      </c>
      <c r="L78" s="332">
        <v>1</v>
      </c>
      <c r="M78" s="338">
        <v>0</v>
      </c>
      <c r="N78" s="339">
        <f t="shared" si="9"/>
        <v>17</v>
      </c>
      <c r="O78" s="340">
        <f t="shared" si="10"/>
        <v>1.5454545454545454</v>
      </c>
      <c r="P78" s="341">
        <f t="shared" si="11"/>
        <v>0.24404249210450762</v>
      </c>
      <c r="Q78" s="2"/>
      <c r="R78" s="171"/>
      <c r="S78" s="171"/>
    </row>
    <row r="79" spans="1:38" ht="24.95" customHeight="1">
      <c r="A79" s="331" t="s">
        <v>255</v>
      </c>
      <c r="B79" s="335"/>
      <c r="C79" s="336">
        <v>1</v>
      </c>
      <c r="D79" s="336">
        <v>4</v>
      </c>
      <c r="E79" s="336">
        <v>6</v>
      </c>
      <c r="F79" s="336">
        <v>5</v>
      </c>
      <c r="G79" s="320">
        <v>2</v>
      </c>
      <c r="H79" s="336">
        <v>2</v>
      </c>
      <c r="I79" s="336">
        <v>6</v>
      </c>
      <c r="J79" s="332">
        <v>7</v>
      </c>
      <c r="K79" s="337">
        <v>6</v>
      </c>
      <c r="L79" s="332">
        <v>7</v>
      </c>
      <c r="M79" s="338">
        <v>7</v>
      </c>
      <c r="N79" s="339">
        <f t="shared" si="9"/>
        <v>53</v>
      </c>
      <c r="O79" s="340">
        <f t="shared" si="10"/>
        <v>4.8181818181818183</v>
      </c>
      <c r="P79" s="341">
        <f t="shared" si="11"/>
        <v>0.76083835773758257</v>
      </c>
      <c r="Q79" s="2"/>
      <c r="R79" s="171"/>
      <c r="S79" s="171"/>
    </row>
    <row r="80" spans="1:38" ht="24.95" customHeight="1">
      <c r="A80" s="331" t="s">
        <v>256</v>
      </c>
      <c r="B80" s="335"/>
      <c r="C80" s="336">
        <v>3</v>
      </c>
      <c r="D80" s="336">
        <v>3</v>
      </c>
      <c r="E80" s="336">
        <v>0</v>
      </c>
      <c r="F80" s="336">
        <v>1</v>
      </c>
      <c r="G80" s="320">
        <v>3</v>
      </c>
      <c r="H80" s="336">
        <v>4</v>
      </c>
      <c r="I80" s="336">
        <v>1</v>
      </c>
      <c r="J80" s="332">
        <v>0</v>
      </c>
      <c r="K80" s="337">
        <v>3</v>
      </c>
      <c r="L80" s="332">
        <v>3</v>
      </c>
      <c r="M80" s="338">
        <v>5</v>
      </c>
      <c r="N80" s="339">
        <f t="shared" si="9"/>
        <v>26</v>
      </c>
      <c r="O80" s="340">
        <f t="shared" si="10"/>
        <v>2.3636363636363638</v>
      </c>
      <c r="P80" s="341">
        <f t="shared" si="11"/>
        <v>0.37324145851277635</v>
      </c>
      <c r="Q80" s="2"/>
      <c r="R80" s="171"/>
      <c r="S80" s="171"/>
    </row>
    <row r="81" spans="1:19" ht="24.95" customHeight="1">
      <c r="A81" s="331" t="s">
        <v>257</v>
      </c>
      <c r="B81" s="335"/>
      <c r="C81" s="336">
        <v>0</v>
      </c>
      <c r="D81" s="336">
        <v>4</v>
      </c>
      <c r="E81" s="336">
        <v>2</v>
      </c>
      <c r="F81" s="336">
        <v>3</v>
      </c>
      <c r="G81" s="320">
        <v>1</v>
      </c>
      <c r="H81" s="336">
        <v>1</v>
      </c>
      <c r="I81" s="336">
        <v>1</v>
      </c>
      <c r="J81" s="332">
        <v>2</v>
      </c>
      <c r="K81" s="337">
        <v>3</v>
      </c>
      <c r="L81" s="332">
        <v>3</v>
      </c>
      <c r="M81" s="338">
        <v>1</v>
      </c>
      <c r="N81" s="339">
        <f t="shared" si="9"/>
        <v>21</v>
      </c>
      <c r="O81" s="340">
        <f t="shared" si="10"/>
        <v>1.9090909090909092</v>
      </c>
      <c r="P81" s="341">
        <f t="shared" si="11"/>
        <v>0.30146425495262708</v>
      </c>
      <c r="Q81" s="2"/>
      <c r="R81" s="171"/>
      <c r="S81" s="171"/>
    </row>
    <row r="82" spans="1:19" ht="24.95" customHeight="1">
      <c r="A82" s="331" t="s">
        <v>258</v>
      </c>
      <c r="B82" s="335"/>
      <c r="C82" s="336">
        <v>1</v>
      </c>
      <c r="D82" s="336">
        <v>4</v>
      </c>
      <c r="E82" s="336">
        <v>5</v>
      </c>
      <c r="F82" s="336">
        <v>2</v>
      </c>
      <c r="G82" s="320">
        <v>2</v>
      </c>
      <c r="H82" s="336">
        <v>2</v>
      </c>
      <c r="I82" s="336">
        <v>2</v>
      </c>
      <c r="J82" s="332">
        <v>3</v>
      </c>
      <c r="K82" s="337">
        <v>4</v>
      </c>
      <c r="L82" s="332">
        <v>4</v>
      </c>
      <c r="M82" s="338">
        <v>3</v>
      </c>
      <c r="N82" s="339">
        <f t="shared" si="9"/>
        <v>32</v>
      </c>
      <c r="O82" s="340">
        <f t="shared" si="10"/>
        <v>2.9090909090909092</v>
      </c>
      <c r="P82" s="341">
        <f t="shared" si="11"/>
        <v>0.45937410278495555</v>
      </c>
      <c r="Q82" s="2"/>
      <c r="R82" s="171"/>
      <c r="S82" s="171"/>
    </row>
    <row r="83" spans="1:19" ht="24.95" customHeight="1">
      <c r="A83" s="411" t="s">
        <v>388</v>
      </c>
      <c r="B83" s="335"/>
      <c r="C83" s="336">
        <v>0</v>
      </c>
      <c r="D83" s="336">
        <v>4</v>
      </c>
      <c r="E83" s="336">
        <v>0</v>
      </c>
      <c r="F83" s="336">
        <v>3</v>
      </c>
      <c r="G83" s="320">
        <v>1</v>
      </c>
      <c r="H83" s="336">
        <v>1</v>
      </c>
      <c r="I83" s="336">
        <v>0</v>
      </c>
      <c r="J83" s="332">
        <v>1</v>
      </c>
      <c r="K83" s="337">
        <v>1</v>
      </c>
      <c r="L83" s="332">
        <v>3</v>
      </c>
      <c r="M83" s="338">
        <v>3</v>
      </c>
      <c r="N83" s="339">
        <f t="shared" si="9"/>
        <v>17</v>
      </c>
      <c r="O83" s="340">
        <f t="shared" si="10"/>
        <v>1.5454545454545454</v>
      </c>
      <c r="P83" s="341">
        <f t="shared" si="11"/>
        <v>0.24404249210450762</v>
      </c>
      <c r="Q83" s="2"/>
      <c r="R83" s="171"/>
      <c r="S83" s="171"/>
    </row>
    <row r="84" spans="1:19" ht="24.95" customHeight="1">
      <c r="A84" s="331" t="s">
        <v>260</v>
      </c>
      <c r="B84" s="335"/>
      <c r="C84" s="336">
        <v>2</v>
      </c>
      <c r="D84" s="336">
        <v>4</v>
      </c>
      <c r="E84" s="336">
        <v>3</v>
      </c>
      <c r="F84" s="336">
        <v>0</v>
      </c>
      <c r="G84" s="320">
        <v>2</v>
      </c>
      <c r="H84" s="336">
        <v>4</v>
      </c>
      <c r="I84" s="336">
        <v>0</v>
      </c>
      <c r="J84" s="332">
        <v>2</v>
      </c>
      <c r="K84" s="337">
        <v>3</v>
      </c>
      <c r="L84" s="332">
        <v>3</v>
      </c>
      <c r="M84" s="338">
        <v>2</v>
      </c>
      <c r="N84" s="339">
        <f t="shared" si="9"/>
        <v>25</v>
      </c>
      <c r="O84" s="340">
        <f t="shared" si="10"/>
        <v>2.2727272727272729</v>
      </c>
      <c r="P84" s="341">
        <f t="shared" si="11"/>
        <v>0.35888601780074647</v>
      </c>
      <c r="Q84" s="2"/>
      <c r="R84" s="171"/>
      <c r="S84" s="171"/>
    </row>
    <row r="85" spans="1:19" ht="24.95" customHeight="1">
      <c r="A85" s="331" t="s">
        <v>261</v>
      </c>
      <c r="B85" s="335"/>
      <c r="C85" s="336">
        <v>0</v>
      </c>
      <c r="D85" s="336">
        <v>3</v>
      </c>
      <c r="E85" s="336">
        <v>0</v>
      </c>
      <c r="F85" s="336">
        <v>3</v>
      </c>
      <c r="G85" s="320">
        <v>1</v>
      </c>
      <c r="H85" s="336">
        <v>1</v>
      </c>
      <c r="I85" s="336">
        <v>1</v>
      </c>
      <c r="J85" s="332">
        <v>1</v>
      </c>
      <c r="K85" s="337">
        <v>2</v>
      </c>
      <c r="L85" s="332">
        <v>3</v>
      </c>
      <c r="M85" s="338">
        <v>0</v>
      </c>
      <c r="N85" s="339">
        <f t="shared" si="9"/>
        <v>15</v>
      </c>
      <c r="O85" s="340">
        <f t="shared" si="10"/>
        <v>1.3636363636363635</v>
      </c>
      <c r="P85" s="341">
        <f t="shared" si="11"/>
        <v>0.2153316106804479</v>
      </c>
      <c r="Q85" s="2"/>
      <c r="R85" s="171"/>
      <c r="S85" s="171"/>
    </row>
    <row r="86" spans="1:19" ht="24.95" customHeight="1">
      <c r="A86" s="331" t="s">
        <v>262</v>
      </c>
      <c r="B86" s="335"/>
      <c r="C86" s="336">
        <v>2</v>
      </c>
      <c r="D86" s="336">
        <v>5</v>
      </c>
      <c r="E86" s="336">
        <v>5</v>
      </c>
      <c r="F86" s="336">
        <v>1</v>
      </c>
      <c r="G86" s="320">
        <v>1</v>
      </c>
      <c r="H86" s="336">
        <v>1</v>
      </c>
      <c r="I86" s="336">
        <v>1</v>
      </c>
      <c r="J86" s="332">
        <v>2</v>
      </c>
      <c r="K86" s="337">
        <v>1</v>
      </c>
      <c r="L86" s="332">
        <v>1</v>
      </c>
      <c r="M86" s="338">
        <v>0</v>
      </c>
      <c r="N86" s="339">
        <f t="shared" ref="N86:N99" si="12">SUM(B86:M86)</f>
        <v>20</v>
      </c>
      <c r="O86" s="340">
        <f t="shared" ref="O86:O100" si="13">AVERAGE(B86:M86)</f>
        <v>1.8181818181818181</v>
      </c>
      <c r="P86" s="341">
        <f t="shared" si="11"/>
        <v>0.2871088142405972</v>
      </c>
      <c r="Q86" s="2"/>
      <c r="R86" s="171"/>
      <c r="S86" s="171"/>
    </row>
    <row r="87" spans="1:19" ht="24.95" customHeight="1">
      <c r="A87" s="331" t="s">
        <v>263</v>
      </c>
      <c r="B87" s="335"/>
      <c r="C87" s="336">
        <v>0</v>
      </c>
      <c r="D87" s="336">
        <v>4</v>
      </c>
      <c r="E87" s="336">
        <v>0</v>
      </c>
      <c r="F87" s="336">
        <v>1</v>
      </c>
      <c r="G87" s="320">
        <v>3</v>
      </c>
      <c r="H87" s="336">
        <v>1</v>
      </c>
      <c r="I87" s="336">
        <v>1</v>
      </c>
      <c r="J87" s="332">
        <v>2</v>
      </c>
      <c r="K87" s="337">
        <v>0</v>
      </c>
      <c r="L87" s="332">
        <v>2</v>
      </c>
      <c r="M87" s="338">
        <v>3</v>
      </c>
      <c r="N87" s="339">
        <f t="shared" si="12"/>
        <v>17</v>
      </c>
      <c r="O87" s="340">
        <f t="shared" si="13"/>
        <v>1.5454545454545454</v>
      </c>
      <c r="P87" s="341">
        <f t="shared" si="11"/>
        <v>0.24404249210450762</v>
      </c>
      <c r="Q87" s="2"/>
      <c r="R87" s="171"/>
      <c r="S87" s="171"/>
    </row>
    <row r="88" spans="1:19" ht="24.95" customHeight="1">
      <c r="A88" s="331" t="s">
        <v>264</v>
      </c>
      <c r="B88" s="335"/>
      <c r="C88" s="336">
        <v>1</v>
      </c>
      <c r="D88" s="336">
        <v>6</v>
      </c>
      <c r="E88" s="336">
        <v>3</v>
      </c>
      <c r="F88" s="336">
        <v>2</v>
      </c>
      <c r="G88" s="320">
        <v>4</v>
      </c>
      <c r="H88" s="336">
        <v>5</v>
      </c>
      <c r="I88" s="336">
        <v>5</v>
      </c>
      <c r="J88" s="332">
        <v>5</v>
      </c>
      <c r="K88" s="337">
        <v>12</v>
      </c>
      <c r="L88" s="332">
        <v>12</v>
      </c>
      <c r="M88" s="338">
        <v>6</v>
      </c>
      <c r="N88" s="339">
        <f t="shared" si="12"/>
        <v>61</v>
      </c>
      <c r="O88" s="340">
        <f t="shared" si="13"/>
        <v>5.5454545454545459</v>
      </c>
      <c r="P88" s="341">
        <f t="shared" ref="P88:P99" si="14">(N88/$N$100)*100</f>
        <v>0.87568188343382147</v>
      </c>
      <c r="Q88" s="2"/>
      <c r="R88" s="171"/>
      <c r="S88" s="171"/>
    </row>
    <row r="89" spans="1:19" ht="24.95" customHeight="1">
      <c r="A89" s="331" t="s">
        <v>265</v>
      </c>
      <c r="B89" s="335"/>
      <c r="C89" s="336">
        <v>2</v>
      </c>
      <c r="D89" s="336">
        <v>5</v>
      </c>
      <c r="E89" s="336">
        <v>0</v>
      </c>
      <c r="F89" s="336">
        <v>3</v>
      </c>
      <c r="G89" s="320">
        <v>1</v>
      </c>
      <c r="H89" s="336">
        <v>2</v>
      </c>
      <c r="I89" s="336">
        <v>1</v>
      </c>
      <c r="J89" s="332">
        <v>1</v>
      </c>
      <c r="K89" s="337">
        <v>0</v>
      </c>
      <c r="L89" s="332">
        <v>2</v>
      </c>
      <c r="M89" s="338">
        <v>10</v>
      </c>
      <c r="N89" s="339">
        <f t="shared" si="12"/>
        <v>27</v>
      </c>
      <c r="O89" s="340">
        <f t="shared" si="13"/>
        <v>2.4545454545454546</v>
      </c>
      <c r="P89" s="341">
        <f t="shared" si="14"/>
        <v>0.38759689922480622</v>
      </c>
      <c r="Q89" s="2"/>
      <c r="R89" s="171"/>
      <c r="S89" s="171"/>
    </row>
    <row r="90" spans="1:19" ht="24.95" customHeight="1">
      <c r="A90" s="331" t="s">
        <v>266</v>
      </c>
      <c r="B90" s="335"/>
      <c r="C90" s="336">
        <v>0</v>
      </c>
      <c r="D90" s="336">
        <v>3</v>
      </c>
      <c r="E90" s="336">
        <v>0</v>
      </c>
      <c r="F90" s="336">
        <v>5</v>
      </c>
      <c r="G90" s="320">
        <v>2</v>
      </c>
      <c r="H90" s="336">
        <v>2</v>
      </c>
      <c r="I90" s="336">
        <v>3</v>
      </c>
      <c r="J90" s="332">
        <v>2</v>
      </c>
      <c r="K90" s="337">
        <v>3</v>
      </c>
      <c r="L90" s="332">
        <v>5</v>
      </c>
      <c r="M90" s="338">
        <v>3</v>
      </c>
      <c r="N90" s="339">
        <f t="shared" si="12"/>
        <v>28</v>
      </c>
      <c r="O90" s="340">
        <f t="shared" si="13"/>
        <v>2.5454545454545454</v>
      </c>
      <c r="P90" s="341">
        <f t="shared" si="14"/>
        <v>0.4019523399368361</v>
      </c>
      <c r="Q90" s="2"/>
      <c r="R90" s="171"/>
      <c r="S90" s="171"/>
    </row>
    <row r="91" spans="1:19" ht="24.95" customHeight="1">
      <c r="A91" s="331" t="s">
        <v>267</v>
      </c>
      <c r="B91" s="335"/>
      <c r="C91" s="336">
        <v>4</v>
      </c>
      <c r="D91" s="336">
        <v>5</v>
      </c>
      <c r="E91" s="336">
        <v>2</v>
      </c>
      <c r="F91" s="336">
        <v>3</v>
      </c>
      <c r="G91" s="320">
        <v>3</v>
      </c>
      <c r="H91" s="336">
        <v>5</v>
      </c>
      <c r="I91" s="336">
        <v>1</v>
      </c>
      <c r="J91" s="332">
        <v>3</v>
      </c>
      <c r="K91" s="337">
        <v>8</v>
      </c>
      <c r="L91" s="332">
        <v>5</v>
      </c>
      <c r="M91" s="338">
        <v>5</v>
      </c>
      <c r="N91" s="339">
        <f t="shared" si="12"/>
        <v>44</v>
      </c>
      <c r="O91" s="340">
        <f t="shared" si="13"/>
        <v>4</v>
      </c>
      <c r="P91" s="341">
        <f t="shared" si="14"/>
        <v>0.63163939132931379</v>
      </c>
      <c r="Q91" s="2"/>
      <c r="R91" s="171"/>
      <c r="S91" s="171"/>
    </row>
    <row r="92" spans="1:19" ht="24.95" customHeight="1">
      <c r="A92" s="331" t="s">
        <v>268</v>
      </c>
      <c r="B92" s="335"/>
      <c r="C92" s="336">
        <v>5</v>
      </c>
      <c r="D92" s="336">
        <v>4</v>
      </c>
      <c r="E92" s="336">
        <v>11</v>
      </c>
      <c r="F92" s="336">
        <v>12</v>
      </c>
      <c r="G92" s="320">
        <v>4</v>
      </c>
      <c r="H92" s="336">
        <v>6</v>
      </c>
      <c r="I92" s="336">
        <v>3</v>
      </c>
      <c r="J92" s="332">
        <v>3</v>
      </c>
      <c r="K92" s="337">
        <v>2</v>
      </c>
      <c r="L92" s="332">
        <v>3</v>
      </c>
      <c r="M92" s="338">
        <v>3</v>
      </c>
      <c r="N92" s="339">
        <f t="shared" si="12"/>
        <v>56</v>
      </c>
      <c r="O92" s="340">
        <f t="shared" si="13"/>
        <v>5.0909090909090908</v>
      </c>
      <c r="P92" s="341">
        <f t="shared" si="14"/>
        <v>0.8039046798736722</v>
      </c>
      <c r="Q92" s="2"/>
      <c r="R92" s="171"/>
      <c r="S92" s="171"/>
    </row>
    <row r="93" spans="1:19" ht="24.95" customHeight="1">
      <c r="A93" s="331" t="s">
        <v>269</v>
      </c>
      <c r="B93" s="335"/>
      <c r="C93" s="336">
        <v>1</v>
      </c>
      <c r="D93" s="336">
        <v>3</v>
      </c>
      <c r="E93" s="336">
        <v>4</v>
      </c>
      <c r="F93" s="336">
        <v>2</v>
      </c>
      <c r="G93" s="320">
        <v>2</v>
      </c>
      <c r="H93" s="336">
        <v>2</v>
      </c>
      <c r="I93" s="336">
        <v>3</v>
      </c>
      <c r="J93" s="332">
        <v>6</v>
      </c>
      <c r="K93" s="337">
        <v>1</v>
      </c>
      <c r="L93" s="332">
        <v>2</v>
      </c>
      <c r="M93" s="338">
        <v>2</v>
      </c>
      <c r="N93" s="339">
        <f t="shared" si="12"/>
        <v>28</v>
      </c>
      <c r="O93" s="340">
        <f t="shared" si="13"/>
        <v>2.5454545454545454</v>
      </c>
      <c r="P93" s="341">
        <f t="shared" si="14"/>
        <v>0.4019523399368361</v>
      </c>
      <c r="Q93" s="2"/>
      <c r="R93" s="171"/>
      <c r="S93" s="171"/>
    </row>
    <row r="94" spans="1:19" ht="24.95" customHeight="1">
      <c r="A94" s="331" t="s">
        <v>270</v>
      </c>
      <c r="B94" s="335"/>
      <c r="C94" s="336">
        <v>0</v>
      </c>
      <c r="D94" s="336">
        <v>3</v>
      </c>
      <c r="E94" s="336">
        <v>0</v>
      </c>
      <c r="F94" s="336">
        <v>0</v>
      </c>
      <c r="G94" s="320">
        <v>2</v>
      </c>
      <c r="H94" s="336">
        <v>1</v>
      </c>
      <c r="I94" s="336">
        <v>1</v>
      </c>
      <c r="J94" s="332">
        <v>0</v>
      </c>
      <c r="K94" s="337">
        <v>2</v>
      </c>
      <c r="L94" s="332">
        <v>2</v>
      </c>
      <c r="M94" s="338">
        <v>0</v>
      </c>
      <c r="N94" s="339">
        <f t="shared" si="12"/>
        <v>11</v>
      </c>
      <c r="O94" s="340">
        <f t="shared" si="13"/>
        <v>1</v>
      </c>
      <c r="P94" s="341">
        <f t="shared" si="14"/>
        <v>0.15790984783232845</v>
      </c>
      <c r="Q94" s="2"/>
      <c r="R94" s="171"/>
      <c r="S94" s="171"/>
    </row>
    <row r="95" spans="1:19" ht="24.95" customHeight="1">
      <c r="A95" s="331" t="s">
        <v>271</v>
      </c>
      <c r="B95" s="335"/>
      <c r="C95" s="336">
        <v>4</v>
      </c>
      <c r="D95" s="336">
        <v>7</v>
      </c>
      <c r="E95" s="336">
        <v>6</v>
      </c>
      <c r="F95" s="336">
        <v>64</v>
      </c>
      <c r="G95" s="320">
        <v>7</v>
      </c>
      <c r="H95" s="336">
        <v>2</v>
      </c>
      <c r="I95" s="336">
        <v>1</v>
      </c>
      <c r="J95" s="332">
        <v>4</v>
      </c>
      <c r="K95" s="337">
        <v>1</v>
      </c>
      <c r="L95" s="332">
        <v>2</v>
      </c>
      <c r="M95" s="338">
        <v>2</v>
      </c>
      <c r="N95" s="339">
        <f t="shared" si="12"/>
        <v>100</v>
      </c>
      <c r="O95" s="340">
        <f t="shared" si="13"/>
        <v>9.0909090909090917</v>
      </c>
      <c r="P95" s="341">
        <f t="shared" si="14"/>
        <v>1.4355440712029859</v>
      </c>
      <c r="Q95" s="2"/>
      <c r="R95" s="171"/>
      <c r="S95" s="171"/>
    </row>
    <row r="96" spans="1:19" ht="24.95" customHeight="1">
      <c r="A96" s="331" t="s">
        <v>272</v>
      </c>
      <c r="B96" s="335"/>
      <c r="C96" s="336">
        <v>0</v>
      </c>
      <c r="D96" s="336">
        <v>4</v>
      </c>
      <c r="E96" s="336">
        <v>4</v>
      </c>
      <c r="F96" s="336">
        <v>1</v>
      </c>
      <c r="G96" s="320">
        <v>1</v>
      </c>
      <c r="H96" s="336">
        <v>2</v>
      </c>
      <c r="I96" s="336">
        <v>0</v>
      </c>
      <c r="J96" s="332">
        <v>0</v>
      </c>
      <c r="K96" s="337">
        <v>3</v>
      </c>
      <c r="L96" s="332">
        <v>2</v>
      </c>
      <c r="M96" s="338">
        <v>0</v>
      </c>
      <c r="N96" s="339">
        <f t="shared" si="12"/>
        <v>17</v>
      </c>
      <c r="O96" s="340">
        <f t="shared" si="13"/>
        <v>1.5454545454545454</v>
      </c>
      <c r="P96" s="341">
        <f t="shared" si="14"/>
        <v>0.24404249210450762</v>
      </c>
      <c r="Q96" s="2"/>
      <c r="R96" s="171"/>
      <c r="S96" s="171"/>
    </row>
    <row r="97" spans="1:54" ht="24.95" customHeight="1">
      <c r="A97" s="331" t="s">
        <v>273</v>
      </c>
      <c r="B97" s="335"/>
      <c r="C97" s="336">
        <v>1</v>
      </c>
      <c r="D97" s="336">
        <v>5</v>
      </c>
      <c r="E97" s="336">
        <v>1</v>
      </c>
      <c r="F97" s="336">
        <v>0</v>
      </c>
      <c r="G97" s="320">
        <v>3</v>
      </c>
      <c r="H97" s="336">
        <v>3</v>
      </c>
      <c r="I97" s="336">
        <v>4</v>
      </c>
      <c r="J97" s="332">
        <v>1</v>
      </c>
      <c r="K97" s="337">
        <v>7</v>
      </c>
      <c r="L97" s="332">
        <v>3</v>
      </c>
      <c r="M97" s="338">
        <v>2</v>
      </c>
      <c r="N97" s="339">
        <f t="shared" si="12"/>
        <v>30</v>
      </c>
      <c r="O97" s="340">
        <f t="shared" si="13"/>
        <v>2.7272727272727271</v>
      </c>
      <c r="P97" s="341">
        <f t="shared" si="14"/>
        <v>0.4306632213608958</v>
      </c>
      <c r="Q97" s="2"/>
      <c r="R97" s="171"/>
      <c r="S97" s="171"/>
    </row>
    <row r="98" spans="1:54" s="68" customFormat="1" ht="24.95" customHeight="1">
      <c r="A98" s="339" t="s">
        <v>274</v>
      </c>
      <c r="B98" s="550"/>
      <c r="C98" s="336">
        <v>1</v>
      </c>
      <c r="D98" s="415">
        <v>6</v>
      </c>
      <c r="E98" s="415">
        <v>21</v>
      </c>
      <c r="F98" s="415">
        <v>2</v>
      </c>
      <c r="G98" s="320">
        <v>11</v>
      </c>
      <c r="H98" s="415">
        <v>2</v>
      </c>
      <c r="I98" s="415">
        <v>1</v>
      </c>
      <c r="J98" s="332">
        <v>0</v>
      </c>
      <c r="K98" s="337">
        <v>2</v>
      </c>
      <c r="L98" s="332">
        <v>3</v>
      </c>
      <c r="M98" s="338">
        <v>1</v>
      </c>
      <c r="N98" s="339">
        <f t="shared" si="12"/>
        <v>50</v>
      </c>
      <c r="O98" s="412">
        <f t="shared" si="13"/>
        <v>4.5454545454545459</v>
      </c>
      <c r="P98" s="413">
        <f t="shared" si="14"/>
        <v>0.71777203560149294</v>
      </c>
      <c r="Q98" s="327"/>
      <c r="T98" s="113"/>
      <c r="BB98" s="122"/>
    </row>
    <row r="99" spans="1:54" ht="24.95" customHeight="1" thickBot="1">
      <c r="A99" s="414" t="s">
        <v>389</v>
      </c>
      <c r="B99" s="524"/>
      <c r="C99" s="415">
        <v>14</v>
      </c>
      <c r="D99" s="416">
        <v>8</v>
      </c>
      <c r="E99" s="416">
        <v>14</v>
      </c>
      <c r="F99" s="416">
        <v>12</v>
      </c>
      <c r="G99" s="512">
        <v>13</v>
      </c>
      <c r="H99" s="416">
        <v>21</v>
      </c>
      <c r="I99" s="416">
        <v>7</v>
      </c>
      <c r="J99" s="417">
        <v>17</v>
      </c>
      <c r="K99" s="418">
        <v>19</v>
      </c>
      <c r="L99" s="417">
        <v>10</v>
      </c>
      <c r="M99" s="419">
        <v>21</v>
      </c>
      <c r="N99" s="420">
        <f t="shared" si="12"/>
        <v>156</v>
      </c>
      <c r="O99" s="421">
        <f t="shared" si="13"/>
        <v>14.181818181818182</v>
      </c>
      <c r="P99" s="422">
        <f t="shared" si="14"/>
        <v>2.2394487510766581</v>
      </c>
      <c r="Q99" s="423"/>
      <c r="R99" s="171"/>
      <c r="S99" s="424"/>
      <c r="T99" s="189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</row>
    <row r="100" spans="1:54" ht="24.95" customHeight="1" thickBot="1">
      <c r="A100" s="425" t="s">
        <v>310</v>
      </c>
      <c r="B100" s="1037"/>
      <c r="C100" s="513">
        <f>SUM(C22:C99)</f>
        <v>438</v>
      </c>
      <c r="D100" s="1038">
        <f>SUM(D22:D99)</f>
        <v>612</v>
      </c>
      <c r="E100" s="511">
        <f>SUM(E22:E99)</f>
        <v>736</v>
      </c>
      <c r="F100" s="511">
        <f>SUM(F22:F99)</f>
        <v>652</v>
      </c>
      <c r="G100" s="513">
        <f t="shared" ref="G100:L100" si="15">SUM(G22:G99)</f>
        <v>600</v>
      </c>
      <c r="H100" s="427">
        <f t="shared" si="15"/>
        <v>604</v>
      </c>
      <c r="I100" s="427">
        <f t="shared" si="15"/>
        <v>556</v>
      </c>
      <c r="J100" s="427">
        <f t="shared" si="15"/>
        <v>882</v>
      </c>
      <c r="K100" s="427">
        <f t="shared" si="15"/>
        <v>634</v>
      </c>
      <c r="L100" s="427">
        <f t="shared" si="15"/>
        <v>688</v>
      </c>
      <c r="M100" s="427">
        <f t="shared" ref="M100:N100" si="16">SUM(M22:M99)</f>
        <v>564</v>
      </c>
      <c r="N100" s="426">
        <f t="shared" si="16"/>
        <v>6966</v>
      </c>
      <c r="O100" s="428">
        <f t="shared" si="13"/>
        <v>633.27272727272725</v>
      </c>
      <c r="P100" s="429">
        <f>SUM(P22:P99)</f>
        <v>100.00000000000003</v>
      </c>
      <c r="Q100" s="430"/>
      <c r="R100" s="121"/>
      <c r="S100" s="171"/>
      <c r="T100" s="431"/>
      <c r="U100" s="68"/>
      <c r="V100" s="68"/>
      <c r="W100" s="68"/>
      <c r="X100" s="68"/>
      <c r="Y100" s="68"/>
      <c r="Z100" s="68"/>
      <c r="AA100" s="68"/>
      <c r="AB100" s="68"/>
      <c r="AC100" s="68"/>
      <c r="AD100" s="122"/>
      <c r="AE100" s="122"/>
      <c r="AH100" s="113"/>
    </row>
    <row r="101" spans="1:54" s="514" customFormat="1" ht="24.95" customHeight="1">
      <c r="C101" s="515"/>
      <c r="D101" s="515"/>
      <c r="F101" s="516"/>
      <c r="G101" s="516"/>
      <c r="H101" s="516"/>
      <c r="I101" s="517"/>
      <c r="J101" s="516"/>
      <c r="K101" s="516"/>
      <c r="L101" s="516"/>
      <c r="M101" s="518"/>
      <c r="N101" s="519"/>
      <c r="O101" s="515"/>
      <c r="P101" s="515"/>
      <c r="Q101" s="520"/>
      <c r="T101" s="619"/>
      <c r="U101" s="516"/>
      <c r="V101" s="516"/>
      <c r="W101" s="516"/>
      <c r="X101" s="516"/>
      <c r="Y101" s="516"/>
      <c r="Z101" s="516"/>
      <c r="AA101" s="516"/>
      <c r="AB101" s="516"/>
      <c r="AC101" s="516"/>
      <c r="AD101" s="516"/>
      <c r="AE101" s="516"/>
      <c r="AF101" s="516"/>
      <c r="AG101" s="516"/>
      <c r="AH101" s="518"/>
    </row>
    <row r="102" spans="1:54" s="514" customFormat="1">
      <c r="A102" s="947"/>
      <c r="B102" s="948"/>
      <c r="C102" s="948"/>
      <c r="D102" s="948"/>
      <c r="E102" s="948"/>
      <c r="F102" s="948"/>
      <c r="G102" s="948"/>
      <c r="H102" s="948"/>
      <c r="I102" s="948"/>
      <c r="J102" s="948"/>
      <c r="K102" s="948"/>
      <c r="L102" s="948"/>
      <c r="M102" s="948"/>
      <c r="N102" s="948"/>
      <c r="O102" s="949"/>
      <c r="P102" s="520"/>
      <c r="Q102" s="515"/>
      <c r="R102" s="950"/>
      <c r="S102" s="516"/>
      <c r="T102" s="518"/>
      <c r="U102" s="516"/>
      <c r="V102" s="516"/>
      <c r="W102" s="516"/>
      <c r="X102" s="516"/>
      <c r="Y102" s="516"/>
      <c r="Z102" s="516"/>
      <c r="AA102" s="516"/>
      <c r="AB102" s="516"/>
      <c r="AC102" s="516"/>
      <c r="AD102" s="516"/>
      <c r="AE102" s="516"/>
      <c r="AF102" s="518"/>
      <c r="AG102" s="516"/>
    </row>
    <row r="103" spans="1:54" s="514" customFormat="1">
      <c r="B103" s="951"/>
      <c r="C103" s="951"/>
      <c r="D103" s="951"/>
      <c r="E103" s="952"/>
      <c r="F103" s="952"/>
      <c r="G103" s="952"/>
      <c r="H103" s="952"/>
      <c r="I103" s="952"/>
      <c r="J103" s="952"/>
      <c r="K103" s="952"/>
      <c r="L103" s="952"/>
      <c r="M103" s="952"/>
      <c r="N103" s="519"/>
      <c r="O103" s="516"/>
      <c r="P103" s="515"/>
      <c r="Q103" s="519"/>
      <c r="T103" s="619"/>
      <c r="U103" s="516"/>
      <c r="V103" s="516"/>
      <c r="W103" s="516"/>
      <c r="X103" s="516"/>
      <c r="Y103" s="516"/>
      <c r="Z103" s="516"/>
      <c r="AA103" s="516"/>
      <c r="AB103" s="516"/>
      <c r="AC103" s="516"/>
      <c r="AD103" s="516"/>
      <c r="AE103" s="516"/>
      <c r="AF103" s="516"/>
      <c r="AG103" s="516"/>
      <c r="AH103" s="518"/>
    </row>
    <row r="104" spans="1:54" s="1036" customFormat="1">
      <c r="A104" s="551" t="s">
        <v>325</v>
      </c>
      <c r="B104" s="498">
        <v>45627</v>
      </c>
      <c r="C104" s="498">
        <v>45597</v>
      </c>
      <c r="D104" s="499">
        <v>45566</v>
      </c>
      <c r="E104" s="499">
        <v>45536</v>
      </c>
      <c r="F104" s="499">
        <v>45505</v>
      </c>
      <c r="G104" s="499">
        <v>45474</v>
      </c>
      <c r="H104" s="499">
        <v>45444</v>
      </c>
      <c r="I104" s="499">
        <v>45413</v>
      </c>
      <c r="J104" s="499">
        <v>45383</v>
      </c>
      <c r="K104" s="499">
        <v>45352</v>
      </c>
      <c r="L104" s="500">
        <v>45323</v>
      </c>
      <c r="M104" s="499">
        <v>45292</v>
      </c>
      <c r="N104" s="502" t="s">
        <v>5</v>
      </c>
      <c r="O104" s="501"/>
      <c r="P104" s="1039"/>
      <c r="Q104" s="1040"/>
      <c r="T104" s="1041"/>
      <c r="U104" s="465"/>
      <c r="V104" s="465"/>
      <c r="W104" s="465"/>
      <c r="X104" s="465"/>
      <c r="Y104" s="465"/>
      <c r="Z104" s="465"/>
      <c r="AA104" s="465"/>
      <c r="AB104" s="465"/>
      <c r="AC104" s="465"/>
      <c r="AD104" s="465"/>
      <c r="AE104" s="465"/>
      <c r="AF104" s="465"/>
      <c r="AG104" s="465"/>
      <c r="AH104" s="1042"/>
    </row>
    <row r="105" spans="1:54" s="1036" customFormat="1">
      <c r="A105" s="502" t="s">
        <v>390</v>
      </c>
      <c r="B105" s="502"/>
      <c r="C105" s="502">
        <v>42</v>
      </c>
      <c r="D105" s="502">
        <v>60</v>
      </c>
      <c r="E105" s="502">
        <v>223</v>
      </c>
      <c r="F105" s="502">
        <v>107</v>
      </c>
      <c r="G105" s="502">
        <v>94</v>
      </c>
      <c r="H105" s="502">
        <v>81</v>
      </c>
      <c r="I105" s="502">
        <v>110</v>
      </c>
      <c r="J105" s="503">
        <v>158</v>
      </c>
      <c r="K105" s="503">
        <v>113</v>
      </c>
      <c r="L105" s="503">
        <v>116</v>
      </c>
      <c r="M105" s="503">
        <v>82</v>
      </c>
      <c r="N105" s="502">
        <v>1186</v>
      </c>
      <c r="O105" s="504">
        <f>N105/$N$115*100</f>
        <v>30.017717033662368</v>
      </c>
      <c r="P105" s="1039"/>
      <c r="Q105" s="1040"/>
      <c r="T105" s="1041"/>
      <c r="U105" s="465"/>
      <c r="V105" s="465"/>
      <c r="W105" s="465"/>
      <c r="X105" s="465"/>
      <c r="Y105" s="465"/>
      <c r="Z105" s="465"/>
      <c r="AA105" s="465"/>
      <c r="AB105" s="465"/>
      <c r="AC105" s="465"/>
      <c r="AD105" s="465"/>
      <c r="AE105" s="465"/>
      <c r="AF105" s="465"/>
      <c r="AG105" s="465"/>
      <c r="AH105" s="1042"/>
    </row>
    <row r="106" spans="1:54" s="1036" customFormat="1">
      <c r="A106" s="551" t="s">
        <v>391</v>
      </c>
      <c r="B106" s="502"/>
      <c r="C106" s="502">
        <v>44</v>
      </c>
      <c r="D106" s="502">
        <v>53</v>
      </c>
      <c r="E106" s="502">
        <v>52</v>
      </c>
      <c r="F106" s="502">
        <v>32</v>
      </c>
      <c r="G106" s="502">
        <v>39</v>
      </c>
      <c r="H106" s="502">
        <v>41</v>
      </c>
      <c r="I106" s="502">
        <v>42</v>
      </c>
      <c r="J106" s="503">
        <v>50</v>
      </c>
      <c r="K106" s="503">
        <v>42</v>
      </c>
      <c r="L106" s="503">
        <v>39</v>
      </c>
      <c r="M106" s="503">
        <v>37</v>
      </c>
      <c r="N106" s="502">
        <v>471</v>
      </c>
      <c r="O106" s="504">
        <f t="shared" ref="O106:O114" si="17">N106/$N$115*100</f>
        <v>11.921032649962035</v>
      </c>
      <c r="P106" s="1039"/>
      <c r="Q106" s="1040"/>
      <c r="T106" s="1041"/>
      <c r="U106" s="465"/>
      <c r="V106" s="465"/>
      <c r="W106" s="465"/>
      <c r="X106" s="465"/>
      <c r="Y106" s="465"/>
      <c r="Z106" s="465"/>
      <c r="AA106" s="465"/>
      <c r="AB106" s="465"/>
      <c r="AC106" s="465"/>
      <c r="AD106" s="465"/>
      <c r="AE106" s="465"/>
      <c r="AF106" s="465"/>
      <c r="AG106" s="465"/>
      <c r="AH106" s="1042"/>
    </row>
    <row r="107" spans="1:54" s="1036" customFormat="1">
      <c r="A107" s="551" t="s">
        <v>392</v>
      </c>
      <c r="B107" s="502"/>
      <c r="C107" s="502">
        <v>34</v>
      </c>
      <c r="D107" s="502">
        <v>33</v>
      </c>
      <c r="E107" s="502">
        <v>37</v>
      </c>
      <c r="F107" s="502">
        <v>45</v>
      </c>
      <c r="G107" s="502">
        <v>23</v>
      </c>
      <c r="H107" s="502">
        <v>19</v>
      </c>
      <c r="I107" s="502">
        <v>25</v>
      </c>
      <c r="J107" s="503">
        <v>85</v>
      </c>
      <c r="K107" s="503">
        <v>32</v>
      </c>
      <c r="L107" s="503">
        <v>31</v>
      </c>
      <c r="M107" s="503">
        <v>29</v>
      </c>
      <c r="N107" s="502">
        <v>393</v>
      </c>
      <c r="O107" s="504">
        <f t="shared" si="17"/>
        <v>9.9468488990129078</v>
      </c>
      <c r="P107" s="1039"/>
      <c r="Q107" s="1040"/>
      <c r="T107" s="1041"/>
      <c r="U107" s="465"/>
      <c r="V107" s="465"/>
      <c r="W107" s="465"/>
      <c r="X107" s="465"/>
      <c r="Y107" s="465"/>
      <c r="Z107" s="465"/>
      <c r="AA107" s="465"/>
      <c r="AB107" s="465"/>
      <c r="AC107" s="465"/>
      <c r="AD107" s="465"/>
      <c r="AE107" s="465"/>
      <c r="AF107" s="465"/>
      <c r="AG107" s="465"/>
      <c r="AH107" s="1042"/>
    </row>
    <row r="108" spans="1:54" s="1036" customFormat="1">
      <c r="A108" s="551" t="s">
        <v>393</v>
      </c>
      <c r="B108" s="502"/>
      <c r="C108" s="502">
        <v>18</v>
      </c>
      <c r="D108" s="502">
        <v>38</v>
      </c>
      <c r="E108" s="502">
        <v>31</v>
      </c>
      <c r="F108" s="502">
        <v>25</v>
      </c>
      <c r="G108" s="502">
        <v>42</v>
      </c>
      <c r="H108" s="502">
        <v>32</v>
      </c>
      <c r="I108" s="502">
        <v>39</v>
      </c>
      <c r="J108" s="503">
        <v>54</v>
      </c>
      <c r="K108" s="503">
        <v>34</v>
      </c>
      <c r="L108" s="503">
        <v>30</v>
      </c>
      <c r="M108" s="503">
        <v>45</v>
      </c>
      <c r="N108" s="502">
        <v>388</v>
      </c>
      <c r="O108" s="504">
        <f t="shared" si="17"/>
        <v>9.8202986585674523</v>
      </c>
      <c r="P108" s="1039"/>
      <c r="Q108" s="1040"/>
      <c r="T108" s="463"/>
      <c r="AF108" s="465"/>
      <c r="AG108" s="465"/>
    </row>
    <row r="109" spans="1:54" s="1036" customFormat="1">
      <c r="A109" s="551" t="s">
        <v>394</v>
      </c>
      <c r="B109" s="502"/>
      <c r="C109" s="502">
        <v>17</v>
      </c>
      <c r="D109" s="502">
        <v>28</v>
      </c>
      <c r="E109" s="502">
        <v>27</v>
      </c>
      <c r="F109" s="502">
        <v>24</v>
      </c>
      <c r="G109" s="502">
        <v>33</v>
      </c>
      <c r="H109" s="502">
        <v>52</v>
      </c>
      <c r="I109" s="502">
        <v>43</v>
      </c>
      <c r="J109" s="503">
        <v>33</v>
      </c>
      <c r="K109" s="503">
        <v>40</v>
      </c>
      <c r="L109" s="503">
        <v>43</v>
      </c>
      <c r="M109" s="503">
        <v>48</v>
      </c>
      <c r="N109" s="502">
        <v>388</v>
      </c>
      <c r="O109" s="504">
        <f t="shared" si="17"/>
        <v>9.8202986585674523</v>
      </c>
      <c r="P109" s="1039"/>
      <c r="Q109" s="1040"/>
      <c r="T109" s="463"/>
      <c r="AF109" s="465"/>
      <c r="AG109" s="465"/>
    </row>
    <row r="110" spans="1:54" s="1036" customFormat="1">
      <c r="A110" s="551" t="s">
        <v>395</v>
      </c>
      <c r="B110" s="502"/>
      <c r="C110" s="502">
        <v>14</v>
      </c>
      <c r="D110" s="502">
        <v>9</v>
      </c>
      <c r="E110" s="502">
        <v>25</v>
      </c>
      <c r="F110" s="502">
        <v>13</v>
      </c>
      <c r="G110" s="502">
        <v>14</v>
      </c>
      <c r="H110" s="502">
        <v>41</v>
      </c>
      <c r="I110" s="502">
        <v>12</v>
      </c>
      <c r="J110" s="503">
        <v>45</v>
      </c>
      <c r="K110" s="503">
        <v>28</v>
      </c>
      <c r="L110" s="503">
        <v>60</v>
      </c>
      <c r="M110" s="503">
        <v>23</v>
      </c>
      <c r="N110" s="502">
        <v>284</v>
      </c>
      <c r="O110" s="504">
        <f t="shared" si="17"/>
        <v>7.1880536573019489</v>
      </c>
      <c r="P110" s="1039"/>
      <c r="Q110" s="1040"/>
      <c r="T110" s="463"/>
      <c r="AF110" s="465"/>
      <c r="AG110" s="465"/>
    </row>
    <row r="111" spans="1:54" s="1036" customFormat="1">
      <c r="A111" s="551" t="s">
        <v>435</v>
      </c>
      <c r="B111" s="502"/>
      <c r="C111" s="502">
        <v>29</v>
      </c>
      <c r="D111" s="502">
        <v>26</v>
      </c>
      <c r="E111" s="502">
        <v>18</v>
      </c>
      <c r="F111" s="502">
        <v>24</v>
      </c>
      <c r="G111" s="502">
        <v>13</v>
      </c>
      <c r="H111" s="502">
        <v>21</v>
      </c>
      <c r="I111" s="502">
        <v>29</v>
      </c>
      <c r="J111" s="503">
        <v>22</v>
      </c>
      <c r="K111" s="503">
        <v>24</v>
      </c>
      <c r="L111" s="503">
        <v>20</v>
      </c>
      <c r="M111" s="503">
        <v>24</v>
      </c>
      <c r="N111" s="502">
        <v>250</v>
      </c>
      <c r="O111" s="504">
        <f t="shared" si="17"/>
        <v>6.3275120222728427</v>
      </c>
      <c r="P111" s="1039"/>
      <c r="Q111" s="1040"/>
      <c r="T111" s="463"/>
      <c r="AF111" s="465"/>
      <c r="AG111" s="465"/>
    </row>
    <row r="112" spans="1:54" s="1036" customFormat="1">
      <c r="A112" s="551" t="s">
        <v>486</v>
      </c>
      <c r="B112" s="502"/>
      <c r="C112" s="502">
        <v>14</v>
      </c>
      <c r="D112" s="502">
        <v>13</v>
      </c>
      <c r="E112" s="502">
        <v>18</v>
      </c>
      <c r="F112" s="502">
        <v>22</v>
      </c>
      <c r="G112" s="502">
        <v>22</v>
      </c>
      <c r="H112" s="502">
        <v>18</v>
      </c>
      <c r="I112" s="502">
        <v>15</v>
      </c>
      <c r="J112" s="503">
        <v>26</v>
      </c>
      <c r="K112" s="503">
        <v>12</v>
      </c>
      <c r="L112" s="503">
        <v>27</v>
      </c>
      <c r="M112" s="503">
        <v>14</v>
      </c>
      <c r="N112" s="502">
        <v>201</v>
      </c>
      <c r="O112" s="504">
        <f t="shared" si="17"/>
        <v>5.0873196659073656</v>
      </c>
      <c r="P112" s="1039"/>
      <c r="Q112" s="1040"/>
      <c r="T112" s="463"/>
      <c r="AF112" s="465"/>
      <c r="AG112" s="465"/>
    </row>
    <row r="113" spans="1:33" s="1036" customFormat="1">
      <c r="A113" s="551" t="s">
        <v>72</v>
      </c>
      <c r="B113" s="502"/>
      <c r="C113" s="502">
        <v>13</v>
      </c>
      <c r="D113" s="502">
        <v>18</v>
      </c>
      <c r="E113" s="502">
        <v>23</v>
      </c>
      <c r="F113" s="502">
        <v>30</v>
      </c>
      <c r="G113" s="502">
        <v>25</v>
      </c>
      <c r="H113" s="502">
        <v>17</v>
      </c>
      <c r="I113" s="502">
        <v>11</v>
      </c>
      <c r="J113" s="503">
        <v>17</v>
      </c>
      <c r="K113" s="503">
        <v>13</v>
      </c>
      <c r="L113" s="503">
        <v>10</v>
      </c>
      <c r="M113" s="503">
        <v>18</v>
      </c>
      <c r="N113" s="502">
        <v>195</v>
      </c>
      <c r="O113" s="504">
        <f t="shared" si="17"/>
        <v>4.9354593773728164</v>
      </c>
      <c r="P113" s="1039"/>
      <c r="Q113" s="1040"/>
      <c r="T113" s="463"/>
      <c r="AF113" s="465"/>
      <c r="AG113" s="465"/>
    </row>
    <row r="114" spans="1:33" s="1036" customFormat="1">
      <c r="A114" s="551" t="s">
        <v>539</v>
      </c>
      <c r="B114" s="502"/>
      <c r="C114" s="502">
        <v>29</v>
      </c>
      <c r="D114" s="502">
        <v>24</v>
      </c>
      <c r="E114" s="502">
        <v>13</v>
      </c>
      <c r="F114" s="502">
        <v>28</v>
      </c>
      <c r="G114" s="502">
        <v>16</v>
      </c>
      <c r="H114" s="502">
        <v>15</v>
      </c>
      <c r="I114" s="502">
        <v>5</v>
      </c>
      <c r="J114" s="503">
        <v>25</v>
      </c>
      <c r="K114" s="503">
        <v>14</v>
      </c>
      <c r="L114" s="503">
        <v>13</v>
      </c>
      <c r="M114" s="503">
        <v>13</v>
      </c>
      <c r="N114" s="502">
        <v>195</v>
      </c>
      <c r="O114" s="504">
        <f t="shared" si="17"/>
        <v>4.9354593773728164</v>
      </c>
      <c r="P114" s="1039"/>
      <c r="Q114" s="496"/>
      <c r="T114" s="463"/>
      <c r="AF114" s="465"/>
      <c r="AG114" s="465"/>
    </row>
    <row r="115" spans="1:33" s="1036" customFormat="1">
      <c r="A115" s="497"/>
      <c r="B115" s="505"/>
      <c r="C115" s="506"/>
      <c r="D115" s="507"/>
      <c r="E115" s="505"/>
      <c r="F115" s="508"/>
      <c r="G115" s="508"/>
      <c r="H115" s="508"/>
      <c r="I115" s="509"/>
      <c r="J115" s="508"/>
      <c r="K115" s="508"/>
      <c r="L115" s="510"/>
      <c r="M115" s="510"/>
      <c r="N115" s="508">
        <f>SUM(N105:N114)</f>
        <v>3951</v>
      </c>
      <c r="O115" s="501"/>
      <c r="P115" s="1039"/>
      <c r="Q115" s="496"/>
      <c r="AF115" s="465"/>
      <c r="AG115" s="465"/>
    </row>
    <row r="116" spans="1:33" s="1036" customFormat="1">
      <c r="A116" s="510"/>
      <c r="B116" s="505"/>
      <c r="C116" s="506"/>
      <c r="D116" s="507"/>
      <c r="E116" s="505"/>
      <c r="F116" s="508"/>
      <c r="G116" s="508"/>
      <c r="H116" s="508"/>
      <c r="I116" s="509"/>
      <c r="J116" s="508"/>
      <c r="K116" s="508"/>
      <c r="L116" s="510"/>
      <c r="M116" s="510"/>
      <c r="N116" s="508"/>
      <c r="O116" s="501"/>
      <c r="P116" s="1039"/>
      <c r="Q116" s="496"/>
      <c r="AF116" s="465"/>
      <c r="AG116" s="465"/>
    </row>
    <row r="117" spans="1:33" s="1036" customFormat="1">
      <c r="A117" s="551"/>
      <c r="B117" s="502"/>
      <c r="C117" s="502"/>
      <c r="D117" s="552"/>
      <c r="E117" s="502"/>
      <c r="F117" s="502"/>
      <c r="G117" s="502"/>
      <c r="H117" s="502"/>
      <c r="I117" s="502"/>
      <c r="J117" s="503"/>
      <c r="K117" s="503"/>
      <c r="L117" s="503"/>
      <c r="M117" s="503"/>
      <c r="N117" s="502"/>
      <c r="O117" s="501"/>
      <c r="P117" s="1039"/>
      <c r="Q117" s="496"/>
      <c r="AF117" s="465"/>
      <c r="AG117" s="465"/>
    </row>
    <row r="118" spans="1:33" s="1036" customFormat="1">
      <c r="A118" s="551" t="s">
        <v>325</v>
      </c>
      <c r="B118" s="498">
        <v>45627</v>
      </c>
      <c r="C118" s="498">
        <v>45597</v>
      </c>
      <c r="D118" s="499">
        <v>45566</v>
      </c>
      <c r="E118" s="499">
        <v>45536</v>
      </c>
      <c r="F118" s="499">
        <v>45505</v>
      </c>
      <c r="G118" s="499">
        <v>45474</v>
      </c>
      <c r="H118" s="499">
        <v>45444</v>
      </c>
      <c r="I118" s="499">
        <v>45413</v>
      </c>
      <c r="J118" s="499">
        <v>45383</v>
      </c>
      <c r="K118" s="499">
        <v>45352</v>
      </c>
      <c r="L118" s="500">
        <v>45323</v>
      </c>
      <c r="M118" s="499">
        <v>45292</v>
      </c>
      <c r="N118" s="502" t="s">
        <v>5</v>
      </c>
      <c r="O118" s="507"/>
      <c r="P118" s="1043"/>
      <c r="Q118" s="496"/>
      <c r="AF118" s="465"/>
      <c r="AG118" s="465"/>
    </row>
    <row r="119" spans="1:33" s="1036" customFormat="1">
      <c r="A119" s="502" t="s">
        <v>372</v>
      </c>
      <c r="B119" s="502"/>
      <c r="C119" s="502">
        <v>42</v>
      </c>
      <c r="D119" s="502">
        <v>60</v>
      </c>
      <c r="E119" s="502">
        <v>223</v>
      </c>
      <c r="F119" s="502">
        <v>107</v>
      </c>
      <c r="G119" s="502">
        <v>94</v>
      </c>
      <c r="H119" s="502">
        <v>81</v>
      </c>
      <c r="I119" s="502">
        <v>110</v>
      </c>
      <c r="J119" s="503">
        <v>158</v>
      </c>
      <c r="K119" s="503">
        <v>113</v>
      </c>
      <c r="L119" s="503">
        <v>116</v>
      </c>
      <c r="M119" s="503">
        <v>82</v>
      </c>
      <c r="N119" s="502">
        <v>1186</v>
      </c>
      <c r="O119" s="496"/>
      <c r="P119" s="496"/>
      <c r="Q119" s="496"/>
      <c r="AF119" s="465"/>
      <c r="AG119" s="465"/>
    </row>
    <row r="120" spans="1:33" s="1036" customFormat="1" ht="23.25">
      <c r="A120" s="551" t="s">
        <v>330</v>
      </c>
      <c r="B120" s="502"/>
      <c r="C120" s="502">
        <v>44</v>
      </c>
      <c r="D120" s="502">
        <v>53</v>
      </c>
      <c r="E120" s="502">
        <v>52</v>
      </c>
      <c r="F120" s="502">
        <v>32</v>
      </c>
      <c r="G120" s="502">
        <v>39</v>
      </c>
      <c r="H120" s="502">
        <v>41</v>
      </c>
      <c r="I120" s="502">
        <v>42</v>
      </c>
      <c r="J120" s="503">
        <v>50</v>
      </c>
      <c r="K120" s="503">
        <v>42</v>
      </c>
      <c r="L120" s="503">
        <v>39</v>
      </c>
      <c r="M120" s="503">
        <v>37</v>
      </c>
      <c r="N120" s="502">
        <v>471</v>
      </c>
      <c r="O120" s="496"/>
      <c r="P120" s="496"/>
      <c r="Q120" s="496"/>
      <c r="AF120" s="465"/>
      <c r="AG120" s="465"/>
    </row>
    <row r="121" spans="1:33" s="1036" customFormat="1" ht="23.25">
      <c r="A121" s="551" t="s">
        <v>367</v>
      </c>
      <c r="B121" s="502"/>
      <c r="C121" s="502">
        <v>34</v>
      </c>
      <c r="D121" s="502">
        <v>33</v>
      </c>
      <c r="E121" s="502">
        <v>37</v>
      </c>
      <c r="F121" s="502">
        <v>45</v>
      </c>
      <c r="G121" s="502">
        <v>23</v>
      </c>
      <c r="H121" s="502">
        <v>19</v>
      </c>
      <c r="I121" s="502">
        <v>25</v>
      </c>
      <c r="J121" s="503">
        <v>85</v>
      </c>
      <c r="K121" s="503">
        <v>32</v>
      </c>
      <c r="L121" s="503">
        <v>31</v>
      </c>
      <c r="M121" s="503">
        <v>29</v>
      </c>
      <c r="N121" s="502">
        <v>393</v>
      </c>
      <c r="O121" s="496"/>
      <c r="P121" s="496"/>
      <c r="Q121" s="496"/>
      <c r="AF121" s="465"/>
      <c r="AG121" s="465"/>
    </row>
    <row r="122" spans="1:33" s="1036" customFormat="1" ht="23.25">
      <c r="A122" s="551" t="s">
        <v>346</v>
      </c>
      <c r="B122" s="502"/>
      <c r="C122" s="502">
        <v>18</v>
      </c>
      <c r="D122" s="502">
        <v>38</v>
      </c>
      <c r="E122" s="502">
        <v>31</v>
      </c>
      <c r="F122" s="502">
        <v>25</v>
      </c>
      <c r="G122" s="502">
        <v>42</v>
      </c>
      <c r="H122" s="502">
        <v>32</v>
      </c>
      <c r="I122" s="502">
        <v>39</v>
      </c>
      <c r="J122" s="503">
        <v>54</v>
      </c>
      <c r="K122" s="503">
        <v>34</v>
      </c>
      <c r="L122" s="503">
        <v>30</v>
      </c>
      <c r="M122" s="503">
        <v>45</v>
      </c>
      <c r="N122" s="502">
        <v>388</v>
      </c>
      <c r="O122" s="496"/>
      <c r="P122" s="496"/>
      <c r="Q122" s="496"/>
      <c r="AF122" s="465"/>
      <c r="AG122" s="465"/>
    </row>
    <row r="123" spans="1:33" s="1036" customFormat="1" ht="23.25">
      <c r="A123" s="551" t="s">
        <v>355</v>
      </c>
      <c r="B123" s="502"/>
      <c r="C123" s="502">
        <v>17</v>
      </c>
      <c r="D123" s="502">
        <v>28</v>
      </c>
      <c r="E123" s="502">
        <v>27</v>
      </c>
      <c r="F123" s="502">
        <v>24</v>
      </c>
      <c r="G123" s="502">
        <v>33</v>
      </c>
      <c r="H123" s="502">
        <v>52</v>
      </c>
      <c r="I123" s="502">
        <v>43</v>
      </c>
      <c r="J123" s="503">
        <v>33</v>
      </c>
      <c r="K123" s="503">
        <v>40</v>
      </c>
      <c r="L123" s="503">
        <v>43</v>
      </c>
      <c r="M123" s="503">
        <v>48</v>
      </c>
      <c r="N123" s="502">
        <v>388</v>
      </c>
      <c r="O123" s="496"/>
      <c r="P123" s="496"/>
      <c r="Q123" s="496"/>
      <c r="AF123" s="465"/>
      <c r="AG123" s="465"/>
    </row>
    <row r="124" spans="1:33" s="1036" customFormat="1" ht="23.25">
      <c r="A124" s="551" t="s">
        <v>374</v>
      </c>
      <c r="B124" s="502"/>
      <c r="C124" s="502">
        <v>14</v>
      </c>
      <c r="D124" s="502">
        <v>9</v>
      </c>
      <c r="E124" s="502">
        <v>25</v>
      </c>
      <c r="F124" s="502">
        <v>13</v>
      </c>
      <c r="G124" s="502">
        <v>14</v>
      </c>
      <c r="H124" s="502">
        <v>41</v>
      </c>
      <c r="I124" s="502">
        <v>12</v>
      </c>
      <c r="J124" s="503">
        <v>45</v>
      </c>
      <c r="K124" s="503">
        <v>28</v>
      </c>
      <c r="L124" s="503">
        <v>60</v>
      </c>
      <c r="M124" s="503">
        <v>23</v>
      </c>
      <c r="N124" s="502">
        <v>284</v>
      </c>
      <c r="O124" s="496"/>
      <c r="P124" s="496"/>
      <c r="Q124" s="496"/>
      <c r="AF124" s="465"/>
      <c r="AG124" s="465"/>
    </row>
    <row r="125" spans="1:33" s="1036" customFormat="1" ht="23.25">
      <c r="A125" s="551" t="s">
        <v>376</v>
      </c>
      <c r="B125" s="502"/>
      <c r="C125" s="502">
        <v>29</v>
      </c>
      <c r="D125" s="502">
        <v>26</v>
      </c>
      <c r="E125" s="502">
        <v>18</v>
      </c>
      <c r="F125" s="502">
        <v>24</v>
      </c>
      <c r="G125" s="502">
        <v>13</v>
      </c>
      <c r="H125" s="502">
        <v>21</v>
      </c>
      <c r="I125" s="502">
        <v>29</v>
      </c>
      <c r="J125" s="503">
        <v>22</v>
      </c>
      <c r="K125" s="503">
        <v>24</v>
      </c>
      <c r="L125" s="503">
        <v>20</v>
      </c>
      <c r="M125" s="503">
        <v>24</v>
      </c>
      <c r="N125" s="502">
        <v>250</v>
      </c>
      <c r="O125" s="496"/>
      <c r="P125" s="496"/>
      <c r="Q125" s="496"/>
      <c r="AF125" s="465"/>
      <c r="AG125" s="465"/>
    </row>
    <row r="126" spans="1:33" s="1036" customFormat="1" ht="23.25">
      <c r="A126" s="551" t="s">
        <v>349</v>
      </c>
      <c r="B126" s="502"/>
      <c r="C126" s="502">
        <v>14</v>
      </c>
      <c r="D126" s="502">
        <v>13</v>
      </c>
      <c r="E126" s="502">
        <v>18</v>
      </c>
      <c r="F126" s="502">
        <v>22</v>
      </c>
      <c r="G126" s="502">
        <v>22</v>
      </c>
      <c r="H126" s="502">
        <v>18</v>
      </c>
      <c r="I126" s="502">
        <v>15</v>
      </c>
      <c r="J126" s="503">
        <v>26</v>
      </c>
      <c r="K126" s="503">
        <v>12</v>
      </c>
      <c r="L126" s="503">
        <v>27</v>
      </c>
      <c r="M126" s="503">
        <v>14</v>
      </c>
      <c r="N126" s="502">
        <v>201</v>
      </c>
      <c r="O126" s="496"/>
      <c r="P126" s="496"/>
      <c r="Q126" s="496"/>
      <c r="AF126" s="465"/>
      <c r="AG126" s="465"/>
    </row>
    <row r="127" spans="1:33" s="1036" customFormat="1" ht="23.25">
      <c r="A127" s="551" t="s">
        <v>333</v>
      </c>
      <c r="B127" s="502"/>
      <c r="C127" s="502">
        <v>13</v>
      </c>
      <c r="D127" s="502">
        <v>18</v>
      </c>
      <c r="E127" s="502">
        <v>23</v>
      </c>
      <c r="F127" s="502">
        <v>30</v>
      </c>
      <c r="G127" s="502">
        <v>25</v>
      </c>
      <c r="H127" s="502">
        <v>17</v>
      </c>
      <c r="I127" s="502">
        <v>11</v>
      </c>
      <c r="J127" s="503">
        <v>17</v>
      </c>
      <c r="K127" s="503">
        <v>13</v>
      </c>
      <c r="L127" s="503">
        <v>10</v>
      </c>
      <c r="M127" s="503">
        <v>18</v>
      </c>
      <c r="N127" s="502">
        <v>195</v>
      </c>
      <c r="O127" s="496"/>
      <c r="P127" s="496"/>
      <c r="Q127" s="496"/>
      <c r="AF127" s="465"/>
      <c r="AG127" s="465"/>
    </row>
    <row r="128" spans="1:33" s="1036" customFormat="1" ht="23.25">
      <c r="A128" s="551" t="s">
        <v>362</v>
      </c>
      <c r="B128" s="502"/>
      <c r="C128" s="502">
        <v>29</v>
      </c>
      <c r="D128" s="502">
        <v>24</v>
      </c>
      <c r="E128" s="502">
        <v>13</v>
      </c>
      <c r="F128" s="502">
        <v>28</v>
      </c>
      <c r="G128" s="502">
        <v>16</v>
      </c>
      <c r="H128" s="502">
        <v>15</v>
      </c>
      <c r="I128" s="502">
        <v>5</v>
      </c>
      <c r="J128" s="503">
        <v>25</v>
      </c>
      <c r="K128" s="503">
        <v>14</v>
      </c>
      <c r="L128" s="503">
        <v>13</v>
      </c>
      <c r="M128" s="503">
        <v>13</v>
      </c>
      <c r="N128" s="502">
        <v>195</v>
      </c>
      <c r="O128" s="496"/>
      <c r="P128" s="496"/>
      <c r="Q128" s="496"/>
      <c r="AF128" s="465"/>
      <c r="AG128" s="465"/>
    </row>
    <row r="129" spans="1:33" s="1036" customFormat="1" ht="23.25">
      <c r="A129" s="551" t="s">
        <v>482</v>
      </c>
      <c r="B129" s="502"/>
      <c r="C129" s="502">
        <v>17</v>
      </c>
      <c r="D129" s="502">
        <v>21</v>
      </c>
      <c r="E129" s="502">
        <v>8</v>
      </c>
      <c r="F129" s="502">
        <v>14</v>
      </c>
      <c r="G129" s="502">
        <v>19</v>
      </c>
      <c r="H129" s="502">
        <v>23</v>
      </c>
      <c r="I129" s="502">
        <v>22</v>
      </c>
      <c r="J129" s="503">
        <v>18</v>
      </c>
      <c r="K129" s="503">
        <v>11</v>
      </c>
      <c r="L129" s="503">
        <v>18</v>
      </c>
      <c r="M129" s="503">
        <v>11</v>
      </c>
      <c r="N129" s="502">
        <v>182</v>
      </c>
      <c r="O129" s="496"/>
      <c r="P129" s="496"/>
      <c r="Q129" s="496"/>
      <c r="AF129" s="465"/>
      <c r="AG129" s="465"/>
    </row>
    <row r="130" spans="1:33" s="1036" customFormat="1" ht="34.5">
      <c r="A130" s="551" t="s">
        <v>361</v>
      </c>
      <c r="B130" s="502"/>
      <c r="C130" s="502">
        <v>15</v>
      </c>
      <c r="D130" s="502">
        <v>7</v>
      </c>
      <c r="E130" s="502">
        <v>12</v>
      </c>
      <c r="F130" s="502">
        <v>20</v>
      </c>
      <c r="G130" s="502">
        <v>15</v>
      </c>
      <c r="H130" s="502">
        <v>12</v>
      </c>
      <c r="I130" s="502">
        <v>19</v>
      </c>
      <c r="J130" s="503">
        <v>27</v>
      </c>
      <c r="K130" s="503">
        <v>19</v>
      </c>
      <c r="L130" s="503">
        <v>23</v>
      </c>
      <c r="M130" s="503">
        <v>9</v>
      </c>
      <c r="N130" s="502">
        <v>178</v>
      </c>
      <c r="O130" s="496"/>
      <c r="P130" s="496"/>
      <c r="Q130" s="496"/>
      <c r="AF130" s="465"/>
      <c r="AG130" s="465"/>
    </row>
    <row r="131" spans="1:33" s="1036" customFormat="1" ht="23.25">
      <c r="A131" s="551" t="s">
        <v>389</v>
      </c>
      <c r="B131" s="502"/>
      <c r="C131" s="502">
        <v>14</v>
      </c>
      <c r="D131" s="502">
        <v>8</v>
      </c>
      <c r="E131" s="502">
        <v>14</v>
      </c>
      <c r="F131" s="502">
        <v>12</v>
      </c>
      <c r="G131" s="502">
        <v>13</v>
      </c>
      <c r="H131" s="502">
        <v>21</v>
      </c>
      <c r="I131" s="502">
        <v>7</v>
      </c>
      <c r="J131" s="503">
        <v>17</v>
      </c>
      <c r="K131" s="503">
        <v>19</v>
      </c>
      <c r="L131" s="503">
        <v>10</v>
      </c>
      <c r="M131" s="503">
        <v>21</v>
      </c>
      <c r="N131" s="502">
        <v>156</v>
      </c>
      <c r="O131" s="496"/>
      <c r="P131" s="496"/>
      <c r="Q131" s="496"/>
      <c r="AF131" s="465"/>
      <c r="AG131" s="465"/>
    </row>
    <row r="132" spans="1:33" s="1036" customFormat="1" ht="23.25">
      <c r="A132" s="551" t="s">
        <v>350</v>
      </c>
      <c r="B132" s="502"/>
      <c r="C132" s="502">
        <v>10</v>
      </c>
      <c r="D132" s="502">
        <v>15</v>
      </c>
      <c r="E132" s="502">
        <v>10</v>
      </c>
      <c r="F132" s="502">
        <v>16</v>
      </c>
      <c r="G132" s="502">
        <v>15</v>
      </c>
      <c r="H132" s="502">
        <v>17</v>
      </c>
      <c r="I132" s="502">
        <v>14</v>
      </c>
      <c r="J132" s="503">
        <v>17</v>
      </c>
      <c r="K132" s="503">
        <v>12</v>
      </c>
      <c r="L132" s="503">
        <v>14</v>
      </c>
      <c r="M132" s="503">
        <v>14</v>
      </c>
      <c r="N132" s="502">
        <v>154</v>
      </c>
      <c r="O132" s="496"/>
      <c r="P132" s="496"/>
      <c r="Q132" s="496"/>
      <c r="AF132" s="465"/>
      <c r="AG132" s="465"/>
    </row>
    <row r="133" spans="1:33" s="1036" customFormat="1" ht="23.25">
      <c r="A133" s="551" t="s">
        <v>359</v>
      </c>
      <c r="B133" s="502"/>
      <c r="C133" s="502">
        <v>12</v>
      </c>
      <c r="D133" s="502">
        <v>15</v>
      </c>
      <c r="E133" s="502">
        <v>15</v>
      </c>
      <c r="F133" s="502">
        <v>14</v>
      </c>
      <c r="G133" s="502">
        <v>13</v>
      </c>
      <c r="H133" s="502">
        <v>8</v>
      </c>
      <c r="I133" s="502">
        <v>14</v>
      </c>
      <c r="J133" s="503">
        <v>12</v>
      </c>
      <c r="K133" s="503">
        <v>13</v>
      </c>
      <c r="L133" s="503">
        <v>7</v>
      </c>
      <c r="M133" s="503">
        <v>11</v>
      </c>
      <c r="N133" s="502">
        <v>134</v>
      </c>
      <c r="O133" s="496"/>
      <c r="P133" s="496"/>
      <c r="Q133" s="496"/>
      <c r="AF133" s="465"/>
      <c r="AG133" s="465"/>
    </row>
    <row r="134" spans="1:33" s="1036" customFormat="1" ht="34.5">
      <c r="A134" s="551" t="s">
        <v>380</v>
      </c>
      <c r="B134" s="502"/>
      <c r="C134" s="502">
        <v>19</v>
      </c>
      <c r="D134" s="502">
        <v>8</v>
      </c>
      <c r="E134" s="502">
        <v>6</v>
      </c>
      <c r="F134" s="502">
        <v>7</v>
      </c>
      <c r="G134" s="502">
        <v>7</v>
      </c>
      <c r="H134" s="502">
        <v>15</v>
      </c>
      <c r="I134" s="502">
        <v>9</v>
      </c>
      <c r="J134" s="503">
        <v>18</v>
      </c>
      <c r="K134" s="503">
        <v>14</v>
      </c>
      <c r="L134" s="503">
        <v>14</v>
      </c>
      <c r="M134" s="503">
        <v>5</v>
      </c>
      <c r="N134" s="502">
        <v>122</v>
      </c>
      <c r="O134" s="496"/>
      <c r="P134" s="496"/>
      <c r="Q134" s="496"/>
      <c r="AF134" s="465"/>
      <c r="AG134" s="465"/>
    </row>
    <row r="135" spans="1:33" s="1036" customFormat="1" ht="23.25">
      <c r="A135" s="551" t="s">
        <v>373</v>
      </c>
      <c r="B135" s="502"/>
      <c r="C135" s="502">
        <v>10</v>
      </c>
      <c r="D135" s="502">
        <v>9</v>
      </c>
      <c r="E135" s="502">
        <v>14</v>
      </c>
      <c r="F135" s="502">
        <v>11</v>
      </c>
      <c r="G135" s="502">
        <v>10</v>
      </c>
      <c r="H135" s="502">
        <v>10</v>
      </c>
      <c r="I135" s="502">
        <v>8</v>
      </c>
      <c r="J135" s="503">
        <v>10</v>
      </c>
      <c r="K135" s="503">
        <v>11</v>
      </c>
      <c r="L135" s="503">
        <v>10</v>
      </c>
      <c r="M135" s="503">
        <v>6</v>
      </c>
      <c r="N135" s="502">
        <v>109</v>
      </c>
      <c r="O135" s="496"/>
      <c r="P135" s="496"/>
      <c r="Q135" s="496"/>
      <c r="AF135" s="465"/>
      <c r="AG135" s="465"/>
    </row>
    <row r="136" spans="1:33" s="1036" customFormat="1" ht="23.25">
      <c r="A136" s="551" t="s">
        <v>342</v>
      </c>
      <c r="B136" s="502"/>
      <c r="C136" s="502">
        <v>5</v>
      </c>
      <c r="D136" s="502">
        <v>10</v>
      </c>
      <c r="E136" s="502">
        <v>11</v>
      </c>
      <c r="F136" s="502">
        <v>11</v>
      </c>
      <c r="G136" s="502">
        <v>20</v>
      </c>
      <c r="H136" s="502">
        <v>10</v>
      </c>
      <c r="I136" s="502">
        <v>8</v>
      </c>
      <c r="J136" s="503">
        <v>5</v>
      </c>
      <c r="K136" s="503">
        <v>9</v>
      </c>
      <c r="L136" s="503">
        <v>10</v>
      </c>
      <c r="M136" s="503">
        <v>9</v>
      </c>
      <c r="N136" s="502">
        <v>108</v>
      </c>
      <c r="O136" s="496"/>
      <c r="P136" s="496"/>
      <c r="Q136" s="496"/>
      <c r="AF136" s="465"/>
      <c r="AG136" s="465"/>
    </row>
    <row r="137" spans="1:33" s="1036" customFormat="1">
      <c r="A137" s="551" t="s">
        <v>244</v>
      </c>
      <c r="B137" s="502"/>
      <c r="C137" s="502">
        <v>3</v>
      </c>
      <c r="D137" s="502">
        <v>5</v>
      </c>
      <c r="E137" s="502">
        <v>11</v>
      </c>
      <c r="F137" s="502">
        <v>14</v>
      </c>
      <c r="G137" s="502">
        <v>10</v>
      </c>
      <c r="H137" s="502">
        <v>5</v>
      </c>
      <c r="I137" s="502">
        <v>6</v>
      </c>
      <c r="J137" s="503">
        <v>16</v>
      </c>
      <c r="K137" s="503">
        <v>13</v>
      </c>
      <c r="L137" s="503">
        <v>14</v>
      </c>
      <c r="M137" s="503">
        <v>5</v>
      </c>
      <c r="N137" s="502">
        <v>102</v>
      </c>
      <c r="O137" s="496"/>
      <c r="P137" s="496"/>
      <c r="Q137" s="496"/>
      <c r="AF137" s="465"/>
      <c r="AG137" s="465"/>
    </row>
    <row r="138" spans="1:33" s="1036" customFormat="1">
      <c r="A138" s="712" t="s">
        <v>271</v>
      </c>
      <c r="B138" s="502"/>
      <c r="C138" s="502">
        <v>4</v>
      </c>
      <c r="D138" s="502">
        <v>7</v>
      </c>
      <c r="E138" s="502">
        <v>6</v>
      </c>
      <c r="F138" s="502">
        <v>64</v>
      </c>
      <c r="G138" s="502">
        <v>7</v>
      </c>
      <c r="H138" s="502">
        <v>2</v>
      </c>
      <c r="I138" s="502">
        <v>1</v>
      </c>
      <c r="J138" s="503">
        <v>4</v>
      </c>
      <c r="K138" s="503">
        <v>1</v>
      </c>
      <c r="L138" s="503">
        <v>2</v>
      </c>
      <c r="M138" s="503">
        <v>2</v>
      </c>
      <c r="N138" s="502">
        <v>100</v>
      </c>
      <c r="O138" s="496"/>
      <c r="P138" s="496"/>
      <c r="Q138" s="496"/>
      <c r="AF138" s="465"/>
      <c r="AG138" s="465"/>
    </row>
    <row r="139" spans="1:33" s="1036" customFormat="1" ht="22.5">
      <c r="A139" s="711" t="s">
        <v>352</v>
      </c>
      <c r="B139" s="502"/>
      <c r="C139" s="502">
        <v>7</v>
      </c>
      <c r="D139" s="502">
        <v>6</v>
      </c>
      <c r="E139" s="502">
        <v>12</v>
      </c>
      <c r="F139" s="502">
        <v>7</v>
      </c>
      <c r="G139" s="502">
        <v>5</v>
      </c>
      <c r="H139" s="502">
        <v>8</v>
      </c>
      <c r="I139" s="502">
        <v>10</v>
      </c>
      <c r="J139" s="503">
        <v>30</v>
      </c>
      <c r="K139" s="503">
        <v>5</v>
      </c>
      <c r="L139" s="503">
        <v>3</v>
      </c>
      <c r="M139" s="503">
        <v>3</v>
      </c>
      <c r="N139" s="502">
        <v>96</v>
      </c>
      <c r="O139" s="496"/>
      <c r="P139" s="496"/>
      <c r="Q139" s="496"/>
      <c r="AF139" s="465"/>
      <c r="AG139" s="465"/>
    </row>
    <row r="140" spans="1:33" s="1036" customFormat="1" ht="34.5">
      <c r="A140" s="551" t="s">
        <v>365</v>
      </c>
      <c r="B140" s="502"/>
      <c r="C140" s="502">
        <v>4</v>
      </c>
      <c r="D140" s="502">
        <v>11</v>
      </c>
      <c r="E140" s="502">
        <v>7</v>
      </c>
      <c r="F140" s="502">
        <v>6</v>
      </c>
      <c r="G140" s="502">
        <v>8</v>
      </c>
      <c r="H140" s="502">
        <v>4</v>
      </c>
      <c r="I140" s="502">
        <v>3</v>
      </c>
      <c r="J140" s="503">
        <v>26</v>
      </c>
      <c r="K140" s="503">
        <v>7</v>
      </c>
      <c r="L140" s="503">
        <v>14</v>
      </c>
      <c r="M140" s="503">
        <v>4</v>
      </c>
      <c r="N140" s="502">
        <v>94</v>
      </c>
      <c r="O140" s="496"/>
      <c r="P140" s="496"/>
      <c r="Q140" s="496"/>
      <c r="AF140" s="465"/>
      <c r="AG140" s="465"/>
    </row>
    <row r="141" spans="1:33" s="1036" customFormat="1" ht="23.25">
      <c r="A141" s="551" t="s">
        <v>331</v>
      </c>
      <c r="B141" s="502"/>
      <c r="C141" s="502">
        <v>3</v>
      </c>
      <c r="D141" s="502">
        <v>7</v>
      </c>
      <c r="E141" s="502">
        <v>13</v>
      </c>
      <c r="F141" s="502">
        <v>8</v>
      </c>
      <c r="G141" s="502">
        <v>4</v>
      </c>
      <c r="H141" s="502">
        <v>0</v>
      </c>
      <c r="I141" s="502">
        <v>7</v>
      </c>
      <c r="J141" s="503">
        <v>20</v>
      </c>
      <c r="K141" s="503">
        <v>10</v>
      </c>
      <c r="L141" s="503">
        <v>6</v>
      </c>
      <c r="M141" s="503">
        <v>9</v>
      </c>
      <c r="N141" s="502">
        <v>87</v>
      </c>
      <c r="O141" s="496"/>
      <c r="P141" s="496"/>
      <c r="Q141" s="496"/>
      <c r="AF141" s="465"/>
      <c r="AG141" s="465"/>
    </row>
    <row r="142" spans="1:33" s="1036" customFormat="1" ht="23.25">
      <c r="A142" s="551" t="s">
        <v>368</v>
      </c>
      <c r="B142" s="502"/>
      <c r="C142" s="502">
        <v>8</v>
      </c>
      <c r="D142" s="502">
        <v>2</v>
      </c>
      <c r="E142" s="502">
        <v>3</v>
      </c>
      <c r="F142" s="502">
        <v>4</v>
      </c>
      <c r="G142" s="502">
        <v>19</v>
      </c>
      <c r="H142" s="502">
        <v>8</v>
      </c>
      <c r="I142" s="502">
        <v>6</v>
      </c>
      <c r="J142" s="503">
        <v>8</v>
      </c>
      <c r="K142" s="503">
        <v>7</v>
      </c>
      <c r="L142" s="503">
        <v>6</v>
      </c>
      <c r="M142" s="503">
        <v>16</v>
      </c>
      <c r="N142" s="502">
        <v>87</v>
      </c>
      <c r="O142" s="496"/>
      <c r="P142" s="496"/>
      <c r="Q142" s="496"/>
      <c r="AF142" s="465"/>
      <c r="AG142" s="465"/>
    </row>
    <row r="143" spans="1:33" s="1036" customFormat="1">
      <c r="A143" s="503" t="s">
        <v>378</v>
      </c>
      <c r="B143" s="502"/>
      <c r="C143" s="502">
        <v>5</v>
      </c>
      <c r="D143" s="502">
        <v>8</v>
      </c>
      <c r="E143" s="502">
        <v>6</v>
      </c>
      <c r="F143" s="502">
        <v>5</v>
      </c>
      <c r="G143" s="502">
        <v>8</v>
      </c>
      <c r="H143" s="502">
        <v>7</v>
      </c>
      <c r="I143" s="502">
        <v>7</v>
      </c>
      <c r="J143" s="503">
        <v>7</v>
      </c>
      <c r="K143" s="502">
        <v>9</v>
      </c>
      <c r="L143" s="503">
        <v>7</v>
      </c>
      <c r="M143" s="503">
        <v>9</v>
      </c>
      <c r="N143" s="502">
        <v>78</v>
      </c>
      <c r="O143" s="496"/>
      <c r="P143" s="496"/>
      <c r="Q143" s="496"/>
      <c r="AF143" s="465"/>
      <c r="AG143" s="465"/>
    </row>
    <row r="144" spans="1:33" s="1036" customFormat="1">
      <c r="A144" s="503" t="s">
        <v>211</v>
      </c>
      <c r="B144" s="502"/>
      <c r="C144" s="502">
        <v>7</v>
      </c>
      <c r="D144" s="502">
        <v>4</v>
      </c>
      <c r="E144" s="502">
        <v>6</v>
      </c>
      <c r="F144" s="502">
        <v>1</v>
      </c>
      <c r="G144" s="502">
        <v>5</v>
      </c>
      <c r="H144" s="502">
        <v>2</v>
      </c>
      <c r="I144" s="502">
        <v>6</v>
      </c>
      <c r="J144" s="503">
        <v>9</v>
      </c>
      <c r="K144" s="503">
        <v>2</v>
      </c>
      <c r="L144" s="503">
        <v>17</v>
      </c>
      <c r="M144" s="503">
        <v>5</v>
      </c>
      <c r="N144" s="502">
        <v>64</v>
      </c>
      <c r="O144" s="496"/>
      <c r="P144" s="496"/>
      <c r="Q144" s="496"/>
      <c r="AF144" s="465"/>
      <c r="AG144" s="465"/>
    </row>
    <row r="145" spans="1:33" s="1036" customFormat="1" ht="23.25">
      <c r="A145" s="551" t="s">
        <v>357</v>
      </c>
      <c r="B145" s="502"/>
      <c r="C145" s="502">
        <v>2</v>
      </c>
      <c r="D145" s="502">
        <v>7</v>
      </c>
      <c r="E145" s="502">
        <v>7</v>
      </c>
      <c r="F145" s="502">
        <v>2</v>
      </c>
      <c r="G145" s="502">
        <v>6</v>
      </c>
      <c r="H145" s="502">
        <v>13</v>
      </c>
      <c r="I145" s="502">
        <v>7</v>
      </c>
      <c r="J145" s="503">
        <v>7</v>
      </c>
      <c r="K145" s="503">
        <v>6</v>
      </c>
      <c r="L145" s="503">
        <v>4</v>
      </c>
      <c r="M145" s="503">
        <v>2</v>
      </c>
      <c r="N145" s="502">
        <v>63</v>
      </c>
      <c r="O145" s="496"/>
      <c r="P145" s="496"/>
      <c r="Q145" s="496"/>
      <c r="AF145" s="465"/>
      <c r="AG145" s="465"/>
    </row>
    <row r="146" spans="1:33" s="1036" customFormat="1">
      <c r="A146" s="551" t="s">
        <v>264</v>
      </c>
      <c r="B146" s="502"/>
      <c r="C146" s="502">
        <v>1</v>
      </c>
      <c r="D146" s="502">
        <v>6</v>
      </c>
      <c r="E146" s="502">
        <v>3</v>
      </c>
      <c r="F146" s="502">
        <v>2</v>
      </c>
      <c r="G146" s="502">
        <v>4</v>
      </c>
      <c r="H146" s="502">
        <v>5</v>
      </c>
      <c r="I146" s="502">
        <v>5</v>
      </c>
      <c r="J146" s="503">
        <v>5</v>
      </c>
      <c r="K146" s="503">
        <v>12</v>
      </c>
      <c r="L146" s="503">
        <v>12</v>
      </c>
      <c r="M146" s="503">
        <v>6</v>
      </c>
      <c r="N146" s="502">
        <v>61</v>
      </c>
      <c r="O146" s="496"/>
      <c r="P146" s="496"/>
      <c r="Q146" s="496"/>
      <c r="AF146" s="465"/>
      <c r="AG146" s="465"/>
    </row>
    <row r="147" spans="1:33" s="1036" customFormat="1">
      <c r="A147" s="551" t="s">
        <v>268</v>
      </c>
      <c r="B147" s="502"/>
      <c r="C147" s="502">
        <v>5</v>
      </c>
      <c r="D147" s="502">
        <v>4</v>
      </c>
      <c r="E147" s="502">
        <v>11</v>
      </c>
      <c r="F147" s="502">
        <v>12</v>
      </c>
      <c r="G147" s="502">
        <v>4</v>
      </c>
      <c r="H147" s="502">
        <v>6</v>
      </c>
      <c r="I147" s="502">
        <v>3</v>
      </c>
      <c r="J147" s="503">
        <v>3</v>
      </c>
      <c r="K147" s="503">
        <v>2</v>
      </c>
      <c r="L147" s="503">
        <v>3</v>
      </c>
      <c r="M147" s="503">
        <v>3</v>
      </c>
      <c r="N147" s="502">
        <v>56</v>
      </c>
      <c r="O147" s="496"/>
      <c r="P147" s="496"/>
      <c r="Q147" s="496"/>
      <c r="AF147" s="465"/>
      <c r="AG147" s="465"/>
    </row>
    <row r="148" spans="1:33" s="1036" customFormat="1">
      <c r="A148" s="551" t="s">
        <v>255</v>
      </c>
      <c r="B148" s="502"/>
      <c r="C148" s="502">
        <v>1</v>
      </c>
      <c r="D148" s="502">
        <v>4</v>
      </c>
      <c r="E148" s="502">
        <v>6</v>
      </c>
      <c r="F148" s="502">
        <v>5</v>
      </c>
      <c r="G148" s="502">
        <v>2</v>
      </c>
      <c r="H148" s="502">
        <v>2</v>
      </c>
      <c r="I148" s="502">
        <v>6</v>
      </c>
      <c r="J148" s="503">
        <v>7</v>
      </c>
      <c r="K148" s="503">
        <v>6</v>
      </c>
      <c r="L148" s="503">
        <v>7</v>
      </c>
      <c r="M148" s="503">
        <v>7</v>
      </c>
      <c r="N148" s="502">
        <v>53</v>
      </c>
      <c r="O148" s="496"/>
      <c r="P148" s="496"/>
      <c r="Q148" s="496"/>
      <c r="AF148" s="465"/>
      <c r="AG148" s="465"/>
    </row>
    <row r="149" spans="1:33" s="1036" customFormat="1">
      <c r="A149" s="503" t="s">
        <v>274</v>
      </c>
      <c r="B149" s="502"/>
      <c r="C149" s="502">
        <v>1</v>
      </c>
      <c r="D149" s="502">
        <v>6</v>
      </c>
      <c r="E149" s="502">
        <v>21</v>
      </c>
      <c r="F149" s="502">
        <v>2</v>
      </c>
      <c r="G149" s="502">
        <v>11</v>
      </c>
      <c r="H149" s="502">
        <v>2</v>
      </c>
      <c r="I149" s="502">
        <v>1</v>
      </c>
      <c r="J149" s="503">
        <v>0</v>
      </c>
      <c r="K149" s="503">
        <v>2</v>
      </c>
      <c r="L149" s="503">
        <v>3</v>
      </c>
      <c r="M149" s="503">
        <v>1</v>
      </c>
      <c r="N149" s="502">
        <v>50</v>
      </c>
      <c r="O149" s="496"/>
      <c r="P149" s="496"/>
      <c r="Q149" s="496"/>
      <c r="AF149" s="465"/>
      <c r="AG149" s="465"/>
    </row>
    <row r="150" spans="1:33" s="1036" customFormat="1">
      <c r="A150" s="551" t="s">
        <v>267</v>
      </c>
      <c r="B150" s="502"/>
      <c r="C150" s="502">
        <v>4</v>
      </c>
      <c r="D150" s="502">
        <v>5</v>
      </c>
      <c r="E150" s="502">
        <v>2</v>
      </c>
      <c r="F150" s="502">
        <v>3</v>
      </c>
      <c r="G150" s="502">
        <v>3</v>
      </c>
      <c r="H150" s="502">
        <v>5</v>
      </c>
      <c r="I150" s="502">
        <v>1</v>
      </c>
      <c r="J150" s="503">
        <v>3</v>
      </c>
      <c r="K150" s="503">
        <v>8</v>
      </c>
      <c r="L150" s="503">
        <v>5</v>
      </c>
      <c r="M150" s="503">
        <v>5</v>
      </c>
      <c r="N150" s="502">
        <v>44</v>
      </c>
      <c r="O150" s="496"/>
      <c r="P150" s="496"/>
      <c r="Q150" s="496"/>
      <c r="AF150" s="465"/>
      <c r="AG150" s="465"/>
    </row>
    <row r="151" spans="1:33" s="1036" customFormat="1">
      <c r="A151" s="712" t="s">
        <v>253</v>
      </c>
      <c r="B151" s="502"/>
      <c r="C151" s="502">
        <v>0</v>
      </c>
      <c r="D151" s="502">
        <v>4</v>
      </c>
      <c r="E151" s="502">
        <v>5</v>
      </c>
      <c r="F151" s="502">
        <v>3</v>
      </c>
      <c r="G151" s="502">
        <v>1</v>
      </c>
      <c r="H151" s="502">
        <v>3</v>
      </c>
      <c r="I151" s="502">
        <v>2</v>
      </c>
      <c r="J151" s="503">
        <v>4</v>
      </c>
      <c r="K151" s="503">
        <v>6</v>
      </c>
      <c r="L151" s="503">
        <v>3</v>
      </c>
      <c r="M151" s="503">
        <v>3</v>
      </c>
      <c r="N151" s="502">
        <v>34</v>
      </c>
      <c r="O151" s="496"/>
      <c r="P151" s="496"/>
      <c r="Q151" s="496"/>
      <c r="AF151" s="465"/>
      <c r="AG151" s="465"/>
    </row>
    <row r="152" spans="1:33" s="1036" customFormat="1" ht="34.5">
      <c r="A152" s="551" t="s">
        <v>364</v>
      </c>
      <c r="B152" s="502"/>
      <c r="C152" s="502">
        <v>0</v>
      </c>
      <c r="D152" s="502">
        <v>6</v>
      </c>
      <c r="E152" s="502">
        <v>3</v>
      </c>
      <c r="F152" s="502">
        <v>3</v>
      </c>
      <c r="G152" s="502">
        <v>5</v>
      </c>
      <c r="H152" s="502">
        <v>3</v>
      </c>
      <c r="I152" s="502">
        <v>0</v>
      </c>
      <c r="J152" s="503">
        <v>8</v>
      </c>
      <c r="K152" s="503">
        <v>2</v>
      </c>
      <c r="L152" s="503">
        <v>0</v>
      </c>
      <c r="M152" s="503">
        <v>2</v>
      </c>
      <c r="N152" s="502">
        <v>32</v>
      </c>
      <c r="O152" s="496"/>
      <c r="P152" s="496"/>
      <c r="Q152" s="496"/>
      <c r="AF152" s="465"/>
      <c r="AG152" s="465"/>
    </row>
    <row r="153" spans="1:33" s="1036" customFormat="1" ht="23.25">
      <c r="A153" s="551" t="s">
        <v>250</v>
      </c>
      <c r="B153" s="502"/>
      <c r="C153" s="502">
        <v>0</v>
      </c>
      <c r="D153" s="502">
        <v>5</v>
      </c>
      <c r="E153" s="502">
        <v>0</v>
      </c>
      <c r="F153" s="502">
        <v>2</v>
      </c>
      <c r="G153" s="502">
        <v>8</v>
      </c>
      <c r="H153" s="502">
        <v>2</v>
      </c>
      <c r="I153" s="502">
        <v>0</v>
      </c>
      <c r="J153" s="503">
        <v>4</v>
      </c>
      <c r="K153" s="503">
        <v>6</v>
      </c>
      <c r="L153" s="503">
        <v>3</v>
      </c>
      <c r="M153" s="503">
        <v>2</v>
      </c>
      <c r="N153" s="502">
        <v>32</v>
      </c>
      <c r="O153" s="496"/>
      <c r="P153" s="496"/>
      <c r="Q153" s="496"/>
      <c r="AF153" s="465"/>
      <c r="AG153" s="465"/>
    </row>
    <row r="154" spans="1:33" s="1036" customFormat="1">
      <c r="A154" s="551" t="s">
        <v>258</v>
      </c>
      <c r="B154" s="502"/>
      <c r="C154" s="502">
        <v>1</v>
      </c>
      <c r="D154" s="502">
        <v>4</v>
      </c>
      <c r="E154" s="502">
        <v>5</v>
      </c>
      <c r="F154" s="502">
        <v>2</v>
      </c>
      <c r="G154" s="502">
        <v>2</v>
      </c>
      <c r="H154" s="502">
        <v>2</v>
      </c>
      <c r="I154" s="502">
        <v>2</v>
      </c>
      <c r="J154" s="503">
        <v>3</v>
      </c>
      <c r="K154" s="503">
        <v>4</v>
      </c>
      <c r="L154" s="503">
        <v>4</v>
      </c>
      <c r="M154" s="503">
        <v>3</v>
      </c>
      <c r="N154" s="502">
        <v>32</v>
      </c>
      <c r="O154" s="496"/>
      <c r="P154" s="496"/>
      <c r="Q154" s="496"/>
      <c r="AF154" s="465"/>
      <c r="AG154" s="465"/>
    </row>
    <row r="155" spans="1:33" s="1036" customFormat="1">
      <c r="A155" s="551" t="s">
        <v>273</v>
      </c>
      <c r="B155" s="502"/>
      <c r="C155" s="502">
        <v>1</v>
      </c>
      <c r="D155" s="502">
        <v>5</v>
      </c>
      <c r="E155" s="502">
        <v>1</v>
      </c>
      <c r="F155" s="502">
        <v>0</v>
      </c>
      <c r="G155" s="502">
        <v>3</v>
      </c>
      <c r="H155" s="502">
        <v>3</v>
      </c>
      <c r="I155" s="502">
        <v>4</v>
      </c>
      <c r="J155" s="503">
        <v>1</v>
      </c>
      <c r="K155" s="503">
        <v>7</v>
      </c>
      <c r="L155" s="503">
        <v>3</v>
      </c>
      <c r="M155" s="503">
        <v>2</v>
      </c>
      <c r="N155" s="502">
        <v>30</v>
      </c>
      <c r="O155" s="496"/>
      <c r="P155" s="496"/>
      <c r="Q155" s="496"/>
      <c r="AF155" s="465"/>
      <c r="AG155" s="465"/>
    </row>
    <row r="156" spans="1:33" s="1036" customFormat="1" ht="23.25">
      <c r="A156" s="551" t="s">
        <v>266</v>
      </c>
      <c r="B156" s="502"/>
      <c r="C156" s="502">
        <v>0</v>
      </c>
      <c r="D156" s="502">
        <v>3</v>
      </c>
      <c r="E156" s="502">
        <v>0</v>
      </c>
      <c r="F156" s="502">
        <v>5</v>
      </c>
      <c r="G156" s="502">
        <v>2</v>
      </c>
      <c r="H156" s="502">
        <v>2</v>
      </c>
      <c r="I156" s="502">
        <v>3</v>
      </c>
      <c r="J156" s="503">
        <v>2</v>
      </c>
      <c r="K156" s="503">
        <v>3</v>
      </c>
      <c r="L156" s="503">
        <v>5</v>
      </c>
      <c r="M156" s="503">
        <v>3</v>
      </c>
      <c r="N156" s="502">
        <v>28</v>
      </c>
      <c r="O156" s="496"/>
      <c r="P156" s="496"/>
      <c r="Q156" s="496"/>
      <c r="AF156" s="465"/>
      <c r="AG156" s="465"/>
    </row>
    <row r="157" spans="1:33" s="1036" customFormat="1" ht="23.25">
      <c r="A157" s="551" t="s">
        <v>269</v>
      </c>
      <c r="B157" s="502"/>
      <c r="C157" s="502">
        <v>1</v>
      </c>
      <c r="D157" s="502">
        <v>3</v>
      </c>
      <c r="E157" s="502">
        <v>4</v>
      </c>
      <c r="F157" s="502">
        <v>2</v>
      </c>
      <c r="G157" s="502">
        <v>2</v>
      </c>
      <c r="H157" s="502">
        <v>2</v>
      </c>
      <c r="I157" s="502">
        <v>3</v>
      </c>
      <c r="J157" s="503">
        <v>6</v>
      </c>
      <c r="K157" s="503">
        <v>1</v>
      </c>
      <c r="L157" s="503">
        <v>2</v>
      </c>
      <c r="M157" s="503">
        <v>2</v>
      </c>
      <c r="N157" s="502">
        <v>28</v>
      </c>
      <c r="O157" s="496"/>
      <c r="P157" s="496"/>
      <c r="Q157" s="496"/>
      <c r="AF157" s="465"/>
      <c r="AG157" s="465"/>
    </row>
    <row r="158" spans="1:33" s="1036" customFormat="1">
      <c r="A158" s="551" t="s">
        <v>265</v>
      </c>
      <c r="B158" s="502"/>
      <c r="C158" s="502">
        <v>2</v>
      </c>
      <c r="D158" s="502">
        <v>5</v>
      </c>
      <c r="E158" s="502">
        <v>0</v>
      </c>
      <c r="F158" s="502">
        <v>3</v>
      </c>
      <c r="G158" s="502">
        <v>1</v>
      </c>
      <c r="H158" s="502">
        <v>2</v>
      </c>
      <c r="I158" s="502">
        <v>1</v>
      </c>
      <c r="J158" s="503">
        <v>1</v>
      </c>
      <c r="K158" s="503">
        <v>0</v>
      </c>
      <c r="L158" s="503">
        <v>2</v>
      </c>
      <c r="M158" s="503">
        <v>10</v>
      </c>
      <c r="N158" s="502">
        <v>27</v>
      </c>
      <c r="O158" s="496"/>
      <c r="P158" s="496"/>
      <c r="Q158" s="496"/>
      <c r="AF158" s="465"/>
      <c r="AG158" s="465"/>
    </row>
    <row r="159" spans="1:33" s="1036" customFormat="1">
      <c r="A159" s="551" t="s">
        <v>256</v>
      </c>
      <c r="B159" s="502"/>
      <c r="C159" s="502">
        <v>3</v>
      </c>
      <c r="D159" s="502">
        <v>3</v>
      </c>
      <c r="E159" s="502">
        <v>0</v>
      </c>
      <c r="F159" s="502">
        <v>1</v>
      </c>
      <c r="G159" s="502">
        <v>3</v>
      </c>
      <c r="H159" s="502">
        <v>4</v>
      </c>
      <c r="I159" s="502">
        <v>1</v>
      </c>
      <c r="J159" s="503">
        <v>0</v>
      </c>
      <c r="K159" s="503">
        <v>3</v>
      </c>
      <c r="L159" s="503">
        <v>3</v>
      </c>
      <c r="M159" s="503">
        <v>5</v>
      </c>
      <c r="N159" s="502">
        <v>26</v>
      </c>
      <c r="O159" s="496"/>
      <c r="P159" s="496"/>
      <c r="Q159" s="496"/>
      <c r="AF159" s="465"/>
      <c r="AG159" s="465"/>
    </row>
    <row r="160" spans="1:33" s="1036" customFormat="1">
      <c r="A160" s="551" t="s">
        <v>260</v>
      </c>
      <c r="B160" s="502"/>
      <c r="C160" s="502">
        <v>2</v>
      </c>
      <c r="D160" s="502">
        <v>4</v>
      </c>
      <c r="E160" s="502">
        <v>3</v>
      </c>
      <c r="F160" s="502">
        <v>0</v>
      </c>
      <c r="G160" s="502">
        <v>2</v>
      </c>
      <c r="H160" s="502">
        <v>4</v>
      </c>
      <c r="I160" s="502">
        <v>0</v>
      </c>
      <c r="J160" s="503">
        <v>2</v>
      </c>
      <c r="K160" s="503">
        <v>3</v>
      </c>
      <c r="L160" s="503">
        <v>3</v>
      </c>
      <c r="M160" s="503">
        <v>2</v>
      </c>
      <c r="N160" s="502">
        <v>25</v>
      </c>
      <c r="O160" s="496"/>
      <c r="P160" s="496"/>
      <c r="Q160" s="496"/>
      <c r="AF160" s="465"/>
      <c r="AG160" s="465"/>
    </row>
    <row r="161" spans="1:33" s="1036" customFormat="1" ht="23.25">
      <c r="A161" s="551" t="s">
        <v>337</v>
      </c>
      <c r="B161" s="502"/>
      <c r="C161" s="502">
        <v>2</v>
      </c>
      <c r="D161" s="502">
        <v>1</v>
      </c>
      <c r="E161" s="502">
        <v>2</v>
      </c>
      <c r="F161" s="502">
        <v>0</v>
      </c>
      <c r="G161" s="502">
        <v>3</v>
      </c>
      <c r="H161" s="502">
        <v>5</v>
      </c>
      <c r="I161" s="502">
        <v>3</v>
      </c>
      <c r="J161" s="503">
        <v>3</v>
      </c>
      <c r="K161" s="503">
        <v>3</v>
      </c>
      <c r="L161" s="503">
        <v>0</v>
      </c>
      <c r="M161" s="503">
        <v>1</v>
      </c>
      <c r="N161" s="502">
        <v>23</v>
      </c>
      <c r="O161" s="496"/>
      <c r="P161" s="496"/>
      <c r="Q161" s="496"/>
      <c r="AF161" s="465"/>
      <c r="AG161" s="465"/>
    </row>
    <row r="162" spans="1:33" s="1036" customFormat="1" ht="23.25">
      <c r="A162" s="551" t="s">
        <v>340</v>
      </c>
      <c r="B162" s="502"/>
      <c r="C162" s="502">
        <v>0</v>
      </c>
      <c r="D162" s="502">
        <v>3</v>
      </c>
      <c r="E162" s="502">
        <v>2</v>
      </c>
      <c r="F162" s="502">
        <v>2</v>
      </c>
      <c r="G162" s="502">
        <v>2</v>
      </c>
      <c r="H162" s="502">
        <v>2</v>
      </c>
      <c r="I162" s="502">
        <v>1</v>
      </c>
      <c r="J162" s="503">
        <v>1</v>
      </c>
      <c r="K162" s="503">
        <v>2</v>
      </c>
      <c r="L162" s="503">
        <v>2</v>
      </c>
      <c r="M162" s="503">
        <v>6</v>
      </c>
      <c r="N162" s="502">
        <v>23</v>
      </c>
      <c r="O162" s="496"/>
      <c r="P162" s="496"/>
      <c r="Q162" s="496"/>
      <c r="AF162" s="465"/>
      <c r="AG162" s="465"/>
    </row>
    <row r="163" spans="1:33" s="1036" customFormat="1" ht="23.25">
      <c r="A163" s="551" t="s">
        <v>370</v>
      </c>
      <c r="B163" s="502"/>
      <c r="C163" s="502">
        <v>0</v>
      </c>
      <c r="D163" s="502">
        <v>1</v>
      </c>
      <c r="E163" s="502">
        <v>2</v>
      </c>
      <c r="F163" s="502">
        <v>5</v>
      </c>
      <c r="G163" s="502">
        <v>1</v>
      </c>
      <c r="H163" s="502">
        <v>2</v>
      </c>
      <c r="I163" s="502">
        <v>1</v>
      </c>
      <c r="J163" s="503">
        <v>5</v>
      </c>
      <c r="K163" s="503">
        <v>2</v>
      </c>
      <c r="L163" s="503">
        <v>3</v>
      </c>
      <c r="M163" s="503">
        <v>1</v>
      </c>
      <c r="N163" s="502">
        <v>23</v>
      </c>
      <c r="O163" s="496"/>
      <c r="P163" s="496"/>
      <c r="Q163" s="496"/>
      <c r="AF163" s="465"/>
      <c r="AG163" s="465"/>
    </row>
    <row r="164" spans="1:33" s="1036" customFormat="1" ht="23.25">
      <c r="A164" s="551" t="s">
        <v>381</v>
      </c>
      <c r="B164" s="502"/>
      <c r="C164" s="502">
        <v>3</v>
      </c>
      <c r="D164" s="502">
        <v>3</v>
      </c>
      <c r="E164" s="502">
        <v>1</v>
      </c>
      <c r="F164" s="502">
        <v>0</v>
      </c>
      <c r="G164" s="502">
        <v>2</v>
      </c>
      <c r="H164" s="502">
        <v>2</v>
      </c>
      <c r="I164" s="502">
        <v>4</v>
      </c>
      <c r="J164" s="503">
        <v>3</v>
      </c>
      <c r="K164" s="503">
        <v>3</v>
      </c>
      <c r="L164" s="503">
        <v>2</v>
      </c>
      <c r="M164" s="503">
        <v>0</v>
      </c>
      <c r="N164" s="502">
        <v>23</v>
      </c>
      <c r="O164" s="496"/>
      <c r="P164" s="496"/>
      <c r="Q164" s="496"/>
      <c r="AF164" s="465"/>
      <c r="AG164" s="465"/>
    </row>
    <row r="165" spans="1:33" s="1036" customFormat="1" ht="23.25">
      <c r="A165" s="551" t="s">
        <v>246</v>
      </c>
      <c r="B165" s="502"/>
      <c r="C165" s="502">
        <v>1</v>
      </c>
      <c r="D165" s="502">
        <v>5</v>
      </c>
      <c r="E165" s="502">
        <v>4</v>
      </c>
      <c r="F165" s="502">
        <v>1</v>
      </c>
      <c r="G165" s="502">
        <v>2</v>
      </c>
      <c r="H165" s="502">
        <v>2</v>
      </c>
      <c r="I165" s="502">
        <v>1</v>
      </c>
      <c r="J165" s="503">
        <v>0</v>
      </c>
      <c r="K165" s="503">
        <v>4</v>
      </c>
      <c r="L165" s="503">
        <v>2</v>
      </c>
      <c r="M165" s="503">
        <v>1</v>
      </c>
      <c r="N165" s="502">
        <v>23</v>
      </c>
      <c r="O165" s="496"/>
      <c r="P165" s="496"/>
      <c r="Q165" s="496"/>
      <c r="AF165" s="465"/>
      <c r="AG165" s="465"/>
    </row>
    <row r="166" spans="1:33" s="1036" customFormat="1" ht="33.75">
      <c r="A166" s="713" t="s">
        <v>344</v>
      </c>
      <c r="B166" s="502"/>
      <c r="C166" s="502">
        <v>0</v>
      </c>
      <c r="D166" s="502">
        <v>5</v>
      </c>
      <c r="E166" s="502">
        <v>2</v>
      </c>
      <c r="F166" s="502">
        <v>2</v>
      </c>
      <c r="G166" s="502">
        <v>0</v>
      </c>
      <c r="H166" s="502">
        <v>0</v>
      </c>
      <c r="I166" s="502">
        <v>1</v>
      </c>
      <c r="J166" s="503">
        <v>7</v>
      </c>
      <c r="K166" s="503">
        <v>2</v>
      </c>
      <c r="L166" s="503">
        <v>2</v>
      </c>
      <c r="M166" s="503">
        <v>1</v>
      </c>
      <c r="N166" s="502">
        <v>22</v>
      </c>
      <c r="O166" s="496"/>
      <c r="P166" s="496"/>
      <c r="Q166" s="496"/>
      <c r="AF166" s="465"/>
      <c r="AG166" s="465"/>
    </row>
    <row r="167" spans="1:33" s="1036" customFormat="1" ht="23.25">
      <c r="A167" s="551" t="s">
        <v>257</v>
      </c>
      <c r="B167" s="502"/>
      <c r="C167" s="502">
        <v>0</v>
      </c>
      <c r="D167" s="502">
        <v>4</v>
      </c>
      <c r="E167" s="502">
        <v>2</v>
      </c>
      <c r="F167" s="502">
        <v>3</v>
      </c>
      <c r="G167" s="502">
        <v>1</v>
      </c>
      <c r="H167" s="502">
        <v>1</v>
      </c>
      <c r="I167" s="502">
        <v>1</v>
      </c>
      <c r="J167" s="503">
        <v>2</v>
      </c>
      <c r="K167" s="503">
        <v>3</v>
      </c>
      <c r="L167" s="503">
        <v>3</v>
      </c>
      <c r="M167" s="503">
        <v>1</v>
      </c>
      <c r="N167" s="502">
        <v>21</v>
      </c>
      <c r="O167" s="496"/>
      <c r="P167" s="496"/>
      <c r="Q167" s="496"/>
      <c r="AF167" s="465"/>
      <c r="AG167" s="465"/>
    </row>
    <row r="168" spans="1:33" s="1036" customFormat="1">
      <c r="A168" s="551" t="s">
        <v>262</v>
      </c>
      <c r="B168" s="502"/>
      <c r="C168" s="502">
        <v>2</v>
      </c>
      <c r="D168" s="502">
        <v>5</v>
      </c>
      <c r="E168" s="502">
        <v>5</v>
      </c>
      <c r="F168" s="502">
        <v>1</v>
      </c>
      <c r="G168" s="502">
        <v>1</v>
      </c>
      <c r="H168" s="502">
        <v>1</v>
      </c>
      <c r="I168" s="502">
        <v>1</v>
      </c>
      <c r="J168" s="503">
        <v>2</v>
      </c>
      <c r="K168" s="503">
        <v>1</v>
      </c>
      <c r="L168" s="503">
        <v>1</v>
      </c>
      <c r="M168" s="503">
        <v>0</v>
      </c>
      <c r="N168" s="502">
        <v>20</v>
      </c>
      <c r="O168" s="496"/>
      <c r="P168" s="496"/>
      <c r="Q168" s="496"/>
      <c r="AF168" s="465"/>
      <c r="AG168" s="465"/>
    </row>
    <row r="169" spans="1:33" s="1036" customFormat="1" ht="23.25">
      <c r="A169" s="551" t="s">
        <v>327</v>
      </c>
      <c r="B169" s="502"/>
      <c r="C169" s="502">
        <v>0</v>
      </c>
      <c r="D169" s="502">
        <v>1</v>
      </c>
      <c r="E169" s="502">
        <v>1</v>
      </c>
      <c r="F169" s="502">
        <v>1</v>
      </c>
      <c r="G169" s="502">
        <v>2</v>
      </c>
      <c r="H169" s="502">
        <v>3</v>
      </c>
      <c r="I169" s="502">
        <v>4</v>
      </c>
      <c r="J169" s="503">
        <v>2</v>
      </c>
      <c r="K169" s="503">
        <v>0</v>
      </c>
      <c r="L169" s="503">
        <v>2</v>
      </c>
      <c r="M169" s="503">
        <v>2</v>
      </c>
      <c r="N169" s="502">
        <v>18</v>
      </c>
      <c r="O169" s="496"/>
      <c r="P169" s="496"/>
      <c r="Q169" s="496"/>
      <c r="AF169" s="465"/>
      <c r="AG169" s="465"/>
    </row>
    <row r="170" spans="1:33" s="1036" customFormat="1" ht="23.25">
      <c r="A170" s="551" t="s">
        <v>339</v>
      </c>
      <c r="B170" s="502"/>
      <c r="C170" s="502">
        <v>2</v>
      </c>
      <c r="D170" s="502">
        <v>1</v>
      </c>
      <c r="E170" s="502">
        <v>1</v>
      </c>
      <c r="F170" s="502">
        <v>1</v>
      </c>
      <c r="G170" s="502">
        <v>0</v>
      </c>
      <c r="H170" s="502">
        <v>5</v>
      </c>
      <c r="I170" s="502">
        <v>0</v>
      </c>
      <c r="J170" s="503">
        <v>1</v>
      </c>
      <c r="K170" s="503">
        <v>3</v>
      </c>
      <c r="L170" s="503">
        <v>2</v>
      </c>
      <c r="M170" s="503">
        <v>1</v>
      </c>
      <c r="N170" s="502">
        <v>17</v>
      </c>
      <c r="O170" s="496"/>
      <c r="P170" s="496"/>
      <c r="Q170" s="496"/>
      <c r="AF170" s="465"/>
      <c r="AG170" s="465"/>
    </row>
    <row r="171" spans="1:33" s="1036" customFormat="1">
      <c r="A171" s="551" t="s">
        <v>379</v>
      </c>
      <c r="B171" s="502"/>
      <c r="C171" s="502">
        <v>2</v>
      </c>
      <c r="D171" s="502">
        <v>2</v>
      </c>
      <c r="E171" s="502">
        <v>1</v>
      </c>
      <c r="F171" s="502">
        <v>0</v>
      </c>
      <c r="G171" s="502">
        <v>2</v>
      </c>
      <c r="H171" s="502">
        <v>3</v>
      </c>
      <c r="I171" s="502">
        <v>2</v>
      </c>
      <c r="J171" s="503">
        <v>2</v>
      </c>
      <c r="K171" s="503">
        <v>0</v>
      </c>
      <c r="L171" s="503">
        <v>0</v>
      </c>
      <c r="M171" s="503">
        <v>3</v>
      </c>
      <c r="N171" s="502">
        <v>17</v>
      </c>
      <c r="O171" s="496"/>
      <c r="P171" s="496"/>
      <c r="Q171" s="496"/>
      <c r="AF171" s="465"/>
      <c r="AG171" s="465"/>
    </row>
    <row r="172" spans="1:33" s="1036" customFormat="1">
      <c r="A172" s="551" t="s">
        <v>384</v>
      </c>
      <c r="B172" s="502"/>
      <c r="C172" s="502">
        <v>0</v>
      </c>
      <c r="D172" s="502">
        <v>1</v>
      </c>
      <c r="E172" s="502">
        <v>0</v>
      </c>
      <c r="F172" s="502">
        <v>0</v>
      </c>
      <c r="G172" s="502">
        <v>3</v>
      </c>
      <c r="H172" s="502">
        <v>3</v>
      </c>
      <c r="I172" s="502">
        <v>1</v>
      </c>
      <c r="J172" s="503">
        <v>3</v>
      </c>
      <c r="K172" s="503">
        <v>3</v>
      </c>
      <c r="L172" s="503">
        <v>3</v>
      </c>
      <c r="M172" s="503">
        <v>0</v>
      </c>
      <c r="N172" s="502">
        <v>17</v>
      </c>
      <c r="O172" s="496"/>
      <c r="P172" s="496"/>
      <c r="Q172" s="496"/>
      <c r="AF172" s="465"/>
      <c r="AG172" s="465"/>
    </row>
    <row r="173" spans="1:33" s="1036" customFormat="1" ht="23.25">
      <c r="A173" s="551" t="s">
        <v>385</v>
      </c>
      <c r="B173" s="502"/>
      <c r="C173" s="502">
        <v>0</v>
      </c>
      <c r="D173" s="502">
        <v>4</v>
      </c>
      <c r="E173" s="502">
        <v>2</v>
      </c>
      <c r="F173" s="502">
        <v>0</v>
      </c>
      <c r="G173" s="502">
        <v>1</v>
      </c>
      <c r="H173" s="502">
        <v>2</v>
      </c>
      <c r="I173" s="502">
        <v>0</v>
      </c>
      <c r="J173" s="503">
        <v>4</v>
      </c>
      <c r="K173" s="503">
        <v>0</v>
      </c>
      <c r="L173" s="503">
        <v>3</v>
      </c>
      <c r="M173" s="503">
        <v>1</v>
      </c>
      <c r="N173" s="502">
        <v>17</v>
      </c>
      <c r="O173" s="496"/>
      <c r="P173" s="496"/>
      <c r="Q173" s="496"/>
      <c r="AF173" s="465"/>
      <c r="AG173" s="465"/>
    </row>
    <row r="174" spans="1:33" s="1036" customFormat="1" ht="22.5">
      <c r="A174" s="711" t="s">
        <v>386</v>
      </c>
      <c r="B174" s="502"/>
      <c r="C174" s="502">
        <v>0</v>
      </c>
      <c r="D174" s="502">
        <v>4</v>
      </c>
      <c r="E174" s="502">
        <v>0</v>
      </c>
      <c r="F174" s="502">
        <v>1</v>
      </c>
      <c r="G174" s="502">
        <v>2</v>
      </c>
      <c r="H174" s="502">
        <v>1</v>
      </c>
      <c r="I174" s="502">
        <v>1</v>
      </c>
      <c r="J174" s="503">
        <v>1</v>
      </c>
      <c r="K174" s="503">
        <v>0</v>
      </c>
      <c r="L174" s="503">
        <v>5</v>
      </c>
      <c r="M174" s="503">
        <v>2</v>
      </c>
      <c r="N174" s="502">
        <v>17</v>
      </c>
      <c r="O174" s="496"/>
      <c r="P174" s="496"/>
      <c r="Q174" s="496"/>
      <c r="AF174" s="465"/>
      <c r="AG174" s="465"/>
    </row>
    <row r="175" spans="1:33" s="1036" customFormat="1" ht="23.25">
      <c r="A175" s="551" t="s">
        <v>387</v>
      </c>
      <c r="B175" s="502"/>
      <c r="C175" s="502">
        <v>1</v>
      </c>
      <c r="D175" s="502">
        <v>4</v>
      </c>
      <c r="E175" s="502">
        <v>0</v>
      </c>
      <c r="F175" s="502">
        <v>1</v>
      </c>
      <c r="G175" s="502">
        <v>1</v>
      </c>
      <c r="H175" s="502">
        <v>2</v>
      </c>
      <c r="I175" s="502">
        <v>4</v>
      </c>
      <c r="J175" s="503">
        <v>0</v>
      </c>
      <c r="K175" s="503">
        <v>1</v>
      </c>
      <c r="L175" s="503">
        <v>2</v>
      </c>
      <c r="M175" s="503">
        <v>1</v>
      </c>
      <c r="N175" s="502">
        <v>17</v>
      </c>
      <c r="O175" s="496"/>
      <c r="P175" s="496"/>
      <c r="Q175" s="496"/>
      <c r="AF175" s="465"/>
      <c r="AG175" s="465"/>
    </row>
    <row r="176" spans="1:33" s="1036" customFormat="1">
      <c r="A176" s="551" t="s">
        <v>254</v>
      </c>
      <c r="B176" s="502"/>
      <c r="C176" s="502">
        <v>0</v>
      </c>
      <c r="D176" s="502">
        <v>7</v>
      </c>
      <c r="E176" s="502">
        <v>1</v>
      </c>
      <c r="F176" s="502">
        <v>2</v>
      </c>
      <c r="G176" s="502">
        <v>1</v>
      </c>
      <c r="H176" s="502">
        <v>3</v>
      </c>
      <c r="I176" s="502">
        <v>0</v>
      </c>
      <c r="J176" s="503">
        <v>2</v>
      </c>
      <c r="K176" s="503">
        <v>0</v>
      </c>
      <c r="L176" s="503">
        <v>1</v>
      </c>
      <c r="M176" s="503">
        <v>0</v>
      </c>
      <c r="N176" s="502">
        <v>17</v>
      </c>
      <c r="O176" s="496"/>
      <c r="P176" s="496"/>
      <c r="Q176" s="496"/>
      <c r="AF176" s="465"/>
      <c r="AG176" s="465"/>
    </row>
    <row r="177" spans="1:33" s="1036" customFormat="1">
      <c r="A177" s="551" t="s">
        <v>388</v>
      </c>
      <c r="B177" s="502"/>
      <c r="C177" s="502">
        <v>0</v>
      </c>
      <c r="D177" s="502">
        <v>4</v>
      </c>
      <c r="E177" s="502">
        <v>0</v>
      </c>
      <c r="F177" s="502">
        <v>3</v>
      </c>
      <c r="G177" s="502">
        <v>1</v>
      </c>
      <c r="H177" s="502">
        <v>1</v>
      </c>
      <c r="I177" s="502">
        <v>0</v>
      </c>
      <c r="J177" s="503">
        <v>1</v>
      </c>
      <c r="K177" s="503">
        <v>1</v>
      </c>
      <c r="L177" s="503">
        <v>3</v>
      </c>
      <c r="M177" s="503">
        <v>3</v>
      </c>
      <c r="N177" s="502">
        <v>17</v>
      </c>
      <c r="O177" s="496"/>
      <c r="P177" s="496"/>
      <c r="Q177" s="496"/>
      <c r="AF177" s="465"/>
      <c r="AG177" s="465"/>
    </row>
    <row r="178" spans="1:33" s="1036" customFormat="1">
      <c r="A178" s="551" t="s">
        <v>263</v>
      </c>
      <c r="B178" s="502"/>
      <c r="C178" s="502">
        <v>0</v>
      </c>
      <c r="D178" s="502">
        <v>4</v>
      </c>
      <c r="E178" s="502">
        <v>0</v>
      </c>
      <c r="F178" s="502">
        <v>1</v>
      </c>
      <c r="G178" s="502">
        <v>3</v>
      </c>
      <c r="H178" s="502">
        <v>1</v>
      </c>
      <c r="I178" s="502">
        <v>1</v>
      </c>
      <c r="J178" s="503">
        <v>2</v>
      </c>
      <c r="K178" s="503">
        <v>0</v>
      </c>
      <c r="L178" s="503">
        <v>2</v>
      </c>
      <c r="M178" s="503">
        <v>3</v>
      </c>
      <c r="N178" s="502">
        <v>17</v>
      </c>
      <c r="O178" s="496"/>
      <c r="P178" s="496"/>
      <c r="Q178" s="496"/>
      <c r="AF178" s="465"/>
      <c r="AG178" s="465"/>
    </row>
    <row r="179" spans="1:33" s="1036" customFormat="1" ht="23.25">
      <c r="A179" s="551" t="s">
        <v>272</v>
      </c>
      <c r="B179" s="502"/>
      <c r="C179" s="502">
        <v>0</v>
      </c>
      <c r="D179" s="502">
        <v>4</v>
      </c>
      <c r="E179" s="502">
        <v>4</v>
      </c>
      <c r="F179" s="502">
        <v>1</v>
      </c>
      <c r="G179" s="502">
        <v>1</v>
      </c>
      <c r="H179" s="502">
        <v>2</v>
      </c>
      <c r="I179" s="502">
        <v>0</v>
      </c>
      <c r="J179" s="503">
        <v>0</v>
      </c>
      <c r="K179" s="503">
        <v>3</v>
      </c>
      <c r="L179" s="503">
        <v>2</v>
      </c>
      <c r="M179" s="503">
        <v>0</v>
      </c>
      <c r="N179" s="502">
        <v>17</v>
      </c>
      <c r="O179" s="496"/>
      <c r="P179" s="496"/>
      <c r="Q179" s="496"/>
      <c r="AF179" s="465"/>
      <c r="AG179" s="465"/>
    </row>
    <row r="180" spans="1:33" s="1036" customFormat="1">
      <c r="A180" s="551" t="s">
        <v>245</v>
      </c>
      <c r="B180" s="502"/>
      <c r="C180" s="502">
        <v>0</v>
      </c>
      <c r="D180" s="502">
        <v>3</v>
      </c>
      <c r="E180" s="502">
        <v>0</v>
      </c>
      <c r="F180" s="502">
        <v>2</v>
      </c>
      <c r="G180" s="502">
        <v>1</v>
      </c>
      <c r="H180" s="502">
        <v>1</v>
      </c>
      <c r="I180" s="502">
        <v>1</v>
      </c>
      <c r="J180" s="503">
        <v>2</v>
      </c>
      <c r="K180" s="503">
        <v>4</v>
      </c>
      <c r="L180" s="503">
        <v>2</v>
      </c>
      <c r="M180" s="503">
        <v>0</v>
      </c>
      <c r="N180" s="502">
        <v>16</v>
      </c>
      <c r="O180" s="496"/>
      <c r="P180" s="496"/>
      <c r="Q180" s="496"/>
      <c r="AF180" s="465"/>
      <c r="AG180" s="465"/>
    </row>
    <row r="181" spans="1:33" s="1036" customFormat="1">
      <c r="A181" s="551" t="s">
        <v>248</v>
      </c>
      <c r="B181" s="502"/>
      <c r="C181" s="502">
        <v>0</v>
      </c>
      <c r="D181" s="502">
        <v>3</v>
      </c>
      <c r="E181" s="502">
        <v>4</v>
      </c>
      <c r="F181" s="502">
        <v>1</v>
      </c>
      <c r="G181" s="502">
        <v>2</v>
      </c>
      <c r="H181" s="502">
        <v>1</v>
      </c>
      <c r="I181" s="502">
        <v>0</v>
      </c>
      <c r="J181" s="503">
        <v>0</v>
      </c>
      <c r="K181" s="503">
        <v>0</v>
      </c>
      <c r="L181" s="503">
        <v>5</v>
      </c>
      <c r="M181" s="503">
        <v>0</v>
      </c>
      <c r="N181" s="502">
        <v>16</v>
      </c>
      <c r="O181" s="496"/>
      <c r="P181" s="496"/>
      <c r="Q181" s="496"/>
      <c r="AF181" s="465"/>
      <c r="AG181" s="465"/>
    </row>
    <row r="182" spans="1:33" s="1036" customFormat="1" ht="23.25">
      <c r="A182" s="551" t="s">
        <v>249</v>
      </c>
      <c r="B182" s="502"/>
      <c r="C182" s="502">
        <v>0</v>
      </c>
      <c r="D182" s="502">
        <v>3</v>
      </c>
      <c r="E182" s="502">
        <v>1</v>
      </c>
      <c r="F182" s="502">
        <v>0</v>
      </c>
      <c r="G182" s="502">
        <v>1</v>
      </c>
      <c r="H182" s="502">
        <v>1</v>
      </c>
      <c r="I182" s="502">
        <v>6</v>
      </c>
      <c r="J182" s="503">
        <v>0</v>
      </c>
      <c r="K182" s="503">
        <v>1</v>
      </c>
      <c r="L182" s="503">
        <v>1</v>
      </c>
      <c r="M182" s="503">
        <v>2</v>
      </c>
      <c r="N182" s="502">
        <v>16</v>
      </c>
      <c r="O182" s="496"/>
      <c r="P182" s="496"/>
      <c r="Q182" s="496"/>
      <c r="AF182" s="465"/>
      <c r="AG182" s="465"/>
    </row>
    <row r="183" spans="1:33" s="1036" customFormat="1">
      <c r="A183" s="551" t="s">
        <v>252</v>
      </c>
      <c r="B183" s="502"/>
      <c r="C183" s="502">
        <v>0</v>
      </c>
      <c r="D183" s="502">
        <v>3</v>
      </c>
      <c r="E183" s="502">
        <v>1</v>
      </c>
      <c r="F183" s="502">
        <v>1</v>
      </c>
      <c r="G183" s="502">
        <v>3</v>
      </c>
      <c r="H183" s="502">
        <v>4</v>
      </c>
      <c r="I183" s="502">
        <v>2</v>
      </c>
      <c r="J183" s="503">
        <v>1</v>
      </c>
      <c r="K183" s="503">
        <v>0</v>
      </c>
      <c r="L183" s="503">
        <v>1</v>
      </c>
      <c r="M183" s="503">
        <v>0</v>
      </c>
      <c r="N183" s="502">
        <v>16</v>
      </c>
      <c r="O183" s="496"/>
      <c r="P183" s="496"/>
      <c r="Q183" s="496"/>
      <c r="AF183" s="465"/>
      <c r="AG183" s="465"/>
    </row>
    <row r="184" spans="1:33" s="1036" customFormat="1" ht="23.25">
      <c r="A184" s="551" t="s">
        <v>369</v>
      </c>
      <c r="B184" s="502"/>
      <c r="C184" s="502">
        <v>0</v>
      </c>
      <c r="D184" s="502">
        <v>0</v>
      </c>
      <c r="E184" s="502">
        <v>1</v>
      </c>
      <c r="F184" s="502">
        <v>0</v>
      </c>
      <c r="G184" s="502">
        <v>1</v>
      </c>
      <c r="H184" s="502">
        <v>1</v>
      </c>
      <c r="I184" s="502">
        <v>0</v>
      </c>
      <c r="J184" s="503">
        <v>11</v>
      </c>
      <c r="K184" s="503">
        <v>1</v>
      </c>
      <c r="L184" s="503">
        <v>0</v>
      </c>
      <c r="M184" s="503">
        <v>0</v>
      </c>
      <c r="N184" s="502">
        <v>15</v>
      </c>
      <c r="O184" s="496"/>
      <c r="P184" s="496"/>
      <c r="Q184" s="496"/>
      <c r="AF184" s="465"/>
      <c r="AG184" s="465"/>
    </row>
    <row r="185" spans="1:33" s="1036" customFormat="1">
      <c r="A185" s="551" t="s">
        <v>261</v>
      </c>
      <c r="B185" s="502"/>
      <c r="C185" s="502">
        <v>0</v>
      </c>
      <c r="D185" s="502">
        <v>3</v>
      </c>
      <c r="E185" s="502">
        <v>0</v>
      </c>
      <c r="F185" s="502">
        <v>3</v>
      </c>
      <c r="G185" s="502">
        <v>1</v>
      </c>
      <c r="H185" s="502">
        <v>1</v>
      </c>
      <c r="I185" s="502">
        <v>1</v>
      </c>
      <c r="J185" s="503">
        <v>1</v>
      </c>
      <c r="K185" s="503">
        <v>2</v>
      </c>
      <c r="L185" s="503">
        <v>3</v>
      </c>
      <c r="M185" s="503">
        <v>0</v>
      </c>
      <c r="N185" s="502">
        <v>15</v>
      </c>
      <c r="O185" s="496"/>
      <c r="P185" s="496"/>
      <c r="Q185" s="496"/>
      <c r="AF185" s="465"/>
      <c r="AG185" s="465"/>
    </row>
    <row r="186" spans="1:33" s="1036" customFormat="1" ht="34.5">
      <c r="A186" s="712" t="s">
        <v>382</v>
      </c>
      <c r="B186" s="502"/>
      <c r="C186" s="502">
        <v>1</v>
      </c>
      <c r="D186" s="502">
        <v>3</v>
      </c>
      <c r="E186" s="502">
        <v>1</v>
      </c>
      <c r="F186" s="502">
        <v>1</v>
      </c>
      <c r="G186" s="502">
        <v>0</v>
      </c>
      <c r="H186" s="502">
        <v>1</v>
      </c>
      <c r="I186" s="502">
        <v>0</v>
      </c>
      <c r="J186" s="503">
        <v>3</v>
      </c>
      <c r="K186" s="503">
        <v>2</v>
      </c>
      <c r="L186" s="503">
        <v>0</v>
      </c>
      <c r="M186" s="503">
        <v>1</v>
      </c>
      <c r="N186" s="502">
        <v>13</v>
      </c>
      <c r="O186" s="496"/>
      <c r="P186" s="496"/>
      <c r="Q186" s="496"/>
      <c r="AF186" s="465"/>
      <c r="AG186" s="465"/>
    </row>
    <row r="187" spans="1:33" s="1036" customFormat="1" ht="23.25">
      <c r="A187" s="551" t="s">
        <v>348</v>
      </c>
      <c r="B187" s="502"/>
      <c r="C187" s="502">
        <v>2</v>
      </c>
      <c r="D187" s="502">
        <v>0</v>
      </c>
      <c r="E187" s="502">
        <v>0</v>
      </c>
      <c r="F187" s="502">
        <v>3</v>
      </c>
      <c r="G187" s="502">
        <v>0</v>
      </c>
      <c r="H187" s="502">
        <v>0</v>
      </c>
      <c r="I187" s="502">
        <v>1</v>
      </c>
      <c r="J187" s="503">
        <v>2</v>
      </c>
      <c r="K187" s="503">
        <v>1</v>
      </c>
      <c r="L187" s="503">
        <v>2</v>
      </c>
      <c r="M187" s="503">
        <v>1</v>
      </c>
      <c r="N187" s="502">
        <v>12</v>
      </c>
      <c r="O187" s="496"/>
      <c r="P187" s="496"/>
      <c r="Q187" s="496"/>
      <c r="AF187" s="465"/>
      <c r="AG187" s="465"/>
    </row>
    <row r="188" spans="1:33" s="1036" customFormat="1" ht="23.25">
      <c r="A188" s="551" t="s">
        <v>371</v>
      </c>
      <c r="B188" s="502"/>
      <c r="C188" s="502">
        <v>0</v>
      </c>
      <c r="D188" s="502">
        <v>3</v>
      </c>
      <c r="E188" s="502">
        <v>5</v>
      </c>
      <c r="F188" s="502">
        <v>0</v>
      </c>
      <c r="G188" s="502">
        <v>1</v>
      </c>
      <c r="H188" s="502">
        <v>1</v>
      </c>
      <c r="I188" s="502">
        <v>0</v>
      </c>
      <c r="J188" s="503">
        <v>0</v>
      </c>
      <c r="K188" s="503">
        <v>0</v>
      </c>
      <c r="L188" s="503">
        <v>1</v>
      </c>
      <c r="M188" s="503">
        <v>0</v>
      </c>
      <c r="N188" s="502">
        <v>11</v>
      </c>
      <c r="O188" s="496"/>
      <c r="P188" s="496"/>
      <c r="Q188" s="496"/>
      <c r="AF188" s="465"/>
      <c r="AG188" s="465"/>
    </row>
    <row r="189" spans="1:33" s="1036" customFormat="1">
      <c r="A189" s="714" t="s">
        <v>375</v>
      </c>
      <c r="B189" s="502"/>
      <c r="C189" s="502">
        <v>0</v>
      </c>
      <c r="D189" s="502">
        <v>2</v>
      </c>
      <c r="E189" s="502">
        <v>0</v>
      </c>
      <c r="F189" s="502">
        <v>0</v>
      </c>
      <c r="G189" s="502">
        <v>0</v>
      </c>
      <c r="H189" s="502">
        <v>2</v>
      </c>
      <c r="I189" s="502">
        <v>0</v>
      </c>
      <c r="J189" s="503">
        <v>3</v>
      </c>
      <c r="K189" s="503">
        <v>1</v>
      </c>
      <c r="L189" s="503">
        <v>3</v>
      </c>
      <c r="M189" s="503">
        <v>0</v>
      </c>
      <c r="N189" s="502">
        <v>11</v>
      </c>
      <c r="O189" s="496"/>
      <c r="P189" s="496"/>
      <c r="Q189" s="496"/>
      <c r="AF189" s="465"/>
      <c r="AG189" s="465"/>
    </row>
    <row r="190" spans="1:33" s="1036" customFormat="1">
      <c r="A190" s="551" t="s">
        <v>270</v>
      </c>
      <c r="B190" s="502"/>
      <c r="C190" s="502">
        <v>0</v>
      </c>
      <c r="D190" s="502">
        <v>3</v>
      </c>
      <c r="E190" s="502">
        <v>0</v>
      </c>
      <c r="F190" s="502">
        <v>0</v>
      </c>
      <c r="G190" s="502">
        <v>2</v>
      </c>
      <c r="H190" s="502">
        <v>1</v>
      </c>
      <c r="I190" s="502">
        <v>1</v>
      </c>
      <c r="J190" s="503">
        <v>0</v>
      </c>
      <c r="K190" s="503">
        <v>2</v>
      </c>
      <c r="L190" s="503">
        <v>2</v>
      </c>
      <c r="M190" s="503">
        <v>0</v>
      </c>
      <c r="N190" s="502">
        <v>11</v>
      </c>
      <c r="O190" s="496"/>
      <c r="P190" s="496"/>
      <c r="Q190" s="496"/>
      <c r="AF190" s="465"/>
      <c r="AG190" s="465"/>
    </row>
    <row r="191" spans="1:33" s="1036" customFormat="1" ht="23.25">
      <c r="A191" s="712" t="s">
        <v>377</v>
      </c>
      <c r="B191" s="502"/>
      <c r="C191" s="502">
        <v>1</v>
      </c>
      <c r="D191" s="502">
        <v>2</v>
      </c>
      <c r="E191" s="502">
        <v>0</v>
      </c>
      <c r="F191" s="502">
        <v>0</v>
      </c>
      <c r="G191" s="502">
        <v>1</v>
      </c>
      <c r="H191" s="502">
        <v>0</v>
      </c>
      <c r="I191" s="502">
        <v>0</v>
      </c>
      <c r="J191" s="503">
        <v>1</v>
      </c>
      <c r="K191" s="502">
        <v>3</v>
      </c>
      <c r="L191" s="503">
        <v>1</v>
      </c>
      <c r="M191" s="502">
        <v>1</v>
      </c>
      <c r="N191" s="502">
        <v>10</v>
      </c>
      <c r="O191" s="496"/>
      <c r="P191" s="496"/>
      <c r="Q191" s="496"/>
      <c r="AF191" s="465"/>
      <c r="AG191" s="465"/>
    </row>
    <row r="192" spans="1:33" s="1036" customFormat="1" ht="23.25">
      <c r="A192" s="551" t="s">
        <v>335</v>
      </c>
      <c r="B192" s="502"/>
      <c r="C192" s="502">
        <v>0</v>
      </c>
      <c r="D192" s="502">
        <v>1</v>
      </c>
      <c r="E192" s="502">
        <v>0</v>
      </c>
      <c r="F192" s="502">
        <v>1</v>
      </c>
      <c r="G192" s="502">
        <v>0</v>
      </c>
      <c r="H192" s="502">
        <v>0</v>
      </c>
      <c r="I192" s="502">
        <v>1</v>
      </c>
      <c r="J192" s="503">
        <v>2</v>
      </c>
      <c r="K192" s="503">
        <v>1</v>
      </c>
      <c r="L192" s="503">
        <v>0</v>
      </c>
      <c r="M192" s="503">
        <v>2</v>
      </c>
      <c r="N192" s="502">
        <v>8</v>
      </c>
      <c r="O192" s="496"/>
      <c r="P192" s="496"/>
      <c r="Q192" s="496"/>
      <c r="AF192" s="465"/>
      <c r="AG192" s="465"/>
    </row>
    <row r="193" spans="1:33" s="1036" customFormat="1" ht="23.25">
      <c r="A193" s="712" t="s">
        <v>353</v>
      </c>
      <c r="B193" s="502"/>
      <c r="C193" s="502">
        <v>0</v>
      </c>
      <c r="D193" s="502">
        <v>1</v>
      </c>
      <c r="E193" s="502">
        <v>1</v>
      </c>
      <c r="F193" s="502">
        <v>4</v>
      </c>
      <c r="G193" s="502">
        <v>0</v>
      </c>
      <c r="H193" s="502">
        <v>0</v>
      </c>
      <c r="I193" s="502">
        <v>0</v>
      </c>
      <c r="J193" s="503">
        <v>0</v>
      </c>
      <c r="K193" s="503">
        <v>0</v>
      </c>
      <c r="L193" s="503">
        <v>1</v>
      </c>
      <c r="M193" s="503">
        <v>0</v>
      </c>
      <c r="N193" s="502">
        <v>7</v>
      </c>
      <c r="O193" s="496"/>
      <c r="P193" s="496"/>
      <c r="Q193" s="496"/>
      <c r="AF193" s="465"/>
      <c r="AG193" s="465"/>
    </row>
    <row r="194" spans="1:33" s="1036" customFormat="1" ht="23.25">
      <c r="A194" s="551" t="s">
        <v>328</v>
      </c>
      <c r="B194" s="502"/>
      <c r="C194" s="502">
        <v>0</v>
      </c>
      <c r="D194" s="502">
        <v>0</v>
      </c>
      <c r="E194" s="502">
        <v>0</v>
      </c>
      <c r="F194" s="502">
        <v>0</v>
      </c>
      <c r="G194" s="502">
        <v>0</v>
      </c>
      <c r="H194" s="502">
        <v>0</v>
      </c>
      <c r="I194" s="502">
        <v>0</v>
      </c>
      <c r="J194" s="503">
        <v>0</v>
      </c>
      <c r="K194" s="502">
        <v>0</v>
      </c>
      <c r="L194" s="503">
        <v>0</v>
      </c>
      <c r="M194" s="502">
        <v>0</v>
      </c>
      <c r="N194" s="502">
        <v>0</v>
      </c>
      <c r="O194" s="496"/>
      <c r="P194" s="496"/>
      <c r="Q194" s="496"/>
      <c r="AF194" s="465"/>
      <c r="AG194" s="465"/>
    </row>
    <row r="195" spans="1:33" s="1036" customFormat="1">
      <c r="A195" s="551" t="s">
        <v>356</v>
      </c>
      <c r="B195" s="502"/>
      <c r="C195" s="502">
        <v>0</v>
      </c>
      <c r="D195" s="502">
        <v>0</v>
      </c>
      <c r="E195" s="502">
        <v>0</v>
      </c>
      <c r="F195" s="502">
        <v>0</v>
      </c>
      <c r="G195" s="502">
        <v>0</v>
      </c>
      <c r="H195" s="502">
        <v>0</v>
      </c>
      <c r="I195" s="502">
        <v>0</v>
      </c>
      <c r="J195" s="503">
        <v>0</v>
      </c>
      <c r="K195" s="503">
        <v>0</v>
      </c>
      <c r="L195" s="503">
        <v>0</v>
      </c>
      <c r="M195" s="503">
        <v>0</v>
      </c>
      <c r="N195" s="502">
        <v>0</v>
      </c>
      <c r="O195" s="496"/>
      <c r="P195" s="496"/>
      <c r="Q195" s="496"/>
      <c r="AF195" s="465"/>
      <c r="AG195" s="465"/>
    </row>
    <row r="196" spans="1:33" s="1036" customFormat="1" ht="22.5">
      <c r="A196" s="503" t="s">
        <v>383</v>
      </c>
      <c r="B196" s="502"/>
      <c r="C196" s="502">
        <v>0</v>
      </c>
      <c r="D196" s="502">
        <v>0</v>
      </c>
      <c r="E196" s="502">
        <v>0</v>
      </c>
      <c r="F196" s="502">
        <v>0</v>
      </c>
      <c r="G196" s="502">
        <v>0</v>
      </c>
      <c r="H196" s="502">
        <v>0</v>
      </c>
      <c r="I196" s="502">
        <v>0</v>
      </c>
      <c r="J196" s="503">
        <v>0</v>
      </c>
      <c r="K196" s="503">
        <v>0</v>
      </c>
      <c r="L196" s="503">
        <v>0</v>
      </c>
      <c r="M196" s="503">
        <v>0</v>
      </c>
      <c r="N196" s="502">
        <v>0</v>
      </c>
      <c r="O196" s="496"/>
      <c r="P196" s="496"/>
      <c r="Q196" s="496"/>
      <c r="AF196" s="465"/>
      <c r="AG196" s="465"/>
    </row>
    <row r="197" spans="1:33" s="514" customFormat="1">
      <c r="C197" s="515"/>
      <c r="D197" s="515"/>
      <c r="F197" s="516"/>
      <c r="G197" s="516"/>
      <c r="H197" s="516"/>
      <c r="I197" s="517"/>
      <c r="J197" s="516"/>
      <c r="K197" s="516"/>
      <c r="L197" s="516"/>
      <c r="M197" s="518"/>
      <c r="N197" s="519"/>
      <c r="O197" s="515"/>
      <c r="P197" s="515"/>
      <c r="Q197" s="515"/>
      <c r="AF197" s="516"/>
      <c r="AG197" s="516"/>
    </row>
    <row r="198" spans="1:33" s="514" customFormat="1">
      <c r="C198" s="515"/>
      <c r="D198" s="515"/>
      <c r="F198" s="516"/>
      <c r="G198" s="516"/>
      <c r="H198" s="516"/>
      <c r="I198" s="517"/>
      <c r="J198" s="516"/>
      <c r="K198" s="516"/>
      <c r="L198" s="516"/>
      <c r="M198" s="518"/>
      <c r="N198" s="519"/>
      <c r="O198" s="515"/>
      <c r="P198" s="515"/>
      <c r="Q198" s="515"/>
      <c r="AF198" s="516"/>
      <c r="AG198" s="516"/>
    </row>
    <row r="199" spans="1:33" s="514" customFormat="1">
      <c r="C199" s="515"/>
      <c r="D199" s="515"/>
      <c r="F199" s="516"/>
      <c r="G199" s="516"/>
      <c r="H199" s="516"/>
      <c r="I199" s="517"/>
      <c r="J199" s="516"/>
      <c r="K199" s="516"/>
      <c r="L199" s="516"/>
      <c r="M199" s="518"/>
      <c r="N199" s="519"/>
      <c r="O199" s="515"/>
      <c r="P199" s="515"/>
      <c r="Q199" s="515"/>
      <c r="AF199" s="516"/>
      <c r="AG199" s="516"/>
    </row>
    <row r="200" spans="1:33" s="514" customFormat="1">
      <c r="C200" s="515"/>
      <c r="D200" s="515"/>
      <c r="F200" s="516"/>
      <c r="G200" s="516"/>
      <c r="H200" s="516"/>
      <c r="I200" s="517"/>
      <c r="J200" s="516"/>
      <c r="K200" s="516"/>
      <c r="L200" s="516"/>
      <c r="M200" s="518"/>
      <c r="N200" s="519"/>
      <c r="O200" s="515"/>
      <c r="P200" s="515"/>
      <c r="Q200" s="515"/>
      <c r="AF200" s="516"/>
      <c r="AG200" s="516"/>
    </row>
    <row r="201" spans="1:33" s="514" customFormat="1">
      <c r="C201" s="515"/>
      <c r="D201" s="515"/>
      <c r="F201" s="516"/>
      <c r="G201" s="516"/>
      <c r="H201" s="516"/>
      <c r="I201" s="517"/>
      <c r="J201" s="516"/>
      <c r="K201" s="516"/>
      <c r="L201" s="516"/>
      <c r="M201" s="518"/>
      <c r="N201" s="519"/>
      <c r="O201" s="515"/>
      <c r="P201" s="515"/>
      <c r="Q201" s="515"/>
      <c r="AF201" s="516"/>
      <c r="AG201" s="516"/>
    </row>
    <row r="202" spans="1:33" s="514" customFormat="1">
      <c r="C202" s="515"/>
      <c r="D202" s="515"/>
      <c r="F202" s="516"/>
      <c r="G202" s="516"/>
      <c r="H202" s="516"/>
      <c r="I202" s="517"/>
      <c r="J202" s="516"/>
      <c r="K202" s="516"/>
      <c r="L202" s="516"/>
      <c r="M202" s="518"/>
      <c r="N202" s="519"/>
      <c r="O202" s="515"/>
      <c r="P202" s="515"/>
      <c r="Q202" s="515"/>
      <c r="AF202" s="516"/>
      <c r="AG202" s="516"/>
    </row>
    <row r="203" spans="1:33" s="514" customFormat="1">
      <c r="C203" s="515"/>
      <c r="D203" s="515"/>
      <c r="F203" s="516"/>
      <c r="G203" s="516"/>
      <c r="H203" s="516"/>
      <c r="I203" s="517"/>
      <c r="J203" s="516"/>
      <c r="K203" s="516"/>
      <c r="L203" s="516"/>
      <c r="M203" s="518"/>
      <c r="N203" s="519"/>
      <c r="O203" s="515"/>
      <c r="P203" s="515"/>
      <c r="Q203" s="515"/>
      <c r="AF203" s="516"/>
      <c r="AG203" s="516"/>
    </row>
    <row r="204" spans="1:33" s="514" customFormat="1">
      <c r="C204" s="515"/>
      <c r="D204" s="515"/>
      <c r="F204" s="516"/>
      <c r="G204" s="516"/>
      <c r="H204" s="516"/>
      <c r="I204" s="517"/>
      <c r="J204" s="516"/>
      <c r="K204" s="516"/>
      <c r="L204" s="516"/>
      <c r="M204" s="518"/>
      <c r="N204" s="519"/>
      <c r="O204" s="515"/>
      <c r="P204" s="515"/>
      <c r="Q204" s="515"/>
      <c r="AF204" s="516"/>
      <c r="AG204" s="516"/>
    </row>
    <row r="205" spans="1:33" s="514" customFormat="1">
      <c r="C205" s="515"/>
      <c r="D205" s="515"/>
      <c r="F205" s="516"/>
      <c r="G205" s="516"/>
      <c r="H205" s="516"/>
      <c r="I205" s="517"/>
      <c r="J205" s="516"/>
      <c r="K205" s="516"/>
      <c r="L205" s="516"/>
      <c r="M205" s="518"/>
      <c r="N205" s="519"/>
      <c r="O205" s="515"/>
      <c r="P205" s="515"/>
      <c r="Q205" s="515"/>
      <c r="AF205" s="516"/>
      <c r="AG205" s="516"/>
    </row>
    <row r="206" spans="1:33" s="514" customFormat="1">
      <c r="C206" s="515"/>
      <c r="D206" s="515"/>
      <c r="F206" s="516"/>
      <c r="G206" s="516"/>
      <c r="H206" s="516"/>
      <c r="I206" s="517"/>
      <c r="J206" s="516"/>
      <c r="K206" s="516"/>
      <c r="L206" s="516"/>
      <c r="M206" s="518"/>
      <c r="N206" s="519"/>
      <c r="O206" s="515"/>
      <c r="P206" s="515"/>
      <c r="Q206" s="515"/>
      <c r="AF206" s="516"/>
      <c r="AG206" s="516"/>
    </row>
    <row r="207" spans="1:33" s="514" customFormat="1">
      <c r="C207" s="515"/>
      <c r="D207" s="515"/>
      <c r="F207" s="516"/>
      <c r="G207" s="516"/>
      <c r="H207" s="516"/>
      <c r="I207" s="517"/>
      <c r="J207" s="516"/>
      <c r="K207" s="516"/>
      <c r="L207" s="516"/>
      <c r="M207" s="518"/>
      <c r="N207" s="519"/>
      <c r="O207" s="515"/>
      <c r="P207" s="515"/>
      <c r="Q207" s="515"/>
      <c r="AF207" s="516"/>
      <c r="AG207" s="516"/>
    </row>
    <row r="208" spans="1:33" s="514" customFormat="1">
      <c r="C208" s="515"/>
      <c r="D208" s="515"/>
      <c r="F208" s="516"/>
      <c r="G208" s="516"/>
      <c r="H208" s="516"/>
      <c r="I208" s="517"/>
      <c r="J208" s="516"/>
      <c r="K208" s="516"/>
      <c r="L208" s="516"/>
      <c r="M208" s="518"/>
      <c r="N208" s="519"/>
      <c r="O208" s="515"/>
      <c r="P208" s="515"/>
      <c r="Q208" s="515"/>
      <c r="AF208" s="516"/>
      <c r="AG208" s="516"/>
    </row>
    <row r="209" spans="3:33" s="514" customFormat="1">
      <c r="C209" s="515"/>
      <c r="D209" s="515"/>
      <c r="F209" s="516"/>
      <c r="G209" s="516"/>
      <c r="H209" s="516"/>
      <c r="I209" s="517"/>
      <c r="J209" s="516"/>
      <c r="K209" s="516"/>
      <c r="L209" s="516"/>
      <c r="M209" s="518"/>
      <c r="N209" s="519"/>
      <c r="O209" s="515"/>
      <c r="P209" s="515"/>
      <c r="Q209" s="515"/>
      <c r="AF209" s="516"/>
      <c r="AG209" s="516"/>
    </row>
    <row r="210" spans="3:33" s="514" customFormat="1">
      <c r="C210" s="515"/>
      <c r="D210" s="515"/>
      <c r="F210" s="516"/>
      <c r="G210" s="516"/>
      <c r="H210" s="516"/>
      <c r="I210" s="517"/>
      <c r="J210" s="516"/>
      <c r="K210" s="516"/>
      <c r="L210" s="516"/>
      <c r="M210" s="518"/>
      <c r="N210" s="519"/>
      <c r="O210" s="515"/>
      <c r="P210" s="515"/>
      <c r="Q210" s="515"/>
      <c r="AF210" s="516"/>
      <c r="AG210" s="516"/>
    </row>
    <row r="211" spans="3:33" s="514" customFormat="1">
      <c r="C211" s="515"/>
      <c r="D211" s="515"/>
      <c r="F211" s="516"/>
      <c r="G211" s="516"/>
      <c r="H211" s="516"/>
      <c r="I211" s="517"/>
      <c r="J211" s="516"/>
      <c r="K211" s="516"/>
      <c r="L211" s="516"/>
      <c r="M211" s="518"/>
      <c r="N211" s="519"/>
      <c r="O211" s="515"/>
      <c r="P211" s="515"/>
      <c r="Q211" s="515"/>
      <c r="AF211" s="516"/>
      <c r="AG211" s="516"/>
    </row>
    <row r="212" spans="3:33" s="514" customFormat="1">
      <c r="C212" s="515"/>
      <c r="D212" s="515"/>
      <c r="F212" s="516"/>
      <c r="G212" s="516"/>
      <c r="H212" s="516"/>
      <c r="I212" s="517"/>
      <c r="J212" s="516"/>
      <c r="K212" s="516"/>
      <c r="L212" s="516"/>
      <c r="M212" s="518"/>
      <c r="N212" s="519"/>
      <c r="O212" s="515"/>
      <c r="P212" s="515"/>
      <c r="Q212" s="515"/>
      <c r="AF212" s="516"/>
      <c r="AG212" s="516"/>
    </row>
    <row r="213" spans="3:33" s="514" customFormat="1">
      <c r="C213" s="515"/>
      <c r="D213" s="515"/>
      <c r="F213" s="516"/>
      <c r="G213" s="516"/>
      <c r="H213" s="516"/>
      <c r="I213" s="517"/>
      <c r="J213" s="516"/>
      <c r="K213" s="516"/>
      <c r="L213" s="516"/>
      <c r="M213" s="518"/>
      <c r="N213" s="519"/>
      <c r="O213" s="515"/>
      <c r="P213" s="515"/>
      <c r="Q213" s="515"/>
      <c r="AF213" s="516"/>
      <c r="AG213" s="516"/>
    </row>
    <row r="214" spans="3:33" s="514" customFormat="1">
      <c r="C214" s="515"/>
      <c r="D214" s="515"/>
      <c r="F214" s="516"/>
      <c r="G214" s="516"/>
      <c r="H214" s="516"/>
      <c r="I214" s="517"/>
      <c r="J214" s="516"/>
      <c r="K214" s="516"/>
      <c r="L214" s="516"/>
      <c r="M214" s="518"/>
      <c r="N214" s="519"/>
      <c r="O214" s="515"/>
      <c r="P214" s="515"/>
      <c r="Q214" s="515"/>
      <c r="AF214" s="516"/>
      <c r="AG214" s="516"/>
    </row>
    <row r="215" spans="3:33" s="514" customFormat="1">
      <c r="C215" s="515"/>
      <c r="D215" s="515"/>
      <c r="F215" s="516"/>
      <c r="G215" s="516"/>
      <c r="H215" s="516"/>
      <c r="I215" s="517"/>
      <c r="J215" s="516"/>
      <c r="K215" s="516"/>
      <c r="L215" s="516"/>
      <c r="M215" s="518"/>
      <c r="N215" s="519"/>
      <c r="O215" s="515"/>
      <c r="P215" s="515"/>
      <c r="Q215" s="515"/>
      <c r="AF215" s="516"/>
      <c r="AG215" s="516"/>
    </row>
    <row r="216" spans="3:33" s="514" customFormat="1">
      <c r="C216" s="515"/>
      <c r="D216" s="515"/>
      <c r="F216" s="516"/>
      <c r="G216" s="516"/>
      <c r="H216" s="516"/>
      <c r="I216" s="517"/>
      <c r="J216" s="516"/>
      <c r="K216" s="516"/>
      <c r="L216" s="516"/>
      <c r="M216" s="518"/>
      <c r="N216" s="519"/>
      <c r="O216" s="515"/>
      <c r="P216" s="515"/>
      <c r="Q216" s="515"/>
      <c r="AF216" s="516"/>
      <c r="AG216" s="516"/>
    </row>
    <row r="217" spans="3:33" s="514" customFormat="1">
      <c r="C217" s="515"/>
      <c r="D217" s="515"/>
      <c r="F217" s="516"/>
      <c r="G217" s="516"/>
      <c r="H217" s="516"/>
      <c r="I217" s="517"/>
      <c r="J217" s="516"/>
      <c r="K217" s="516"/>
      <c r="L217" s="516"/>
      <c r="M217" s="518"/>
      <c r="N217" s="519"/>
      <c r="O217" s="515"/>
      <c r="P217" s="515"/>
      <c r="Q217" s="515"/>
      <c r="AF217" s="516"/>
      <c r="AG217" s="516"/>
    </row>
    <row r="218" spans="3:33" s="514" customFormat="1">
      <c r="C218" s="515"/>
      <c r="D218" s="515"/>
      <c r="F218" s="516"/>
      <c r="G218" s="516"/>
      <c r="H218" s="516"/>
      <c r="I218" s="517"/>
      <c r="J218" s="516"/>
      <c r="K218" s="516"/>
      <c r="L218" s="516"/>
      <c r="M218" s="518"/>
      <c r="N218" s="519"/>
      <c r="O218" s="515"/>
      <c r="P218" s="515"/>
      <c r="Q218" s="515"/>
      <c r="AF218" s="516"/>
      <c r="AG218" s="516"/>
    </row>
    <row r="219" spans="3:33" s="514" customFormat="1">
      <c r="C219" s="515"/>
      <c r="D219" s="515"/>
      <c r="F219" s="516"/>
      <c r="G219" s="516"/>
      <c r="H219" s="516"/>
      <c r="I219" s="517"/>
      <c r="J219" s="516"/>
      <c r="K219" s="516"/>
      <c r="L219" s="516"/>
      <c r="M219" s="518"/>
      <c r="N219" s="519"/>
      <c r="O219" s="515"/>
      <c r="P219" s="515"/>
      <c r="Q219" s="515"/>
      <c r="AF219" s="516"/>
      <c r="AG219" s="516"/>
    </row>
    <row r="220" spans="3:33" s="514" customFormat="1">
      <c r="C220" s="515"/>
      <c r="D220" s="515"/>
      <c r="F220" s="516"/>
      <c r="G220" s="516"/>
      <c r="H220" s="516"/>
      <c r="I220" s="517"/>
      <c r="J220" s="516"/>
      <c r="K220" s="516"/>
      <c r="L220" s="516"/>
      <c r="M220" s="518"/>
      <c r="N220" s="519"/>
      <c r="O220" s="515"/>
      <c r="P220" s="515"/>
      <c r="Q220" s="515"/>
      <c r="AF220" s="516"/>
      <c r="AG220" s="516"/>
    </row>
    <row r="221" spans="3:33" s="514" customFormat="1">
      <c r="C221" s="515"/>
      <c r="D221" s="515"/>
      <c r="F221" s="516"/>
      <c r="G221" s="516"/>
      <c r="H221" s="516"/>
      <c r="I221" s="517"/>
      <c r="J221" s="516"/>
      <c r="K221" s="516"/>
      <c r="L221" s="516"/>
      <c r="M221" s="518"/>
      <c r="N221" s="519"/>
      <c r="O221" s="515"/>
      <c r="P221" s="515"/>
      <c r="Q221" s="515"/>
      <c r="AF221" s="516"/>
      <c r="AG221" s="516"/>
    </row>
    <row r="222" spans="3:33" s="514" customFormat="1">
      <c r="C222" s="515"/>
      <c r="D222" s="515"/>
      <c r="F222" s="516"/>
      <c r="G222" s="516"/>
      <c r="H222" s="516"/>
      <c r="I222" s="517"/>
      <c r="J222" s="516"/>
      <c r="K222" s="516"/>
      <c r="L222" s="516"/>
      <c r="M222" s="518"/>
      <c r="N222" s="519"/>
      <c r="O222" s="515"/>
      <c r="P222" s="515"/>
      <c r="Q222" s="515"/>
      <c r="AF222" s="516"/>
      <c r="AG222" s="516"/>
    </row>
    <row r="223" spans="3:33" s="514" customFormat="1">
      <c r="C223" s="515"/>
      <c r="D223" s="515"/>
      <c r="F223" s="516"/>
      <c r="G223" s="516"/>
      <c r="H223" s="516"/>
      <c r="I223" s="517"/>
      <c r="J223" s="516"/>
      <c r="K223" s="516"/>
      <c r="L223" s="516"/>
      <c r="M223" s="518"/>
      <c r="N223" s="519"/>
      <c r="O223" s="515"/>
      <c r="P223" s="515"/>
      <c r="Q223" s="515"/>
      <c r="AF223" s="516"/>
      <c r="AG223" s="516"/>
    </row>
    <row r="224" spans="3:33" s="514" customFormat="1">
      <c r="C224" s="515"/>
      <c r="D224" s="515"/>
      <c r="F224" s="516"/>
      <c r="G224" s="516"/>
      <c r="H224" s="516"/>
      <c r="I224" s="517"/>
      <c r="J224" s="516"/>
      <c r="K224" s="516"/>
      <c r="L224" s="516"/>
      <c r="M224" s="518"/>
      <c r="N224" s="519"/>
      <c r="O224" s="515"/>
      <c r="P224" s="515"/>
      <c r="Q224" s="515"/>
      <c r="AF224" s="516"/>
      <c r="AG224" s="516"/>
    </row>
    <row r="225" spans="3:33" s="514" customFormat="1">
      <c r="C225" s="515"/>
      <c r="D225" s="515"/>
      <c r="F225" s="516"/>
      <c r="G225" s="516"/>
      <c r="H225" s="516"/>
      <c r="I225" s="517"/>
      <c r="J225" s="516"/>
      <c r="K225" s="516"/>
      <c r="L225" s="516"/>
      <c r="M225" s="518"/>
      <c r="N225" s="519"/>
      <c r="O225" s="515"/>
      <c r="P225" s="515"/>
      <c r="Q225" s="515"/>
      <c r="AF225" s="516"/>
      <c r="AG225" s="516"/>
    </row>
    <row r="226" spans="3:33" s="514" customFormat="1">
      <c r="C226" s="515"/>
      <c r="D226" s="515"/>
      <c r="F226" s="516"/>
      <c r="G226" s="516"/>
      <c r="H226" s="516"/>
      <c r="I226" s="517"/>
      <c r="J226" s="516"/>
      <c r="K226" s="516"/>
      <c r="L226" s="516"/>
      <c r="M226" s="518"/>
      <c r="N226" s="519"/>
      <c r="O226" s="515"/>
      <c r="P226" s="515"/>
      <c r="Q226" s="515"/>
      <c r="AF226" s="516"/>
      <c r="AG226" s="516"/>
    </row>
    <row r="227" spans="3:33" s="514" customFormat="1">
      <c r="C227" s="515"/>
      <c r="D227" s="515"/>
      <c r="F227" s="516"/>
      <c r="G227" s="516"/>
      <c r="H227" s="516"/>
      <c r="I227" s="517"/>
      <c r="J227" s="516"/>
      <c r="K227" s="516"/>
      <c r="L227" s="516"/>
      <c r="M227" s="518"/>
      <c r="N227" s="519"/>
      <c r="O227" s="515"/>
      <c r="P227" s="515"/>
      <c r="Q227" s="515"/>
      <c r="AF227" s="516"/>
      <c r="AG227" s="516"/>
    </row>
    <row r="228" spans="3:33" s="514" customFormat="1">
      <c r="C228" s="515"/>
      <c r="D228" s="515"/>
      <c r="F228" s="516"/>
      <c r="G228" s="516"/>
      <c r="H228" s="516"/>
      <c r="I228" s="517"/>
      <c r="J228" s="516"/>
      <c r="K228" s="516"/>
      <c r="L228" s="516"/>
      <c r="M228" s="518"/>
      <c r="N228" s="519"/>
      <c r="O228" s="515"/>
      <c r="P228" s="515"/>
      <c r="Q228" s="515"/>
      <c r="AF228" s="516"/>
      <c r="AG228" s="516"/>
    </row>
    <row r="229" spans="3:33" s="514" customFormat="1">
      <c r="C229" s="515"/>
      <c r="D229" s="515"/>
      <c r="F229" s="516"/>
      <c r="G229" s="516"/>
      <c r="H229" s="516"/>
      <c r="I229" s="517"/>
      <c r="J229" s="516"/>
      <c r="K229" s="516"/>
      <c r="L229" s="516"/>
      <c r="M229" s="518"/>
      <c r="N229" s="519"/>
      <c r="O229" s="515"/>
      <c r="P229" s="515"/>
      <c r="Q229" s="515"/>
      <c r="AF229" s="516"/>
      <c r="AG229" s="516"/>
    </row>
    <row r="230" spans="3:33" s="514" customFormat="1">
      <c r="C230" s="515"/>
      <c r="D230" s="515"/>
      <c r="F230" s="516"/>
      <c r="G230" s="516"/>
      <c r="H230" s="516"/>
      <c r="I230" s="517"/>
      <c r="J230" s="516"/>
      <c r="K230" s="516"/>
      <c r="L230" s="516"/>
      <c r="M230" s="518"/>
      <c r="N230" s="519"/>
      <c r="O230" s="515"/>
      <c r="P230" s="515"/>
      <c r="Q230" s="515"/>
      <c r="AF230" s="516"/>
      <c r="AG230" s="516"/>
    </row>
    <row r="231" spans="3:33" s="514" customFormat="1">
      <c r="C231" s="515"/>
      <c r="D231" s="515"/>
      <c r="F231" s="516"/>
      <c r="G231" s="516"/>
      <c r="H231" s="516"/>
      <c r="I231" s="517"/>
      <c r="J231" s="516"/>
      <c r="K231" s="516"/>
      <c r="L231" s="516"/>
      <c r="M231" s="518"/>
      <c r="N231" s="519"/>
      <c r="O231" s="515"/>
      <c r="P231" s="515"/>
      <c r="Q231" s="515"/>
      <c r="AF231" s="516"/>
      <c r="AG231" s="516"/>
    </row>
    <row r="232" spans="3:33" s="514" customFormat="1">
      <c r="C232" s="515"/>
      <c r="D232" s="515"/>
      <c r="F232" s="516"/>
      <c r="G232" s="516"/>
      <c r="H232" s="516"/>
      <c r="I232" s="517"/>
      <c r="J232" s="516"/>
      <c r="K232" s="516"/>
      <c r="L232" s="516"/>
      <c r="M232" s="518"/>
      <c r="N232" s="519"/>
      <c r="O232" s="515"/>
      <c r="P232" s="515"/>
      <c r="Q232" s="515"/>
      <c r="AF232" s="516"/>
      <c r="AG232" s="516"/>
    </row>
    <row r="233" spans="3:33" s="514" customFormat="1">
      <c r="C233" s="515"/>
      <c r="D233" s="515"/>
      <c r="F233" s="516"/>
      <c r="G233" s="516"/>
      <c r="H233" s="516"/>
      <c r="I233" s="517"/>
      <c r="J233" s="516"/>
      <c r="K233" s="516"/>
      <c r="L233" s="516"/>
      <c r="M233" s="518"/>
      <c r="N233" s="519"/>
      <c r="O233" s="515"/>
      <c r="P233" s="515"/>
      <c r="Q233" s="515"/>
      <c r="AF233" s="516"/>
      <c r="AG233" s="516"/>
    </row>
    <row r="234" spans="3:33" s="514" customFormat="1">
      <c r="C234" s="515"/>
      <c r="D234" s="515"/>
      <c r="F234" s="516"/>
      <c r="G234" s="516"/>
      <c r="H234" s="516"/>
      <c r="I234" s="517"/>
      <c r="J234" s="516"/>
      <c r="K234" s="516"/>
      <c r="L234" s="516"/>
      <c r="M234" s="518"/>
      <c r="N234" s="519"/>
      <c r="O234" s="515"/>
      <c r="P234" s="515"/>
      <c r="Q234" s="515"/>
      <c r="AF234" s="516"/>
      <c r="AG234" s="516"/>
    </row>
    <row r="235" spans="3:33" s="514" customFormat="1">
      <c r="C235" s="515"/>
      <c r="D235" s="515"/>
      <c r="F235" s="516"/>
      <c r="G235" s="516"/>
      <c r="H235" s="516"/>
      <c r="I235" s="517"/>
      <c r="J235" s="516"/>
      <c r="K235" s="516"/>
      <c r="L235" s="516"/>
      <c r="M235" s="518"/>
      <c r="N235" s="519"/>
      <c r="O235" s="515"/>
      <c r="P235" s="515"/>
      <c r="Q235" s="515"/>
      <c r="AF235" s="516"/>
      <c r="AG235" s="516"/>
    </row>
    <row r="236" spans="3:33" s="514" customFormat="1">
      <c r="C236" s="515"/>
      <c r="D236" s="515"/>
      <c r="F236" s="516"/>
      <c r="G236" s="516"/>
      <c r="H236" s="516"/>
      <c r="I236" s="517"/>
      <c r="J236" s="516"/>
      <c r="K236" s="516"/>
      <c r="L236" s="516"/>
      <c r="M236" s="518"/>
      <c r="N236" s="519"/>
      <c r="O236" s="515"/>
      <c r="P236" s="515"/>
      <c r="Q236" s="515"/>
      <c r="AF236" s="516"/>
      <c r="AG236" s="516"/>
    </row>
    <row r="237" spans="3:33" s="514" customFormat="1">
      <c r="C237" s="515"/>
      <c r="D237" s="515"/>
      <c r="F237" s="516"/>
      <c r="G237" s="516"/>
      <c r="H237" s="516"/>
      <c r="I237" s="517"/>
      <c r="J237" s="516"/>
      <c r="K237" s="516"/>
      <c r="L237" s="516"/>
      <c r="M237" s="518"/>
      <c r="N237" s="519"/>
      <c r="O237" s="515"/>
      <c r="P237" s="515"/>
      <c r="Q237" s="515"/>
      <c r="AF237" s="516"/>
      <c r="AG237" s="516"/>
    </row>
    <row r="238" spans="3:33" s="514" customFormat="1">
      <c r="C238" s="515"/>
      <c r="D238" s="515"/>
      <c r="F238" s="516"/>
      <c r="G238" s="516"/>
      <c r="H238" s="516"/>
      <c r="I238" s="517"/>
      <c r="J238" s="516"/>
      <c r="K238" s="516"/>
      <c r="L238" s="516"/>
      <c r="M238" s="518"/>
      <c r="N238" s="519"/>
      <c r="O238" s="515"/>
      <c r="P238" s="515"/>
      <c r="Q238" s="515"/>
      <c r="AF238" s="516"/>
      <c r="AG238" s="516"/>
    </row>
    <row r="239" spans="3:33" s="514" customFormat="1">
      <c r="C239" s="515"/>
      <c r="D239" s="515"/>
      <c r="F239" s="516"/>
      <c r="G239" s="516"/>
      <c r="H239" s="516"/>
      <c r="I239" s="517"/>
      <c r="J239" s="516"/>
      <c r="K239" s="516"/>
      <c r="L239" s="516"/>
      <c r="M239" s="518"/>
      <c r="N239" s="519"/>
      <c r="O239" s="515"/>
      <c r="P239" s="515"/>
      <c r="Q239" s="515"/>
      <c r="AF239" s="516"/>
      <c r="AG239" s="516"/>
    </row>
    <row r="240" spans="3:33" s="514" customFormat="1">
      <c r="C240" s="515"/>
      <c r="D240" s="515"/>
      <c r="F240" s="516"/>
      <c r="G240" s="516"/>
      <c r="H240" s="516"/>
      <c r="I240" s="517"/>
      <c r="J240" s="516"/>
      <c r="K240" s="516"/>
      <c r="L240" s="516"/>
      <c r="M240" s="518"/>
      <c r="N240" s="519"/>
      <c r="O240" s="515"/>
      <c r="P240" s="515"/>
      <c r="Q240" s="515"/>
      <c r="AF240" s="516"/>
      <c r="AG240" s="516"/>
    </row>
    <row r="241" spans="3:33" s="514" customFormat="1">
      <c r="C241" s="515"/>
      <c r="D241" s="515"/>
      <c r="F241" s="516"/>
      <c r="G241" s="516"/>
      <c r="H241" s="516"/>
      <c r="I241" s="517"/>
      <c r="J241" s="516"/>
      <c r="K241" s="516"/>
      <c r="L241" s="516"/>
      <c r="M241" s="518"/>
      <c r="N241" s="519"/>
      <c r="O241" s="515"/>
      <c r="P241" s="515"/>
      <c r="Q241" s="515"/>
      <c r="AF241" s="516"/>
      <c r="AG241" s="516"/>
    </row>
    <row r="242" spans="3:33" s="514" customFormat="1">
      <c r="C242" s="515"/>
      <c r="D242" s="515"/>
      <c r="F242" s="516"/>
      <c r="G242" s="516"/>
      <c r="H242" s="516"/>
      <c r="I242" s="517"/>
      <c r="J242" s="516"/>
      <c r="K242" s="516"/>
      <c r="L242" s="516"/>
      <c r="M242" s="518"/>
      <c r="N242" s="519"/>
      <c r="O242" s="515"/>
      <c r="P242" s="515"/>
      <c r="Q242" s="515"/>
      <c r="AF242" s="516"/>
      <c r="AG242" s="516"/>
    </row>
    <row r="243" spans="3:33" s="514" customFormat="1">
      <c r="C243" s="515"/>
      <c r="D243" s="515"/>
      <c r="F243" s="516"/>
      <c r="G243" s="516"/>
      <c r="H243" s="516"/>
      <c r="I243" s="517"/>
      <c r="J243" s="516"/>
      <c r="K243" s="516"/>
      <c r="L243" s="516"/>
      <c r="M243" s="518"/>
      <c r="N243" s="519"/>
      <c r="O243" s="515"/>
      <c r="P243" s="515"/>
      <c r="Q243" s="515"/>
      <c r="AF243" s="516"/>
      <c r="AG243" s="516"/>
    </row>
    <row r="244" spans="3:33" s="514" customFormat="1">
      <c r="C244" s="515"/>
      <c r="D244" s="515"/>
      <c r="F244" s="516"/>
      <c r="G244" s="516"/>
      <c r="H244" s="516"/>
      <c r="I244" s="517"/>
      <c r="J244" s="516"/>
      <c r="K244" s="516"/>
      <c r="L244" s="516"/>
      <c r="M244" s="518"/>
      <c r="N244" s="519"/>
      <c r="O244" s="515"/>
      <c r="P244" s="515"/>
      <c r="Q244" s="515"/>
      <c r="AF244" s="516"/>
      <c r="AG244" s="516"/>
    </row>
    <row r="245" spans="3:33" s="514" customFormat="1">
      <c r="C245" s="515"/>
      <c r="D245" s="515"/>
      <c r="F245" s="516"/>
      <c r="G245" s="516"/>
      <c r="H245" s="516"/>
      <c r="I245" s="517"/>
      <c r="J245" s="516"/>
      <c r="K245" s="516"/>
      <c r="L245" s="516"/>
      <c r="M245" s="518"/>
      <c r="N245" s="519"/>
      <c r="O245" s="515"/>
      <c r="P245" s="515"/>
      <c r="Q245" s="515"/>
      <c r="AF245" s="516"/>
      <c r="AG245" s="516"/>
    </row>
    <row r="246" spans="3:33" s="514" customFormat="1">
      <c r="C246" s="515"/>
      <c r="D246" s="515"/>
      <c r="F246" s="516"/>
      <c r="G246" s="516"/>
      <c r="H246" s="516"/>
      <c r="I246" s="517"/>
      <c r="J246" s="516"/>
      <c r="K246" s="516"/>
      <c r="L246" s="516"/>
      <c r="M246" s="518"/>
      <c r="N246" s="519"/>
      <c r="O246" s="515"/>
      <c r="P246" s="515"/>
      <c r="Q246" s="515"/>
      <c r="AF246" s="516"/>
      <c r="AG246" s="516"/>
    </row>
    <row r="247" spans="3:33" s="514" customFormat="1">
      <c r="C247" s="515"/>
      <c r="D247" s="515"/>
      <c r="F247" s="516"/>
      <c r="G247" s="516"/>
      <c r="H247" s="516"/>
      <c r="I247" s="517"/>
      <c r="J247" s="516"/>
      <c r="K247" s="516"/>
      <c r="L247" s="516"/>
      <c r="M247" s="518"/>
      <c r="N247" s="519"/>
      <c r="O247" s="515"/>
      <c r="P247" s="515"/>
      <c r="Q247" s="515"/>
      <c r="AF247" s="516"/>
      <c r="AG247" s="516"/>
    </row>
    <row r="248" spans="3:33" s="514" customFormat="1">
      <c r="C248" s="515"/>
      <c r="D248" s="515"/>
      <c r="F248" s="516"/>
      <c r="G248" s="516"/>
      <c r="H248" s="516"/>
      <c r="I248" s="517"/>
      <c r="J248" s="516"/>
      <c r="K248" s="516"/>
      <c r="L248" s="516"/>
      <c r="M248" s="518"/>
      <c r="N248" s="519"/>
      <c r="O248" s="515"/>
      <c r="P248" s="515"/>
      <c r="Q248" s="515"/>
      <c r="AF248" s="516"/>
      <c r="AG248" s="516"/>
    </row>
    <row r="249" spans="3:33" s="514" customFormat="1">
      <c r="C249" s="515"/>
      <c r="D249" s="515"/>
      <c r="F249" s="516"/>
      <c r="G249" s="516"/>
      <c r="H249" s="516"/>
      <c r="I249" s="517"/>
      <c r="J249" s="516"/>
      <c r="K249" s="516"/>
      <c r="L249" s="516"/>
      <c r="M249" s="518"/>
      <c r="N249" s="519"/>
      <c r="O249" s="515"/>
      <c r="P249" s="515"/>
      <c r="Q249" s="515"/>
      <c r="AF249" s="516"/>
      <c r="AG249" s="516"/>
    </row>
    <row r="250" spans="3:33" s="514" customFormat="1">
      <c r="C250" s="515"/>
      <c r="D250" s="515"/>
      <c r="F250" s="516"/>
      <c r="G250" s="516"/>
      <c r="H250" s="516"/>
      <c r="I250" s="517"/>
      <c r="J250" s="516"/>
      <c r="K250" s="516"/>
      <c r="L250" s="516"/>
      <c r="M250" s="518"/>
      <c r="N250" s="519"/>
      <c r="O250" s="515"/>
      <c r="P250" s="515"/>
      <c r="Q250" s="515"/>
      <c r="AF250" s="516"/>
      <c r="AG250" s="516"/>
    </row>
    <row r="251" spans="3:33" s="514" customFormat="1">
      <c r="C251" s="515"/>
      <c r="D251" s="515"/>
      <c r="F251" s="516"/>
      <c r="G251" s="516"/>
      <c r="H251" s="516"/>
      <c r="I251" s="517"/>
      <c r="J251" s="516"/>
      <c r="K251" s="516"/>
      <c r="L251" s="516"/>
      <c r="M251" s="518"/>
      <c r="N251" s="519"/>
      <c r="O251" s="515"/>
      <c r="P251" s="515"/>
      <c r="Q251" s="515"/>
      <c r="AF251" s="516"/>
      <c r="AG251" s="516"/>
    </row>
    <row r="252" spans="3:33" s="514" customFormat="1">
      <c r="C252" s="515"/>
      <c r="D252" s="515"/>
      <c r="F252" s="516"/>
      <c r="G252" s="516"/>
      <c r="H252" s="516"/>
      <c r="I252" s="517"/>
      <c r="J252" s="516"/>
      <c r="K252" s="516"/>
      <c r="L252" s="516"/>
      <c r="M252" s="518"/>
      <c r="N252" s="519"/>
      <c r="O252" s="515"/>
      <c r="P252" s="515"/>
      <c r="Q252" s="515"/>
      <c r="AF252" s="516"/>
      <c r="AG252" s="516"/>
    </row>
    <row r="253" spans="3:33" s="514" customFormat="1">
      <c r="C253" s="515"/>
      <c r="D253" s="515"/>
      <c r="F253" s="516"/>
      <c r="G253" s="516"/>
      <c r="H253" s="516"/>
      <c r="I253" s="517"/>
      <c r="J253" s="516"/>
      <c r="K253" s="516"/>
      <c r="L253" s="516"/>
      <c r="M253" s="518"/>
      <c r="N253" s="519"/>
      <c r="O253" s="515"/>
      <c r="P253" s="515"/>
      <c r="Q253" s="515"/>
      <c r="AF253" s="516"/>
      <c r="AG253" s="516"/>
    </row>
    <row r="254" spans="3:33" s="514" customFormat="1">
      <c r="C254" s="515"/>
      <c r="D254" s="515"/>
      <c r="F254" s="516"/>
      <c r="G254" s="516"/>
      <c r="H254" s="516"/>
      <c r="I254" s="517"/>
      <c r="J254" s="516"/>
      <c r="K254" s="516"/>
      <c r="L254" s="516"/>
      <c r="M254" s="518"/>
      <c r="N254" s="519"/>
      <c r="O254" s="515"/>
      <c r="P254" s="515"/>
      <c r="Q254" s="515"/>
      <c r="AF254" s="516"/>
      <c r="AG254" s="516"/>
    </row>
    <row r="255" spans="3:33" s="514" customFormat="1">
      <c r="C255" s="515"/>
      <c r="D255" s="515"/>
      <c r="F255" s="516"/>
      <c r="G255" s="516"/>
      <c r="H255" s="516"/>
      <c r="I255" s="517"/>
      <c r="J255" s="516"/>
      <c r="K255" s="516"/>
      <c r="L255" s="516"/>
      <c r="M255" s="518"/>
      <c r="N255" s="519"/>
      <c r="O255" s="515"/>
      <c r="P255" s="515"/>
      <c r="Q255" s="515"/>
      <c r="AF255" s="516"/>
      <c r="AG255" s="516"/>
    </row>
    <row r="256" spans="3:33" s="514" customFormat="1">
      <c r="C256" s="515"/>
      <c r="D256" s="515"/>
      <c r="F256" s="516"/>
      <c r="G256" s="516"/>
      <c r="H256" s="516"/>
      <c r="I256" s="517"/>
      <c r="J256" s="516"/>
      <c r="K256" s="516"/>
      <c r="L256" s="516"/>
      <c r="M256" s="518"/>
      <c r="N256" s="519"/>
      <c r="O256" s="515"/>
      <c r="P256" s="515"/>
      <c r="Q256" s="515"/>
      <c r="AF256" s="516"/>
      <c r="AG256" s="516"/>
    </row>
    <row r="257" spans="3:33" s="514" customFormat="1">
      <c r="C257" s="515"/>
      <c r="D257" s="515"/>
      <c r="F257" s="516"/>
      <c r="G257" s="516"/>
      <c r="H257" s="516"/>
      <c r="I257" s="517"/>
      <c r="J257" s="516"/>
      <c r="K257" s="516"/>
      <c r="L257" s="516"/>
      <c r="M257" s="518"/>
      <c r="N257" s="519"/>
      <c r="O257" s="515"/>
      <c r="P257" s="515"/>
      <c r="Q257" s="515"/>
      <c r="AF257" s="516"/>
      <c r="AG257" s="516"/>
    </row>
    <row r="258" spans="3:33" s="514" customFormat="1">
      <c r="C258" s="515"/>
      <c r="D258" s="515"/>
      <c r="F258" s="516"/>
      <c r="G258" s="516"/>
      <c r="H258" s="516"/>
      <c r="I258" s="517"/>
      <c r="J258" s="516"/>
      <c r="K258" s="516"/>
      <c r="L258" s="516"/>
      <c r="M258" s="518"/>
      <c r="N258" s="519"/>
      <c r="O258" s="515"/>
      <c r="P258" s="515"/>
      <c r="Q258" s="515"/>
      <c r="AF258" s="516"/>
      <c r="AG258" s="516"/>
    </row>
    <row r="259" spans="3:33" s="514" customFormat="1">
      <c r="C259" s="515"/>
      <c r="D259" s="515"/>
      <c r="F259" s="516"/>
      <c r="G259" s="516"/>
      <c r="H259" s="516"/>
      <c r="I259" s="517"/>
      <c r="J259" s="516"/>
      <c r="K259" s="516"/>
      <c r="L259" s="516"/>
      <c r="M259" s="518"/>
      <c r="N259" s="519"/>
      <c r="O259" s="515"/>
      <c r="P259" s="515"/>
      <c r="Q259" s="515"/>
      <c r="AF259" s="516"/>
      <c r="AG259" s="516"/>
    </row>
    <row r="260" spans="3:33" s="514" customFormat="1">
      <c r="C260" s="515"/>
      <c r="D260" s="515"/>
      <c r="F260" s="516"/>
      <c r="G260" s="516"/>
      <c r="H260" s="516"/>
      <c r="I260" s="517"/>
      <c r="J260" s="516"/>
      <c r="K260" s="516"/>
      <c r="L260" s="516"/>
      <c r="M260" s="518"/>
      <c r="N260" s="519"/>
      <c r="O260" s="515"/>
      <c r="P260" s="515"/>
      <c r="Q260" s="515"/>
      <c r="AF260" s="516"/>
      <c r="AG260" s="516"/>
    </row>
    <row r="261" spans="3:33" s="514" customFormat="1">
      <c r="C261" s="515"/>
      <c r="D261" s="515"/>
      <c r="F261" s="516"/>
      <c r="G261" s="516"/>
      <c r="H261" s="516"/>
      <c r="I261" s="517"/>
      <c r="J261" s="516"/>
      <c r="K261" s="516"/>
      <c r="L261" s="516"/>
      <c r="M261" s="518"/>
      <c r="N261" s="519"/>
      <c r="O261" s="515"/>
      <c r="P261" s="515"/>
      <c r="Q261" s="515"/>
      <c r="AF261" s="516"/>
      <c r="AG261" s="516"/>
    </row>
    <row r="262" spans="3:33" s="514" customFormat="1">
      <c r="C262" s="515"/>
      <c r="D262" s="515"/>
      <c r="F262" s="516"/>
      <c r="G262" s="516"/>
      <c r="H262" s="516"/>
      <c r="I262" s="517"/>
      <c r="J262" s="516"/>
      <c r="K262" s="516"/>
      <c r="L262" s="516"/>
      <c r="M262" s="518"/>
      <c r="N262" s="519"/>
      <c r="O262" s="515"/>
      <c r="P262" s="515"/>
      <c r="Q262" s="515"/>
      <c r="AF262" s="516"/>
      <c r="AG262" s="516"/>
    </row>
    <row r="263" spans="3:33" s="514" customFormat="1">
      <c r="C263" s="515"/>
      <c r="D263" s="515"/>
      <c r="F263" s="516"/>
      <c r="G263" s="516"/>
      <c r="H263" s="516"/>
      <c r="I263" s="517"/>
      <c r="J263" s="516"/>
      <c r="K263" s="516"/>
      <c r="L263" s="516"/>
      <c r="M263" s="518"/>
      <c r="N263" s="519"/>
      <c r="O263" s="515"/>
      <c r="P263" s="515"/>
      <c r="Q263" s="515"/>
      <c r="AF263" s="516"/>
      <c r="AG263" s="516"/>
    </row>
    <row r="264" spans="3:33" s="514" customFormat="1">
      <c r="C264" s="515"/>
      <c r="D264" s="515"/>
      <c r="F264" s="516"/>
      <c r="G264" s="516"/>
      <c r="H264" s="516"/>
      <c r="I264" s="517"/>
      <c r="J264" s="516"/>
      <c r="K264" s="516"/>
      <c r="L264" s="516"/>
      <c r="M264" s="518"/>
      <c r="N264" s="519"/>
      <c r="O264" s="515"/>
      <c r="P264" s="515"/>
      <c r="Q264" s="515"/>
      <c r="AF264" s="516"/>
      <c r="AG264" s="516"/>
    </row>
    <row r="265" spans="3:33" s="514" customFormat="1">
      <c r="C265" s="515"/>
      <c r="D265" s="515"/>
      <c r="F265" s="516"/>
      <c r="G265" s="516"/>
      <c r="H265" s="516"/>
      <c r="I265" s="517"/>
      <c r="J265" s="516"/>
      <c r="K265" s="516"/>
      <c r="L265" s="516"/>
      <c r="M265" s="518"/>
      <c r="N265" s="519"/>
      <c r="O265" s="515"/>
      <c r="P265" s="515"/>
      <c r="Q265" s="515"/>
      <c r="AF265" s="516"/>
      <c r="AG265" s="516"/>
    </row>
    <row r="266" spans="3:33" s="514" customFormat="1">
      <c r="C266" s="515"/>
      <c r="D266" s="515"/>
      <c r="F266" s="516"/>
      <c r="G266" s="516"/>
      <c r="H266" s="516"/>
      <c r="I266" s="517"/>
      <c r="J266" s="516"/>
      <c r="K266" s="516"/>
      <c r="L266" s="516"/>
      <c r="M266" s="518"/>
      <c r="N266" s="519"/>
      <c r="O266" s="515"/>
      <c r="P266" s="515"/>
      <c r="Q266" s="515"/>
      <c r="AF266" s="516"/>
      <c r="AG266" s="516"/>
    </row>
    <row r="267" spans="3:33" s="514" customFormat="1">
      <c r="C267" s="515"/>
      <c r="D267" s="515"/>
      <c r="F267" s="516"/>
      <c r="G267" s="516"/>
      <c r="H267" s="516"/>
      <c r="I267" s="517"/>
      <c r="J267" s="516"/>
      <c r="K267" s="516"/>
      <c r="L267" s="516"/>
      <c r="M267" s="518"/>
      <c r="N267" s="519"/>
      <c r="O267" s="515"/>
      <c r="P267" s="515"/>
      <c r="Q267" s="515"/>
      <c r="AF267" s="516"/>
      <c r="AG267" s="516"/>
    </row>
    <row r="268" spans="3:33" s="514" customFormat="1">
      <c r="C268" s="515"/>
      <c r="D268" s="515"/>
      <c r="F268" s="516"/>
      <c r="G268" s="516"/>
      <c r="H268" s="516"/>
      <c r="I268" s="517"/>
      <c r="J268" s="516"/>
      <c r="K268" s="516"/>
      <c r="L268" s="516"/>
      <c r="M268" s="518"/>
      <c r="N268" s="519"/>
      <c r="O268" s="515"/>
      <c r="P268" s="515"/>
      <c r="Q268" s="515"/>
      <c r="AF268" s="516"/>
      <c r="AG268" s="516"/>
    </row>
    <row r="269" spans="3:33" s="514" customFormat="1">
      <c r="C269" s="515"/>
      <c r="D269" s="515"/>
      <c r="F269" s="516"/>
      <c r="G269" s="516"/>
      <c r="H269" s="516"/>
      <c r="I269" s="517"/>
      <c r="J269" s="516"/>
      <c r="K269" s="516"/>
      <c r="L269" s="516"/>
      <c r="M269" s="518"/>
      <c r="N269" s="519"/>
      <c r="O269" s="515"/>
      <c r="P269" s="515"/>
      <c r="Q269" s="515"/>
      <c r="AF269" s="516"/>
      <c r="AG269" s="516"/>
    </row>
    <row r="270" spans="3:33" s="514" customFormat="1">
      <c r="C270" s="515"/>
      <c r="D270" s="515"/>
      <c r="F270" s="516"/>
      <c r="G270" s="516"/>
      <c r="H270" s="516"/>
      <c r="I270" s="517"/>
      <c r="J270" s="516"/>
      <c r="K270" s="516"/>
      <c r="L270" s="516"/>
      <c r="M270" s="518"/>
      <c r="N270" s="519"/>
      <c r="O270" s="515"/>
      <c r="P270" s="515"/>
      <c r="Q270" s="515"/>
      <c r="AF270" s="516"/>
      <c r="AG270" s="516"/>
    </row>
    <row r="271" spans="3:33" s="514" customFormat="1">
      <c r="C271" s="515"/>
      <c r="D271" s="515"/>
      <c r="F271" s="516"/>
      <c r="G271" s="516"/>
      <c r="H271" s="516"/>
      <c r="I271" s="517"/>
      <c r="J271" s="516"/>
      <c r="K271" s="516"/>
      <c r="L271" s="516"/>
      <c r="M271" s="518"/>
      <c r="N271" s="519"/>
      <c r="O271" s="515"/>
      <c r="P271" s="515"/>
      <c r="Q271" s="515"/>
      <c r="AF271" s="516"/>
      <c r="AG271" s="516"/>
    </row>
    <row r="272" spans="3:33" s="514" customFormat="1">
      <c r="C272" s="515"/>
      <c r="D272" s="515"/>
      <c r="F272" s="516"/>
      <c r="G272" s="516"/>
      <c r="H272" s="516"/>
      <c r="I272" s="517"/>
      <c r="J272" s="516"/>
      <c r="K272" s="516"/>
      <c r="L272" s="516"/>
      <c r="M272" s="518"/>
      <c r="N272" s="519"/>
      <c r="O272" s="515"/>
      <c r="P272" s="515"/>
      <c r="Q272" s="515"/>
      <c r="AF272" s="516"/>
      <c r="AG272" s="516"/>
    </row>
    <row r="273" spans="3:33" s="514" customFormat="1">
      <c r="C273" s="515"/>
      <c r="D273" s="515"/>
      <c r="F273" s="516"/>
      <c r="G273" s="516"/>
      <c r="H273" s="516"/>
      <c r="I273" s="517"/>
      <c r="J273" s="516"/>
      <c r="K273" s="516"/>
      <c r="L273" s="516"/>
      <c r="M273" s="518"/>
      <c r="N273" s="519"/>
      <c r="O273" s="515"/>
      <c r="P273" s="515"/>
      <c r="Q273" s="515"/>
      <c r="AF273" s="516"/>
      <c r="AG273" s="516"/>
    </row>
    <row r="274" spans="3:33" s="514" customFormat="1">
      <c r="C274" s="515"/>
      <c r="D274" s="515"/>
      <c r="F274" s="516"/>
      <c r="G274" s="516"/>
      <c r="H274" s="516"/>
      <c r="I274" s="517"/>
      <c r="J274" s="516"/>
      <c r="K274" s="516"/>
      <c r="L274" s="516"/>
      <c r="M274" s="518"/>
      <c r="N274" s="519"/>
      <c r="O274" s="515"/>
      <c r="P274" s="515"/>
      <c r="Q274" s="515"/>
      <c r="AF274" s="516"/>
      <c r="AG274" s="516"/>
    </row>
    <row r="275" spans="3:33" s="514" customFormat="1">
      <c r="C275" s="515"/>
      <c r="D275" s="515"/>
      <c r="F275" s="516"/>
      <c r="G275" s="516"/>
      <c r="H275" s="516"/>
      <c r="I275" s="517"/>
      <c r="J275" s="516"/>
      <c r="K275" s="516"/>
      <c r="L275" s="516"/>
      <c r="M275" s="518"/>
      <c r="N275" s="519"/>
      <c r="O275" s="515"/>
      <c r="P275" s="515"/>
      <c r="Q275" s="515"/>
      <c r="AF275" s="516"/>
      <c r="AG275" s="516"/>
    </row>
    <row r="276" spans="3:33" s="514" customFormat="1">
      <c r="C276" s="515"/>
      <c r="D276" s="515"/>
      <c r="F276" s="516"/>
      <c r="G276" s="516"/>
      <c r="H276" s="516"/>
      <c r="I276" s="517"/>
      <c r="J276" s="516"/>
      <c r="K276" s="516"/>
      <c r="L276" s="516"/>
      <c r="M276" s="518"/>
      <c r="N276" s="519"/>
      <c r="O276" s="515"/>
      <c r="P276" s="515"/>
      <c r="Q276" s="515"/>
      <c r="AF276" s="516"/>
      <c r="AG276" s="516"/>
    </row>
    <row r="277" spans="3:33" s="514" customFormat="1">
      <c r="C277" s="515"/>
      <c r="D277" s="515"/>
      <c r="F277" s="516"/>
      <c r="G277" s="516"/>
      <c r="H277" s="516"/>
      <c r="I277" s="517"/>
      <c r="J277" s="516"/>
      <c r="K277" s="516"/>
      <c r="L277" s="516"/>
      <c r="M277" s="518"/>
      <c r="N277" s="519"/>
      <c r="O277" s="515"/>
      <c r="P277" s="515"/>
      <c r="Q277" s="515"/>
      <c r="AF277" s="516"/>
      <c r="AG277" s="516"/>
    </row>
    <row r="278" spans="3:33" s="514" customFormat="1">
      <c r="C278" s="515"/>
      <c r="D278" s="515"/>
      <c r="F278" s="516"/>
      <c r="G278" s="516"/>
      <c r="H278" s="516"/>
      <c r="I278" s="517"/>
      <c r="J278" s="516"/>
      <c r="K278" s="516"/>
      <c r="L278" s="516"/>
      <c r="M278" s="518"/>
      <c r="N278" s="519"/>
      <c r="O278" s="515"/>
      <c r="P278" s="515"/>
      <c r="Q278" s="515"/>
      <c r="AF278" s="516"/>
      <c r="AG278" s="516"/>
    </row>
    <row r="279" spans="3:33" s="514" customFormat="1">
      <c r="C279" s="515"/>
      <c r="D279" s="515"/>
      <c r="F279" s="516"/>
      <c r="G279" s="516"/>
      <c r="H279" s="516"/>
      <c r="I279" s="517"/>
      <c r="J279" s="516"/>
      <c r="K279" s="516"/>
      <c r="L279" s="516"/>
      <c r="M279" s="518"/>
      <c r="N279" s="519"/>
      <c r="O279" s="515"/>
      <c r="P279" s="515"/>
      <c r="Q279" s="515"/>
      <c r="AF279" s="516"/>
      <c r="AG279" s="516"/>
    </row>
    <row r="280" spans="3:33" s="514" customFormat="1">
      <c r="C280" s="515"/>
      <c r="D280" s="515"/>
      <c r="F280" s="516"/>
      <c r="G280" s="516"/>
      <c r="H280" s="516"/>
      <c r="I280" s="517"/>
      <c r="J280" s="516"/>
      <c r="K280" s="516"/>
      <c r="L280" s="516"/>
      <c r="M280" s="518"/>
      <c r="N280" s="519"/>
      <c r="O280" s="515"/>
      <c r="P280" s="515"/>
      <c r="Q280" s="515"/>
      <c r="AF280" s="516"/>
      <c r="AG280" s="516"/>
    </row>
    <row r="281" spans="3:33" s="514" customFormat="1">
      <c r="C281" s="515"/>
      <c r="D281" s="515"/>
      <c r="F281" s="516"/>
      <c r="G281" s="516"/>
      <c r="H281" s="516"/>
      <c r="I281" s="517"/>
      <c r="J281" s="516"/>
      <c r="K281" s="516"/>
      <c r="L281" s="516"/>
      <c r="M281" s="518"/>
      <c r="N281" s="519"/>
      <c r="O281" s="515"/>
      <c r="P281" s="515"/>
      <c r="Q281" s="515"/>
      <c r="AF281" s="516"/>
      <c r="AG281" s="516"/>
    </row>
    <row r="282" spans="3:33" s="514" customFormat="1">
      <c r="C282" s="515"/>
      <c r="D282" s="515"/>
      <c r="F282" s="516"/>
      <c r="G282" s="516"/>
      <c r="H282" s="516"/>
      <c r="I282" s="517"/>
      <c r="J282" s="516"/>
      <c r="K282" s="516"/>
      <c r="L282" s="516"/>
      <c r="M282" s="518"/>
      <c r="N282" s="519"/>
      <c r="O282" s="515"/>
      <c r="P282" s="515"/>
      <c r="Q282" s="515"/>
      <c r="AF282" s="516"/>
      <c r="AG282" s="516"/>
    </row>
    <row r="283" spans="3:33" s="514" customFormat="1">
      <c r="C283" s="515"/>
      <c r="D283" s="515"/>
      <c r="F283" s="516"/>
      <c r="G283" s="516"/>
      <c r="H283" s="516"/>
      <c r="I283" s="517"/>
      <c r="J283" s="516"/>
      <c r="K283" s="516"/>
      <c r="L283" s="516"/>
      <c r="M283" s="518"/>
      <c r="N283" s="519"/>
      <c r="O283" s="515"/>
      <c r="P283" s="515"/>
      <c r="Q283" s="515"/>
      <c r="AF283" s="516"/>
      <c r="AG283" s="516"/>
    </row>
    <row r="284" spans="3:33" s="514" customFormat="1">
      <c r="C284" s="515"/>
      <c r="D284" s="515"/>
      <c r="F284" s="516"/>
      <c r="G284" s="516"/>
      <c r="H284" s="516"/>
      <c r="I284" s="517"/>
      <c r="J284" s="516"/>
      <c r="K284" s="516"/>
      <c r="L284" s="516"/>
      <c r="M284" s="518"/>
      <c r="N284" s="519"/>
      <c r="O284" s="515"/>
      <c r="P284" s="515"/>
      <c r="Q284" s="515"/>
      <c r="AF284" s="516"/>
      <c r="AG284" s="516"/>
    </row>
    <row r="285" spans="3:33" s="514" customFormat="1">
      <c r="C285" s="515"/>
      <c r="D285" s="515"/>
      <c r="F285" s="516"/>
      <c r="G285" s="516"/>
      <c r="H285" s="516"/>
      <c r="I285" s="517"/>
      <c r="J285" s="516"/>
      <c r="K285" s="516"/>
      <c r="L285" s="516"/>
      <c r="M285" s="518"/>
      <c r="N285" s="519"/>
      <c r="O285" s="515"/>
      <c r="P285" s="515"/>
      <c r="Q285" s="515"/>
      <c r="AF285" s="516"/>
      <c r="AG285" s="516"/>
    </row>
    <row r="286" spans="3:33" s="514" customFormat="1">
      <c r="C286" s="515"/>
      <c r="D286" s="515"/>
      <c r="F286" s="516"/>
      <c r="G286" s="516"/>
      <c r="H286" s="516"/>
      <c r="I286" s="517"/>
      <c r="J286" s="516"/>
      <c r="K286" s="516"/>
      <c r="L286" s="516"/>
      <c r="M286" s="518"/>
      <c r="N286" s="519"/>
      <c r="O286" s="515"/>
      <c r="P286" s="515"/>
      <c r="Q286" s="515"/>
      <c r="AF286" s="516"/>
      <c r="AG286" s="516"/>
    </row>
    <row r="287" spans="3:33" s="514" customFormat="1">
      <c r="C287" s="515"/>
      <c r="D287" s="515"/>
      <c r="F287" s="516"/>
      <c r="G287" s="516"/>
      <c r="H287" s="516"/>
      <c r="I287" s="517"/>
      <c r="J287" s="516"/>
      <c r="K287" s="516"/>
      <c r="L287" s="516"/>
      <c r="M287" s="518"/>
      <c r="N287" s="519"/>
      <c r="O287" s="515"/>
      <c r="P287" s="515"/>
      <c r="Q287" s="515"/>
      <c r="AF287" s="516"/>
      <c r="AG287" s="516"/>
    </row>
    <row r="288" spans="3:33" s="514" customFormat="1">
      <c r="C288" s="515"/>
      <c r="D288" s="515"/>
      <c r="F288" s="516"/>
      <c r="G288" s="516"/>
      <c r="H288" s="516"/>
      <c r="I288" s="517"/>
      <c r="J288" s="516"/>
      <c r="K288" s="516"/>
      <c r="L288" s="516"/>
      <c r="M288" s="518"/>
      <c r="N288" s="519"/>
      <c r="O288" s="515"/>
      <c r="P288" s="515"/>
      <c r="Q288" s="515"/>
      <c r="AF288" s="516"/>
      <c r="AG288" s="516"/>
    </row>
    <row r="289" spans="3:33" s="514" customFormat="1">
      <c r="C289" s="515"/>
      <c r="D289" s="515"/>
      <c r="F289" s="516"/>
      <c r="G289" s="516"/>
      <c r="H289" s="516"/>
      <c r="I289" s="517"/>
      <c r="J289" s="516"/>
      <c r="K289" s="516"/>
      <c r="L289" s="516"/>
      <c r="M289" s="518"/>
      <c r="N289" s="519"/>
      <c r="O289" s="515"/>
      <c r="P289" s="515"/>
      <c r="Q289" s="515"/>
      <c r="AF289" s="516"/>
      <c r="AG289" s="516"/>
    </row>
    <row r="290" spans="3:33" s="514" customFormat="1">
      <c r="C290" s="515"/>
      <c r="D290" s="515"/>
      <c r="F290" s="516"/>
      <c r="G290" s="516"/>
      <c r="H290" s="516"/>
      <c r="I290" s="517"/>
      <c r="J290" s="516"/>
      <c r="K290" s="516"/>
      <c r="L290" s="516"/>
      <c r="M290" s="518"/>
      <c r="N290" s="519"/>
      <c r="O290" s="515"/>
      <c r="P290" s="515"/>
      <c r="Q290" s="515"/>
      <c r="AF290" s="516"/>
      <c r="AG290" s="516"/>
    </row>
    <row r="291" spans="3:33" s="514" customFormat="1">
      <c r="C291" s="515"/>
      <c r="D291" s="515"/>
      <c r="F291" s="516"/>
      <c r="G291" s="516"/>
      <c r="H291" s="516"/>
      <c r="I291" s="517"/>
      <c r="J291" s="516"/>
      <c r="K291" s="516"/>
      <c r="L291" s="516"/>
      <c r="M291" s="518"/>
      <c r="N291" s="519"/>
      <c r="O291" s="515"/>
      <c r="P291" s="515"/>
      <c r="Q291" s="515"/>
      <c r="AF291" s="516"/>
      <c r="AG291" s="516"/>
    </row>
    <row r="292" spans="3:33" s="514" customFormat="1">
      <c r="C292" s="515"/>
      <c r="D292" s="515"/>
      <c r="F292" s="516"/>
      <c r="G292" s="516"/>
      <c r="H292" s="516"/>
      <c r="I292" s="517"/>
      <c r="J292" s="516"/>
      <c r="K292" s="516"/>
      <c r="L292" s="516"/>
      <c r="M292" s="518"/>
      <c r="N292" s="519"/>
      <c r="O292" s="515"/>
      <c r="P292" s="515"/>
      <c r="Q292" s="515"/>
      <c r="AF292" s="516"/>
      <c r="AG292" s="516"/>
    </row>
    <row r="293" spans="3:33" s="514" customFormat="1">
      <c r="C293" s="515"/>
      <c r="D293" s="515"/>
      <c r="F293" s="516"/>
      <c r="G293" s="516"/>
      <c r="H293" s="516"/>
      <c r="I293" s="517"/>
      <c r="J293" s="516"/>
      <c r="K293" s="516"/>
      <c r="L293" s="516"/>
      <c r="M293" s="518"/>
      <c r="N293" s="519"/>
      <c r="O293" s="515"/>
      <c r="P293" s="515"/>
      <c r="Q293" s="515"/>
      <c r="AF293" s="516"/>
      <c r="AG293" s="516"/>
    </row>
    <row r="294" spans="3:33" s="514" customFormat="1">
      <c r="C294" s="515"/>
      <c r="D294" s="515"/>
      <c r="F294" s="516"/>
      <c r="G294" s="516"/>
      <c r="H294" s="516"/>
      <c r="I294" s="517"/>
      <c r="J294" s="516"/>
      <c r="K294" s="516"/>
      <c r="L294" s="516"/>
      <c r="M294" s="518"/>
      <c r="N294" s="519"/>
      <c r="O294" s="515"/>
      <c r="P294" s="515"/>
      <c r="Q294" s="515"/>
      <c r="AF294" s="516"/>
      <c r="AG294" s="516"/>
    </row>
    <row r="295" spans="3:33" s="514" customFormat="1">
      <c r="C295" s="515"/>
      <c r="D295" s="515"/>
      <c r="F295" s="516"/>
      <c r="G295" s="516"/>
      <c r="H295" s="516"/>
      <c r="I295" s="517"/>
      <c r="J295" s="516"/>
      <c r="K295" s="516"/>
      <c r="L295" s="516"/>
      <c r="M295" s="518"/>
      <c r="N295" s="519"/>
      <c r="O295" s="515"/>
      <c r="P295" s="515"/>
      <c r="Q295" s="515"/>
      <c r="AF295" s="516"/>
      <c r="AG295" s="516"/>
    </row>
    <row r="296" spans="3:33" s="514" customFormat="1">
      <c r="C296" s="515"/>
      <c r="D296" s="515"/>
      <c r="F296" s="516"/>
      <c r="G296" s="516"/>
      <c r="H296" s="516"/>
      <c r="I296" s="517"/>
      <c r="J296" s="516"/>
      <c r="K296" s="516"/>
      <c r="L296" s="516"/>
      <c r="M296" s="518"/>
      <c r="N296" s="519"/>
      <c r="O296" s="515"/>
      <c r="P296" s="515"/>
      <c r="Q296" s="515"/>
      <c r="AF296" s="516"/>
      <c r="AG296" s="516"/>
    </row>
    <row r="297" spans="3:33" s="514" customFormat="1">
      <c r="C297" s="515"/>
      <c r="D297" s="515"/>
      <c r="F297" s="516"/>
      <c r="G297" s="516"/>
      <c r="H297" s="516"/>
      <c r="I297" s="517"/>
      <c r="J297" s="516"/>
      <c r="K297" s="516"/>
      <c r="L297" s="516"/>
      <c r="M297" s="518"/>
      <c r="N297" s="519"/>
      <c r="O297" s="515"/>
      <c r="P297" s="515"/>
      <c r="Q297" s="515"/>
      <c r="AF297" s="516"/>
      <c r="AG297" s="516"/>
    </row>
    <row r="298" spans="3:33" s="514" customFormat="1">
      <c r="C298" s="515"/>
      <c r="D298" s="515"/>
      <c r="F298" s="516"/>
      <c r="G298" s="516"/>
      <c r="H298" s="516"/>
      <c r="I298" s="517"/>
      <c r="J298" s="516"/>
      <c r="K298" s="516"/>
      <c r="L298" s="516"/>
      <c r="M298" s="518"/>
      <c r="N298" s="519"/>
      <c r="O298" s="515"/>
      <c r="P298" s="515"/>
      <c r="Q298" s="515"/>
      <c r="AF298" s="516"/>
      <c r="AG298" s="516"/>
    </row>
    <row r="299" spans="3:33" s="514" customFormat="1">
      <c r="C299" s="515"/>
      <c r="D299" s="515"/>
      <c r="F299" s="516"/>
      <c r="G299" s="516"/>
      <c r="H299" s="516"/>
      <c r="I299" s="517"/>
      <c r="J299" s="516"/>
      <c r="K299" s="516"/>
      <c r="L299" s="516"/>
      <c r="M299" s="518"/>
      <c r="N299" s="519"/>
      <c r="O299" s="515"/>
      <c r="P299" s="515"/>
      <c r="Q299" s="515"/>
      <c r="AF299" s="516"/>
      <c r="AG299" s="516"/>
    </row>
    <row r="300" spans="3:33" s="514" customFormat="1">
      <c r="C300" s="515"/>
      <c r="D300" s="515"/>
      <c r="F300" s="516"/>
      <c r="G300" s="516"/>
      <c r="H300" s="516"/>
      <c r="I300" s="517"/>
      <c r="J300" s="516"/>
      <c r="K300" s="516"/>
      <c r="L300" s="516"/>
      <c r="M300" s="518"/>
      <c r="N300" s="519"/>
      <c r="O300" s="515"/>
      <c r="P300" s="515"/>
      <c r="Q300" s="515"/>
      <c r="AF300" s="516"/>
      <c r="AG300" s="516"/>
    </row>
    <row r="301" spans="3:33" s="514" customFormat="1">
      <c r="C301" s="515"/>
      <c r="D301" s="515"/>
      <c r="F301" s="516"/>
      <c r="G301" s="516"/>
      <c r="H301" s="516"/>
      <c r="I301" s="517"/>
      <c r="J301" s="516"/>
      <c r="K301" s="516"/>
      <c r="L301" s="516"/>
      <c r="M301" s="518"/>
      <c r="N301" s="519"/>
      <c r="O301" s="515"/>
      <c r="P301" s="515"/>
      <c r="Q301" s="515"/>
      <c r="AF301" s="516"/>
      <c r="AG301" s="516"/>
    </row>
    <row r="302" spans="3:33" s="514" customFormat="1">
      <c r="C302" s="515"/>
      <c r="D302" s="515"/>
      <c r="F302" s="516"/>
      <c r="G302" s="516"/>
      <c r="H302" s="516"/>
      <c r="I302" s="517"/>
      <c r="J302" s="516"/>
      <c r="K302" s="516"/>
      <c r="L302" s="516"/>
      <c r="M302" s="518"/>
      <c r="N302" s="519"/>
      <c r="O302" s="515"/>
      <c r="P302" s="515"/>
      <c r="Q302" s="515"/>
      <c r="AF302" s="516"/>
      <c r="AG302" s="516"/>
    </row>
    <row r="303" spans="3:33" s="514" customFormat="1">
      <c r="C303" s="515"/>
      <c r="D303" s="515"/>
      <c r="F303" s="516"/>
      <c r="G303" s="516"/>
      <c r="H303" s="516"/>
      <c r="I303" s="517"/>
      <c r="J303" s="516"/>
      <c r="K303" s="516"/>
      <c r="L303" s="516"/>
      <c r="M303" s="518"/>
      <c r="N303" s="519"/>
      <c r="O303" s="515"/>
      <c r="P303" s="515"/>
      <c r="Q303" s="515"/>
      <c r="AF303" s="516"/>
      <c r="AG303" s="516"/>
    </row>
    <row r="304" spans="3:33" s="514" customFormat="1">
      <c r="C304" s="515"/>
      <c r="D304" s="515"/>
      <c r="F304" s="516"/>
      <c r="G304" s="516"/>
      <c r="H304" s="516"/>
      <c r="I304" s="517"/>
      <c r="J304" s="516"/>
      <c r="K304" s="516"/>
      <c r="L304" s="516"/>
      <c r="M304" s="518"/>
      <c r="N304" s="519"/>
      <c r="O304" s="515"/>
      <c r="P304" s="515"/>
      <c r="Q304" s="515"/>
      <c r="AF304" s="516"/>
      <c r="AG304" s="516"/>
    </row>
    <row r="305" spans="3:33" s="514" customFormat="1">
      <c r="C305" s="515"/>
      <c r="D305" s="515"/>
      <c r="F305" s="516"/>
      <c r="G305" s="516"/>
      <c r="H305" s="516"/>
      <c r="I305" s="517"/>
      <c r="J305" s="516"/>
      <c r="K305" s="516"/>
      <c r="L305" s="516"/>
      <c r="M305" s="518"/>
      <c r="N305" s="519"/>
      <c r="O305" s="515"/>
      <c r="P305" s="515"/>
      <c r="Q305" s="515"/>
      <c r="AF305" s="516"/>
      <c r="AG305" s="516"/>
    </row>
    <row r="306" spans="3:33" s="514" customFormat="1">
      <c r="C306" s="515"/>
      <c r="D306" s="515"/>
      <c r="F306" s="516"/>
      <c r="G306" s="516"/>
      <c r="H306" s="516"/>
      <c r="I306" s="517"/>
      <c r="J306" s="516"/>
      <c r="K306" s="516"/>
      <c r="L306" s="516"/>
      <c r="M306" s="518"/>
      <c r="N306" s="519"/>
      <c r="O306" s="515"/>
      <c r="P306" s="515"/>
      <c r="Q306" s="515"/>
      <c r="AF306" s="516"/>
      <c r="AG306" s="516"/>
    </row>
    <row r="307" spans="3:33" s="514" customFormat="1">
      <c r="C307" s="515"/>
      <c r="D307" s="515"/>
      <c r="F307" s="516"/>
      <c r="G307" s="516"/>
      <c r="H307" s="516"/>
      <c r="I307" s="517"/>
      <c r="J307" s="516"/>
      <c r="K307" s="516"/>
      <c r="L307" s="516"/>
      <c r="M307" s="518"/>
      <c r="N307" s="519"/>
      <c r="O307" s="515"/>
      <c r="P307" s="515"/>
      <c r="Q307" s="515"/>
      <c r="AF307" s="516"/>
      <c r="AG307" s="516"/>
    </row>
    <row r="308" spans="3:33" s="514" customFormat="1">
      <c r="C308" s="515"/>
      <c r="D308" s="515"/>
      <c r="F308" s="516"/>
      <c r="G308" s="516"/>
      <c r="H308" s="516"/>
      <c r="I308" s="517"/>
      <c r="J308" s="516"/>
      <c r="K308" s="516"/>
      <c r="L308" s="516"/>
      <c r="M308" s="518"/>
      <c r="N308" s="519"/>
      <c r="O308" s="515"/>
      <c r="P308" s="515"/>
      <c r="Q308" s="515"/>
      <c r="AF308" s="516"/>
      <c r="AG308" s="516"/>
    </row>
    <row r="309" spans="3:33" s="514" customFormat="1">
      <c r="C309" s="515"/>
      <c r="D309" s="515"/>
      <c r="F309" s="516"/>
      <c r="G309" s="516"/>
      <c r="H309" s="516"/>
      <c r="I309" s="517"/>
      <c r="J309" s="516"/>
      <c r="K309" s="516"/>
      <c r="L309" s="516"/>
      <c r="M309" s="518"/>
      <c r="N309" s="519"/>
      <c r="O309" s="515"/>
      <c r="P309" s="515"/>
      <c r="Q309" s="515"/>
      <c r="AF309" s="516"/>
      <c r="AG309" s="516"/>
    </row>
    <row r="310" spans="3:33" s="514" customFormat="1">
      <c r="C310" s="515"/>
      <c r="D310" s="515"/>
      <c r="F310" s="516"/>
      <c r="G310" s="516"/>
      <c r="H310" s="516"/>
      <c r="I310" s="517"/>
      <c r="J310" s="516"/>
      <c r="K310" s="516"/>
      <c r="L310" s="516"/>
      <c r="M310" s="518"/>
      <c r="N310" s="519"/>
      <c r="O310" s="515"/>
      <c r="P310" s="515"/>
      <c r="Q310" s="515"/>
      <c r="AF310" s="516"/>
      <c r="AG310" s="516"/>
    </row>
    <row r="311" spans="3:33" s="514" customFormat="1">
      <c r="C311" s="515"/>
      <c r="D311" s="515"/>
      <c r="F311" s="516"/>
      <c r="G311" s="516"/>
      <c r="H311" s="516"/>
      <c r="I311" s="517"/>
      <c r="J311" s="516"/>
      <c r="K311" s="516"/>
      <c r="L311" s="516"/>
      <c r="M311" s="518"/>
      <c r="N311" s="519"/>
      <c r="O311" s="515"/>
      <c r="P311" s="515"/>
      <c r="Q311" s="515"/>
      <c r="AF311" s="516"/>
      <c r="AG311" s="516"/>
    </row>
    <row r="312" spans="3:33" s="514" customFormat="1">
      <c r="C312" s="515"/>
      <c r="D312" s="515"/>
      <c r="F312" s="516"/>
      <c r="G312" s="516"/>
      <c r="H312" s="516"/>
      <c r="I312" s="517"/>
      <c r="J312" s="516"/>
      <c r="K312" s="516"/>
      <c r="L312" s="516"/>
      <c r="M312" s="518"/>
      <c r="N312" s="519"/>
      <c r="O312" s="515"/>
      <c r="P312" s="515"/>
      <c r="Q312" s="515"/>
      <c r="AF312" s="516"/>
      <c r="AG312" s="516"/>
    </row>
    <row r="313" spans="3:33" s="514" customFormat="1">
      <c r="C313" s="515"/>
      <c r="D313" s="515"/>
      <c r="F313" s="516"/>
      <c r="G313" s="516"/>
      <c r="H313" s="516"/>
      <c r="I313" s="517"/>
      <c r="J313" s="516"/>
      <c r="K313" s="516"/>
      <c r="L313" s="516"/>
      <c r="M313" s="518"/>
      <c r="N313" s="519"/>
      <c r="O313" s="515"/>
      <c r="P313" s="515"/>
      <c r="Q313" s="515"/>
      <c r="AF313" s="516"/>
      <c r="AG313" s="516"/>
    </row>
    <row r="314" spans="3:33" s="514" customFormat="1">
      <c r="C314" s="515"/>
      <c r="D314" s="515"/>
      <c r="F314" s="516"/>
      <c r="G314" s="516"/>
      <c r="H314" s="516"/>
      <c r="I314" s="517"/>
      <c r="J314" s="516"/>
      <c r="K314" s="516"/>
      <c r="L314" s="516"/>
      <c r="M314" s="518"/>
      <c r="N314" s="519"/>
      <c r="O314" s="515"/>
      <c r="P314" s="515"/>
      <c r="Q314" s="515"/>
      <c r="AF314" s="516"/>
      <c r="AG314" s="516"/>
    </row>
    <row r="315" spans="3:33" s="514" customFormat="1">
      <c r="C315" s="515"/>
      <c r="D315" s="515"/>
      <c r="F315" s="516"/>
      <c r="G315" s="516"/>
      <c r="H315" s="516"/>
      <c r="I315" s="517"/>
      <c r="J315" s="516"/>
      <c r="K315" s="516"/>
      <c r="L315" s="516"/>
      <c r="M315" s="518"/>
      <c r="N315" s="519"/>
      <c r="O315" s="515"/>
      <c r="P315" s="515"/>
      <c r="Q315" s="515"/>
      <c r="AF315" s="516"/>
      <c r="AG315" s="516"/>
    </row>
    <row r="316" spans="3:33" s="514" customFormat="1">
      <c r="C316" s="515"/>
      <c r="D316" s="515"/>
      <c r="F316" s="516"/>
      <c r="G316" s="516"/>
      <c r="H316" s="516"/>
      <c r="I316" s="517"/>
      <c r="J316" s="516"/>
      <c r="K316" s="516"/>
      <c r="L316" s="516"/>
      <c r="M316" s="518"/>
      <c r="N316" s="519"/>
      <c r="O316" s="515"/>
      <c r="P316" s="515"/>
      <c r="Q316" s="515"/>
      <c r="AF316" s="516"/>
      <c r="AG316" s="516"/>
    </row>
    <row r="317" spans="3:33" s="514" customFormat="1">
      <c r="C317" s="515"/>
      <c r="D317" s="515"/>
      <c r="F317" s="516"/>
      <c r="G317" s="516"/>
      <c r="H317" s="516"/>
      <c r="I317" s="517"/>
      <c r="J317" s="516"/>
      <c r="K317" s="516"/>
      <c r="L317" s="516"/>
      <c r="M317" s="518"/>
      <c r="N317" s="519"/>
      <c r="O317" s="515"/>
      <c r="P317" s="515"/>
      <c r="Q317" s="515"/>
      <c r="AF317" s="516"/>
      <c r="AG317" s="516"/>
    </row>
    <row r="318" spans="3:33" s="514" customFormat="1">
      <c r="C318" s="515"/>
      <c r="D318" s="515"/>
      <c r="F318" s="516"/>
      <c r="G318" s="516"/>
      <c r="H318" s="516"/>
      <c r="I318" s="517"/>
      <c r="J318" s="516"/>
      <c r="K318" s="516"/>
      <c r="L318" s="516"/>
      <c r="M318" s="518"/>
      <c r="N318" s="519"/>
      <c r="O318" s="515"/>
      <c r="P318" s="515"/>
      <c r="Q318" s="515"/>
      <c r="AF318" s="516"/>
      <c r="AG318" s="516"/>
    </row>
    <row r="319" spans="3:33" s="514" customFormat="1">
      <c r="C319" s="515"/>
      <c r="D319" s="515"/>
      <c r="F319" s="516"/>
      <c r="G319" s="516"/>
      <c r="H319" s="516"/>
      <c r="I319" s="517"/>
      <c r="J319" s="516"/>
      <c r="K319" s="516"/>
      <c r="L319" s="516"/>
      <c r="M319" s="518"/>
      <c r="N319" s="519"/>
      <c r="O319" s="515"/>
      <c r="P319" s="515"/>
      <c r="Q319" s="515"/>
      <c r="AF319" s="516"/>
      <c r="AG319" s="516"/>
    </row>
    <row r="320" spans="3:33" s="514" customFormat="1">
      <c r="C320" s="515"/>
      <c r="D320" s="515"/>
      <c r="F320" s="516"/>
      <c r="G320" s="516"/>
      <c r="H320" s="516"/>
      <c r="I320" s="517"/>
      <c r="J320" s="516"/>
      <c r="K320" s="516"/>
      <c r="L320" s="516"/>
      <c r="M320" s="518"/>
      <c r="N320" s="519"/>
      <c r="O320" s="515"/>
      <c r="P320" s="515"/>
      <c r="Q320" s="515"/>
      <c r="AF320" s="516"/>
      <c r="AG320" s="516"/>
    </row>
    <row r="321" spans="3:33" s="514" customFormat="1">
      <c r="C321" s="515"/>
      <c r="D321" s="515"/>
      <c r="F321" s="516"/>
      <c r="G321" s="516"/>
      <c r="H321" s="516"/>
      <c r="I321" s="517"/>
      <c r="J321" s="516"/>
      <c r="K321" s="516"/>
      <c r="L321" s="516"/>
      <c r="M321" s="518"/>
      <c r="N321" s="519"/>
      <c r="O321" s="515"/>
      <c r="P321" s="515"/>
      <c r="Q321" s="515"/>
      <c r="AF321" s="516"/>
      <c r="AG321" s="516"/>
    </row>
    <row r="322" spans="3:33" s="514" customFormat="1">
      <c r="C322" s="515"/>
      <c r="D322" s="515"/>
      <c r="F322" s="516"/>
      <c r="G322" s="516"/>
      <c r="H322" s="516"/>
      <c r="I322" s="517"/>
      <c r="J322" s="516"/>
      <c r="K322" s="516"/>
      <c r="L322" s="516"/>
      <c r="M322" s="518"/>
      <c r="N322" s="519"/>
      <c r="O322" s="515"/>
      <c r="P322" s="515"/>
      <c r="Q322" s="515"/>
      <c r="AF322" s="516"/>
      <c r="AG322" s="516"/>
    </row>
    <row r="323" spans="3:33" s="514" customFormat="1">
      <c r="C323" s="515"/>
      <c r="D323" s="515"/>
      <c r="F323" s="516"/>
      <c r="G323" s="516"/>
      <c r="H323" s="516"/>
      <c r="I323" s="517"/>
      <c r="J323" s="516"/>
      <c r="K323" s="516"/>
      <c r="L323" s="516"/>
      <c r="M323" s="518"/>
      <c r="N323" s="519"/>
      <c r="O323" s="515"/>
      <c r="P323" s="515"/>
      <c r="Q323" s="515"/>
      <c r="AF323" s="516"/>
      <c r="AG323" s="516"/>
    </row>
    <row r="324" spans="3:33" s="514" customFormat="1">
      <c r="C324" s="515"/>
      <c r="D324" s="515"/>
      <c r="F324" s="516"/>
      <c r="G324" s="516"/>
      <c r="H324" s="516"/>
      <c r="I324" s="517"/>
      <c r="J324" s="516"/>
      <c r="K324" s="516"/>
      <c r="L324" s="516"/>
      <c r="M324" s="518"/>
      <c r="N324" s="519"/>
      <c r="O324" s="515"/>
      <c r="P324" s="515"/>
      <c r="Q324" s="515"/>
      <c r="AF324" s="516"/>
      <c r="AG324" s="516"/>
    </row>
    <row r="325" spans="3:33" s="514" customFormat="1">
      <c r="C325" s="515"/>
      <c r="D325" s="515"/>
      <c r="F325" s="516"/>
      <c r="G325" s="516"/>
      <c r="H325" s="516"/>
      <c r="I325" s="517"/>
      <c r="J325" s="516"/>
      <c r="K325" s="516"/>
      <c r="L325" s="516"/>
      <c r="M325" s="518"/>
      <c r="N325" s="519"/>
      <c r="O325" s="515"/>
      <c r="P325" s="515"/>
      <c r="Q325" s="515"/>
      <c r="AF325" s="516"/>
      <c r="AG325" s="516"/>
    </row>
    <row r="326" spans="3:33" s="514" customFormat="1">
      <c r="C326" s="515"/>
      <c r="D326" s="515"/>
      <c r="F326" s="516"/>
      <c r="G326" s="516"/>
      <c r="H326" s="516"/>
      <c r="I326" s="517"/>
      <c r="J326" s="516"/>
      <c r="K326" s="516"/>
      <c r="L326" s="516"/>
      <c r="M326" s="518"/>
      <c r="N326" s="519"/>
      <c r="O326" s="515"/>
      <c r="P326" s="515"/>
      <c r="Q326" s="515"/>
      <c r="AF326" s="516"/>
      <c r="AG326" s="516"/>
    </row>
    <row r="327" spans="3:33" s="514" customFormat="1">
      <c r="C327" s="515"/>
      <c r="D327" s="515"/>
      <c r="F327" s="516"/>
      <c r="G327" s="516"/>
      <c r="H327" s="516"/>
      <c r="I327" s="517"/>
      <c r="J327" s="516"/>
      <c r="K327" s="516"/>
      <c r="L327" s="516"/>
      <c r="M327" s="518"/>
      <c r="N327" s="519"/>
      <c r="O327" s="515"/>
      <c r="P327" s="515"/>
      <c r="Q327" s="515"/>
      <c r="AF327" s="516"/>
      <c r="AG327" s="516"/>
    </row>
    <row r="328" spans="3:33" s="514" customFormat="1">
      <c r="C328" s="515"/>
      <c r="D328" s="515"/>
      <c r="F328" s="516"/>
      <c r="G328" s="516"/>
      <c r="H328" s="516"/>
      <c r="I328" s="517"/>
      <c r="J328" s="516"/>
      <c r="K328" s="516"/>
      <c r="L328" s="516"/>
      <c r="M328" s="518"/>
      <c r="N328" s="519"/>
      <c r="O328" s="515"/>
      <c r="P328" s="515"/>
      <c r="Q328" s="515"/>
      <c r="AF328" s="516"/>
      <c r="AG328" s="516"/>
    </row>
    <row r="329" spans="3:33" s="514" customFormat="1">
      <c r="C329" s="515"/>
      <c r="D329" s="515"/>
      <c r="F329" s="516"/>
      <c r="G329" s="516"/>
      <c r="H329" s="516"/>
      <c r="I329" s="517"/>
      <c r="J329" s="516"/>
      <c r="K329" s="516"/>
      <c r="L329" s="516"/>
      <c r="M329" s="518"/>
      <c r="N329" s="519"/>
      <c r="O329" s="515"/>
      <c r="P329" s="515"/>
      <c r="Q329" s="515"/>
      <c r="AF329" s="516"/>
      <c r="AG329" s="516"/>
    </row>
    <row r="330" spans="3:33" s="514" customFormat="1">
      <c r="C330" s="515"/>
      <c r="D330" s="515"/>
      <c r="F330" s="516"/>
      <c r="G330" s="516"/>
      <c r="H330" s="516"/>
      <c r="I330" s="517"/>
      <c r="J330" s="516"/>
      <c r="K330" s="516"/>
      <c r="L330" s="516"/>
      <c r="M330" s="518"/>
      <c r="N330" s="519"/>
      <c r="O330" s="515"/>
      <c r="P330" s="515"/>
      <c r="Q330" s="515"/>
      <c r="AF330" s="516"/>
      <c r="AG330" s="516"/>
    </row>
    <row r="331" spans="3:33" s="514" customFormat="1">
      <c r="C331" s="515"/>
      <c r="D331" s="515"/>
      <c r="F331" s="516"/>
      <c r="G331" s="516"/>
      <c r="H331" s="516"/>
      <c r="I331" s="517"/>
      <c r="J331" s="516"/>
      <c r="K331" s="516"/>
      <c r="L331" s="516"/>
      <c r="M331" s="518"/>
      <c r="N331" s="519"/>
      <c r="O331" s="515"/>
      <c r="P331" s="515"/>
      <c r="Q331" s="515"/>
      <c r="AF331" s="516"/>
      <c r="AG331" s="516"/>
    </row>
    <row r="332" spans="3:33" s="514" customFormat="1">
      <c r="C332" s="515"/>
      <c r="D332" s="515"/>
      <c r="F332" s="516"/>
      <c r="G332" s="516"/>
      <c r="H332" s="516"/>
      <c r="I332" s="517"/>
      <c r="J332" s="516"/>
      <c r="K332" s="516"/>
      <c r="L332" s="516"/>
      <c r="M332" s="518"/>
      <c r="N332" s="519"/>
      <c r="O332" s="515"/>
      <c r="P332" s="515"/>
      <c r="Q332" s="515"/>
      <c r="AF332" s="516"/>
      <c r="AG332" s="516"/>
    </row>
    <row r="333" spans="3:33" s="514" customFormat="1">
      <c r="C333" s="515"/>
      <c r="D333" s="515"/>
      <c r="F333" s="516"/>
      <c r="G333" s="516"/>
      <c r="H333" s="516"/>
      <c r="I333" s="517"/>
      <c r="J333" s="516"/>
      <c r="K333" s="516"/>
      <c r="L333" s="516"/>
      <c r="M333" s="518"/>
      <c r="N333" s="519"/>
      <c r="O333" s="515"/>
      <c r="P333" s="515"/>
      <c r="Q333" s="515"/>
      <c r="AF333" s="516"/>
      <c r="AG333" s="516"/>
    </row>
    <row r="334" spans="3:33" s="514" customFormat="1">
      <c r="C334" s="515"/>
      <c r="D334" s="515"/>
      <c r="F334" s="516"/>
      <c r="G334" s="516"/>
      <c r="H334" s="516"/>
      <c r="I334" s="517"/>
      <c r="J334" s="516"/>
      <c r="K334" s="516"/>
      <c r="L334" s="516"/>
      <c r="M334" s="518"/>
      <c r="N334" s="519"/>
      <c r="O334" s="515"/>
      <c r="P334" s="515"/>
      <c r="Q334" s="515"/>
      <c r="AF334" s="516"/>
      <c r="AG334" s="516"/>
    </row>
    <row r="335" spans="3:33" s="514" customFormat="1">
      <c r="C335" s="515"/>
      <c r="D335" s="515"/>
      <c r="F335" s="516"/>
      <c r="G335" s="516"/>
      <c r="H335" s="516"/>
      <c r="I335" s="517"/>
      <c r="J335" s="516"/>
      <c r="K335" s="516"/>
      <c r="L335" s="516"/>
      <c r="M335" s="518"/>
      <c r="N335" s="519"/>
      <c r="O335" s="515"/>
      <c r="P335" s="515"/>
      <c r="Q335" s="515"/>
      <c r="AF335" s="516"/>
      <c r="AG335" s="516"/>
    </row>
    <row r="336" spans="3:33" s="514" customFormat="1">
      <c r="C336" s="515"/>
      <c r="D336" s="515"/>
      <c r="F336" s="516"/>
      <c r="G336" s="516"/>
      <c r="H336" s="516"/>
      <c r="I336" s="517"/>
      <c r="J336" s="516"/>
      <c r="K336" s="516"/>
      <c r="L336" s="516"/>
      <c r="M336" s="518"/>
      <c r="N336" s="519"/>
      <c r="O336" s="515"/>
      <c r="P336" s="515"/>
      <c r="Q336" s="515"/>
      <c r="AF336" s="516"/>
      <c r="AG336" s="516"/>
    </row>
    <row r="337" spans="3:33" s="514" customFormat="1">
      <c r="C337" s="515"/>
      <c r="D337" s="515"/>
      <c r="F337" s="516"/>
      <c r="G337" s="516"/>
      <c r="H337" s="516"/>
      <c r="I337" s="517"/>
      <c r="J337" s="516"/>
      <c r="K337" s="516"/>
      <c r="L337" s="516"/>
      <c r="M337" s="518"/>
      <c r="N337" s="519"/>
      <c r="O337" s="515"/>
      <c r="P337" s="515"/>
      <c r="Q337" s="515"/>
      <c r="AF337" s="516"/>
      <c r="AG337" s="516"/>
    </row>
    <row r="338" spans="3:33" s="514" customFormat="1">
      <c r="C338" s="515"/>
      <c r="D338" s="515"/>
      <c r="F338" s="516"/>
      <c r="G338" s="516"/>
      <c r="H338" s="516"/>
      <c r="I338" s="517"/>
      <c r="J338" s="516"/>
      <c r="K338" s="516"/>
      <c r="L338" s="516"/>
      <c r="M338" s="518"/>
      <c r="N338" s="519"/>
      <c r="O338" s="515"/>
      <c r="P338" s="515"/>
      <c r="Q338" s="515"/>
      <c r="AF338" s="516"/>
      <c r="AG338" s="516"/>
    </row>
    <row r="339" spans="3:33" s="514" customFormat="1">
      <c r="C339" s="515"/>
      <c r="D339" s="515"/>
      <c r="F339" s="516"/>
      <c r="G339" s="516"/>
      <c r="H339" s="516"/>
      <c r="I339" s="517"/>
      <c r="J339" s="516"/>
      <c r="K339" s="516"/>
      <c r="L339" s="516"/>
      <c r="M339" s="518"/>
      <c r="N339" s="519"/>
      <c r="O339" s="515"/>
      <c r="P339" s="515"/>
      <c r="Q339" s="515"/>
      <c r="AF339" s="516"/>
      <c r="AG339" s="516"/>
    </row>
    <row r="340" spans="3:33" s="514" customFormat="1">
      <c r="C340" s="515"/>
      <c r="D340" s="515"/>
      <c r="F340" s="516"/>
      <c r="G340" s="516"/>
      <c r="H340" s="516"/>
      <c r="I340" s="517"/>
      <c r="J340" s="516"/>
      <c r="K340" s="516"/>
      <c r="L340" s="516"/>
      <c r="M340" s="518"/>
      <c r="N340" s="519"/>
      <c r="O340" s="515"/>
      <c r="P340" s="515"/>
      <c r="Q340" s="515"/>
      <c r="AF340" s="516"/>
      <c r="AG340" s="516"/>
    </row>
    <row r="341" spans="3:33" s="514" customFormat="1">
      <c r="C341" s="515"/>
      <c r="D341" s="515"/>
      <c r="F341" s="516"/>
      <c r="G341" s="516"/>
      <c r="H341" s="516"/>
      <c r="I341" s="517"/>
      <c r="J341" s="516"/>
      <c r="K341" s="516"/>
      <c r="L341" s="516"/>
      <c r="M341" s="518"/>
      <c r="N341" s="519"/>
      <c r="O341" s="515"/>
      <c r="P341" s="515"/>
      <c r="Q341" s="515"/>
      <c r="AF341" s="516"/>
      <c r="AG341" s="516"/>
    </row>
    <row r="342" spans="3:33" s="514" customFormat="1">
      <c r="C342" s="515"/>
      <c r="D342" s="515"/>
      <c r="F342" s="516"/>
      <c r="G342" s="516"/>
      <c r="H342" s="516"/>
      <c r="I342" s="517"/>
      <c r="J342" s="516"/>
      <c r="K342" s="516"/>
      <c r="L342" s="516"/>
      <c r="M342" s="518"/>
      <c r="N342" s="519"/>
      <c r="O342" s="515"/>
      <c r="P342" s="515"/>
      <c r="Q342" s="515"/>
      <c r="AF342" s="516"/>
      <c r="AG342" s="516"/>
    </row>
    <row r="343" spans="3:33" s="514" customFormat="1">
      <c r="C343" s="515"/>
      <c r="D343" s="515"/>
      <c r="F343" s="516"/>
      <c r="G343" s="516"/>
      <c r="H343" s="516"/>
      <c r="I343" s="517"/>
      <c r="J343" s="516"/>
      <c r="K343" s="516"/>
      <c r="L343" s="516"/>
      <c r="M343" s="518"/>
      <c r="N343" s="519"/>
      <c r="O343" s="515"/>
      <c r="P343" s="515"/>
      <c r="Q343" s="515"/>
      <c r="AF343" s="516"/>
      <c r="AG343" s="516"/>
    </row>
    <row r="344" spans="3:33" s="514" customFormat="1">
      <c r="C344" s="515"/>
      <c r="D344" s="515"/>
      <c r="F344" s="516"/>
      <c r="G344" s="516"/>
      <c r="H344" s="516"/>
      <c r="I344" s="517"/>
      <c r="J344" s="516"/>
      <c r="K344" s="516"/>
      <c r="L344" s="516"/>
      <c r="M344" s="518"/>
      <c r="N344" s="519"/>
      <c r="O344" s="515"/>
      <c r="P344" s="515"/>
      <c r="Q344" s="515"/>
      <c r="AF344" s="516"/>
      <c r="AG344" s="516"/>
    </row>
    <row r="345" spans="3:33" s="514" customFormat="1">
      <c r="C345" s="515"/>
      <c r="D345" s="515"/>
      <c r="F345" s="516"/>
      <c r="G345" s="516"/>
      <c r="H345" s="516"/>
      <c r="I345" s="517"/>
      <c r="J345" s="516"/>
      <c r="K345" s="516"/>
      <c r="L345" s="516"/>
      <c r="M345" s="518"/>
      <c r="N345" s="519"/>
      <c r="O345" s="515"/>
      <c r="P345" s="515"/>
      <c r="Q345" s="515"/>
      <c r="AF345" s="516"/>
      <c r="AG345" s="516"/>
    </row>
    <row r="346" spans="3:33" s="514" customFormat="1">
      <c r="C346" s="515"/>
      <c r="D346" s="515"/>
      <c r="F346" s="516"/>
      <c r="G346" s="516"/>
      <c r="H346" s="516"/>
      <c r="I346" s="517"/>
      <c r="J346" s="516"/>
      <c r="K346" s="516"/>
      <c r="L346" s="516"/>
      <c r="M346" s="518"/>
      <c r="N346" s="519"/>
      <c r="O346" s="515"/>
      <c r="P346" s="515"/>
      <c r="Q346" s="515"/>
      <c r="AF346" s="516"/>
      <c r="AG346" s="516"/>
    </row>
    <row r="347" spans="3:33" s="514" customFormat="1">
      <c r="C347" s="515"/>
      <c r="D347" s="515"/>
      <c r="F347" s="516"/>
      <c r="G347" s="516"/>
      <c r="H347" s="516"/>
      <c r="I347" s="517"/>
      <c r="J347" s="516"/>
      <c r="K347" s="516"/>
      <c r="L347" s="516"/>
      <c r="M347" s="518"/>
      <c r="N347" s="519"/>
      <c r="O347" s="515"/>
      <c r="P347" s="515"/>
      <c r="Q347" s="515"/>
      <c r="AF347" s="516"/>
      <c r="AG347" s="516"/>
    </row>
    <row r="348" spans="3:33" s="514" customFormat="1">
      <c r="C348" s="515"/>
      <c r="D348" s="515"/>
      <c r="F348" s="516"/>
      <c r="G348" s="516"/>
      <c r="H348" s="516"/>
      <c r="I348" s="517"/>
      <c r="J348" s="516"/>
      <c r="K348" s="516"/>
      <c r="L348" s="516"/>
      <c r="M348" s="518"/>
      <c r="N348" s="519"/>
      <c r="O348" s="515"/>
      <c r="P348" s="515"/>
      <c r="Q348" s="515"/>
      <c r="AF348" s="516"/>
      <c r="AG348" s="516"/>
    </row>
    <row r="349" spans="3:33" s="514" customFormat="1">
      <c r="C349" s="515"/>
      <c r="D349" s="515"/>
      <c r="F349" s="516"/>
      <c r="G349" s="516"/>
      <c r="H349" s="516"/>
      <c r="I349" s="517"/>
      <c r="J349" s="516"/>
      <c r="K349" s="516"/>
      <c r="L349" s="516"/>
      <c r="M349" s="518"/>
      <c r="N349" s="519"/>
      <c r="O349" s="515"/>
      <c r="P349" s="515"/>
      <c r="Q349" s="515"/>
      <c r="AF349" s="516"/>
      <c r="AG349" s="516"/>
    </row>
    <row r="350" spans="3:33" s="514" customFormat="1">
      <c r="C350" s="515"/>
      <c r="D350" s="515"/>
      <c r="F350" s="516"/>
      <c r="G350" s="516"/>
      <c r="H350" s="516"/>
      <c r="I350" s="517"/>
      <c r="J350" s="516"/>
      <c r="K350" s="516"/>
      <c r="L350" s="516"/>
      <c r="M350" s="518"/>
      <c r="N350" s="519"/>
      <c r="O350" s="515"/>
      <c r="P350" s="515"/>
      <c r="Q350" s="515"/>
      <c r="AF350" s="516"/>
      <c r="AG350" s="516"/>
    </row>
    <row r="351" spans="3:33" s="514" customFormat="1">
      <c r="C351" s="515"/>
      <c r="D351" s="515"/>
      <c r="F351" s="516"/>
      <c r="G351" s="516"/>
      <c r="H351" s="516"/>
      <c r="I351" s="517"/>
      <c r="J351" s="516"/>
      <c r="K351" s="516"/>
      <c r="L351" s="516"/>
      <c r="M351" s="518"/>
      <c r="N351" s="519"/>
      <c r="O351" s="515"/>
      <c r="P351" s="515"/>
      <c r="Q351" s="515"/>
      <c r="AF351" s="516"/>
      <c r="AG351" s="516"/>
    </row>
    <row r="352" spans="3:33" s="514" customFormat="1">
      <c r="C352" s="515"/>
      <c r="D352" s="515"/>
      <c r="F352" s="516"/>
      <c r="G352" s="516"/>
      <c r="H352" s="516"/>
      <c r="I352" s="517"/>
      <c r="J352" s="516"/>
      <c r="K352" s="516"/>
      <c r="L352" s="516"/>
      <c r="M352" s="518"/>
      <c r="N352" s="519"/>
      <c r="O352" s="515"/>
      <c r="P352" s="515"/>
      <c r="Q352" s="515"/>
      <c r="AF352" s="516"/>
      <c r="AG352" s="516"/>
    </row>
    <row r="353" spans="3:33" s="514" customFormat="1">
      <c r="C353" s="515"/>
      <c r="D353" s="515"/>
      <c r="F353" s="516"/>
      <c r="G353" s="516"/>
      <c r="H353" s="516"/>
      <c r="I353" s="517"/>
      <c r="J353" s="516"/>
      <c r="K353" s="516"/>
      <c r="L353" s="516"/>
      <c r="M353" s="518"/>
      <c r="N353" s="519"/>
      <c r="O353" s="515"/>
      <c r="P353" s="515"/>
      <c r="Q353" s="515"/>
      <c r="AF353" s="516"/>
      <c r="AG353" s="516"/>
    </row>
    <row r="354" spans="3:33" s="514" customFormat="1">
      <c r="C354" s="515"/>
      <c r="D354" s="515"/>
      <c r="F354" s="516"/>
      <c r="G354" s="516"/>
      <c r="H354" s="516"/>
      <c r="I354" s="517"/>
      <c r="J354" s="516"/>
      <c r="K354" s="516"/>
      <c r="L354" s="516"/>
      <c r="M354" s="518"/>
      <c r="N354" s="519"/>
      <c r="O354" s="515"/>
      <c r="P354" s="515"/>
      <c r="Q354" s="515"/>
      <c r="AF354" s="516"/>
      <c r="AG354" s="516"/>
    </row>
    <row r="355" spans="3:33" s="514" customFormat="1">
      <c r="C355" s="515"/>
      <c r="D355" s="515"/>
      <c r="F355" s="516"/>
      <c r="G355" s="516"/>
      <c r="H355" s="516"/>
      <c r="I355" s="517"/>
      <c r="J355" s="516"/>
      <c r="K355" s="516"/>
      <c r="L355" s="516"/>
      <c r="M355" s="518"/>
      <c r="N355" s="519"/>
      <c r="O355" s="515"/>
      <c r="P355" s="515"/>
      <c r="Q355" s="515"/>
      <c r="AF355" s="516"/>
      <c r="AG355" s="516"/>
    </row>
    <row r="356" spans="3:33" s="514" customFormat="1">
      <c r="C356" s="515"/>
      <c r="D356" s="515"/>
      <c r="F356" s="516"/>
      <c r="G356" s="516"/>
      <c r="H356" s="516"/>
      <c r="I356" s="517"/>
      <c r="J356" s="516"/>
      <c r="K356" s="516"/>
      <c r="L356" s="516"/>
      <c r="M356" s="518"/>
      <c r="N356" s="519"/>
      <c r="O356" s="515"/>
      <c r="P356" s="515"/>
      <c r="Q356" s="515"/>
      <c r="AF356" s="516"/>
      <c r="AG356" s="516"/>
    </row>
    <row r="357" spans="3:33" s="514" customFormat="1">
      <c r="C357" s="515"/>
      <c r="D357" s="515"/>
      <c r="F357" s="516"/>
      <c r="G357" s="516"/>
      <c r="H357" s="516"/>
      <c r="I357" s="517"/>
      <c r="J357" s="516"/>
      <c r="K357" s="516"/>
      <c r="L357" s="516"/>
      <c r="M357" s="518"/>
      <c r="N357" s="519"/>
      <c r="O357" s="515"/>
      <c r="P357" s="515"/>
      <c r="Q357" s="515"/>
      <c r="AF357" s="516"/>
      <c r="AG357" s="516"/>
    </row>
    <row r="358" spans="3:33" s="514" customFormat="1">
      <c r="C358" s="515"/>
      <c r="D358" s="515"/>
      <c r="F358" s="516"/>
      <c r="G358" s="516"/>
      <c r="H358" s="516"/>
      <c r="I358" s="517"/>
      <c r="J358" s="516"/>
      <c r="K358" s="516"/>
      <c r="L358" s="516"/>
      <c r="M358" s="518"/>
      <c r="N358" s="519"/>
      <c r="O358" s="515"/>
      <c r="P358" s="515"/>
      <c r="Q358" s="515"/>
      <c r="AF358" s="516"/>
      <c r="AG358" s="516"/>
    </row>
    <row r="359" spans="3:33" s="514" customFormat="1">
      <c r="C359" s="515"/>
      <c r="D359" s="515"/>
      <c r="F359" s="516"/>
      <c r="G359" s="516"/>
      <c r="H359" s="516"/>
      <c r="I359" s="517"/>
      <c r="J359" s="516"/>
      <c r="K359" s="516"/>
      <c r="L359" s="516"/>
      <c r="M359" s="518"/>
      <c r="N359" s="519"/>
      <c r="O359" s="515"/>
      <c r="P359" s="515"/>
      <c r="Q359" s="515"/>
      <c r="AF359" s="516"/>
      <c r="AG359" s="516"/>
    </row>
    <row r="360" spans="3:33" s="514" customFormat="1">
      <c r="C360" s="515"/>
      <c r="D360" s="515"/>
      <c r="F360" s="516"/>
      <c r="G360" s="516"/>
      <c r="H360" s="516"/>
      <c r="I360" s="517"/>
      <c r="J360" s="516"/>
      <c r="K360" s="516"/>
      <c r="L360" s="516"/>
      <c r="M360" s="518"/>
      <c r="N360" s="519"/>
      <c r="O360" s="515"/>
      <c r="P360" s="515"/>
      <c r="Q360" s="515"/>
      <c r="AF360" s="516"/>
      <c r="AG360" s="516"/>
    </row>
    <row r="361" spans="3:33" s="514" customFormat="1">
      <c r="C361" s="515"/>
      <c r="D361" s="515"/>
      <c r="F361" s="516"/>
      <c r="G361" s="516"/>
      <c r="H361" s="516"/>
      <c r="I361" s="517"/>
      <c r="J361" s="516"/>
      <c r="K361" s="516"/>
      <c r="L361" s="516"/>
      <c r="M361" s="518"/>
      <c r="N361" s="519"/>
      <c r="O361" s="515"/>
      <c r="P361" s="515"/>
      <c r="Q361" s="515"/>
      <c r="AF361" s="516"/>
      <c r="AG361" s="516"/>
    </row>
    <row r="362" spans="3:33" s="514" customFormat="1">
      <c r="C362" s="515"/>
      <c r="D362" s="515"/>
      <c r="F362" s="516"/>
      <c r="G362" s="516"/>
      <c r="H362" s="516"/>
      <c r="I362" s="517"/>
      <c r="J362" s="516"/>
      <c r="K362" s="516"/>
      <c r="L362" s="516"/>
      <c r="M362" s="518"/>
      <c r="N362" s="519"/>
      <c r="O362" s="515"/>
      <c r="P362" s="515"/>
      <c r="Q362" s="515"/>
      <c r="AF362" s="516"/>
      <c r="AG362" s="516"/>
    </row>
    <row r="363" spans="3:33" s="514" customFormat="1">
      <c r="C363" s="515"/>
      <c r="D363" s="515"/>
      <c r="F363" s="516"/>
      <c r="G363" s="516"/>
      <c r="H363" s="516"/>
      <c r="I363" s="517"/>
      <c r="J363" s="516"/>
      <c r="K363" s="516"/>
      <c r="L363" s="516"/>
      <c r="M363" s="518"/>
      <c r="N363" s="519"/>
      <c r="O363" s="515"/>
      <c r="P363" s="515"/>
      <c r="Q363" s="515"/>
      <c r="AF363" s="516"/>
      <c r="AG363" s="516"/>
    </row>
    <row r="364" spans="3:33" s="514" customFormat="1">
      <c r="C364" s="515"/>
      <c r="D364" s="515"/>
      <c r="F364" s="516"/>
      <c r="G364" s="516"/>
      <c r="H364" s="516"/>
      <c r="I364" s="517"/>
      <c r="J364" s="516"/>
      <c r="K364" s="516"/>
      <c r="L364" s="516"/>
      <c r="M364" s="518"/>
      <c r="N364" s="519"/>
      <c r="O364" s="515"/>
      <c r="P364" s="515"/>
      <c r="Q364" s="515"/>
      <c r="AF364" s="516"/>
      <c r="AG364" s="516"/>
    </row>
    <row r="365" spans="3:33" s="514" customFormat="1">
      <c r="C365" s="515"/>
      <c r="D365" s="515"/>
      <c r="F365" s="516"/>
      <c r="G365" s="516"/>
      <c r="H365" s="516"/>
      <c r="I365" s="517"/>
      <c r="J365" s="516"/>
      <c r="K365" s="516"/>
      <c r="L365" s="516"/>
      <c r="M365" s="518"/>
      <c r="N365" s="519"/>
      <c r="O365" s="515"/>
      <c r="P365" s="515"/>
      <c r="Q365" s="515"/>
      <c r="AF365" s="516"/>
      <c r="AG365" s="516"/>
    </row>
    <row r="366" spans="3:33" s="514" customFormat="1">
      <c r="C366" s="515"/>
      <c r="D366" s="515"/>
      <c r="F366" s="516"/>
      <c r="G366" s="516"/>
      <c r="H366" s="516"/>
      <c r="I366" s="517"/>
      <c r="J366" s="516"/>
      <c r="K366" s="516"/>
      <c r="L366" s="516"/>
      <c r="M366" s="518"/>
      <c r="N366" s="519"/>
      <c r="O366" s="515"/>
      <c r="P366" s="515"/>
      <c r="Q366" s="515"/>
      <c r="AF366" s="516"/>
      <c r="AG366" s="516"/>
    </row>
    <row r="367" spans="3:33" s="514" customFormat="1">
      <c r="C367" s="515"/>
      <c r="D367" s="515"/>
      <c r="F367" s="516"/>
      <c r="G367" s="516"/>
      <c r="H367" s="516"/>
      <c r="I367" s="517"/>
      <c r="J367" s="516"/>
      <c r="K367" s="516"/>
      <c r="L367" s="516"/>
      <c r="M367" s="518"/>
      <c r="N367" s="519"/>
      <c r="O367" s="515"/>
      <c r="P367" s="515"/>
      <c r="Q367" s="515"/>
      <c r="AF367" s="516"/>
      <c r="AG367" s="516"/>
    </row>
    <row r="368" spans="3:33" s="514" customFormat="1">
      <c r="C368" s="515"/>
      <c r="D368" s="515"/>
      <c r="F368" s="516"/>
      <c r="G368" s="516"/>
      <c r="H368" s="516"/>
      <c r="I368" s="517"/>
      <c r="J368" s="516"/>
      <c r="K368" s="516"/>
      <c r="L368" s="516"/>
      <c r="M368" s="518"/>
      <c r="N368" s="519"/>
      <c r="O368" s="515"/>
      <c r="P368" s="515"/>
      <c r="Q368" s="515"/>
      <c r="AF368" s="516"/>
      <c r="AG368" s="516"/>
    </row>
    <row r="369" spans="3:33" s="514" customFormat="1">
      <c r="C369" s="515"/>
      <c r="D369" s="515"/>
      <c r="F369" s="516"/>
      <c r="G369" s="516"/>
      <c r="H369" s="516"/>
      <c r="I369" s="517"/>
      <c r="J369" s="516"/>
      <c r="K369" s="516"/>
      <c r="L369" s="516"/>
      <c r="M369" s="518"/>
      <c r="N369" s="519"/>
      <c r="O369" s="515"/>
      <c r="P369" s="515"/>
      <c r="Q369" s="515"/>
      <c r="AF369" s="516"/>
      <c r="AG369" s="516"/>
    </row>
    <row r="370" spans="3:33" s="514" customFormat="1">
      <c r="C370" s="515"/>
      <c r="D370" s="515"/>
      <c r="F370" s="516"/>
      <c r="G370" s="516"/>
      <c r="H370" s="516"/>
      <c r="I370" s="517"/>
      <c r="J370" s="516"/>
      <c r="K370" s="516"/>
      <c r="L370" s="516"/>
      <c r="M370" s="518"/>
      <c r="N370" s="519"/>
      <c r="O370" s="515"/>
      <c r="P370" s="515"/>
      <c r="Q370" s="515"/>
      <c r="AF370" s="516"/>
      <c r="AG370" s="516"/>
    </row>
    <row r="371" spans="3:33" s="514" customFormat="1">
      <c r="C371" s="515"/>
      <c r="D371" s="515"/>
      <c r="F371" s="516"/>
      <c r="G371" s="516"/>
      <c r="H371" s="516"/>
      <c r="I371" s="517"/>
      <c r="J371" s="516"/>
      <c r="K371" s="516"/>
      <c r="L371" s="516"/>
      <c r="M371" s="518"/>
      <c r="N371" s="519"/>
      <c r="O371" s="515"/>
      <c r="P371" s="515"/>
      <c r="Q371" s="515"/>
      <c r="AF371" s="516"/>
      <c r="AG371" s="516"/>
    </row>
    <row r="372" spans="3:33" s="514" customFormat="1">
      <c r="C372" s="515"/>
      <c r="D372" s="515"/>
      <c r="F372" s="516"/>
      <c r="G372" s="516"/>
      <c r="H372" s="516"/>
      <c r="I372" s="517"/>
      <c r="J372" s="516"/>
      <c r="K372" s="516"/>
      <c r="L372" s="516"/>
      <c r="M372" s="518"/>
      <c r="N372" s="519"/>
      <c r="O372" s="515"/>
      <c r="P372" s="515"/>
      <c r="Q372" s="515"/>
      <c r="AF372" s="516"/>
      <c r="AG372" s="516"/>
    </row>
    <row r="373" spans="3:33" s="514" customFormat="1">
      <c r="C373" s="515"/>
      <c r="D373" s="515"/>
      <c r="F373" s="516"/>
      <c r="G373" s="516"/>
      <c r="H373" s="516"/>
      <c r="I373" s="517"/>
      <c r="J373" s="516"/>
      <c r="K373" s="516"/>
      <c r="L373" s="516"/>
      <c r="M373" s="518"/>
      <c r="N373" s="519"/>
      <c r="O373" s="515"/>
      <c r="P373" s="515"/>
      <c r="Q373" s="515"/>
      <c r="AF373" s="516"/>
      <c r="AG373" s="516"/>
    </row>
    <row r="374" spans="3:33" s="514" customFormat="1">
      <c r="C374" s="515"/>
      <c r="D374" s="515"/>
      <c r="F374" s="516"/>
      <c r="G374" s="516"/>
      <c r="H374" s="516"/>
      <c r="I374" s="517"/>
      <c r="J374" s="516"/>
      <c r="K374" s="516"/>
      <c r="L374" s="516"/>
      <c r="M374" s="518"/>
      <c r="N374" s="519"/>
      <c r="O374" s="515"/>
      <c r="P374" s="515"/>
      <c r="Q374" s="515"/>
      <c r="AF374" s="516"/>
      <c r="AG374" s="516"/>
    </row>
    <row r="375" spans="3:33" s="514" customFormat="1">
      <c r="C375" s="515"/>
      <c r="D375" s="515"/>
      <c r="F375" s="516"/>
      <c r="G375" s="516"/>
      <c r="H375" s="516"/>
      <c r="I375" s="517"/>
      <c r="J375" s="516"/>
      <c r="K375" s="516"/>
      <c r="L375" s="516"/>
      <c r="M375" s="518"/>
      <c r="N375" s="519"/>
      <c r="O375" s="515"/>
      <c r="P375" s="515"/>
      <c r="Q375" s="515"/>
      <c r="AF375" s="516"/>
      <c r="AG375" s="516"/>
    </row>
    <row r="376" spans="3:33" s="514" customFormat="1">
      <c r="C376" s="515"/>
      <c r="D376" s="515"/>
      <c r="F376" s="516"/>
      <c r="G376" s="516"/>
      <c r="H376" s="516"/>
      <c r="I376" s="517"/>
      <c r="J376" s="516"/>
      <c r="K376" s="516"/>
      <c r="L376" s="516"/>
      <c r="M376" s="518"/>
      <c r="N376" s="519"/>
      <c r="O376" s="515"/>
      <c r="P376" s="515"/>
      <c r="Q376" s="515"/>
      <c r="AF376" s="516"/>
      <c r="AG376" s="516"/>
    </row>
    <row r="377" spans="3:33" s="514" customFormat="1">
      <c r="C377" s="515"/>
      <c r="D377" s="515"/>
      <c r="F377" s="516"/>
      <c r="G377" s="516"/>
      <c r="H377" s="516"/>
      <c r="I377" s="517"/>
      <c r="J377" s="516"/>
      <c r="K377" s="516"/>
      <c r="L377" s="516"/>
      <c r="M377" s="518"/>
      <c r="N377" s="519"/>
      <c r="O377" s="515"/>
      <c r="P377" s="515"/>
      <c r="Q377" s="515"/>
      <c r="AF377" s="516"/>
      <c r="AG377" s="516"/>
    </row>
    <row r="378" spans="3:33" s="514" customFormat="1">
      <c r="C378" s="515"/>
      <c r="D378" s="515"/>
      <c r="F378" s="516"/>
      <c r="G378" s="516"/>
      <c r="H378" s="516"/>
      <c r="I378" s="517"/>
      <c r="J378" s="516"/>
      <c r="K378" s="516"/>
      <c r="L378" s="516"/>
      <c r="M378" s="518"/>
      <c r="N378" s="519"/>
      <c r="O378" s="515"/>
      <c r="P378" s="515"/>
      <c r="Q378" s="515"/>
      <c r="AF378" s="516"/>
      <c r="AG378" s="516"/>
    </row>
    <row r="379" spans="3:33" s="514" customFormat="1">
      <c r="C379" s="515"/>
      <c r="D379" s="515"/>
      <c r="F379" s="516"/>
      <c r="G379" s="516"/>
      <c r="H379" s="516"/>
      <c r="I379" s="517"/>
      <c r="J379" s="516"/>
      <c r="K379" s="516"/>
      <c r="L379" s="516"/>
      <c r="M379" s="518"/>
      <c r="N379" s="519"/>
      <c r="O379" s="515"/>
      <c r="P379" s="515"/>
      <c r="Q379" s="515"/>
      <c r="AF379" s="516"/>
      <c r="AG379" s="516"/>
    </row>
    <row r="380" spans="3:33" s="514" customFormat="1">
      <c r="C380" s="515"/>
      <c r="D380" s="515"/>
      <c r="F380" s="516"/>
      <c r="G380" s="516"/>
      <c r="H380" s="516"/>
      <c r="I380" s="517"/>
      <c r="J380" s="516"/>
      <c r="K380" s="516"/>
      <c r="L380" s="516"/>
      <c r="M380" s="518"/>
      <c r="N380" s="519"/>
      <c r="O380" s="515"/>
      <c r="P380" s="515"/>
      <c r="Q380" s="515"/>
      <c r="AF380" s="516"/>
      <c r="AG380" s="516"/>
    </row>
    <row r="381" spans="3:33" s="514" customFormat="1">
      <c r="C381" s="515"/>
      <c r="D381" s="515"/>
      <c r="F381" s="516"/>
      <c r="G381" s="516"/>
      <c r="H381" s="516"/>
      <c r="I381" s="517"/>
      <c r="J381" s="516"/>
      <c r="K381" s="516"/>
      <c r="L381" s="516"/>
      <c r="M381" s="518"/>
      <c r="N381" s="519"/>
      <c r="O381" s="515"/>
      <c r="P381" s="515"/>
      <c r="Q381" s="515"/>
      <c r="AF381" s="516"/>
      <c r="AG381" s="516"/>
    </row>
    <row r="382" spans="3:33" s="514" customFormat="1">
      <c r="C382" s="515"/>
      <c r="D382" s="515"/>
      <c r="F382" s="516"/>
      <c r="G382" s="516"/>
      <c r="H382" s="516"/>
      <c r="I382" s="517"/>
      <c r="J382" s="516"/>
      <c r="K382" s="516"/>
      <c r="L382" s="516"/>
      <c r="M382" s="518"/>
      <c r="N382" s="519"/>
      <c r="O382" s="515"/>
      <c r="P382" s="515"/>
      <c r="Q382" s="515"/>
      <c r="AF382" s="516"/>
      <c r="AG382" s="516"/>
    </row>
    <row r="383" spans="3:33" s="514" customFormat="1">
      <c r="C383" s="515"/>
      <c r="D383" s="515"/>
      <c r="F383" s="516"/>
      <c r="G383" s="516"/>
      <c r="H383" s="516"/>
      <c r="I383" s="517"/>
      <c r="J383" s="516"/>
      <c r="K383" s="516"/>
      <c r="L383" s="516"/>
      <c r="M383" s="518"/>
      <c r="N383" s="519"/>
      <c r="O383" s="515"/>
      <c r="P383" s="515"/>
      <c r="Q383" s="515"/>
      <c r="AF383" s="516"/>
      <c r="AG383" s="516"/>
    </row>
    <row r="384" spans="3:33" s="514" customFormat="1">
      <c r="C384" s="515"/>
      <c r="D384" s="515"/>
      <c r="F384" s="516"/>
      <c r="G384" s="516"/>
      <c r="H384" s="516"/>
      <c r="I384" s="517"/>
      <c r="J384" s="516"/>
      <c r="K384" s="516"/>
      <c r="L384" s="516"/>
      <c r="M384" s="518"/>
      <c r="N384" s="519"/>
      <c r="O384" s="515"/>
      <c r="P384" s="515"/>
      <c r="Q384" s="515"/>
      <c r="AF384" s="516"/>
      <c r="AG384" s="516"/>
    </row>
    <row r="385" spans="3:33" s="514" customFormat="1">
      <c r="C385" s="515"/>
      <c r="D385" s="515"/>
      <c r="F385" s="516"/>
      <c r="G385" s="516"/>
      <c r="H385" s="516"/>
      <c r="I385" s="517"/>
      <c r="J385" s="516"/>
      <c r="K385" s="516"/>
      <c r="L385" s="516"/>
      <c r="M385" s="518"/>
      <c r="N385" s="519"/>
      <c r="O385" s="515"/>
      <c r="P385" s="515"/>
      <c r="Q385" s="515"/>
      <c r="AF385" s="516"/>
      <c r="AG385" s="516"/>
    </row>
    <row r="386" spans="3:33" s="514" customFormat="1">
      <c r="C386" s="515"/>
      <c r="D386" s="515"/>
      <c r="F386" s="516"/>
      <c r="G386" s="516"/>
      <c r="H386" s="516"/>
      <c r="I386" s="517"/>
      <c r="J386" s="516"/>
      <c r="K386" s="516"/>
      <c r="L386" s="516"/>
      <c r="M386" s="518"/>
      <c r="N386" s="519"/>
      <c r="O386" s="515"/>
      <c r="P386" s="515"/>
      <c r="Q386" s="515"/>
      <c r="AF386" s="516"/>
      <c r="AG386" s="516"/>
    </row>
    <row r="387" spans="3:33" s="514" customFormat="1">
      <c r="C387" s="515"/>
      <c r="D387" s="515"/>
      <c r="F387" s="516"/>
      <c r="G387" s="516"/>
      <c r="H387" s="516"/>
      <c r="I387" s="517"/>
      <c r="J387" s="516"/>
      <c r="K387" s="516"/>
      <c r="L387" s="516"/>
      <c r="M387" s="518"/>
      <c r="N387" s="519"/>
      <c r="O387" s="515"/>
      <c r="P387" s="515"/>
      <c r="Q387" s="515"/>
      <c r="AF387" s="516"/>
      <c r="AG387" s="516"/>
    </row>
    <row r="388" spans="3:33" s="514" customFormat="1">
      <c r="C388" s="515"/>
      <c r="D388" s="515"/>
      <c r="F388" s="516"/>
      <c r="G388" s="516"/>
      <c r="H388" s="516"/>
      <c r="I388" s="517"/>
      <c r="J388" s="516"/>
      <c r="K388" s="516"/>
      <c r="L388" s="516"/>
      <c r="M388" s="518"/>
      <c r="N388" s="519"/>
      <c r="O388" s="515"/>
      <c r="P388" s="515"/>
      <c r="Q388" s="515"/>
      <c r="AF388" s="516"/>
      <c r="AG388" s="516"/>
    </row>
    <row r="389" spans="3:33" s="514" customFormat="1">
      <c r="C389" s="515"/>
      <c r="D389" s="515"/>
      <c r="F389" s="516"/>
      <c r="G389" s="516"/>
      <c r="H389" s="516"/>
      <c r="I389" s="517"/>
      <c r="J389" s="516"/>
      <c r="K389" s="516"/>
      <c r="L389" s="516"/>
      <c r="M389" s="518"/>
      <c r="N389" s="519"/>
      <c r="O389" s="515"/>
      <c r="P389" s="515"/>
      <c r="Q389" s="515"/>
      <c r="AF389" s="516"/>
      <c r="AG389" s="516"/>
    </row>
    <row r="390" spans="3:33" s="514" customFormat="1">
      <c r="C390" s="515"/>
      <c r="D390" s="515"/>
      <c r="F390" s="516"/>
      <c r="G390" s="516"/>
      <c r="H390" s="516"/>
      <c r="I390" s="517"/>
      <c r="J390" s="516"/>
      <c r="K390" s="516"/>
      <c r="L390" s="516"/>
      <c r="M390" s="518"/>
      <c r="N390" s="519"/>
      <c r="O390" s="515"/>
      <c r="P390" s="515"/>
      <c r="Q390" s="515"/>
      <c r="AF390" s="516"/>
      <c r="AG390" s="516"/>
    </row>
    <row r="391" spans="3:33" s="514" customFormat="1">
      <c r="C391" s="515"/>
      <c r="D391" s="515"/>
      <c r="F391" s="516"/>
      <c r="G391" s="516"/>
      <c r="H391" s="516"/>
      <c r="I391" s="517"/>
      <c r="J391" s="516"/>
      <c r="K391" s="516"/>
      <c r="L391" s="516"/>
      <c r="M391" s="518"/>
      <c r="N391" s="519"/>
      <c r="O391" s="515"/>
      <c r="P391" s="515"/>
      <c r="Q391" s="515"/>
      <c r="AF391" s="516"/>
      <c r="AG391" s="516"/>
    </row>
    <row r="392" spans="3:33" s="514" customFormat="1">
      <c r="C392" s="515"/>
      <c r="D392" s="515"/>
      <c r="F392" s="516"/>
      <c r="G392" s="516"/>
      <c r="H392" s="516"/>
      <c r="I392" s="517"/>
      <c r="J392" s="516"/>
      <c r="K392" s="516"/>
      <c r="L392" s="516"/>
      <c r="M392" s="518"/>
      <c r="N392" s="519"/>
      <c r="O392" s="515"/>
      <c r="P392" s="515"/>
      <c r="Q392" s="515"/>
      <c r="AF392" s="516"/>
      <c r="AG392" s="516"/>
    </row>
    <row r="393" spans="3:33" s="514" customFormat="1">
      <c r="C393" s="515"/>
      <c r="D393" s="515"/>
      <c r="F393" s="516"/>
      <c r="G393" s="516"/>
      <c r="H393" s="516"/>
      <c r="I393" s="517"/>
      <c r="J393" s="516"/>
      <c r="K393" s="516"/>
      <c r="L393" s="516"/>
      <c r="M393" s="518"/>
      <c r="N393" s="519"/>
      <c r="O393" s="515"/>
      <c r="P393" s="515"/>
      <c r="Q393" s="515"/>
      <c r="AF393" s="516"/>
      <c r="AG393" s="516"/>
    </row>
    <row r="394" spans="3:33" s="514" customFormat="1">
      <c r="C394" s="515"/>
      <c r="D394" s="515"/>
      <c r="F394" s="516"/>
      <c r="G394" s="516"/>
      <c r="H394" s="516"/>
      <c r="I394" s="517"/>
      <c r="J394" s="516"/>
      <c r="K394" s="516"/>
      <c r="L394" s="516"/>
      <c r="M394" s="518"/>
      <c r="N394" s="519"/>
      <c r="O394" s="515"/>
      <c r="P394" s="515"/>
      <c r="Q394" s="515"/>
      <c r="AF394" s="516"/>
      <c r="AG394" s="516"/>
    </row>
    <row r="395" spans="3:33" s="514" customFormat="1">
      <c r="C395" s="515"/>
      <c r="D395" s="515"/>
      <c r="F395" s="516"/>
      <c r="G395" s="516"/>
      <c r="H395" s="516"/>
      <c r="I395" s="517"/>
      <c r="J395" s="516"/>
      <c r="K395" s="516"/>
      <c r="L395" s="516"/>
      <c r="M395" s="518"/>
      <c r="N395" s="519"/>
      <c r="O395" s="515"/>
      <c r="P395" s="515"/>
      <c r="Q395" s="515"/>
      <c r="AF395" s="516"/>
      <c r="AG395" s="516"/>
    </row>
    <row r="396" spans="3:33" s="514" customFormat="1">
      <c r="C396" s="515"/>
      <c r="D396" s="515"/>
      <c r="F396" s="516"/>
      <c r="G396" s="516"/>
      <c r="H396" s="516"/>
      <c r="I396" s="517"/>
      <c r="J396" s="516"/>
      <c r="K396" s="516"/>
      <c r="L396" s="516"/>
      <c r="M396" s="518"/>
      <c r="N396" s="519"/>
      <c r="O396" s="515"/>
      <c r="P396" s="515"/>
      <c r="Q396" s="515"/>
      <c r="AF396" s="516"/>
      <c r="AG396" s="516"/>
    </row>
    <row r="397" spans="3:33" s="514" customFormat="1">
      <c r="C397" s="515"/>
      <c r="D397" s="515"/>
      <c r="F397" s="516"/>
      <c r="G397" s="516"/>
      <c r="H397" s="516"/>
      <c r="I397" s="517"/>
      <c r="J397" s="516"/>
      <c r="K397" s="516"/>
      <c r="L397" s="516"/>
      <c r="M397" s="518"/>
      <c r="N397" s="519"/>
      <c r="O397" s="515"/>
      <c r="P397" s="515"/>
      <c r="Q397" s="515"/>
      <c r="AF397" s="516"/>
      <c r="AG397" s="516"/>
    </row>
    <row r="398" spans="3:33" s="514" customFormat="1">
      <c r="C398" s="515"/>
      <c r="D398" s="515"/>
      <c r="F398" s="516"/>
      <c r="G398" s="516"/>
      <c r="H398" s="516"/>
      <c r="I398" s="517"/>
      <c r="J398" s="516"/>
      <c r="K398" s="516"/>
      <c r="L398" s="516"/>
      <c r="M398" s="518"/>
      <c r="N398" s="519"/>
      <c r="O398" s="515"/>
      <c r="P398" s="515"/>
      <c r="Q398" s="515"/>
      <c r="AF398" s="516"/>
      <c r="AG398" s="516"/>
    </row>
    <row r="399" spans="3:33" s="514" customFormat="1">
      <c r="C399" s="515"/>
      <c r="D399" s="515"/>
      <c r="F399" s="516"/>
      <c r="G399" s="516"/>
      <c r="H399" s="516"/>
      <c r="I399" s="517"/>
      <c r="J399" s="516"/>
      <c r="K399" s="516"/>
      <c r="L399" s="516"/>
      <c r="M399" s="518"/>
      <c r="N399" s="519"/>
      <c r="O399" s="515"/>
      <c r="P399" s="515"/>
      <c r="Q399" s="515"/>
      <c r="AF399" s="516"/>
      <c r="AG399" s="516"/>
    </row>
    <row r="400" spans="3:33" s="514" customFormat="1">
      <c r="C400" s="515"/>
      <c r="D400" s="515"/>
      <c r="F400" s="516"/>
      <c r="G400" s="516"/>
      <c r="H400" s="516"/>
      <c r="I400" s="517"/>
      <c r="J400" s="516"/>
      <c r="K400" s="516"/>
      <c r="L400" s="516"/>
      <c r="M400" s="518"/>
      <c r="N400" s="519"/>
      <c r="O400" s="515"/>
      <c r="P400" s="515"/>
      <c r="Q400" s="515"/>
      <c r="AF400" s="516"/>
      <c r="AG400" s="516"/>
    </row>
    <row r="401" spans="3:33" s="514" customFormat="1">
      <c r="C401" s="515"/>
      <c r="D401" s="515"/>
      <c r="F401" s="516"/>
      <c r="G401" s="516"/>
      <c r="H401" s="516"/>
      <c r="I401" s="517"/>
      <c r="J401" s="516"/>
      <c r="K401" s="516"/>
      <c r="L401" s="516"/>
      <c r="M401" s="518"/>
      <c r="N401" s="519"/>
      <c r="O401" s="515"/>
      <c r="P401" s="515"/>
      <c r="Q401" s="515"/>
      <c r="AF401" s="516"/>
      <c r="AG401" s="516"/>
    </row>
    <row r="402" spans="3:33" s="514" customFormat="1">
      <c r="C402" s="515"/>
      <c r="D402" s="515"/>
      <c r="F402" s="516"/>
      <c r="G402" s="516"/>
      <c r="H402" s="516"/>
      <c r="I402" s="517"/>
      <c r="J402" s="516"/>
      <c r="K402" s="516"/>
      <c r="L402" s="516"/>
      <c r="M402" s="518"/>
      <c r="N402" s="519"/>
      <c r="O402" s="515"/>
      <c r="P402" s="515"/>
      <c r="Q402" s="515"/>
      <c r="AF402" s="516"/>
      <c r="AG402" s="516"/>
    </row>
    <row r="403" spans="3:33" s="514" customFormat="1">
      <c r="C403" s="515"/>
      <c r="D403" s="515"/>
      <c r="F403" s="516"/>
      <c r="G403" s="516"/>
      <c r="H403" s="516"/>
      <c r="I403" s="517"/>
      <c r="J403" s="516"/>
      <c r="K403" s="516"/>
      <c r="L403" s="516"/>
      <c r="M403" s="518"/>
      <c r="N403" s="519"/>
      <c r="O403" s="515"/>
      <c r="P403" s="515"/>
      <c r="Q403" s="515"/>
      <c r="AF403" s="516"/>
      <c r="AG403" s="516"/>
    </row>
    <row r="404" spans="3:33" s="514" customFormat="1">
      <c r="C404" s="515"/>
      <c r="D404" s="515"/>
      <c r="F404" s="516"/>
      <c r="G404" s="516"/>
      <c r="H404" s="516"/>
      <c r="I404" s="517"/>
      <c r="J404" s="516"/>
      <c r="K404" s="516"/>
      <c r="L404" s="516"/>
      <c r="M404" s="518"/>
      <c r="N404" s="519"/>
      <c r="O404" s="515"/>
      <c r="P404" s="515"/>
      <c r="Q404" s="515"/>
      <c r="AF404" s="516"/>
      <c r="AG404" s="516"/>
    </row>
    <row r="405" spans="3:33" s="514" customFormat="1">
      <c r="C405" s="515"/>
      <c r="D405" s="515"/>
      <c r="F405" s="516"/>
      <c r="G405" s="516"/>
      <c r="H405" s="516"/>
      <c r="I405" s="517"/>
      <c r="J405" s="516"/>
      <c r="K405" s="516"/>
      <c r="L405" s="516"/>
      <c r="M405" s="518"/>
      <c r="N405" s="519"/>
      <c r="O405" s="515"/>
      <c r="P405" s="515"/>
      <c r="Q405" s="515"/>
      <c r="AF405" s="516"/>
      <c r="AG405" s="516"/>
    </row>
    <row r="406" spans="3:33" s="514" customFormat="1">
      <c r="C406" s="515"/>
      <c r="D406" s="515"/>
      <c r="F406" s="516"/>
      <c r="G406" s="516"/>
      <c r="H406" s="516"/>
      <c r="I406" s="517"/>
      <c r="J406" s="516"/>
      <c r="K406" s="516"/>
      <c r="L406" s="516"/>
      <c r="M406" s="518"/>
      <c r="N406" s="519"/>
      <c r="O406" s="515"/>
      <c r="P406" s="515"/>
      <c r="Q406" s="515"/>
      <c r="AF406" s="516"/>
      <c r="AG406" s="516"/>
    </row>
    <row r="407" spans="3:33" s="514" customFormat="1">
      <c r="C407" s="515"/>
      <c r="D407" s="515"/>
      <c r="F407" s="516"/>
      <c r="G407" s="516"/>
      <c r="H407" s="516"/>
      <c r="I407" s="517"/>
      <c r="J407" s="516"/>
      <c r="K407" s="516"/>
      <c r="L407" s="516"/>
      <c r="M407" s="518"/>
      <c r="N407" s="519"/>
      <c r="O407" s="515"/>
      <c r="P407" s="515"/>
      <c r="Q407" s="515"/>
      <c r="AF407" s="516"/>
      <c r="AG407" s="516"/>
    </row>
    <row r="408" spans="3:33" s="514" customFormat="1">
      <c r="C408" s="515"/>
      <c r="D408" s="515"/>
      <c r="F408" s="516"/>
      <c r="G408" s="516"/>
      <c r="H408" s="516"/>
      <c r="I408" s="517"/>
      <c r="J408" s="516"/>
      <c r="K408" s="516"/>
      <c r="L408" s="516"/>
      <c r="M408" s="518"/>
      <c r="N408" s="519"/>
      <c r="O408" s="515"/>
      <c r="P408" s="515"/>
      <c r="Q408" s="515"/>
      <c r="AF408" s="516"/>
      <c r="AG408" s="516"/>
    </row>
    <row r="409" spans="3:33" s="514" customFormat="1">
      <c r="C409" s="515"/>
      <c r="D409" s="515"/>
      <c r="F409" s="516"/>
      <c r="G409" s="516"/>
      <c r="H409" s="516"/>
      <c r="I409" s="517"/>
      <c r="J409" s="516"/>
      <c r="K409" s="516"/>
      <c r="L409" s="516"/>
      <c r="M409" s="518"/>
      <c r="N409" s="519"/>
      <c r="O409" s="515"/>
      <c r="P409" s="515"/>
      <c r="Q409" s="515"/>
      <c r="AF409" s="516"/>
      <c r="AG409" s="516"/>
    </row>
    <row r="410" spans="3:33" s="514" customFormat="1">
      <c r="C410" s="515"/>
      <c r="D410" s="515"/>
      <c r="F410" s="516"/>
      <c r="G410" s="516"/>
      <c r="H410" s="516"/>
      <c r="I410" s="517"/>
      <c r="J410" s="516"/>
      <c r="K410" s="516"/>
      <c r="L410" s="516"/>
      <c r="M410" s="518"/>
      <c r="N410" s="519"/>
      <c r="O410" s="515"/>
      <c r="P410" s="515"/>
      <c r="Q410" s="515"/>
      <c r="AF410" s="516"/>
      <c r="AG410" s="516"/>
    </row>
    <row r="411" spans="3:33" s="514" customFormat="1">
      <c r="C411" s="515"/>
      <c r="D411" s="515"/>
      <c r="F411" s="516"/>
      <c r="G411" s="516"/>
      <c r="H411" s="516"/>
      <c r="I411" s="517"/>
      <c r="J411" s="516"/>
      <c r="K411" s="516"/>
      <c r="L411" s="516"/>
      <c r="M411" s="518"/>
      <c r="N411" s="519"/>
      <c r="O411" s="515"/>
      <c r="P411" s="515"/>
      <c r="Q411" s="515"/>
      <c r="AF411" s="516"/>
      <c r="AG411" s="516"/>
    </row>
    <row r="412" spans="3:33" s="514" customFormat="1">
      <c r="C412" s="515"/>
      <c r="D412" s="515"/>
      <c r="F412" s="516"/>
      <c r="G412" s="516"/>
      <c r="H412" s="516"/>
      <c r="I412" s="517"/>
      <c r="J412" s="516"/>
      <c r="K412" s="516"/>
      <c r="L412" s="516"/>
      <c r="M412" s="518"/>
      <c r="N412" s="519"/>
      <c r="O412" s="515"/>
      <c r="P412" s="515"/>
      <c r="Q412" s="515"/>
      <c r="AF412" s="516"/>
      <c r="AG412" s="516"/>
    </row>
    <row r="413" spans="3:33" s="514" customFormat="1">
      <c r="C413" s="515"/>
      <c r="D413" s="515"/>
      <c r="F413" s="516"/>
      <c r="G413" s="516"/>
      <c r="H413" s="516"/>
      <c r="I413" s="517"/>
      <c r="J413" s="516"/>
      <c r="K413" s="516"/>
      <c r="L413" s="516"/>
      <c r="M413" s="518"/>
      <c r="N413" s="519"/>
      <c r="O413" s="515"/>
      <c r="P413" s="515"/>
      <c r="Q413" s="515"/>
      <c r="AF413" s="516"/>
      <c r="AG413" s="516"/>
    </row>
    <row r="414" spans="3:33" s="514" customFormat="1">
      <c r="C414" s="515"/>
      <c r="D414" s="515"/>
      <c r="F414" s="516"/>
      <c r="G414" s="516"/>
      <c r="H414" s="516"/>
      <c r="I414" s="517"/>
      <c r="J414" s="516"/>
      <c r="K414" s="516"/>
      <c r="L414" s="516"/>
      <c r="M414" s="518"/>
      <c r="N414" s="519"/>
      <c r="O414" s="515"/>
      <c r="P414" s="515"/>
      <c r="Q414" s="515"/>
      <c r="AF414" s="516"/>
      <c r="AG414" s="516"/>
    </row>
    <row r="415" spans="3:33" s="514" customFormat="1">
      <c r="C415" s="515"/>
      <c r="D415" s="515"/>
      <c r="F415" s="516"/>
      <c r="G415" s="516"/>
      <c r="H415" s="516"/>
      <c r="I415" s="517"/>
      <c r="J415" s="516"/>
      <c r="K415" s="516"/>
      <c r="L415" s="516"/>
      <c r="M415" s="518"/>
      <c r="N415" s="519"/>
      <c r="O415" s="515"/>
      <c r="P415" s="515"/>
      <c r="Q415" s="515"/>
      <c r="AF415" s="516"/>
      <c r="AG415" s="516"/>
    </row>
    <row r="416" spans="3:33" s="514" customFormat="1">
      <c r="C416" s="515"/>
      <c r="D416" s="515"/>
      <c r="F416" s="516"/>
      <c r="G416" s="516"/>
      <c r="H416" s="516"/>
      <c r="I416" s="517"/>
      <c r="J416" s="516"/>
      <c r="K416" s="516"/>
      <c r="L416" s="516"/>
      <c r="M416" s="518"/>
      <c r="N416" s="519"/>
      <c r="O416" s="515"/>
      <c r="P416" s="515"/>
      <c r="Q416" s="515"/>
      <c r="AF416" s="516"/>
      <c r="AG416" s="516"/>
    </row>
    <row r="417" spans="3:33" s="514" customFormat="1">
      <c r="C417" s="515"/>
      <c r="D417" s="515"/>
      <c r="F417" s="516"/>
      <c r="G417" s="516"/>
      <c r="H417" s="516"/>
      <c r="I417" s="517"/>
      <c r="J417" s="516"/>
      <c r="K417" s="516"/>
      <c r="L417" s="516"/>
      <c r="M417" s="518"/>
      <c r="N417" s="519"/>
      <c r="O417" s="515"/>
      <c r="P417" s="515"/>
      <c r="Q417" s="515"/>
      <c r="AF417" s="516"/>
      <c r="AG417" s="516"/>
    </row>
    <row r="418" spans="3:33" s="514" customFormat="1">
      <c r="C418" s="515"/>
      <c r="D418" s="515"/>
      <c r="F418" s="516"/>
      <c r="G418" s="516"/>
      <c r="H418" s="516"/>
      <c r="I418" s="517"/>
      <c r="J418" s="516"/>
      <c r="K418" s="516"/>
      <c r="L418" s="516"/>
      <c r="M418" s="518"/>
      <c r="N418" s="519"/>
      <c r="O418" s="515"/>
      <c r="P418" s="515"/>
      <c r="Q418" s="515"/>
      <c r="AF418" s="516"/>
      <c r="AG418" s="516"/>
    </row>
    <row r="419" spans="3:33" s="514" customFormat="1">
      <c r="C419" s="515"/>
      <c r="D419" s="515"/>
      <c r="F419" s="516"/>
      <c r="G419" s="516"/>
      <c r="H419" s="516"/>
      <c r="I419" s="517"/>
      <c r="J419" s="516"/>
      <c r="K419" s="516"/>
      <c r="L419" s="516"/>
      <c r="M419" s="518"/>
      <c r="N419" s="519"/>
      <c r="O419" s="515"/>
      <c r="P419" s="515"/>
      <c r="Q419" s="515"/>
      <c r="AF419" s="516"/>
      <c r="AG419" s="516"/>
    </row>
    <row r="420" spans="3:33" s="514" customFormat="1">
      <c r="C420" s="515"/>
      <c r="D420" s="515"/>
      <c r="F420" s="516"/>
      <c r="G420" s="516"/>
      <c r="H420" s="516"/>
      <c r="I420" s="517"/>
      <c r="J420" s="516"/>
      <c r="K420" s="516"/>
      <c r="L420" s="516"/>
      <c r="M420" s="518"/>
      <c r="N420" s="519"/>
      <c r="O420" s="515"/>
      <c r="P420" s="515"/>
      <c r="Q420" s="515"/>
      <c r="AF420" s="516"/>
      <c r="AG420" s="516"/>
    </row>
    <row r="421" spans="3:33" s="514" customFormat="1">
      <c r="C421" s="515"/>
      <c r="D421" s="515"/>
      <c r="F421" s="516"/>
      <c r="G421" s="516"/>
      <c r="H421" s="516"/>
      <c r="I421" s="517"/>
      <c r="J421" s="516"/>
      <c r="K421" s="516"/>
      <c r="L421" s="516"/>
      <c r="M421" s="518"/>
      <c r="N421" s="519"/>
      <c r="O421" s="515"/>
      <c r="P421" s="515"/>
      <c r="Q421" s="515"/>
      <c r="AF421" s="516"/>
      <c r="AG421" s="516"/>
    </row>
    <row r="422" spans="3:33" s="514" customFormat="1">
      <c r="C422" s="515"/>
      <c r="D422" s="515"/>
      <c r="F422" s="516"/>
      <c r="G422" s="516"/>
      <c r="H422" s="516"/>
      <c r="I422" s="517"/>
      <c r="J422" s="516"/>
      <c r="K422" s="516"/>
      <c r="L422" s="516"/>
      <c r="M422" s="518"/>
      <c r="N422" s="519"/>
      <c r="O422" s="515"/>
      <c r="P422" s="515"/>
      <c r="Q422" s="515"/>
      <c r="AF422" s="516"/>
      <c r="AG422" s="516"/>
    </row>
    <row r="423" spans="3:33" s="514" customFormat="1">
      <c r="C423" s="515"/>
      <c r="D423" s="515"/>
      <c r="F423" s="516"/>
      <c r="G423" s="516"/>
      <c r="H423" s="516"/>
      <c r="I423" s="517"/>
      <c r="J423" s="516"/>
      <c r="K423" s="516"/>
      <c r="L423" s="516"/>
      <c r="M423" s="518"/>
      <c r="N423" s="519"/>
      <c r="O423" s="515"/>
      <c r="P423" s="515"/>
      <c r="Q423" s="515"/>
      <c r="AF423" s="516"/>
      <c r="AG423" s="516"/>
    </row>
    <row r="424" spans="3:33" s="514" customFormat="1">
      <c r="C424" s="515"/>
      <c r="D424" s="515"/>
      <c r="F424" s="516"/>
      <c r="G424" s="516"/>
      <c r="H424" s="516"/>
      <c r="I424" s="517"/>
      <c r="J424" s="516"/>
      <c r="K424" s="516"/>
      <c r="L424" s="516"/>
      <c r="M424" s="518"/>
      <c r="N424" s="519"/>
      <c r="O424" s="515"/>
      <c r="P424" s="515"/>
      <c r="Q424" s="515"/>
      <c r="AF424" s="516"/>
      <c r="AG424" s="516"/>
    </row>
    <row r="425" spans="3:33" s="514" customFormat="1">
      <c r="C425" s="515"/>
      <c r="D425" s="515"/>
      <c r="F425" s="516"/>
      <c r="G425" s="516"/>
      <c r="H425" s="516"/>
      <c r="I425" s="517"/>
      <c r="J425" s="516"/>
      <c r="K425" s="516"/>
      <c r="L425" s="516"/>
      <c r="M425" s="518"/>
      <c r="N425" s="519"/>
      <c r="O425" s="515"/>
      <c r="P425" s="515"/>
      <c r="Q425" s="515"/>
      <c r="AF425" s="516"/>
      <c r="AG425" s="516"/>
    </row>
    <row r="426" spans="3:33" s="514" customFormat="1">
      <c r="C426" s="515"/>
      <c r="D426" s="515"/>
      <c r="F426" s="516"/>
      <c r="G426" s="516"/>
      <c r="H426" s="516"/>
      <c r="I426" s="517"/>
      <c r="J426" s="516"/>
      <c r="K426" s="516"/>
      <c r="L426" s="516"/>
      <c r="M426" s="518"/>
      <c r="N426" s="519"/>
      <c r="O426" s="515"/>
      <c r="P426" s="515"/>
      <c r="Q426" s="515"/>
      <c r="AF426" s="516"/>
      <c r="AG426" s="516"/>
    </row>
    <row r="427" spans="3:33" s="514" customFormat="1">
      <c r="C427" s="515"/>
      <c r="D427" s="515"/>
      <c r="F427" s="516"/>
      <c r="G427" s="516"/>
      <c r="H427" s="516"/>
      <c r="I427" s="517"/>
      <c r="J427" s="516"/>
      <c r="K427" s="516"/>
      <c r="L427" s="516"/>
      <c r="M427" s="518"/>
      <c r="N427" s="519"/>
      <c r="O427" s="515"/>
      <c r="P427" s="515"/>
      <c r="Q427" s="515"/>
      <c r="AF427" s="516"/>
      <c r="AG427" s="516"/>
    </row>
    <row r="428" spans="3:33" s="514" customFormat="1">
      <c r="C428" s="515"/>
      <c r="D428" s="515"/>
      <c r="F428" s="516"/>
      <c r="G428" s="516"/>
      <c r="H428" s="516"/>
      <c r="I428" s="517"/>
      <c r="J428" s="516"/>
      <c r="K428" s="516"/>
      <c r="L428" s="516"/>
      <c r="M428" s="518"/>
      <c r="N428" s="519"/>
      <c r="O428" s="515"/>
      <c r="P428" s="515"/>
      <c r="Q428" s="515"/>
      <c r="AF428" s="516"/>
      <c r="AG428" s="516"/>
    </row>
    <row r="429" spans="3:33" s="514" customFormat="1">
      <c r="C429" s="515"/>
      <c r="D429" s="515"/>
      <c r="F429" s="516"/>
      <c r="G429" s="516"/>
      <c r="H429" s="516"/>
      <c r="I429" s="517"/>
      <c r="J429" s="516"/>
      <c r="K429" s="516"/>
      <c r="L429" s="516"/>
      <c r="M429" s="518"/>
      <c r="N429" s="519"/>
      <c r="O429" s="515"/>
      <c r="P429" s="515"/>
      <c r="Q429" s="515"/>
      <c r="AF429" s="516"/>
      <c r="AG429" s="516"/>
    </row>
    <row r="430" spans="3:33" s="514" customFormat="1">
      <c r="C430" s="515"/>
      <c r="D430" s="515"/>
      <c r="F430" s="516"/>
      <c r="G430" s="516"/>
      <c r="H430" s="516"/>
      <c r="I430" s="517"/>
      <c r="J430" s="516"/>
      <c r="K430" s="516"/>
      <c r="L430" s="516"/>
      <c r="M430" s="518"/>
      <c r="N430" s="519"/>
      <c r="O430" s="515"/>
      <c r="P430" s="515"/>
      <c r="Q430" s="515"/>
      <c r="AF430" s="516"/>
      <c r="AG430" s="516"/>
    </row>
    <row r="431" spans="3:33" s="514" customFormat="1">
      <c r="C431" s="515"/>
      <c r="D431" s="515"/>
      <c r="F431" s="516"/>
      <c r="G431" s="516"/>
      <c r="H431" s="516"/>
      <c r="I431" s="517"/>
      <c r="J431" s="516"/>
      <c r="K431" s="516"/>
      <c r="L431" s="516"/>
      <c r="M431" s="518"/>
      <c r="N431" s="519"/>
      <c r="O431" s="515"/>
      <c r="P431" s="515"/>
      <c r="Q431" s="515"/>
      <c r="AF431" s="516"/>
      <c r="AG431" s="516"/>
    </row>
    <row r="432" spans="3:33" s="514" customFormat="1">
      <c r="C432" s="515"/>
      <c r="D432" s="515"/>
      <c r="F432" s="516"/>
      <c r="G432" s="516"/>
      <c r="H432" s="516"/>
      <c r="I432" s="517"/>
      <c r="J432" s="516"/>
      <c r="K432" s="516"/>
      <c r="L432" s="516"/>
      <c r="M432" s="518"/>
      <c r="N432" s="519"/>
      <c r="O432" s="515"/>
      <c r="P432" s="515"/>
      <c r="Q432" s="515"/>
      <c r="AF432" s="516"/>
      <c r="AG432" s="516"/>
    </row>
    <row r="433" spans="3:33" s="514" customFormat="1">
      <c r="C433" s="515"/>
      <c r="D433" s="515"/>
      <c r="F433" s="516"/>
      <c r="G433" s="516"/>
      <c r="H433" s="516"/>
      <c r="I433" s="517"/>
      <c r="J433" s="516"/>
      <c r="K433" s="516"/>
      <c r="L433" s="516"/>
      <c r="M433" s="518"/>
      <c r="N433" s="519"/>
      <c r="O433" s="515"/>
      <c r="P433" s="515"/>
      <c r="Q433" s="515"/>
      <c r="AF433" s="516"/>
      <c r="AG433" s="516"/>
    </row>
    <row r="434" spans="3:33" s="514" customFormat="1">
      <c r="C434" s="515"/>
      <c r="D434" s="515"/>
      <c r="F434" s="516"/>
      <c r="G434" s="516"/>
      <c r="H434" s="516"/>
      <c r="I434" s="517"/>
      <c r="J434" s="516"/>
      <c r="K434" s="516"/>
      <c r="L434" s="516"/>
      <c r="M434" s="518"/>
      <c r="N434" s="519"/>
      <c r="O434" s="515"/>
      <c r="P434" s="515"/>
      <c r="Q434" s="515"/>
      <c r="AF434" s="516"/>
      <c r="AG434" s="516"/>
    </row>
    <row r="435" spans="3:33" s="514" customFormat="1">
      <c r="C435" s="515"/>
      <c r="D435" s="515"/>
      <c r="F435" s="516"/>
      <c r="G435" s="516"/>
      <c r="H435" s="516"/>
      <c r="I435" s="517"/>
      <c r="J435" s="516"/>
      <c r="K435" s="516"/>
      <c r="L435" s="516"/>
      <c r="M435" s="518"/>
      <c r="N435" s="519"/>
      <c r="O435" s="515"/>
      <c r="P435" s="515"/>
      <c r="Q435" s="515"/>
      <c r="AF435" s="516"/>
      <c r="AG435" s="516"/>
    </row>
    <row r="436" spans="3:33" s="514" customFormat="1">
      <c r="C436" s="515"/>
      <c r="D436" s="515"/>
      <c r="F436" s="516"/>
      <c r="G436" s="516"/>
      <c r="H436" s="516"/>
      <c r="I436" s="517"/>
      <c r="J436" s="516"/>
      <c r="K436" s="516"/>
      <c r="L436" s="516"/>
      <c r="M436" s="518"/>
      <c r="N436" s="519"/>
      <c r="O436" s="515"/>
      <c r="P436" s="515"/>
      <c r="Q436" s="515"/>
      <c r="AF436" s="516"/>
      <c r="AG436" s="516"/>
    </row>
    <row r="437" spans="3:33" s="514" customFormat="1">
      <c r="C437" s="515"/>
      <c r="D437" s="515"/>
      <c r="F437" s="516"/>
      <c r="G437" s="516"/>
      <c r="H437" s="516"/>
      <c r="I437" s="517"/>
      <c r="J437" s="516"/>
      <c r="K437" s="516"/>
      <c r="L437" s="516"/>
      <c r="M437" s="518"/>
      <c r="N437" s="519"/>
      <c r="O437" s="515"/>
      <c r="P437" s="515"/>
      <c r="Q437" s="515"/>
      <c r="AF437" s="516"/>
      <c r="AG437" s="516"/>
    </row>
    <row r="438" spans="3:33" s="514" customFormat="1">
      <c r="C438" s="515"/>
      <c r="D438" s="515"/>
      <c r="F438" s="516"/>
      <c r="G438" s="516"/>
      <c r="H438" s="516"/>
      <c r="I438" s="517"/>
      <c r="J438" s="516"/>
      <c r="K438" s="516"/>
      <c r="L438" s="516"/>
      <c r="M438" s="518"/>
      <c r="N438" s="519"/>
      <c r="O438" s="515"/>
      <c r="P438" s="515"/>
      <c r="Q438" s="515"/>
      <c r="AF438" s="516"/>
      <c r="AG438" s="516"/>
    </row>
    <row r="439" spans="3:33" s="514" customFormat="1">
      <c r="C439" s="515"/>
      <c r="D439" s="515"/>
      <c r="F439" s="516"/>
      <c r="G439" s="516"/>
      <c r="H439" s="516"/>
      <c r="I439" s="517"/>
      <c r="J439" s="516"/>
      <c r="K439" s="516"/>
      <c r="L439" s="516"/>
      <c r="M439" s="518"/>
      <c r="N439" s="519"/>
      <c r="O439" s="515"/>
      <c r="P439" s="515"/>
      <c r="Q439" s="515"/>
      <c r="AF439" s="516"/>
      <c r="AG439" s="516"/>
    </row>
    <row r="440" spans="3:33" s="514" customFormat="1">
      <c r="C440" s="515"/>
      <c r="D440" s="515"/>
      <c r="F440" s="516"/>
      <c r="G440" s="516"/>
      <c r="H440" s="516"/>
      <c r="I440" s="517"/>
      <c r="J440" s="516"/>
      <c r="K440" s="516"/>
      <c r="L440" s="516"/>
      <c r="M440" s="518"/>
      <c r="N440" s="519"/>
      <c r="O440" s="515"/>
      <c r="P440" s="515"/>
      <c r="Q440" s="515"/>
      <c r="AF440" s="516"/>
      <c r="AG440" s="516"/>
    </row>
    <row r="441" spans="3:33" s="514" customFormat="1">
      <c r="C441" s="515"/>
      <c r="D441" s="515"/>
      <c r="F441" s="516"/>
      <c r="G441" s="516"/>
      <c r="H441" s="516"/>
      <c r="I441" s="517"/>
      <c r="J441" s="516"/>
      <c r="K441" s="516"/>
      <c r="L441" s="516"/>
      <c r="M441" s="518"/>
      <c r="N441" s="519"/>
      <c r="O441" s="515"/>
      <c r="P441" s="515"/>
      <c r="Q441" s="515"/>
      <c r="AF441" s="516"/>
      <c r="AG441" s="516"/>
    </row>
    <row r="442" spans="3:33" s="514" customFormat="1">
      <c r="C442" s="515"/>
      <c r="D442" s="515"/>
      <c r="F442" s="516"/>
      <c r="G442" s="516"/>
      <c r="H442" s="516"/>
      <c r="I442" s="517"/>
      <c r="J442" s="516"/>
      <c r="K442" s="516"/>
      <c r="L442" s="516"/>
      <c r="M442" s="518"/>
      <c r="N442" s="519"/>
      <c r="O442" s="515"/>
      <c r="P442" s="515"/>
      <c r="Q442" s="515"/>
      <c r="AF442" s="516"/>
      <c r="AG442" s="516"/>
    </row>
    <row r="443" spans="3:33" s="514" customFormat="1">
      <c r="C443" s="515"/>
      <c r="D443" s="515"/>
      <c r="F443" s="516"/>
      <c r="G443" s="516"/>
      <c r="H443" s="516"/>
      <c r="I443" s="517"/>
      <c r="J443" s="516"/>
      <c r="K443" s="516"/>
      <c r="L443" s="516"/>
      <c r="M443" s="518"/>
      <c r="N443" s="519"/>
      <c r="O443" s="515"/>
      <c r="P443" s="515"/>
      <c r="Q443" s="515"/>
      <c r="AF443" s="516"/>
      <c r="AG443" s="516"/>
    </row>
    <row r="444" spans="3:33" s="514" customFormat="1">
      <c r="C444" s="515"/>
      <c r="D444" s="515"/>
      <c r="F444" s="516"/>
      <c r="G444" s="516"/>
      <c r="H444" s="516"/>
      <c r="I444" s="517"/>
      <c r="J444" s="516"/>
      <c r="K444" s="516"/>
      <c r="L444" s="516"/>
      <c r="M444" s="518"/>
      <c r="N444" s="519"/>
      <c r="O444" s="515"/>
      <c r="P444" s="515"/>
      <c r="Q444" s="515"/>
      <c r="AF444" s="516"/>
      <c r="AG444" s="516"/>
    </row>
    <row r="445" spans="3:33" s="514" customFormat="1">
      <c r="C445" s="515"/>
      <c r="D445" s="515"/>
      <c r="F445" s="516"/>
      <c r="G445" s="516"/>
      <c r="H445" s="516"/>
      <c r="I445" s="517"/>
      <c r="J445" s="516"/>
      <c r="K445" s="516"/>
      <c r="L445" s="516"/>
      <c r="M445" s="518"/>
      <c r="N445" s="519"/>
      <c r="O445" s="515"/>
      <c r="P445" s="515"/>
      <c r="Q445" s="515"/>
      <c r="AF445" s="516"/>
      <c r="AG445" s="516"/>
    </row>
    <row r="446" spans="3:33" s="514" customFormat="1">
      <c r="C446" s="515"/>
      <c r="D446" s="515"/>
      <c r="F446" s="516"/>
      <c r="G446" s="516"/>
      <c r="H446" s="516"/>
      <c r="I446" s="517"/>
      <c r="J446" s="516"/>
      <c r="K446" s="516"/>
      <c r="L446" s="516"/>
      <c r="M446" s="518"/>
      <c r="N446" s="519"/>
      <c r="O446" s="515"/>
      <c r="P446" s="515"/>
      <c r="Q446" s="515"/>
      <c r="AF446" s="516"/>
      <c r="AG446" s="516"/>
    </row>
    <row r="447" spans="3:33" s="514" customFormat="1">
      <c r="C447" s="515"/>
      <c r="D447" s="515"/>
      <c r="F447" s="516"/>
      <c r="G447" s="516"/>
      <c r="H447" s="516"/>
      <c r="I447" s="517"/>
      <c r="J447" s="516"/>
      <c r="K447" s="516"/>
      <c r="L447" s="516"/>
      <c r="M447" s="518"/>
      <c r="N447" s="519"/>
      <c r="O447" s="515"/>
      <c r="P447" s="515"/>
      <c r="Q447" s="515"/>
      <c r="AF447" s="516"/>
      <c r="AG447" s="516"/>
    </row>
    <row r="448" spans="3:33" s="514" customFormat="1">
      <c r="C448" s="515"/>
      <c r="D448" s="515"/>
      <c r="F448" s="516"/>
      <c r="G448" s="516"/>
      <c r="H448" s="516"/>
      <c r="I448" s="517"/>
      <c r="J448" s="516"/>
      <c r="K448" s="516"/>
      <c r="L448" s="516"/>
      <c r="M448" s="518"/>
      <c r="N448" s="519"/>
      <c r="O448" s="515"/>
      <c r="P448" s="515"/>
      <c r="Q448" s="515"/>
      <c r="AF448" s="516"/>
      <c r="AG448" s="516"/>
    </row>
    <row r="449" spans="3:33" s="514" customFormat="1">
      <c r="C449" s="515"/>
      <c r="D449" s="515"/>
      <c r="F449" s="516"/>
      <c r="G449" s="516"/>
      <c r="H449" s="516"/>
      <c r="I449" s="517"/>
      <c r="J449" s="516"/>
      <c r="K449" s="516"/>
      <c r="L449" s="516"/>
      <c r="M449" s="518"/>
      <c r="N449" s="519"/>
      <c r="O449" s="515"/>
      <c r="P449" s="515"/>
      <c r="Q449" s="515"/>
      <c r="AF449" s="516"/>
      <c r="AG449" s="516"/>
    </row>
    <row r="450" spans="3:33" s="514" customFormat="1">
      <c r="C450" s="515"/>
      <c r="D450" s="515"/>
      <c r="F450" s="516"/>
      <c r="G450" s="516"/>
      <c r="H450" s="516"/>
      <c r="I450" s="517"/>
      <c r="J450" s="516"/>
      <c r="K450" s="516"/>
      <c r="L450" s="516"/>
      <c r="M450" s="518"/>
      <c r="N450" s="519"/>
      <c r="O450" s="515"/>
      <c r="P450" s="515"/>
      <c r="Q450" s="515"/>
      <c r="AF450" s="516"/>
      <c r="AG450" s="516"/>
    </row>
    <row r="451" spans="3:33" s="514" customFormat="1">
      <c r="C451" s="515"/>
      <c r="D451" s="515"/>
      <c r="F451" s="516"/>
      <c r="G451" s="516"/>
      <c r="H451" s="516"/>
      <c r="I451" s="517"/>
      <c r="J451" s="516"/>
      <c r="K451" s="516"/>
      <c r="L451" s="516"/>
      <c r="M451" s="518"/>
      <c r="N451" s="519"/>
      <c r="O451" s="515"/>
      <c r="P451" s="515"/>
      <c r="Q451" s="515"/>
      <c r="AF451" s="516"/>
      <c r="AG451" s="516"/>
    </row>
    <row r="452" spans="3:33" s="514" customFormat="1">
      <c r="C452" s="515"/>
      <c r="D452" s="515"/>
      <c r="F452" s="516"/>
      <c r="G452" s="516"/>
      <c r="H452" s="516"/>
      <c r="I452" s="517"/>
      <c r="J452" s="516"/>
      <c r="K452" s="516"/>
      <c r="L452" s="516"/>
      <c r="M452" s="518"/>
      <c r="N452" s="519"/>
      <c r="O452" s="515"/>
      <c r="P452" s="515"/>
      <c r="Q452" s="515"/>
      <c r="AF452" s="516"/>
      <c r="AG452" s="516"/>
    </row>
    <row r="453" spans="3:33" s="514" customFormat="1">
      <c r="C453" s="515"/>
      <c r="D453" s="515"/>
      <c r="F453" s="516"/>
      <c r="G453" s="516"/>
      <c r="H453" s="516"/>
      <c r="I453" s="517"/>
      <c r="J453" s="516"/>
      <c r="K453" s="516"/>
      <c r="L453" s="516"/>
      <c r="M453" s="518"/>
      <c r="N453" s="519"/>
      <c r="O453" s="515"/>
      <c r="P453" s="515"/>
      <c r="Q453" s="515"/>
      <c r="AF453" s="516"/>
      <c r="AG453" s="516"/>
    </row>
    <row r="454" spans="3:33" s="514" customFormat="1">
      <c r="C454" s="515"/>
      <c r="D454" s="515"/>
      <c r="F454" s="516"/>
      <c r="G454" s="516"/>
      <c r="H454" s="516"/>
      <c r="I454" s="517"/>
      <c r="J454" s="516"/>
      <c r="K454" s="516"/>
      <c r="L454" s="516"/>
      <c r="M454" s="518"/>
      <c r="N454" s="519"/>
      <c r="O454" s="515"/>
      <c r="P454" s="515"/>
      <c r="Q454" s="515"/>
      <c r="AF454" s="516"/>
      <c r="AG454" s="516"/>
    </row>
    <row r="455" spans="3:33" s="514" customFormat="1">
      <c r="C455" s="515"/>
      <c r="D455" s="515"/>
      <c r="F455" s="516"/>
      <c r="G455" s="516"/>
      <c r="H455" s="516"/>
      <c r="I455" s="517"/>
      <c r="J455" s="516"/>
      <c r="K455" s="516"/>
      <c r="L455" s="516"/>
      <c r="M455" s="518"/>
      <c r="N455" s="519"/>
      <c r="O455" s="515"/>
      <c r="P455" s="515"/>
      <c r="Q455" s="515"/>
      <c r="AF455" s="516"/>
      <c r="AG455" s="516"/>
    </row>
    <row r="456" spans="3:33" s="514" customFormat="1">
      <c r="C456" s="515"/>
      <c r="D456" s="515"/>
      <c r="F456" s="516"/>
      <c r="G456" s="516"/>
      <c r="H456" s="516"/>
      <c r="I456" s="517"/>
      <c r="J456" s="516"/>
      <c r="K456" s="516"/>
      <c r="L456" s="516"/>
      <c r="M456" s="518"/>
      <c r="N456" s="519"/>
      <c r="O456" s="515"/>
      <c r="P456" s="515"/>
      <c r="Q456" s="515"/>
      <c r="AF456" s="516"/>
      <c r="AG456" s="516"/>
    </row>
    <row r="457" spans="3:33" s="514" customFormat="1">
      <c r="C457" s="515"/>
      <c r="D457" s="515"/>
      <c r="F457" s="516"/>
      <c r="G457" s="516"/>
      <c r="H457" s="516"/>
      <c r="I457" s="517"/>
      <c r="J457" s="516"/>
      <c r="K457" s="516"/>
      <c r="L457" s="516"/>
      <c r="M457" s="518"/>
      <c r="N457" s="519"/>
      <c r="O457" s="515"/>
      <c r="P457" s="515"/>
      <c r="Q457" s="515"/>
      <c r="AF457" s="516"/>
      <c r="AG457" s="516"/>
    </row>
    <row r="458" spans="3:33" s="514" customFormat="1">
      <c r="C458" s="515"/>
      <c r="D458" s="515"/>
      <c r="F458" s="516"/>
      <c r="G458" s="516"/>
      <c r="H458" s="516"/>
      <c r="I458" s="517"/>
      <c r="J458" s="516"/>
      <c r="K458" s="516"/>
      <c r="L458" s="516"/>
      <c r="M458" s="518"/>
      <c r="N458" s="519"/>
      <c r="O458" s="515"/>
      <c r="P458" s="515"/>
      <c r="Q458" s="515"/>
      <c r="AF458" s="516"/>
      <c r="AG458" s="516"/>
    </row>
    <row r="459" spans="3:33" s="514" customFormat="1">
      <c r="C459" s="515"/>
      <c r="D459" s="515"/>
      <c r="F459" s="516"/>
      <c r="G459" s="516"/>
      <c r="H459" s="516"/>
      <c r="I459" s="517"/>
      <c r="J459" s="516"/>
      <c r="K459" s="516"/>
      <c r="L459" s="516"/>
      <c r="M459" s="518"/>
      <c r="N459" s="519"/>
      <c r="O459" s="515"/>
      <c r="P459" s="515"/>
      <c r="Q459" s="515"/>
      <c r="AF459" s="516"/>
      <c r="AG459" s="516"/>
    </row>
    <row r="460" spans="3:33" s="514" customFormat="1">
      <c r="C460" s="515"/>
      <c r="D460" s="515"/>
      <c r="F460" s="516"/>
      <c r="G460" s="516"/>
      <c r="H460" s="516"/>
      <c r="I460" s="517"/>
      <c r="J460" s="516"/>
      <c r="K460" s="516"/>
      <c r="L460" s="516"/>
      <c r="M460" s="518"/>
      <c r="N460" s="519"/>
      <c r="O460" s="515"/>
      <c r="P460" s="515"/>
      <c r="Q460" s="515"/>
      <c r="AF460" s="516"/>
      <c r="AG460" s="516"/>
    </row>
    <row r="461" spans="3:33" s="514" customFormat="1">
      <c r="C461" s="515"/>
      <c r="D461" s="515"/>
      <c r="F461" s="516"/>
      <c r="G461" s="516"/>
      <c r="H461" s="516"/>
      <c r="I461" s="517"/>
      <c r="J461" s="516"/>
      <c r="K461" s="516"/>
      <c r="L461" s="516"/>
      <c r="M461" s="518"/>
      <c r="N461" s="519"/>
      <c r="O461" s="515"/>
      <c r="P461" s="515"/>
      <c r="Q461" s="515"/>
      <c r="AF461" s="516"/>
      <c r="AG461" s="516"/>
    </row>
    <row r="462" spans="3:33" s="514" customFormat="1">
      <c r="C462" s="515"/>
      <c r="D462" s="515"/>
      <c r="F462" s="516"/>
      <c r="G462" s="516"/>
      <c r="H462" s="516"/>
      <c r="I462" s="517"/>
      <c r="J462" s="516"/>
      <c r="K462" s="516"/>
      <c r="L462" s="516"/>
      <c r="M462" s="518"/>
      <c r="N462" s="519"/>
      <c r="O462" s="515"/>
      <c r="P462" s="515"/>
      <c r="Q462" s="515"/>
      <c r="AF462" s="516"/>
      <c r="AG462" s="516"/>
    </row>
    <row r="463" spans="3:33" s="514" customFormat="1">
      <c r="C463" s="515"/>
      <c r="D463" s="515"/>
      <c r="F463" s="516"/>
      <c r="G463" s="516"/>
      <c r="H463" s="516"/>
      <c r="I463" s="517"/>
      <c r="J463" s="516"/>
      <c r="K463" s="516"/>
      <c r="L463" s="516"/>
      <c r="M463" s="518"/>
      <c r="N463" s="519"/>
      <c r="O463" s="515"/>
      <c r="P463" s="515"/>
      <c r="Q463" s="515"/>
      <c r="AF463" s="516"/>
      <c r="AG463" s="516"/>
    </row>
    <row r="464" spans="3:33" s="514" customFormat="1">
      <c r="C464" s="515"/>
      <c r="D464" s="515"/>
      <c r="F464" s="516"/>
      <c r="G464" s="516"/>
      <c r="H464" s="516"/>
      <c r="I464" s="517"/>
      <c r="J464" s="516"/>
      <c r="K464" s="516"/>
      <c r="L464" s="516"/>
      <c r="M464" s="518"/>
      <c r="N464" s="519"/>
      <c r="O464" s="515"/>
      <c r="P464" s="515"/>
      <c r="Q464" s="515"/>
      <c r="AF464" s="516"/>
      <c r="AG464" s="516"/>
    </row>
    <row r="465" spans="3:33" s="514" customFormat="1">
      <c r="C465" s="515"/>
      <c r="D465" s="515"/>
      <c r="F465" s="516"/>
      <c r="G465" s="516"/>
      <c r="H465" s="516"/>
      <c r="I465" s="517"/>
      <c r="J465" s="516"/>
      <c r="K465" s="516"/>
      <c r="L465" s="516"/>
      <c r="M465" s="518"/>
      <c r="N465" s="519"/>
      <c r="O465" s="515"/>
      <c r="P465" s="515"/>
      <c r="Q465" s="515"/>
      <c r="AF465" s="516"/>
      <c r="AG465" s="516"/>
    </row>
    <row r="466" spans="3:33" s="514" customFormat="1">
      <c r="C466" s="515"/>
      <c r="D466" s="515"/>
      <c r="F466" s="516"/>
      <c r="G466" s="516"/>
      <c r="H466" s="516"/>
      <c r="I466" s="517"/>
      <c r="J466" s="516"/>
      <c r="K466" s="516"/>
      <c r="L466" s="516"/>
      <c r="M466" s="518"/>
      <c r="N466" s="519"/>
      <c r="O466" s="515"/>
      <c r="P466" s="515"/>
      <c r="Q466" s="515"/>
      <c r="AF466" s="516"/>
      <c r="AG466" s="516"/>
    </row>
    <row r="467" spans="3:33" s="514" customFormat="1">
      <c r="C467" s="515"/>
      <c r="D467" s="515"/>
      <c r="F467" s="516"/>
      <c r="G467" s="516"/>
      <c r="H467" s="516"/>
      <c r="I467" s="517"/>
      <c r="J467" s="516"/>
      <c r="K467" s="516"/>
      <c r="L467" s="516"/>
      <c r="M467" s="518"/>
      <c r="N467" s="519"/>
      <c r="O467" s="515"/>
      <c r="P467" s="515"/>
      <c r="Q467" s="515"/>
      <c r="AF467" s="516"/>
      <c r="AG467" s="516"/>
    </row>
    <row r="468" spans="3:33" s="514" customFormat="1">
      <c r="C468" s="515"/>
      <c r="D468" s="515"/>
      <c r="F468" s="516"/>
      <c r="G468" s="516"/>
      <c r="H468" s="516"/>
      <c r="I468" s="517"/>
      <c r="J468" s="516"/>
      <c r="K468" s="516"/>
      <c r="L468" s="516"/>
      <c r="M468" s="518"/>
      <c r="N468" s="519"/>
      <c r="O468" s="515"/>
      <c r="P468" s="515"/>
      <c r="Q468" s="515"/>
      <c r="AF468" s="516"/>
      <c r="AG468" s="516"/>
    </row>
    <row r="469" spans="3:33" s="514" customFormat="1">
      <c r="C469" s="515"/>
      <c r="D469" s="515"/>
      <c r="F469" s="516"/>
      <c r="G469" s="516"/>
      <c r="H469" s="516"/>
      <c r="I469" s="517"/>
      <c r="J469" s="516"/>
      <c r="K469" s="516"/>
      <c r="L469" s="516"/>
      <c r="M469" s="518"/>
      <c r="N469" s="519"/>
      <c r="O469" s="515"/>
      <c r="P469" s="515"/>
      <c r="Q469" s="515"/>
      <c r="AF469" s="516"/>
      <c r="AG469" s="516"/>
    </row>
    <row r="470" spans="3:33" s="514" customFormat="1">
      <c r="C470" s="515"/>
      <c r="D470" s="515"/>
      <c r="F470" s="516"/>
      <c r="G470" s="516"/>
      <c r="H470" s="516"/>
      <c r="I470" s="517"/>
      <c r="J470" s="516"/>
      <c r="K470" s="516"/>
      <c r="L470" s="516"/>
      <c r="M470" s="518"/>
      <c r="N470" s="519"/>
      <c r="O470" s="515"/>
      <c r="P470" s="515"/>
      <c r="Q470" s="515"/>
      <c r="AF470" s="516"/>
      <c r="AG470" s="516"/>
    </row>
    <row r="471" spans="3:33" s="514" customFormat="1">
      <c r="C471" s="515"/>
      <c r="D471" s="515"/>
      <c r="F471" s="516"/>
      <c r="G471" s="516"/>
      <c r="H471" s="516"/>
      <c r="I471" s="517"/>
      <c r="J471" s="516"/>
      <c r="K471" s="516"/>
      <c r="L471" s="516"/>
      <c r="M471" s="518"/>
      <c r="N471" s="519"/>
      <c r="O471" s="515"/>
      <c r="P471" s="515"/>
      <c r="Q471" s="515"/>
      <c r="AF471" s="516"/>
      <c r="AG471" s="516"/>
    </row>
    <row r="472" spans="3:33" s="514" customFormat="1">
      <c r="C472" s="515"/>
      <c r="D472" s="515"/>
      <c r="F472" s="516"/>
      <c r="G472" s="516"/>
      <c r="H472" s="516"/>
      <c r="I472" s="517"/>
      <c r="J472" s="516"/>
      <c r="K472" s="516"/>
      <c r="L472" s="516"/>
      <c r="M472" s="518"/>
      <c r="N472" s="519"/>
      <c r="O472" s="515"/>
      <c r="P472" s="515"/>
      <c r="Q472" s="515"/>
      <c r="AF472" s="516"/>
      <c r="AG472" s="516"/>
    </row>
    <row r="473" spans="3:33" s="514" customFormat="1">
      <c r="C473" s="515"/>
      <c r="D473" s="515"/>
      <c r="F473" s="516"/>
      <c r="G473" s="516"/>
      <c r="H473" s="516"/>
      <c r="I473" s="517"/>
      <c r="J473" s="516"/>
      <c r="K473" s="516"/>
      <c r="L473" s="516"/>
      <c r="M473" s="518"/>
      <c r="N473" s="519"/>
      <c r="O473" s="515"/>
      <c r="P473" s="515"/>
      <c r="Q473" s="515"/>
      <c r="AF473" s="516"/>
      <c r="AG473" s="516"/>
    </row>
    <row r="474" spans="3:33" s="514" customFormat="1">
      <c r="C474" s="515"/>
      <c r="D474" s="515"/>
      <c r="F474" s="516"/>
      <c r="G474" s="516"/>
      <c r="H474" s="516"/>
      <c r="I474" s="517"/>
      <c r="J474" s="516"/>
      <c r="K474" s="516"/>
      <c r="L474" s="516"/>
      <c r="M474" s="518"/>
      <c r="N474" s="519"/>
      <c r="O474" s="515"/>
      <c r="P474" s="515"/>
      <c r="Q474" s="515"/>
      <c r="AF474" s="516"/>
      <c r="AG474" s="516"/>
    </row>
    <row r="475" spans="3:33" s="514" customFormat="1">
      <c r="C475" s="515"/>
      <c r="D475" s="515"/>
      <c r="F475" s="516"/>
      <c r="G475" s="516"/>
      <c r="H475" s="516"/>
      <c r="I475" s="517"/>
      <c r="J475" s="516"/>
      <c r="K475" s="516"/>
      <c r="L475" s="516"/>
      <c r="M475" s="518"/>
      <c r="N475" s="519"/>
      <c r="O475" s="515"/>
      <c r="P475" s="515"/>
      <c r="Q475" s="515"/>
      <c r="AF475" s="516"/>
      <c r="AG475" s="516"/>
    </row>
    <row r="476" spans="3:33" s="514" customFormat="1">
      <c r="C476" s="515"/>
      <c r="D476" s="515"/>
      <c r="F476" s="516"/>
      <c r="G476" s="516"/>
      <c r="H476" s="516"/>
      <c r="I476" s="517"/>
      <c r="J476" s="516"/>
      <c r="K476" s="516"/>
      <c r="L476" s="516"/>
      <c r="M476" s="518"/>
      <c r="N476" s="519"/>
      <c r="O476" s="515"/>
      <c r="P476" s="515"/>
      <c r="Q476" s="515"/>
      <c r="AF476" s="516"/>
      <c r="AG476" s="516"/>
    </row>
    <row r="477" spans="3:33" s="514" customFormat="1">
      <c r="C477" s="515"/>
      <c r="D477" s="515"/>
      <c r="F477" s="516"/>
      <c r="G477" s="516"/>
      <c r="H477" s="516"/>
      <c r="I477" s="517"/>
      <c r="J477" s="516"/>
      <c r="K477" s="516"/>
      <c r="L477" s="516"/>
      <c r="M477" s="518"/>
      <c r="N477" s="519"/>
      <c r="O477" s="515"/>
      <c r="P477" s="515"/>
      <c r="Q477" s="515"/>
      <c r="AF477" s="516"/>
      <c r="AG477" s="516"/>
    </row>
    <row r="478" spans="3:33" s="514" customFormat="1">
      <c r="C478" s="515"/>
      <c r="D478" s="515"/>
      <c r="F478" s="516"/>
      <c r="G478" s="516"/>
      <c r="H478" s="516"/>
      <c r="I478" s="517"/>
      <c r="J478" s="516"/>
      <c r="K478" s="516"/>
      <c r="L478" s="516"/>
      <c r="M478" s="518"/>
      <c r="N478" s="519"/>
      <c r="O478" s="515"/>
      <c r="P478" s="515"/>
      <c r="Q478" s="515"/>
      <c r="AF478" s="516"/>
      <c r="AG478" s="516"/>
    </row>
    <row r="479" spans="3:33" s="514" customFormat="1">
      <c r="C479" s="515"/>
      <c r="D479" s="515"/>
      <c r="F479" s="516"/>
      <c r="G479" s="516"/>
      <c r="H479" s="516"/>
      <c r="I479" s="517"/>
      <c r="J479" s="516"/>
      <c r="K479" s="516"/>
      <c r="L479" s="516"/>
      <c r="M479" s="518"/>
      <c r="N479" s="519"/>
      <c r="O479" s="515"/>
      <c r="P479" s="515"/>
      <c r="Q479" s="515"/>
      <c r="AF479" s="516"/>
      <c r="AG479" s="516"/>
    </row>
    <row r="480" spans="3:33" s="514" customFormat="1">
      <c r="C480" s="515"/>
      <c r="D480" s="515"/>
      <c r="F480" s="516"/>
      <c r="G480" s="516"/>
      <c r="H480" s="516"/>
      <c r="I480" s="517"/>
      <c r="J480" s="516"/>
      <c r="K480" s="516"/>
      <c r="L480" s="516"/>
      <c r="M480" s="518"/>
      <c r="N480" s="519"/>
      <c r="O480" s="515"/>
      <c r="P480" s="515"/>
      <c r="Q480" s="515"/>
      <c r="AF480" s="516"/>
      <c r="AG480" s="516"/>
    </row>
    <row r="481" spans="3:33" s="514" customFormat="1">
      <c r="C481" s="515"/>
      <c r="D481" s="515"/>
      <c r="F481" s="516"/>
      <c r="G481" s="516"/>
      <c r="H481" s="516"/>
      <c r="I481" s="517"/>
      <c r="J481" s="516"/>
      <c r="K481" s="516"/>
      <c r="L481" s="516"/>
      <c r="M481" s="518"/>
      <c r="N481" s="519"/>
      <c r="O481" s="515"/>
      <c r="P481" s="515"/>
      <c r="Q481" s="515"/>
      <c r="AF481" s="516"/>
      <c r="AG481" s="516"/>
    </row>
    <row r="482" spans="3:33" s="514" customFormat="1">
      <c r="C482" s="515"/>
      <c r="D482" s="515"/>
      <c r="F482" s="516"/>
      <c r="G482" s="516"/>
      <c r="H482" s="516"/>
      <c r="I482" s="517"/>
      <c r="J482" s="516"/>
      <c r="K482" s="516"/>
      <c r="L482" s="516"/>
      <c r="M482" s="518"/>
      <c r="N482" s="519"/>
      <c r="O482" s="515"/>
      <c r="P482" s="515"/>
      <c r="Q482" s="515"/>
      <c r="AF482" s="516"/>
      <c r="AG482" s="516"/>
    </row>
    <row r="483" spans="3:33" s="514" customFormat="1">
      <c r="C483" s="515"/>
      <c r="D483" s="515"/>
      <c r="F483" s="516"/>
      <c r="G483" s="516"/>
      <c r="H483" s="516"/>
      <c r="I483" s="517"/>
      <c r="J483" s="516"/>
      <c r="K483" s="516"/>
      <c r="L483" s="516"/>
      <c r="M483" s="518"/>
      <c r="N483" s="519"/>
      <c r="O483" s="515"/>
      <c r="P483" s="515"/>
      <c r="Q483" s="515"/>
      <c r="AF483" s="516"/>
      <c r="AG483" s="516"/>
    </row>
    <row r="484" spans="3:33" s="514" customFormat="1">
      <c r="C484" s="515"/>
      <c r="D484" s="515"/>
      <c r="F484" s="516"/>
      <c r="G484" s="516"/>
      <c r="H484" s="516"/>
      <c r="I484" s="517"/>
      <c r="J484" s="516"/>
      <c r="K484" s="516"/>
      <c r="L484" s="516"/>
      <c r="M484" s="518"/>
      <c r="N484" s="519"/>
      <c r="O484" s="515"/>
      <c r="P484" s="515"/>
      <c r="Q484" s="515"/>
      <c r="AF484" s="516"/>
      <c r="AG484" s="516"/>
    </row>
    <row r="485" spans="3:33" s="514" customFormat="1">
      <c r="C485" s="515"/>
      <c r="D485" s="515"/>
      <c r="F485" s="516"/>
      <c r="G485" s="516"/>
      <c r="H485" s="516"/>
      <c r="I485" s="517"/>
      <c r="J485" s="516"/>
      <c r="K485" s="516"/>
      <c r="L485" s="516"/>
      <c r="M485" s="518"/>
      <c r="N485" s="519"/>
      <c r="O485" s="515"/>
      <c r="P485" s="515"/>
      <c r="Q485" s="515"/>
      <c r="AF485" s="516"/>
      <c r="AG485" s="516"/>
    </row>
    <row r="486" spans="3:33" s="514" customFormat="1">
      <c r="C486" s="515"/>
      <c r="D486" s="515"/>
      <c r="F486" s="516"/>
      <c r="G486" s="516"/>
      <c r="H486" s="516"/>
      <c r="I486" s="517"/>
      <c r="J486" s="516"/>
      <c r="K486" s="516"/>
      <c r="L486" s="516"/>
      <c r="M486" s="518"/>
      <c r="N486" s="519"/>
      <c r="O486" s="515"/>
      <c r="P486" s="515"/>
      <c r="Q486" s="515"/>
      <c r="AF486" s="516"/>
      <c r="AG486" s="516"/>
    </row>
    <row r="487" spans="3:33" s="514" customFormat="1">
      <c r="C487" s="515"/>
      <c r="D487" s="515"/>
      <c r="F487" s="516"/>
      <c r="G487" s="516"/>
      <c r="H487" s="516"/>
      <c r="I487" s="517"/>
      <c r="J487" s="516"/>
      <c r="K487" s="516"/>
      <c r="L487" s="516"/>
      <c r="M487" s="518"/>
      <c r="N487" s="519"/>
      <c r="O487" s="515"/>
      <c r="P487" s="515"/>
      <c r="Q487" s="515"/>
      <c r="AF487" s="516"/>
      <c r="AG487" s="516"/>
    </row>
    <row r="488" spans="3:33" s="514" customFormat="1">
      <c r="C488" s="515"/>
      <c r="D488" s="515"/>
      <c r="F488" s="516"/>
      <c r="G488" s="516"/>
      <c r="H488" s="516"/>
      <c r="I488" s="517"/>
      <c r="J488" s="516"/>
      <c r="K488" s="516"/>
      <c r="L488" s="516"/>
      <c r="M488" s="518"/>
      <c r="N488" s="519"/>
      <c r="O488" s="515"/>
      <c r="P488" s="515"/>
      <c r="Q488" s="515"/>
      <c r="AF488" s="516"/>
      <c r="AG488" s="516"/>
    </row>
    <row r="489" spans="3:33" s="514" customFormat="1">
      <c r="C489" s="515"/>
      <c r="D489" s="515"/>
      <c r="F489" s="516"/>
      <c r="G489" s="516"/>
      <c r="H489" s="516"/>
      <c r="I489" s="517"/>
      <c r="J489" s="516"/>
      <c r="K489" s="516"/>
      <c r="L489" s="516"/>
      <c r="M489" s="518"/>
      <c r="N489" s="519"/>
      <c r="O489" s="515"/>
      <c r="P489" s="515"/>
      <c r="Q489" s="515"/>
      <c r="AF489" s="516"/>
      <c r="AG489" s="516"/>
    </row>
    <row r="490" spans="3:33" s="514" customFormat="1">
      <c r="C490" s="515"/>
      <c r="D490" s="515"/>
      <c r="F490" s="516"/>
      <c r="G490" s="516"/>
      <c r="H490" s="516"/>
      <c r="I490" s="517"/>
      <c r="J490" s="516"/>
      <c r="K490" s="516"/>
      <c r="L490" s="516"/>
      <c r="M490" s="518"/>
      <c r="N490" s="519"/>
      <c r="O490" s="515"/>
      <c r="P490" s="515"/>
      <c r="Q490" s="515"/>
      <c r="AF490" s="516"/>
      <c r="AG490" s="516"/>
    </row>
    <row r="491" spans="3:33" s="514" customFormat="1">
      <c r="C491" s="515"/>
      <c r="D491" s="515"/>
      <c r="F491" s="516"/>
      <c r="G491" s="516"/>
      <c r="H491" s="516"/>
      <c r="I491" s="517"/>
      <c r="J491" s="516"/>
      <c r="K491" s="516"/>
      <c r="L491" s="516"/>
      <c r="M491" s="518"/>
      <c r="N491" s="519"/>
      <c r="O491" s="515"/>
      <c r="P491" s="515"/>
      <c r="Q491" s="515"/>
      <c r="AF491" s="516"/>
      <c r="AG491" s="516"/>
    </row>
    <row r="492" spans="3:33" s="514" customFormat="1">
      <c r="C492" s="515"/>
      <c r="D492" s="515"/>
      <c r="F492" s="516"/>
      <c r="G492" s="516"/>
      <c r="H492" s="516"/>
      <c r="I492" s="517"/>
      <c r="J492" s="516"/>
      <c r="K492" s="516"/>
      <c r="L492" s="516"/>
      <c r="M492" s="518"/>
      <c r="N492" s="519"/>
      <c r="O492" s="515"/>
      <c r="P492" s="515"/>
      <c r="Q492" s="515"/>
      <c r="AF492" s="516"/>
      <c r="AG492" s="516"/>
    </row>
    <row r="493" spans="3:33" s="514" customFormat="1">
      <c r="C493" s="515"/>
      <c r="D493" s="515"/>
      <c r="F493" s="516"/>
      <c r="G493" s="516"/>
      <c r="H493" s="516"/>
      <c r="I493" s="517"/>
      <c r="J493" s="516"/>
      <c r="K493" s="516"/>
      <c r="L493" s="516"/>
      <c r="M493" s="518"/>
      <c r="N493" s="519"/>
      <c r="O493" s="515"/>
      <c r="P493" s="515"/>
      <c r="Q493" s="515"/>
      <c r="AF493" s="516"/>
      <c r="AG493" s="516"/>
    </row>
    <row r="494" spans="3:33" s="514" customFormat="1">
      <c r="C494" s="515"/>
      <c r="D494" s="515"/>
      <c r="F494" s="516"/>
      <c r="G494" s="516"/>
      <c r="H494" s="516"/>
      <c r="I494" s="517"/>
      <c r="J494" s="516"/>
      <c r="K494" s="516"/>
      <c r="L494" s="516"/>
      <c r="M494" s="518"/>
      <c r="N494" s="519"/>
      <c r="O494" s="515"/>
      <c r="P494" s="515"/>
      <c r="Q494" s="515"/>
      <c r="AF494" s="516"/>
      <c r="AG494" s="516"/>
    </row>
    <row r="495" spans="3:33" s="514" customFormat="1">
      <c r="C495" s="515"/>
      <c r="D495" s="515"/>
      <c r="F495" s="516"/>
      <c r="G495" s="516"/>
      <c r="H495" s="516"/>
      <c r="I495" s="517"/>
      <c r="J495" s="516"/>
      <c r="K495" s="516"/>
      <c r="L495" s="516"/>
      <c r="M495" s="518"/>
      <c r="N495" s="519"/>
      <c r="O495" s="515"/>
      <c r="P495" s="515"/>
      <c r="Q495" s="515"/>
      <c r="AF495" s="516"/>
      <c r="AG495" s="516"/>
    </row>
    <row r="496" spans="3:33" s="514" customFormat="1">
      <c r="C496" s="515"/>
      <c r="D496" s="515"/>
      <c r="F496" s="516"/>
      <c r="G496" s="516"/>
      <c r="H496" s="516"/>
      <c r="I496" s="517"/>
      <c r="J496" s="516"/>
      <c r="K496" s="516"/>
      <c r="L496" s="516"/>
      <c r="M496" s="518"/>
      <c r="N496" s="519"/>
      <c r="O496" s="515"/>
      <c r="P496" s="515"/>
      <c r="Q496" s="515"/>
      <c r="AF496" s="516"/>
      <c r="AG496" s="516"/>
    </row>
    <row r="497" spans="1:33" s="514" customFormat="1">
      <c r="C497" s="515"/>
      <c r="D497" s="515"/>
      <c r="F497" s="516"/>
      <c r="G497" s="516"/>
      <c r="H497" s="516"/>
      <c r="I497" s="517"/>
      <c r="J497" s="516"/>
      <c r="K497" s="516"/>
      <c r="L497" s="516"/>
      <c r="M497" s="518"/>
      <c r="N497" s="519"/>
      <c r="O497" s="515"/>
      <c r="P497" s="515"/>
      <c r="Q497" s="515"/>
      <c r="AF497" s="516"/>
      <c r="AG497" s="516"/>
    </row>
    <row r="498" spans="1:33" s="514" customFormat="1">
      <c r="C498" s="515"/>
      <c r="D498" s="515"/>
      <c r="F498" s="516"/>
      <c r="G498" s="516"/>
      <c r="H498" s="516"/>
      <c r="I498" s="517"/>
      <c r="J498" s="516"/>
      <c r="K498" s="516"/>
      <c r="L498" s="516"/>
      <c r="M498" s="518"/>
      <c r="N498" s="519"/>
      <c r="O498" s="515"/>
      <c r="P498" s="515"/>
      <c r="Q498" s="515"/>
      <c r="AF498" s="516"/>
      <c r="AG498" s="516"/>
    </row>
    <row r="499" spans="1:33" s="514" customFormat="1">
      <c r="C499" s="515"/>
      <c r="D499" s="515"/>
      <c r="F499" s="516"/>
      <c r="G499" s="516"/>
      <c r="H499" s="516"/>
      <c r="I499" s="517"/>
      <c r="J499" s="516"/>
      <c r="K499" s="516"/>
      <c r="L499" s="516"/>
      <c r="M499" s="518"/>
      <c r="N499" s="519"/>
      <c r="O499" s="515"/>
      <c r="P499" s="515"/>
      <c r="Q499" s="515"/>
      <c r="AF499" s="516"/>
      <c r="AG499" s="516"/>
    </row>
    <row r="500" spans="1:33">
      <c r="A500" s="514"/>
      <c r="B500" s="514"/>
      <c r="C500" s="515"/>
      <c r="D500" s="515"/>
      <c r="E500" s="514"/>
      <c r="F500" s="516"/>
      <c r="G500" s="516"/>
      <c r="H500" s="516"/>
      <c r="I500" s="517"/>
      <c r="J500" s="516"/>
      <c r="K500" s="516"/>
      <c r="L500" s="516"/>
      <c r="M500" s="518"/>
      <c r="N500" s="519"/>
      <c r="O500" s="515"/>
      <c r="P500" s="515"/>
      <c r="Q500" s="515"/>
      <c r="R500" s="514"/>
      <c r="S500" s="514"/>
      <c r="T500" s="514"/>
      <c r="U500" s="514"/>
    </row>
    <row r="501" spans="1:33">
      <c r="A501" s="514"/>
      <c r="B501" s="514"/>
      <c r="C501" s="515"/>
      <c r="D501" s="515"/>
      <c r="E501" s="514"/>
      <c r="F501" s="516"/>
      <c r="G501" s="516"/>
      <c r="H501" s="516"/>
      <c r="I501" s="517"/>
      <c r="J501" s="516"/>
      <c r="K501" s="516"/>
      <c r="L501" s="516"/>
      <c r="M501" s="518"/>
      <c r="N501" s="519"/>
      <c r="O501" s="515"/>
      <c r="P501" s="515"/>
      <c r="Q501" s="515"/>
      <c r="R501" s="514"/>
      <c r="S501" s="514"/>
      <c r="T501" s="514"/>
      <c r="U501" s="514"/>
    </row>
    <row r="502" spans="1:33">
      <c r="A502" s="514"/>
      <c r="B502" s="514"/>
      <c r="C502" s="515"/>
      <c r="D502" s="515"/>
      <c r="E502" s="514"/>
      <c r="F502" s="516"/>
      <c r="G502" s="516"/>
      <c r="H502" s="516"/>
      <c r="I502" s="517"/>
      <c r="J502" s="516"/>
      <c r="K502" s="516"/>
      <c r="L502" s="516"/>
      <c r="M502" s="518"/>
      <c r="N502" s="519"/>
      <c r="O502" s="515"/>
      <c r="P502" s="515"/>
      <c r="Q502" s="515"/>
      <c r="R502" s="514"/>
      <c r="S502" s="514"/>
      <c r="T502" s="514"/>
      <c r="U502" s="514"/>
    </row>
    <row r="503" spans="1:33">
      <c r="A503" s="514"/>
      <c r="B503" s="514"/>
      <c r="C503" s="515"/>
      <c r="D503" s="515"/>
      <c r="E503" s="514"/>
      <c r="F503" s="516"/>
      <c r="G503" s="516"/>
      <c r="H503" s="516"/>
      <c r="I503" s="517"/>
      <c r="J503" s="516"/>
      <c r="K503" s="516"/>
      <c r="L503" s="516"/>
      <c r="M503" s="518"/>
      <c r="N503" s="519"/>
      <c r="O503" s="515"/>
      <c r="P503" s="515"/>
      <c r="Q503" s="515"/>
      <c r="R503" s="514"/>
      <c r="S503" s="514"/>
      <c r="T503" s="514"/>
      <c r="U503" s="514"/>
    </row>
    <row r="504" spans="1:33">
      <c r="A504" s="514"/>
      <c r="B504" s="514"/>
      <c r="C504" s="515"/>
      <c r="D504" s="515"/>
      <c r="E504" s="514"/>
      <c r="F504" s="516"/>
      <c r="G504" s="516"/>
      <c r="H504" s="516"/>
      <c r="I504" s="517"/>
      <c r="J504" s="516"/>
      <c r="K504" s="516"/>
      <c r="L504" s="516"/>
      <c r="M504" s="518"/>
      <c r="N504" s="519"/>
      <c r="O504" s="515"/>
      <c r="P504" s="515"/>
      <c r="Q504" s="515"/>
      <c r="R504" s="514"/>
      <c r="S504" s="514"/>
      <c r="T504" s="514"/>
      <c r="U504" s="514"/>
    </row>
    <row r="505" spans="1:33">
      <c r="A505" s="514"/>
      <c r="B505" s="514"/>
      <c r="C505" s="515"/>
      <c r="D505" s="515"/>
      <c r="E505" s="514"/>
      <c r="F505" s="516"/>
      <c r="G505" s="516"/>
      <c r="H505" s="516"/>
      <c r="I505" s="517"/>
      <c r="J505" s="516"/>
      <c r="K505" s="516"/>
      <c r="L505" s="516"/>
      <c r="M505" s="518"/>
      <c r="N505" s="519"/>
      <c r="O505" s="515"/>
      <c r="P505" s="515"/>
      <c r="Q505" s="515"/>
      <c r="R505" s="514"/>
      <c r="S505" s="514"/>
      <c r="T505" s="514"/>
      <c r="U505" s="514"/>
    </row>
    <row r="506" spans="1:33">
      <c r="A506" s="514"/>
      <c r="B506" s="514"/>
      <c r="C506" s="515"/>
      <c r="D506" s="515"/>
      <c r="E506" s="514"/>
      <c r="F506" s="516"/>
      <c r="G506" s="516"/>
      <c r="H506" s="516"/>
      <c r="I506" s="517"/>
      <c r="J506" s="516"/>
      <c r="K506" s="516"/>
      <c r="L506" s="516"/>
      <c r="M506" s="518"/>
      <c r="N506" s="519"/>
      <c r="O506" s="515"/>
      <c r="P506" s="515"/>
      <c r="Q506" s="515"/>
      <c r="R506" s="514"/>
      <c r="S506" s="514"/>
      <c r="T506" s="514"/>
      <c r="U506" s="514"/>
    </row>
    <row r="507" spans="1:33">
      <c r="A507" s="514"/>
      <c r="B507" s="514"/>
      <c r="C507" s="515"/>
      <c r="D507" s="515"/>
      <c r="E507" s="514"/>
      <c r="F507" s="516"/>
      <c r="G507" s="516"/>
      <c r="H507" s="516"/>
      <c r="I507" s="517"/>
      <c r="J507" s="516"/>
      <c r="K507" s="516"/>
      <c r="L507" s="516"/>
      <c r="M507" s="518"/>
      <c r="N507" s="519"/>
      <c r="O507" s="515"/>
      <c r="P507" s="515"/>
      <c r="Q507" s="515"/>
      <c r="R507" s="514"/>
      <c r="S507" s="514"/>
      <c r="T507" s="514"/>
      <c r="U507" s="514"/>
    </row>
    <row r="508" spans="1:33">
      <c r="A508" s="514"/>
      <c r="B508" s="514"/>
      <c r="C508" s="515"/>
      <c r="D508" s="515"/>
      <c r="E508" s="514"/>
      <c r="F508" s="516"/>
      <c r="G508" s="516"/>
      <c r="H508" s="516"/>
      <c r="I508" s="517"/>
      <c r="J508" s="516"/>
      <c r="K508" s="516"/>
      <c r="L508" s="516"/>
      <c r="M508" s="518"/>
      <c r="N508" s="519"/>
      <c r="O508" s="515"/>
      <c r="P508" s="515"/>
      <c r="Q508" s="515"/>
      <c r="R508" s="514"/>
      <c r="S508" s="514"/>
      <c r="T508" s="514"/>
      <c r="U508" s="514"/>
    </row>
    <row r="509" spans="1:33">
      <c r="A509" s="514"/>
      <c r="B509" s="514"/>
      <c r="C509" s="515"/>
      <c r="D509" s="515"/>
      <c r="E509" s="514"/>
      <c r="F509" s="516"/>
      <c r="G509" s="516"/>
      <c r="H509" s="516"/>
      <c r="I509" s="517"/>
      <c r="J509" s="516"/>
      <c r="K509" s="516"/>
      <c r="L509" s="516"/>
      <c r="M509" s="518"/>
      <c r="N509" s="519"/>
      <c r="O509" s="515"/>
      <c r="P509" s="515"/>
      <c r="Q509" s="515"/>
      <c r="R509" s="514"/>
      <c r="S509" s="514"/>
      <c r="T509" s="514"/>
      <c r="U509" s="514"/>
    </row>
    <row r="510" spans="1:33">
      <c r="A510" s="514"/>
      <c r="B510" s="514"/>
      <c r="C510" s="515"/>
      <c r="D510" s="515"/>
      <c r="E510" s="514"/>
      <c r="F510" s="516"/>
      <c r="G510" s="516"/>
      <c r="H510" s="516"/>
      <c r="I510" s="517"/>
      <c r="J510" s="516"/>
      <c r="K510" s="516"/>
      <c r="L510" s="516"/>
      <c r="M510" s="518"/>
      <c r="N510" s="519"/>
      <c r="O510" s="515"/>
      <c r="P510" s="515"/>
      <c r="Q510" s="515"/>
      <c r="R510" s="514"/>
      <c r="S510" s="514"/>
      <c r="T510" s="514"/>
      <c r="U510" s="514"/>
    </row>
    <row r="511" spans="1:33">
      <c r="A511" s="514"/>
      <c r="B511" s="514"/>
      <c r="C511" s="515"/>
      <c r="D511" s="515"/>
      <c r="E511" s="514"/>
      <c r="F511" s="516"/>
      <c r="G511" s="516"/>
      <c r="H511" s="516"/>
      <c r="I511" s="517"/>
      <c r="J511" s="516"/>
      <c r="K511" s="516"/>
      <c r="L511" s="516"/>
      <c r="M511" s="518"/>
      <c r="N511" s="519"/>
      <c r="O511" s="515"/>
      <c r="P511" s="515"/>
      <c r="Q511" s="515"/>
      <c r="R511" s="514"/>
      <c r="S511" s="514"/>
      <c r="T511" s="514"/>
      <c r="U511" s="514"/>
    </row>
    <row r="512" spans="1:33">
      <c r="A512" s="514"/>
      <c r="B512" s="514"/>
      <c r="C512" s="515"/>
      <c r="D512" s="515"/>
      <c r="E512" s="514"/>
      <c r="F512" s="516"/>
      <c r="G512" s="516"/>
      <c r="H512" s="516"/>
      <c r="I512" s="517"/>
      <c r="J512" s="516"/>
      <c r="K512" s="516"/>
      <c r="L512" s="516"/>
      <c r="M512" s="518"/>
      <c r="N512" s="519"/>
      <c r="O512" s="515"/>
      <c r="P512" s="515"/>
      <c r="Q512" s="515"/>
      <c r="R512" s="514"/>
      <c r="S512" s="514"/>
      <c r="T512" s="514"/>
      <c r="U512" s="514"/>
    </row>
    <row r="513" spans="1:21">
      <c r="A513" s="514"/>
      <c r="B513" s="514"/>
      <c r="C513" s="515"/>
      <c r="D513" s="515"/>
      <c r="E513" s="514"/>
      <c r="F513" s="516"/>
      <c r="G513" s="516"/>
      <c r="H513" s="516"/>
      <c r="I513" s="517"/>
      <c r="J513" s="516"/>
      <c r="K513" s="516"/>
      <c r="L513" s="516"/>
      <c r="M513" s="518"/>
      <c r="N513" s="519"/>
      <c r="O513" s="515"/>
      <c r="P513" s="515"/>
      <c r="Q513" s="515"/>
      <c r="R513" s="514"/>
      <c r="S513" s="514"/>
      <c r="T513" s="514"/>
      <c r="U513" s="514"/>
    </row>
    <row r="514" spans="1:21">
      <c r="A514" s="514"/>
      <c r="B514" s="514"/>
      <c r="C514" s="515"/>
      <c r="D514" s="515"/>
      <c r="E514" s="514"/>
      <c r="F514" s="516"/>
      <c r="G514" s="516"/>
      <c r="H514" s="516"/>
      <c r="I514" s="517"/>
      <c r="J514" s="516"/>
      <c r="K514" s="516"/>
      <c r="L514" s="516"/>
      <c r="M514" s="518"/>
      <c r="N514" s="519"/>
      <c r="O514" s="515"/>
      <c r="P514" s="515"/>
      <c r="Q514" s="515"/>
      <c r="R514" s="514"/>
      <c r="S514" s="514"/>
      <c r="T514" s="514"/>
      <c r="U514" s="514"/>
    </row>
    <row r="515" spans="1:21">
      <c r="A515" s="514"/>
      <c r="B515" s="514"/>
      <c r="C515" s="515"/>
      <c r="D515" s="515"/>
      <c r="E515" s="514"/>
      <c r="F515" s="516"/>
      <c r="G515" s="516"/>
      <c r="H515" s="516"/>
      <c r="I515" s="517"/>
      <c r="J515" s="516"/>
      <c r="K515" s="516"/>
      <c r="L515" s="516"/>
      <c r="M515" s="518"/>
      <c r="N515" s="519"/>
      <c r="O515" s="515"/>
      <c r="P515" s="515"/>
      <c r="Q515" s="515"/>
      <c r="R515" s="514"/>
      <c r="S515" s="514"/>
      <c r="T515" s="514"/>
      <c r="U515" s="514"/>
    </row>
    <row r="516" spans="1:21">
      <c r="A516" s="514"/>
      <c r="B516" s="514"/>
      <c r="C516" s="515"/>
      <c r="D516" s="515"/>
      <c r="E516" s="514"/>
      <c r="F516" s="516"/>
      <c r="G516" s="516"/>
      <c r="H516" s="516"/>
      <c r="I516" s="517"/>
      <c r="J516" s="516"/>
      <c r="K516" s="516"/>
      <c r="L516" s="516"/>
      <c r="M516" s="518"/>
      <c r="N516" s="519"/>
      <c r="O516" s="515"/>
      <c r="P516" s="515"/>
      <c r="Q516" s="515"/>
      <c r="R516" s="514"/>
      <c r="S516" s="514"/>
      <c r="T516" s="514"/>
      <c r="U516" s="514"/>
    </row>
    <row r="517" spans="1:21">
      <c r="A517" s="514"/>
      <c r="B517" s="514"/>
      <c r="C517" s="515"/>
      <c r="D517" s="515"/>
      <c r="E517" s="514"/>
      <c r="F517" s="516"/>
      <c r="G517" s="516"/>
      <c r="H517" s="516"/>
      <c r="I517" s="517"/>
      <c r="J517" s="516"/>
      <c r="K517" s="516"/>
      <c r="L517" s="516"/>
      <c r="M517" s="518"/>
      <c r="N517" s="519"/>
      <c r="O517" s="515"/>
      <c r="P517" s="515"/>
      <c r="Q517" s="515"/>
      <c r="R517" s="514"/>
      <c r="S517" s="514"/>
      <c r="T517" s="514"/>
      <c r="U517" s="514"/>
    </row>
    <row r="518" spans="1:21">
      <c r="A518" s="514"/>
      <c r="B518" s="514"/>
      <c r="C518" s="515"/>
      <c r="D518" s="515"/>
      <c r="E518" s="514"/>
      <c r="F518" s="516"/>
      <c r="G518" s="516"/>
      <c r="H518" s="516"/>
      <c r="I518" s="517"/>
      <c r="J518" s="516"/>
      <c r="K518" s="516"/>
      <c r="L518" s="516"/>
      <c r="M518" s="518"/>
      <c r="N518" s="519"/>
      <c r="O518" s="515"/>
      <c r="P518" s="515"/>
      <c r="Q518" s="515"/>
      <c r="R518" s="514"/>
      <c r="S518" s="514"/>
      <c r="T518" s="514"/>
      <c r="U518" s="514"/>
    </row>
    <row r="519" spans="1:21">
      <c r="A519" s="514"/>
      <c r="B519" s="514"/>
      <c r="C519" s="515"/>
      <c r="D519" s="515"/>
      <c r="E519" s="514"/>
      <c r="F519" s="516"/>
      <c r="G519" s="516"/>
      <c r="H519" s="516"/>
      <c r="I519" s="517"/>
      <c r="J519" s="516"/>
      <c r="K519" s="516"/>
      <c r="L519" s="516"/>
      <c r="M519" s="518"/>
      <c r="N519" s="519"/>
      <c r="O519" s="515"/>
      <c r="P519" s="515"/>
      <c r="Q519" s="515"/>
      <c r="R519" s="514"/>
      <c r="S519" s="514"/>
      <c r="T519" s="514"/>
      <c r="U519" s="514"/>
    </row>
    <row r="520" spans="1:21">
      <c r="A520" s="514"/>
      <c r="B520" s="514"/>
      <c r="C520" s="515"/>
      <c r="D520" s="515"/>
      <c r="E520" s="514"/>
      <c r="F520" s="516"/>
      <c r="G520" s="516"/>
      <c r="H520" s="516"/>
      <c r="I520" s="517"/>
      <c r="J520" s="516"/>
      <c r="K520" s="516"/>
      <c r="L520" s="516"/>
      <c r="M520" s="518"/>
      <c r="N520" s="519"/>
      <c r="O520" s="515"/>
      <c r="P520" s="515"/>
      <c r="Q520" s="515"/>
      <c r="R520" s="514"/>
      <c r="S520" s="514"/>
      <c r="T520" s="514"/>
      <c r="U520" s="514"/>
    </row>
    <row r="521" spans="1:21">
      <c r="A521" s="514"/>
      <c r="B521" s="514"/>
      <c r="C521" s="515"/>
      <c r="D521" s="515"/>
      <c r="E521" s="514"/>
      <c r="F521" s="516"/>
      <c r="G521" s="516"/>
      <c r="H521" s="516"/>
      <c r="I521" s="517"/>
      <c r="J521" s="516"/>
      <c r="K521" s="516"/>
      <c r="L521" s="516"/>
      <c r="M521" s="518"/>
      <c r="N521" s="519"/>
      <c r="O521" s="515"/>
      <c r="P521" s="515"/>
      <c r="Q521" s="515"/>
      <c r="R521" s="514"/>
      <c r="S521" s="514"/>
      <c r="T521" s="514"/>
      <c r="U521" s="514"/>
    </row>
    <row r="522" spans="1:21">
      <c r="A522" s="514"/>
      <c r="B522" s="514"/>
      <c r="C522" s="515"/>
      <c r="D522" s="515"/>
      <c r="E522" s="514"/>
      <c r="F522" s="516"/>
      <c r="G522" s="516"/>
      <c r="H522" s="516"/>
      <c r="I522" s="517"/>
      <c r="J522" s="516"/>
      <c r="K522" s="516"/>
      <c r="L522" s="516"/>
      <c r="M522" s="518"/>
      <c r="N522" s="519"/>
      <c r="O522" s="515"/>
      <c r="P522" s="515"/>
      <c r="Q522" s="515"/>
      <c r="R522" s="514"/>
      <c r="S522" s="514"/>
      <c r="T522" s="514"/>
      <c r="U522" s="514"/>
    </row>
    <row r="523" spans="1:21">
      <c r="A523" s="514"/>
      <c r="B523" s="514"/>
      <c r="C523" s="515"/>
      <c r="D523" s="515"/>
      <c r="E523" s="514"/>
      <c r="F523" s="516"/>
      <c r="G523" s="516"/>
      <c r="H523" s="516"/>
      <c r="I523" s="517"/>
      <c r="J523" s="516"/>
      <c r="K523" s="516"/>
      <c r="L523" s="516"/>
      <c r="M523" s="518"/>
      <c r="N523" s="519"/>
      <c r="O523" s="515"/>
      <c r="P523" s="515"/>
      <c r="Q523" s="515"/>
      <c r="R523" s="514"/>
      <c r="S523" s="514"/>
      <c r="T523" s="514"/>
      <c r="U523" s="514"/>
    </row>
    <row r="524" spans="1:21">
      <c r="A524" s="514"/>
      <c r="B524" s="514"/>
      <c r="C524" s="515"/>
      <c r="D524" s="515"/>
      <c r="E524" s="514"/>
      <c r="F524" s="516"/>
      <c r="G524" s="516"/>
      <c r="H524" s="516"/>
      <c r="I524" s="517"/>
      <c r="J524" s="516"/>
      <c r="K524" s="516"/>
      <c r="L524" s="516"/>
      <c r="M524" s="518"/>
      <c r="N524" s="519"/>
      <c r="O524" s="515"/>
      <c r="P524" s="515"/>
      <c r="Q524" s="515"/>
      <c r="R524" s="514"/>
      <c r="S524" s="514"/>
      <c r="T524" s="514"/>
      <c r="U524" s="514"/>
    </row>
    <row r="525" spans="1:21">
      <c r="A525" s="514"/>
      <c r="B525" s="514"/>
      <c r="C525" s="515"/>
      <c r="D525" s="515"/>
      <c r="E525" s="514"/>
      <c r="F525" s="516"/>
      <c r="G525" s="516"/>
      <c r="H525" s="516"/>
      <c r="I525" s="517"/>
      <c r="J525" s="516"/>
      <c r="K525" s="516"/>
      <c r="L525" s="516"/>
      <c r="M525" s="518"/>
      <c r="N525" s="519"/>
      <c r="O525" s="515"/>
      <c r="P525" s="515"/>
      <c r="Q525" s="515"/>
      <c r="R525" s="514"/>
      <c r="S525" s="514"/>
      <c r="T525" s="514"/>
      <c r="U525" s="514"/>
    </row>
    <row r="526" spans="1:21">
      <c r="A526" s="514"/>
      <c r="B526" s="514"/>
      <c r="C526" s="515"/>
      <c r="D526" s="515"/>
      <c r="E526" s="514"/>
      <c r="F526" s="516"/>
      <c r="G526" s="516"/>
      <c r="H526" s="516"/>
      <c r="I526" s="517"/>
      <c r="J526" s="516"/>
      <c r="K526" s="516"/>
      <c r="L526" s="516"/>
      <c r="M526" s="518"/>
      <c r="N526" s="519"/>
      <c r="O526" s="515"/>
      <c r="P526" s="515"/>
      <c r="Q526" s="515"/>
      <c r="R526" s="514"/>
      <c r="S526" s="514"/>
      <c r="T526" s="514"/>
      <c r="U526" s="514"/>
    </row>
    <row r="527" spans="1:21">
      <c r="A527" s="514"/>
      <c r="B527" s="514"/>
      <c r="C527" s="515"/>
      <c r="D527" s="515"/>
      <c r="E527" s="514"/>
      <c r="F527" s="516"/>
      <c r="G527" s="516"/>
      <c r="H527" s="516"/>
      <c r="I527" s="517"/>
      <c r="J527" s="516"/>
      <c r="K527" s="516"/>
      <c r="L527" s="516"/>
      <c r="M527" s="518"/>
      <c r="N527" s="519"/>
      <c r="O527" s="515"/>
      <c r="P527" s="515"/>
      <c r="Q527" s="515"/>
      <c r="R527" s="514"/>
      <c r="S527" s="514"/>
      <c r="T527" s="514"/>
      <c r="U527" s="514"/>
    </row>
    <row r="528" spans="1:21">
      <c r="A528" s="514"/>
      <c r="B528" s="514"/>
      <c r="C528" s="515"/>
      <c r="D528" s="515"/>
      <c r="E528" s="514"/>
      <c r="F528" s="516"/>
      <c r="G528" s="516"/>
      <c r="H528" s="516"/>
      <c r="I528" s="517"/>
      <c r="J528" s="516"/>
      <c r="K528" s="516"/>
      <c r="L528" s="516"/>
      <c r="M528" s="518"/>
      <c r="N528" s="519"/>
      <c r="O528" s="515"/>
      <c r="P528" s="515"/>
      <c r="Q528" s="515"/>
      <c r="R528" s="514"/>
      <c r="S528" s="514"/>
      <c r="T528" s="514"/>
      <c r="U528" s="514"/>
    </row>
    <row r="529" spans="1:21">
      <c r="A529" s="514"/>
      <c r="B529" s="514"/>
      <c r="C529" s="515"/>
      <c r="D529" s="515"/>
      <c r="E529" s="514"/>
      <c r="F529" s="516"/>
      <c r="G529" s="516"/>
      <c r="H529" s="516"/>
      <c r="I529" s="517"/>
      <c r="J529" s="516"/>
      <c r="K529" s="516"/>
      <c r="L529" s="516"/>
      <c r="M529" s="518"/>
      <c r="N529" s="519"/>
      <c r="O529" s="515"/>
      <c r="P529" s="515"/>
      <c r="Q529" s="515"/>
      <c r="R529" s="514"/>
      <c r="S529" s="514"/>
      <c r="T529" s="514"/>
      <c r="U529" s="514"/>
    </row>
    <row r="530" spans="1:21">
      <c r="A530" s="514"/>
      <c r="B530" s="514"/>
      <c r="C530" s="515"/>
      <c r="D530" s="515"/>
      <c r="E530" s="514"/>
      <c r="F530" s="516"/>
      <c r="G530" s="516"/>
      <c r="H530" s="516"/>
      <c r="I530" s="517"/>
      <c r="J530" s="516"/>
      <c r="K530" s="516"/>
      <c r="L530" s="516"/>
      <c r="M530" s="518"/>
      <c r="N530" s="519"/>
      <c r="O530" s="515"/>
      <c r="P530" s="515"/>
      <c r="Q530" s="515"/>
      <c r="R530" s="514"/>
      <c r="S530" s="514"/>
      <c r="T530" s="514"/>
      <c r="U530" s="514"/>
    </row>
    <row r="531" spans="1:21">
      <c r="A531" s="514"/>
      <c r="B531" s="514"/>
      <c r="C531" s="515"/>
      <c r="D531" s="515"/>
      <c r="E531" s="514"/>
      <c r="F531" s="516"/>
      <c r="G531" s="516"/>
      <c r="H531" s="516"/>
      <c r="I531" s="517"/>
      <c r="J531" s="516"/>
      <c r="K531" s="516"/>
      <c r="L531" s="516"/>
      <c r="M531" s="518"/>
      <c r="N531" s="519"/>
      <c r="O531" s="515"/>
      <c r="P531" s="515"/>
      <c r="Q531" s="515"/>
      <c r="R531" s="514"/>
      <c r="S531" s="514"/>
      <c r="T531" s="514"/>
      <c r="U531" s="514"/>
    </row>
    <row r="532" spans="1:21">
      <c r="A532" s="514"/>
      <c r="B532" s="514"/>
      <c r="C532" s="515"/>
      <c r="D532" s="515"/>
      <c r="E532" s="514"/>
      <c r="F532" s="516"/>
      <c r="G532" s="516"/>
      <c r="H532" s="516"/>
      <c r="I532" s="517"/>
      <c r="J532" s="516"/>
      <c r="K532" s="516"/>
      <c r="L532" s="516"/>
      <c r="M532" s="518"/>
      <c r="N532" s="519"/>
      <c r="O532" s="515"/>
      <c r="P532" s="515"/>
      <c r="Q532" s="515"/>
      <c r="R532" s="514"/>
      <c r="S532" s="514"/>
      <c r="T532" s="514"/>
      <c r="U532" s="514"/>
    </row>
    <row r="533" spans="1:21">
      <c r="A533" s="514"/>
      <c r="B533" s="514"/>
      <c r="C533" s="515"/>
      <c r="D533" s="515"/>
      <c r="E533" s="514"/>
      <c r="F533" s="516"/>
      <c r="G533" s="516"/>
      <c r="H533" s="516"/>
      <c r="I533" s="517"/>
      <c r="J533" s="516"/>
      <c r="K533" s="516"/>
      <c r="L533" s="516"/>
      <c r="M533" s="518"/>
      <c r="N533" s="519"/>
      <c r="O533" s="515"/>
      <c r="P533" s="515"/>
      <c r="Q533" s="515"/>
      <c r="R533" s="514"/>
      <c r="S533" s="514"/>
      <c r="T533" s="514"/>
      <c r="U533" s="514"/>
    </row>
    <row r="534" spans="1:21">
      <c r="A534" s="514"/>
      <c r="B534" s="514"/>
      <c r="C534" s="515"/>
      <c r="D534" s="515"/>
      <c r="E534" s="514"/>
      <c r="F534" s="516"/>
      <c r="G534" s="516"/>
      <c r="H534" s="516"/>
      <c r="I534" s="517"/>
      <c r="J534" s="516"/>
      <c r="K534" s="516"/>
      <c r="L534" s="516"/>
      <c r="M534" s="518"/>
      <c r="N534" s="519"/>
      <c r="O534" s="515"/>
      <c r="P534" s="515"/>
      <c r="Q534" s="515"/>
      <c r="R534" s="514"/>
      <c r="S534" s="514"/>
      <c r="T534" s="514"/>
      <c r="U534" s="514"/>
    </row>
    <row r="535" spans="1:21">
      <c r="A535" s="514"/>
      <c r="B535" s="514"/>
      <c r="C535" s="515"/>
      <c r="D535" s="515"/>
      <c r="E535" s="514"/>
      <c r="F535" s="516"/>
      <c r="G535" s="516"/>
      <c r="H535" s="516"/>
      <c r="I535" s="517"/>
      <c r="J535" s="516"/>
      <c r="K535" s="516"/>
      <c r="L535" s="516"/>
      <c r="M535" s="518"/>
      <c r="N535" s="519"/>
      <c r="O535" s="515"/>
      <c r="P535" s="515"/>
      <c r="Q535" s="515"/>
      <c r="R535" s="514"/>
      <c r="S535" s="514"/>
      <c r="T535" s="514"/>
      <c r="U535" s="514"/>
    </row>
    <row r="536" spans="1:21">
      <c r="A536" s="514"/>
      <c r="B536" s="514"/>
      <c r="C536" s="515"/>
      <c r="D536" s="515"/>
      <c r="E536" s="514"/>
      <c r="F536" s="516"/>
      <c r="G536" s="516"/>
      <c r="H536" s="516"/>
      <c r="I536" s="517"/>
      <c r="J536" s="516"/>
      <c r="K536" s="516"/>
      <c r="L536" s="516"/>
      <c r="M536" s="518"/>
      <c r="N536" s="519"/>
      <c r="O536" s="515"/>
      <c r="P536" s="515"/>
      <c r="Q536" s="515"/>
      <c r="R536" s="514"/>
      <c r="S536" s="514"/>
      <c r="T536" s="514"/>
      <c r="U536" s="514"/>
    </row>
    <row r="537" spans="1:21">
      <c r="A537" s="514"/>
      <c r="B537" s="514"/>
      <c r="C537" s="515"/>
      <c r="D537" s="515"/>
      <c r="E537" s="514"/>
      <c r="F537" s="516"/>
      <c r="G537" s="516"/>
      <c r="H537" s="516"/>
      <c r="I537" s="517"/>
      <c r="J537" s="516"/>
      <c r="K537" s="516"/>
      <c r="L537" s="516"/>
      <c r="M537" s="518"/>
      <c r="N537" s="519"/>
      <c r="O537" s="515"/>
      <c r="P537" s="515"/>
      <c r="Q537" s="515"/>
      <c r="R537" s="514"/>
      <c r="S537" s="514"/>
      <c r="T537" s="514"/>
      <c r="U537" s="514"/>
    </row>
    <row r="538" spans="1:21">
      <c r="A538" s="514"/>
      <c r="B538" s="514"/>
      <c r="C538" s="515"/>
      <c r="D538" s="515"/>
      <c r="E538" s="514"/>
      <c r="F538" s="516"/>
      <c r="G538" s="516"/>
      <c r="H538" s="516"/>
      <c r="I538" s="517"/>
      <c r="J538" s="516"/>
      <c r="K538" s="516"/>
      <c r="L538" s="516"/>
      <c r="M538" s="518"/>
      <c r="N538" s="519"/>
      <c r="O538" s="515"/>
      <c r="P538" s="515"/>
      <c r="Q538" s="515"/>
      <c r="R538" s="514"/>
      <c r="S538" s="514"/>
      <c r="T538" s="514"/>
      <c r="U538" s="514"/>
    </row>
    <row r="539" spans="1:21">
      <c r="A539" s="514"/>
      <c r="B539" s="514"/>
      <c r="C539" s="515"/>
      <c r="D539" s="515"/>
      <c r="E539" s="514"/>
      <c r="F539" s="516"/>
      <c r="G539" s="516"/>
      <c r="H539" s="516"/>
      <c r="I539" s="517"/>
      <c r="J539" s="516"/>
      <c r="K539" s="516"/>
      <c r="L539" s="516"/>
      <c r="M539" s="518"/>
      <c r="N539" s="519"/>
      <c r="O539" s="515"/>
      <c r="P539" s="515"/>
      <c r="Q539" s="515"/>
      <c r="R539" s="514"/>
      <c r="S539" s="514"/>
      <c r="T539" s="514"/>
      <c r="U539" s="514"/>
    </row>
    <row r="540" spans="1:21">
      <c r="A540" s="514"/>
      <c r="B540" s="514"/>
      <c r="C540" s="515"/>
      <c r="D540" s="515"/>
      <c r="E540" s="514"/>
      <c r="F540" s="516"/>
      <c r="G540" s="516"/>
      <c r="H540" s="516"/>
      <c r="I540" s="517"/>
      <c r="J540" s="516"/>
      <c r="K540" s="516"/>
      <c r="L540" s="516"/>
      <c r="M540" s="518"/>
      <c r="N540" s="519"/>
      <c r="O540" s="515"/>
      <c r="P540" s="515"/>
      <c r="Q540" s="515"/>
      <c r="R540" s="514"/>
      <c r="S540" s="514"/>
      <c r="T540" s="514"/>
      <c r="U540" s="514"/>
    </row>
    <row r="541" spans="1:21">
      <c r="A541" s="514"/>
      <c r="B541" s="514"/>
      <c r="C541" s="515"/>
      <c r="D541" s="515"/>
      <c r="E541" s="514"/>
      <c r="F541" s="516"/>
      <c r="G541" s="516"/>
      <c r="H541" s="516"/>
      <c r="I541" s="517"/>
      <c r="J541" s="516"/>
      <c r="K541" s="516"/>
      <c r="L541" s="516"/>
      <c r="M541" s="518"/>
      <c r="N541" s="519"/>
      <c r="O541" s="515"/>
      <c r="P541" s="515"/>
      <c r="Q541" s="515"/>
      <c r="R541" s="514"/>
      <c r="S541" s="514"/>
      <c r="T541" s="514"/>
      <c r="U541" s="514"/>
    </row>
    <row r="542" spans="1:21">
      <c r="A542" s="514"/>
      <c r="B542" s="514"/>
      <c r="C542" s="515"/>
      <c r="D542" s="515"/>
      <c r="E542" s="514"/>
      <c r="F542" s="516"/>
      <c r="G542" s="516"/>
      <c r="H542" s="516"/>
      <c r="I542" s="517"/>
      <c r="J542" s="516"/>
      <c r="K542" s="516"/>
      <c r="L542" s="516"/>
      <c r="M542" s="518"/>
      <c r="N542" s="519"/>
      <c r="O542" s="515"/>
      <c r="P542" s="515"/>
      <c r="Q542" s="515"/>
      <c r="R542" s="514"/>
      <c r="S542" s="514"/>
      <c r="T542" s="514"/>
      <c r="U542" s="514"/>
    </row>
    <row r="543" spans="1:21">
      <c r="A543" s="514"/>
      <c r="B543" s="514"/>
      <c r="C543" s="515"/>
      <c r="D543" s="515"/>
      <c r="E543" s="514"/>
      <c r="F543" s="516"/>
      <c r="G543" s="516"/>
      <c r="H543" s="516"/>
      <c r="I543" s="517"/>
      <c r="J543" s="516"/>
      <c r="K543" s="516"/>
      <c r="L543" s="516"/>
      <c r="M543" s="518"/>
      <c r="N543" s="519"/>
      <c r="O543" s="515"/>
      <c r="P543" s="515"/>
      <c r="Q543" s="515"/>
      <c r="R543" s="514"/>
      <c r="S543" s="514"/>
      <c r="T543" s="514"/>
      <c r="U543" s="514"/>
    </row>
    <row r="544" spans="1:21">
      <c r="A544" s="514"/>
      <c r="B544" s="514"/>
      <c r="C544" s="515"/>
      <c r="D544" s="515"/>
      <c r="E544" s="514"/>
      <c r="F544" s="516"/>
      <c r="G544" s="516"/>
      <c r="H544" s="516"/>
      <c r="I544" s="517"/>
      <c r="J544" s="516"/>
      <c r="K544" s="516"/>
      <c r="L544" s="516"/>
      <c r="M544" s="518"/>
      <c r="N544" s="519"/>
      <c r="O544" s="515"/>
      <c r="P544" s="515"/>
      <c r="Q544" s="515"/>
      <c r="R544" s="514"/>
      <c r="S544" s="514"/>
      <c r="T544" s="514"/>
      <c r="U544" s="514"/>
    </row>
    <row r="545" spans="1:21">
      <c r="A545" s="514"/>
      <c r="B545" s="514"/>
      <c r="C545" s="515"/>
      <c r="D545" s="515"/>
      <c r="E545" s="514"/>
      <c r="F545" s="516"/>
      <c r="G545" s="516"/>
      <c r="H545" s="516"/>
      <c r="I545" s="517"/>
      <c r="J545" s="516"/>
      <c r="K545" s="516"/>
      <c r="L545" s="516"/>
      <c r="M545" s="518"/>
      <c r="N545" s="519"/>
      <c r="O545" s="515"/>
      <c r="P545" s="515"/>
      <c r="Q545" s="515"/>
      <c r="R545" s="514"/>
      <c r="S545" s="514"/>
      <c r="T545" s="514"/>
      <c r="U545" s="514"/>
    </row>
    <row r="546" spans="1:21">
      <c r="A546" s="514"/>
      <c r="B546" s="514"/>
      <c r="C546" s="515"/>
      <c r="D546" s="515"/>
      <c r="E546" s="514"/>
      <c r="F546" s="516"/>
      <c r="G546" s="516"/>
      <c r="H546" s="516"/>
      <c r="I546" s="517"/>
      <c r="J546" s="516"/>
      <c r="K546" s="516"/>
      <c r="L546" s="516"/>
      <c r="M546" s="518"/>
      <c r="N546" s="519"/>
      <c r="O546" s="515"/>
      <c r="P546" s="515"/>
      <c r="Q546" s="515"/>
      <c r="R546" s="514"/>
      <c r="S546" s="514"/>
      <c r="T546" s="514"/>
      <c r="U546" s="514"/>
    </row>
  </sheetData>
  <sortState ref="A119:N196">
    <sortCondition descending="1" ref="N118"/>
  </sortState>
  <mergeCells count="7">
    <mergeCell ref="S45:AE45"/>
    <mergeCell ref="A4:C4"/>
    <mergeCell ref="S21:AG21"/>
    <mergeCell ref="S23:AE23"/>
    <mergeCell ref="S26:AE26"/>
    <mergeCell ref="S31:AE31"/>
    <mergeCell ref="S37:AE37"/>
  </mergeCells>
  <conditionalFormatting sqref="A23:A33 A35:A94">
    <cfRule type="expression" dxfId="6" priority="49" stopIfTrue="1">
      <formula>AND(COUNTIF($A$23:$A$33, A23)+COUNTIF($A$35:$A$94, A23)&gt;1,NOT(ISBLANK(A23)))</formula>
    </cfRule>
  </conditionalFormatting>
  <conditionalFormatting sqref="A23:A99">
    <cfRule type="expression" dxfId="5" priority="50" stopIfTrue="1">
      <formula>AND(COUNTIF($A$23:$A$99, A23)&gt;1,NOT(ISBLANK(A23)))</formula>
    </cfRule>
  </conditionalFormatting>
  <conditionalFormatting sqref="A115:A116">
    <cfRule type="expression" dxfId="4" priority="51" stopIfTrue="1">
      <formula>AND(COUNTIF($A$115:$A$116, A115)&gt;1,NOT(ISBLANK(A115)))</formula>
    </cfRule>
  </conditionalFormatting>
  <conditionalFormatting sqref="A118:A129 A131:A190">
    <cfRule type="expression" dxfId="3" priority="23" stopIfTrue="1">
      <formula>AND(COUNTIF($A$23:$A$33, A118)+COUNTIF($A$35:$A$94, A118)&gt;1,NOT(ISBLANK(A118)))</formula>
    </cfRule>
  </conditionalFormatting>
  <conditionalFormatting sqref="A118:A195">
    <cfRule type="expression" dxfId="2" priority="24" stopIfTrue="1">
      <formula>AND(COUNTIF($A$23:$A$99, A118)&gt;1,NOT(ISBLANK(A118)))</formula>
    </cfRule>
  </conditionalFormatting>
  <conditionalFormatting sqref="A104:A114">
    <cfRule type="expression" dxfId="1" priority="1" stopIfTrue="1">
      <formula>AND(COUNTIF($A$23:$A$33, A104)+COUNTIF($A$35:$A$94, A104)&gt;1,NOT(ISBLANK(A104)))</formula>
    </cfRule>
  </conditionalFormatting>
  <conditionalFormatting sqref="A104:A114">
    <cfRule type="expression" dxfId="0" priority="2" stopIfTrue="1">
      <formula>AND(COUNTIF($A$23:$A$99, A104)&gt;1,NOT(ISBLANK(A104)))</formula>
    </cfRule>
  </conditionalFormatting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00:M100 T39:U39 AA39:AC39 V39:Z39" formulaRange="1"/>
    <ignoredError sqref="O100 AF47:AG47 AF39:AG39 AF33:AG33 AF27" formula="1"/>
    <ignoredError sqref="AD39:AE39" formula="1" formulaRange="1"/>
    <ignoredError sqref="O23:O99" evalError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5"/>
  <dimension ref="A1"/>
  <sheetViews>
    <sheetView topLeftCell="A13" workbookViewId="0">
      <selection activeCell="M8" sqref="M8"/>
    </sheetView>
  </sheetViews>
  <sheetFormatPr defaultRowHeight="15"/>
  <cols>
    <col min="1" max="16384" width="9.140625" style="467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5362" r:id="rId4">
          <objectPr defaultSize="0" r:id="rId5">
            <anchor moveWithCells="1" sizeWithCells="1">
              <from>
                <xdr:col>0</xdr:col>
                <xdr:colOff>85725</xdr:colOff>
                <xdr:row>0</xdr:row>
                <xdr:rowOff>19050</xdr:rowOff>
              </from>
              <to>
                <xdr:col>9</xdr:col>
                <xdr:colOff>390525</xdr:colOff>
                <xdr:row>37</xdr:row>
                <xdr:rowOff>114300</xdr:rowOff>
              </to>
            </anchor>
          </objectPr>
        </oleObject>
      </mc:Choice>
      <mc:Fallback>
        <oleObject progId="Word.Document.12" shapeId="1536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U99" sqref="U99"/>
    </sheetView>
  </sheetViews>
  <sheetFormatPr defaultRowHeight="15"/>
  <cols>
    <col min="1" max="1" width="6.42578125" customWidth="1"/>
    <col min="2" max="2" width="19.7109375" customWidth="1"/>
    <col min="11" max="11" width="9.5703125" customWidth="1"/>
  </cols>
  <sheetData>
    <row r="1" spans="1:23">
      <c r="A1" s="1" t="s">
        <v>0</v>
      </c>
      <c r="W1" s="121"/>
    </row>
    <row r="2" spans="1:23">
      <c r="A2" s="1" t="s">
        <v>1</v>
      </c>
      <c r="W2" s="121"/>
    </row>
    <row r="3" spans="1:23">
      <c r="K3" s="121"/>
      <c r="L3" s="121"/>
      <c r="M3" s="121"/>
      <c r="N3" s="121"/>
      <c r="W3" s="121"/>
    </row>
    <row r="4" spans="1:23">
      <c r="A4" s="514"/>
      <c r="B4" s="514"/>
      <c r="C4" s="514"/>
      <c r="D4" s="514"/>
      <c r="E4" s="514"/>
      <c r="F4" s="514"/>
      <c r="G4" s="514"/>
      <c r="J4" s="1044"/>
      <c r="K4" s="1044"/>
      <c r="L4" s="1044"/>
      <c r="M4" s="1044"/>
      <c r="N4" s="1044"/>
      <c r="W4" s="121"/>
    </row>
    <row r="5" spans="1:23" s="462" customFormat="1">
      <c r="A5" s="1013"/>
      <c r="B5" s="1013"/>
      <c r="C5" s="1013"/>
      <c r="D5" s="1013"/>
      <c r="E5" s="1013"/>
      <c r="F5" s="1013"/>
      <c r="G5" s="1013"/>
      <c r="H5" s="1013"/>
      <c r="I5" s="1013"/>
      <c r="J5" s="1044"/>
      <c r="K5" s="1044"/>
      <c r="L5" s="1044"/>
      <c r="M5" s="1044"/>
      <c r="N5" s="1044"/>
      <c r="W5" s="121"/>
    </row>
    <row r="6" spans="1:23" s="462" customFormat="1" ht="30">
      <c r="A6" s="1013"/>
      <c r="B6" s="884" t="s">
        <v>7</v>
      </c>
      <c r="C6" s="885">
        <v>45292</v>
      </c>
      <c r="D6" s="885">
        <v>45323</v>
      </c>
      <c r="E6" s="885">
        <v>45352</v>
      </c>
      <c r="F6" s="885">
        <v>45383</v>
      </c>
      <c r="G6" s="885">
        <v>45413</v>
      </c>
      <c r="H6" s="885">
        <v>45444</v>
      </c>
      <c r="I6" s="885">
        <v>45474</v>
      </c>
      <c r="J6" s="885">
        <v>45505</v>
      </c>
      <c r="K6" s="885">
        <v>45536</v>
      </c>
      <c r="L6" s="885">
        <v>45566</v>
      </c>
      <c r="M6" s="885">
        <v>45597</v>
      </c>
      <c r="N6" s="1044"/>
      <c r="W6" s="121"/>
    </row>
    <row r="7" spans="1:23" s="462" customFormat="1">
      <c r="A7" s="1013"/>
      <c r="B7" s="620" t="s">
        <v>11</v>
      </c>
      <c r="C7" s="845">
        <v>70</v>
      </c>
      <c r="D7" s="845">
        <v>82</v>
      </c>
      <c r="E7" s="845">
        <v>93</v>
      </c>
      <c r="F7" s="844">
        <v>90</v>
      </c>
      <c r="G7" s="845">
        <v>77</v>
      </c>
      <c r="H7" s="845">
        <v>76</v>
      </c>
      <c r="I7" s="845">
        <v>93</v>
      </c>
      <c r="J7" s="845">
        <v>97</v>
      </c>
      <c r="K7" s="845">
        <v>79</v>
      </c>
      <c r="L7" s="1044">
        <v>95</v>
      </c>
      <c r="M7" s="1044">
        <v>89</v>
      </c>
      <c r="N7" s="1044"/>
      <c r="W7" s="121"/>
    </row>
    <row r="8" spans="1:23" s="462" customFormat="1">
      <c r="A8" s="1013"/>
      <c r="B8" s="620" t="s">
        <v>14</v>
      </c>
      <c r="C8" s="845">
        <v>84</v>
      </c>
      <c r="D8" s="845">
        <v>64</v>
      </c>
      <c r="E8" s="886">
        <v>44</v>
      </c>
      <c r="F8" s="845">
        <v>56</v>
      </c>
      <c r="G8" s="845">
        <v>42</v>
      </c>
      <c r="H8" s="845">
        <v>52</v>
      </c>
      <c r="I8" s="845">
        <v>33</v>
      </c>
      <c r="J8" s="845">
        <v>46</v>
      </c>
      <c r="K8" s="845">
        <v>67</v>
      </c>
      <c r="L8" s="1044">
        <v>66</v>
      </c>
      <c r="M8" s="1044">
        <v>55</v>
      </c>
      <c r="N8" s="1044"/>
      <c r="W8" s="121"/>
    </row>
    <row r="9" spans="1:23" s="462" customFormat="1">
      <c r="A9" s="514"/>
      <c r="B9" s="835"/>
      <c r="C9" s="514"/>
      <c r="D9" s="514"/>
      <c r="E9" s="514"/>
      <c r="F9" s="514"/>
      <c r="G9" s="514"/>
      <c r="H9" s="882"/>
      <c r="I9" s="883"/>
      <c r="J9" s="1045"/>
      <c r="K9" s="1044"/>
      <c r="L9" s="1044"/>
      <c r="M9" s="1044"/>
      <c r="N9" s="1044"/>
      <c r="W9" s="121"/>
    </row>
    <row r="10" spans="1:23" s="462" customFormat="1">
      <c r="A10" s="514"/>
      <c r="B10" s="514"/>
      <c r="C10" s="514"/>
      <c r="D10" s="514"/>
      <c r="E10" s="514"/>
      <c r="F10" s="514"/>
      <c r="G10" s="514"/>
      <c r="H10" s="514"/>
      <c r="I10" s="514"/>
      <c r="J10" s="1044"/>
      <c r="K10" s="1044"/>
      <c r="L10" s="1044"/>
      <c r="M10" s="1044"/>
      <c r="N10" s="1044"/>
      <c r="W10" s="121"/>
    </row>
    <row r="11" spans="1:23">
      <c r="A11" s="514"/>
      <c r="B11" s="836"/>
      <c r="C11" s="94"/>
      <c r="D11" s="94"/>
      <c r="E11" s="837"/>
      <c r="F11" s="94"/>
      <c r="G11" s="82"/>
      <c r="H11" s="834"/>
      <c r="I11" s="834"/>
      <c r="J11" s="1044"/>
      <c r="K11" s="1044"/>
      <c r="L11" s="1044"/>
      <c r="M11" s="1044"/>
      <c r="N11" s="1044"/>
      <c r="W11" s="121"/>
    </row>
    <row r="12" spans="1:23">
      <c r="A12" s="514"/>
      <c r="B12" s="514"/>
      <c r="C12" s="515"/>
      <c r="D12" s="515"/>
      <c r="E12" s="515"/>
      <c r="F12" s="516"/>
      <c r="G12" s="838"/>
      <c r="H12" s="834"/>
      <c r="I12" s="834"/>
      <c r="J12" s="1044"/>
      <c r="K12" s="1044"/>
      <c r="L12" s="1044"/>
      <c r="M12" s="1044"/>
      <c r="N12" s="1044"/>
      <c r="W12" s="121"/>
    </row>
    <row r="13" spans="1:23">
      <c r="J13" s="1044"/>
      <c r="K13" s="1044"/>
      <c r="L13" s="1044"/>
      <c r="M13" s="1044"/>
      <c r="N13" s="1044"/>
      <c r="W13" s="121"/>
    </row>
    <row r="14" spans="1:23">
      <c r="W14" s="121"/>
    </row>
    <row r="15" spans="1:23">
      <c r="W15" s="121"/>
    </row>
    <row r="16" spans="1:23">
      <c r="W16" s="121"/>
    </row>
    <row r="17" spans="23:23">
      <c r="W17" s="121"/>
    </row>
    <row r="18" spans="23:23">
      <c r="W18" s="121"/>
    </row>
    <row r="19" spans="23:23">
      <c r="W19" s="121"/>
    </row>
    <row r="20" spans="23:23">
      <c r="W20" s="121"/>
    </row>
    <row r="21" spans="23:23">
      <c r="W21" s="121"/>
    </row>
    <row r="22" spans="23:23">
      <c r="W22" s="121"/>
    </row>
    <row r="23" spans="23:23">
      <c r="W23" s="121"/>
    </row>
    <row r="24" spans="23:23">
      <c r="W24" s="1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1:BB45"/>
  <sheetViews>
    <sheetView topLeftCell="A19" zoomScaleNormal="100" workbookViewId="0">
      <selection activeCell="A29" sqref="A29"/>
    </sheetView>
  </sheetViews>
  <sheetFormatPr defaultRowHeight="15"/>
  <cols>
    <col min="1" max="1" width="9.140625" style="514" customWidth="1"/>
    <col min="2" max="2" width="12.28515625" style="514" customWidth="1"/>
    <col min="3" max="3" width="10.7109375" style="514" customWidth="1"/>
    <col min="4" max="4" width="11.7109375" style="514" customWidth="1"/>
    <col min="5" max="16384" width="9.140625" style="514"/>
  </cols>
  <sheetData>
    <row r="1" spans="1:54" s="1012" customFormat="1">
      <c r="A1" s="78" t="s">
        <v>0</v>
      </c>
      <c r="C1" s="77"/>
      <c r="D1" s="77"/>
      <c r="F1" s="68"/>
      <c r="G1" s="68"/>
      <c r="H1" s="68"/>
      <c r="I1" s="73"/>
      <c r="J1" s="68"/>
      <c r="K1" s="68"/>
      <c r="L1" s="68"/>
      <c r="M1" s="113"/>
      <c r="N1" s="306"/>
      <c r="O1" s="77"/>
      <c r="P1" s="77"/>
      <c r="Q1" s="77"/>
      <c r="AF1" s="68"/>
      <c r="AG1" s="68"/>
      <c r="BB1" s="117"/>
    </row>
    <row r="2" spans="1:54" s="1012" customFormat="1">
      <c r="A2" s="1" t="s">
        <v>1</v>
      </c>
      <c r="C2" s="77"/>
      <c r="D2" s="77"/>
      <c r="F2" s="68"/>
      <c r="G2" s="68"/>
      <c r="H2" s="68"/>
      <c r="I2" s="73"/>
      <c r="J2" s="68"/>
      <c r="K2" s="68"/>
      <c r="L2" s="68"/>
      <c r="M2" s="113"/>
      <c r="N2" s="306"/>
      <c r="O2" s="77"/>
      <c r="P2" s="77"/>
      <c r="Q2" s="77"/>
      <c r="AF2" s="68"/>
      <c r="AG2" s="68"/>
      <c r="BB2" s="117"/>
    </row>
    <row r="3" spans="1:54" ht="15.75" thickBot="1"/>
    <row r="4" spans="1:54" ht="15.75" thickBot="1">
      <c r="A4" s="615" t="s">
        <v>2</v>
      </c>
      <c r="B4" s="615" t="s">
        <v>3</v>
      </c>
      <c r="C4" s="615" t="s">
        <v>520</v>
      </c>
    </row>
    <row r="5" spans="1:54" ht="15.75" thickBot="1">
      <c r="A5" s="616">
        <v>45292</v>
      </c>
      <c r="B5" s="617">
        <v>28</v>
      </c>
      <c r="C5" s="618">
        <f>((B5-27)/27)*100</f>
        <v>3.7037037037037033</v>
      </c>
    </row>
    <row r="6" spans="1:54" ht="15.75" thickBot="1">
      <c r="A6" s="616">
        <v>45323</v>
      </c>
      <c r="B6" s="617">
        <v>16</v>
      </c>
      <c r="C6" s="618">
        <f>((B6-B5)/B5)*100</f>
        <v>-42.857142857142854</v>
      </c>
    </row>
    <row r="7" spans="1:54" ht="15.75" thickBot="1">
      <c r="A7" s="616">
        <v>45352</v>
      </c>
      <c r="B7" s="781">
        <v>23</v>
      </c>
      <c r="C7" s="782">
        <f t="shared" ref="C7:C16" si="0">((B7-B6)/B6)*100</f>
        <v>43.75</v>
      </c>
    </row>
    <row r="8" spans="1:54" ht="15.75" thickBot="1">
      <c r="A8" s="616">
        <v>45383</v>
      </c>
      <c r="B8" s="617">
        <v>16</v>
      </c>
      <c r="C8" s="618">
        <f t="shared" si="0"/>
        <v>-30.434782608695656</v>
      </c>
    </row>
    <row r="9" spans="1:54" ht="15.75" thickBot="1">
      <c r="A9" s="803">
        <v>45413</v>
      </c>
      <c r="B9" s="804">
        <v>22</v>
      </c>
      <c r="C9" s="805">
        <f t="shared" si="0"/>
        <v>37.5</v>
      </c>
    </row>
    <row r="10" spans="1:54" ht="15.75" thickBot="1">
      <c r="A10" s="616">
        <v>45444</v>
      </c>
      <c r="B10" s="617">
        <v>15</v>
      </c>
      <c r="C10" s="618">
        <f t="shared" si="0"/>
        <v>-31.818181818181817</v>
      </c>
    </row>
    <row r="11" spans="1:54" ht="15.75" thickBot="1">
      <c r="A11" s="616">
        <v>45474</v>
      </c>
      <c r="B11" s="617">
        <v>11</v>
      </c>
      <c r="C11" s="618">
        <f>((B11-B10)/B10)*100</f>
        <v>-26.666666666666668</v>
      </c>
    </row>
    <row r="12" spans="1:54" ht="15.75" thickBot="1">
      <c r="A12" s="616">
        <v>45505</v>
      </c>
      <c r="B12" s="617">
        <v>17</v>
      </c>
      <c r="C12" s="618">
        <f t="shared" si="0"/>
        <v>54.54545454545454</v>
      </c>
    </row>
    <row r="13" spans="1:54" ht="15.75" thickBot="1">
      <c r="A13" s="616">
        <v>45536</v>
      </c>
      <c r="B13" s="617">
        <v>25</v>
      </c>
      <c r="C13" s="618">
        <f t="shared" si="0"/>
        <v>47.058823529411761</v>
      </c>
    </row>
    <row r="14" spans="1:54" ht="15.75" thickBot="1">
      <c r="A14" s="616">
        <v>45566</v>
      </c>
      <c r="B14" s="617">
        <v>128</v>
      </c>
      <c r="C14" s="618">
        <f t="shared" si="0"/>
        <v>412</v>
      </c>
    </row>
    <row r="15" spans="1:54" ht="15.75" thickBot="1">
      <c r="A15" s="616">
        <v>45597</v>
      </c>
      <c r="B15" s="617">
        <v>27</v>
      </c>
      <c r="C15" s="618">
        <f t="shared" si="0"/>
        <v>-78.90625</v>
      </c>
    </row>
    <row r="16" spans="1:54" ht="15.75" thickBot="1">
      <c r="A16" s="616">
        <v>45627</v>
      </c>
      <c r="B16" s="723">
        <v>0</v>
      </c>
      <c r="C16" s="724">
        <f t="shared" si="0"/>
        <v>-100</v>
      </c>
    </row>
    <row r="17" spans="1:15" ht="15.75" thickBot="1">
      <c r="A17" s="725" t="s">
        <v>5</v>
      </c>
      <c r="B17" s="725">
        <f>SUM(B5:B16)</f>
        <v>328</v>
      </c>
      <c r="C17" s="725"/>
    </row>
    <row r="18" spans="1:15">
      <c r="A18" s="462"/>
      <c r="B18" s="462"/>
      <c r="C18" s="462"/>
      <c r="D18" s="462"/>
      <c r="E18" s="462"/>
      <c r="F18" s="462"/>
      <c r="G18" s="462"/>
      <c r="H18" s="462"/>
      <c r="I18" s="462"/>
    </row>
    <row r="19" spans="1:15">
      <c r="A19" s="1013"/>
      <c r="B19" s="1013"/>
      <c r="C19" s="1013"/>
      <c r="D19" s="1013"/>
      <c r="E19" s="1013"/>
      <c r="F19" s="462"/>
      <c r="G19" s="462"/>
      <c r="H19" s="462"/>
      <c r="I19" s="462"/>
      <c r="J19" s="462"/>
      <c r="K19" s="462"/>
      <c r="L19" s="462"/>
      <c r="M19" s="462"/>
      <c r="N19" s="462"/>
      <c r="O19" s="462"/>
    </row>
    <row r="20" spans="1:15">
      <c r="A20" s="843" t="s">
        <v>406</v>
      </c>
      <c r="B20" s="844">
        <v>28</v>
      </c>
      <c r="C20" s="1013"/>
      <c r="D20" s="1013" t="s">
        <v>408</v>
      </c>
      <c r="E20" s="1013">
        <v>0</v>
      </c>
      <c r="F20" s="462"/>
      <c r="G20" s="462"/>
      <c r="H20" s="462"/>
      <c r="I20" s="462"/>
      <c r="J20" s="462"/>
      <c r="K20" s="462"/>
      <c r="L20" s="462"/>
      <c r="M20" s="462"/>
      <c r="N20" s="462"/>
      <c r="O20" s="462"/>
    </row>
    <row r="21" spans="1:15">
      <c r="A21" s="845" t="s">
        <v>484</v>
      </c>
      <c r="B21" s="845">
        <v>16</v>
      </c>
      <c r="C21" s="1013"/>
      <c r="D21" s="1013" t="s">
        <v>418</v>
      </c>
      <c r="E21" s="1013">
        <v>4</v>
      </c>
      <c r="F21" s="462"/>
      <c r="G21" s="462"/>
      <c r="H21" s="462"/>
      <c r="I21" s="462"/>
      <c r="J21" s="462"/>
      <c r="K21" s="462"/>
      <c r="L21" s="462"/>
      <c r="M21" s="462"/>
      <c r="N21" s="462"/>
      <c r="O21" s="462"/>
    </row>
    <row r="22" spans="1:15">
      <c r="A22" s="845" t="s">
        <v>497</v>
      </c>
      <c r="B22" s="845">
        <v>23</v>
      </c>
      <c r="C22" s="1013"/>
      <c r="D22" s="1013" t="s">
        <v>407</v>
      </c>
      <c r="E22" s="1013">
        <v>23</v>
      </c>
      <c r="F22" s="462"/>
      <c r="G22" s="462"/>
      <c r="H22" s="462"/>
      <c r="I22" s="462"/>
      <c r="J22" s="462"/>
      <c r="K22" s="462"/>
      <c r="L22" s="462"/>
      <c r="M22" s="462"/>
      <c r="N22" s="462"/>
      <c r="O22" s="462"/>
    </row>
    <row r="23" spans="1:15">
      <c r="A23" s="845" t="s">
        <v>505</v>
      </c>
      <c r="B23" s="845">
        <v>16</v>
      </c>
      <c r="C23" s="1013"/>
      <c r="D23" s="1013" t="s">
        <v>409</v>
      </c>
      <c r="E23" s="1013">
        <f>SUM(E20:E22)</f>
        <v>27</v>
      </c>
      <c r="F23" s="462"/>
      <c r="G23" s="462"/>
      <c r="H23" s="462"/>
      <c r="I23" s="462"/>
      <c r="J23" s="462"/>
      <c r="K23" s="462"/>
      <c r="L23" s="462"/>
      <c r="M23" s="462"/>
      <c r="N23" s="462"/>
      <c r="O23" s="462"/>
    </row>
    <row r="24" spans="1:15">
      <c r="A24" s="845" t="s">
        <v>510</v>
      </c>
      <c r="B24" s="845">
        <v>22</v>
      </c>
      <c r="C24" s="1013"/>
      <c r="D24" s="1013"/>
      <c r="E24" s="1013"/>
      <c r="F24" s="462"/>
      <c r="G24" s="462"/>
      <c r="H24" s="462"/>
      <c r="I24" s="462"/>
      <c r="J24" s="462"/>
      <c r="K24" s="462"/>
      <c r="L24" s="462"/>
      <c r="M24" s="462"/>
      <c r="N24" s="462"/>
      <c r="O24" s="462"/>
    </row>
    <row r="25" spans="1:15">
      <c r="A25" s="845" t="s">
        <v>515</v>
      </c>
      <c r="B25" s="845">
        <v>15</v>
      </c>
      <c r="C25" s="1013"/>
      <c r="D25" s="1013"/>
      <c r="E25" s="1013"/>
      <c r="F25" s="462"/>
      <c r="G25" s="462"/>
      <c r="H25" s="462"/>
      <c r="I25" s="462"/>
      <c r="J25" s="462"/>
      <c r="K25" s="462"/>
      <c r="L25" s="462"/>
      <c r="M25" s="462"/>
      <c r="N25" s="462"/>
      <c r="O25" s="462"/>
    </row>
    <row r="26" spans="1:15">
      <c r="A26" s="845" t="s">
        <v>519</v>
      </c>
      <c r="B26" s="845">
        <v>11</v>
      </c>
      <c r="C26" s="1013"/>
      <c r="D26" s="1013"/>
      <c r="E26" s="1013"/>
      <c r="F26" s="462"/>
      <c r="G26" s="462"/>
      <c r="H26" s="462"/>
      <c r="I26" s="462"/>
      <c r="J26" s="462"/>
      <c r="K26" s="462"/>
      <c r="L26" s="462"/>
      <c r="M26" s="462"/>
      <c r="N26" s="462"/>
      <c r="O26" s="462"/>
    </row>
    <row r="27" spans="1:15">
      <c r="A27" s="1013" t="s">
        <v>524</v>
      </c>
      <c r="B27" s="496">
        <v>17</v>
      </c>
      <c r="C27" s="1013"/>
      <c r="D27" s="1013"/>
      <c r="E27" s="1013"/>
      <c r="F27" s="462"/>
      <c r="G27" s="462"/>
      <c r="H27" s="462"/>
      <c r="I27" s="462"/>
      <c r="J27" s="462"/>
      <c r="K27" s="462"/>
      <c r="L27" s="462"/>
      <c r="M27" s="462"/>
      <c r="N27" s="462"/>
      <c r="O27" s="462"/>
    </row>
    <row r="28" spans="1:15">
      <c r="A28" s="1013" t="s">
        <v>530</v>
      </c>
      <c r="B28" s="496">
        <v>25</v>
      </c>
      <c r="C28" s="1013"/>
      <c r="D28" s="1013"/>
      <c r="E28" s="1013"/>
      <c r="F28" s="462"/>
      <c r="G28" s="462"/>
      <c r="H28" s="462"/>
      <c r="I28" s="462"/>
      <c r="J28" s="462"/>
      <c r="K28" s="462"/>
      <c r="L28" s="462"/>
      <c r="M28" s="462"/>
      <c r="N28" s="462"/>
      <c r="O28" s="462"/>
    </row>
    <row r="29" spans="1:15">
      <c r="A29" s="1013" t="s">
        <v>538</v>
      </c>
      <c r="B29" s="496">
        <v>128</v>
      </c>
      <c r="C29" s="1013"/>
      <c r="D29" s="1013"/>
      <c r="E29" s="1013"/>
      <c r="F29" s="462"/>
      <c r="G29" s="462"/>
      <c r="H29" s="462"/>
      <c r="I29" s="462"/>
      <c r="J29" s="462"/>
      <c r="K29" s="462"/>
      <c r="L29" s="462"/>
      <c r="M29" s="462"/>
      <c r="N29" s="462"/>
      <c r="O29" s="462"/>
    </row>
    <row r="30" spans="1:15">
      <c r="A30" s="1013" t="s">
        <v>559</v>
      </c>
      <c r="B30" s="496">
        <v>27</v>
      </c>
      <c r="C30" s="1013"/>
      <c r="D30" s="1013"/>
      <c r="E30" s="1013"/>
      <c r="F30" s="462"/>
      <c r="G30" s="462"/>
      <c r="H30" s="462"/>
      <c r="I30" s="462"/>
      <c r="J30" s="462"/>
      <c r="K30" s="462"/>
      <c r="L30" s="462"/>
      <c r="M30" s="462"/>
      <c r="N30" s="462"/>
      <c r="O30" s="462"/>
    </row>
    <row r="31" spans="1:15">
      <c r="A31" s="844" t="s">
        <v>23</v>
      </c>
      <c r="B31" s="844">
        <f>SUM(B20:B30)</f>
        <v>328</v>
      </c>
      <c r="C31" s="1013"/>
      <c r="D31" s="1013"/>
      <c r="E31" s="1013"/>
      <c r="F31" s="462"/>
      <c r="G31" s="462"/>
      <c r="H31" s="462"/>
      <c r="I31" s="462"/>
      <c r="J31" s="462"/>
      <c r="K31" s="462"/>
      <c r="L31" s="462"/>
      <c r="M31" s="462"/>
      <c r="N31" s="462"/>
      <c r="O31" s="462"/>
    </row>
    <row r="32" spans="1:15">
      <c r="A32" s="1013"/>
      <c r="B32" s="1013"/>
      <c r="C32" s="1013"/>
      <c r="D32" s="1013"/>
      <c r="E32" s="1013"/>
      <c r="F32" s="462"/>
      <c r="G32" s="462"/>
      <c r="H32" s="462"/>
      <c r="I32" s="462"/>
      <c r="J32" s="462"/>
      <c r="K32" s="462"/>
      <c r="L32" s="462"/>
      <c r="M32" s="462"/>
      <c r="N32" s="462"/>
      <c r="O32" s="462"/>
    </row>
    <row r="33" spans="1:9">
      <c r="A33" s="1013"/>
      <c r="B33" s="1013"/>
      <c r="C33" s="1013"/>
      <c r="D33" s="1013"/>
      <c r="E33" s="1013"/>
      <c r="F33" s="462"/>
      <c r="G33" s="462"/>
      <c r="H33" s="462"/>
      <c r="I33" s="462"/>
    </row>
    <row r="34" spans="1:9">
      <c r="E34" s="462"/>
      <c r="F34" s="462"/>
      <c r="G34" s="462"/>
      <c r="H34" s="462"/>
      <c r="I34" s="462"/>
    </row>
    <row r="35" spans="1:9">
      <c r="E35" s="462"/>
      <c r="F35" s="462"/>
      <c r="G35" s="462"/>
      <c r="H35" s="462"/>
      <c r="I35" s="462"/>
    </row>
    <row r="36" spans="1:9">
      <c r="E36" s="462"/>
      <c r="F36" s="462"/>
      <c r="G36" s="462"/>
      <c r="H36" s="462"/>
      <c r="I36" s="462"/>
    </row>
    <row r="37" spans="1:9">
      <c r="E37" s="462"/>
      <c r="F37" s="462"/>
      <c r="G37" s="462"/>
      <c r="H37" s="462"/>
      <c r="I37" s="462"/>
    </row>
    <row r="38" spans="1:9">
      <c r="E38" s="462"/>
      <c r="F38" s="462"/>
      <c r="G38" s="462"/>
      <c r="H38" s="462"/>
      <c r="I38" s="462"/>
    </row>
    <row r="39" spans="1:9">
      <c r="E39" s="462"/>
      <c r="F39" s="462"/>
      <c r="G39" s="462"/>
      <c r="H39" s="462"/>
      <c r="I39" s="462"/>
    </row>
    <row r="40" spans="1:9">
      <c r="E40" s="462"/>
      <c r="F40" s="462"/>
      <c r="G40" s="462"/>
      <c r="H40" s="462"/>
      <c r="I40" s="462"/>
    </row>
    <row r="41" spans="1:9">
      <c r="A41" s="462"/>
      <c r="B41" s="462"/>
      <c r="C41" s="462"/>
      <c r="D41" s="462"/>
      <c r="E41" s="462"/>
      <c r="F41" s="462"/>
      <c r="G41" s="462"/>
      <c r="H41" s="462"/>
      <c r="I41" s="462"/>
    </row>
    <row r="42" spans="1:9">
      <c r="A42" s="462"/>
      <c r="B42" s="462"/>
      <c r="C42" s="462"/>
      <c r="D42" s="462"/>
      <c r="E42" s="462"/>
      <c r="F42" s="462"/>
      <c r="G42" s="462"/>
      <c r="H42" s="462"/>
      <c r="I42" s="462"/>
    </row>
    <row r="43" spans="1:9">
      <c r="A43" s="462"/>
      <c r="B43" s="462"/>
    </row>
    <row r="44" spans="1:9">
      <c r="A44" s="462"/>
      <c r="B44" s="462"/>
    </row>
    <row r="45" spans="1:9">
      <c r="A45" s="462"/>
      <c r="B45" s="46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7:C10 C12:C16" evalError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B19"/>
  <sheetViews>
    <sheetView topLeftCell="C1" workbookViewId="0"/>
  </sheetViews>
  <sheetFormatPr defaultRowHeight="15"/>
  <cols>
    <col min="1" max="1" width="55.7109375" hidden="1" customWidth="1"/>
    <col min="2" max="2" width="19.85546875" hidden="1" customWidth="1"/>
    <col min="3" max="3" width="9.140625" customWidth="1"/>
  </cols>
  <sheetData>
    <row r="1" spans="1:2">
      <c r="A1" s="78" t="s">
        <v>0</v>
      </c>
    </row>
    <row r="2" spans="1:2">
      <c r="A2" s="1" t="s">
        <v>1</v>
      </c>
    </row>
    <row r="3" spans="1:2">
      <c r="A3" s="76"/>
    </row>
    <row r="4" spans="1:2">
      <c r="A4" s="432" t="s">
        <v>396</v>
      </c>
      <c r="B4" s="433" t="s">
        <v>397</v>
      </c>
    </row>
    <row r="5" spans="1:2" ht="15.75" thickBot="1">
      <c r="A5" s="434" t="s">
        <v>398</v>
      </c>
      <c r="B5" s="435">
        <v>135</v>
      </c>
    </row>
    <row r="6" spans="1:2" ht="45">
      <c r="A6" s="434" t="s">
        <v>399</v>
      </c>
      <c r="B6" s="435">
        <v>58</v>
      </c>
    </row>
    <row r="7" spans="1:2" ht="45">
      <c r="A7" s="436" t="s">
        <v>400</v>
      </c>
      <c r="B7" s="435">
        <v>281</v>
      </c>
    </row>
    <row r="8" spans="1:2" ht="15.75" thickBot="1">
      <c r="A8" s="434" t="s">
        <v>401</v>
      </c>
      <c r="B8" s="435">
        <v>106</v>
      </c>
    </row>
    <row r="9" spans="1:2" ht="15.75" thickBot="1">
      <c r="A9" s="434" t="s">
        <v>402</v>
      </c>
      <c r="B9" s="435">
        <v>4</v>
      </c>
    </row>
    <row r="10" spans="1:2" ht="15.75" thickBot="1">
      <c r="A10" s="434" t="s">
        <v>403</v>
      </c>
      <c r="B10" s="435">
        <v>257</v>
      </c>
    </row>
    <row r="11" spans="1:2" ht="15.75" thickBot="1">
      <c r="A11" s="434" t="s">
        <v>404</v>
      </c>
      <c r="B11" s="435">
        <v>72</v>
      </c>
    </row>
    <row r="12" spans="1:2" ht="30">
      <c r="A12" s="437" t="s">
        <v>405</v>
      </c>
      <c r="B12" s="435">
        <v>42</v>
      </c>
    </row>
    <row r="13" spans="1:2">
      <c r="A13" s="438" t="s">
        <v>15</v>
      </c>
      <c r="B13" s="439">
        <f>SUM(B5:B12)</f>
        <v>955</v>
      </c>
    </row>
    <row r="16" spans="1:2">
      <c r="A16" s="76"/>
    </row>
    <row r="17" spans="1:1">
      <c r="A17" s="76"/>
    </row>
    <row r="18" spans="1:1">
      <c r="A18" s="76"/>
    </row>
    <row r="19" spans="1:1">
      <c r="A19" s="76"/>
    </row>
  </sheetData>
  <pageMargins left="0.511811024" right="0.511811024" top="0.78740157500000008" bottom="0.78740157500000008" header="0.31496062000000008" footer="0.3149606200000000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AF38"/>
  <sheetViews>
    <sheetView zoomScale="80" zoomScaleNormal="80" workbookViewId="0">
      <selection activeCell="F40" sqref="F40"/>
    </sheetView>
  </sheetViews>
  <sheetFormatPr defaultRowHeight="15"/>
  <cols>
    <col min="1" max="1" width="66.5703125" customWidth="1"/>
    <col min="2" max="2" width="7.5703125" bestFit="1" customWidth="1"/>
    <col min="3" max="3" width="7.7109375" bestFit="1" customWidth="1"/>
    <col min="4" max="4" width="7.140625" bestFit="1" customWidth="1"/>
    <col min="5" max="5" width="7.140625" customWidth="1"/>
    <col min="6" max="6" width="7.85546875" style="2" bestFit="1" customWidth="1"/>
    <col min="7" max="10" width="7.85546875" customWidth="1"/>
    <col min="11" max="11" width="8" customWidth="1"/>
    <col min="12" max="13" width="7.85546875" customWidth="1"/>
    <col min="14" max="14" width="7.7109375" customWidth="1"/>
    <col min="15" max="15" width="7.140625" bestFit="1" customWidth="1"/>
    <col min="16" max="16" width="8" bestFit="1" customWidth="1"/>
    <col min="17" max="17" width="10.85546875" customWidth="1"/>
    <col min="18" max="20" width="9.140625" customWidth="1"/>
    <col min="21" max="21" width="22" bestFit="1" customWidth="1"/>
    <col min="22" max="22" width="11" bestFit="1" customWidth="1"/>
    <col min="23" max="23" width="6.85546875" bestFit="1" customWidth="1"/>
    <col min="24" max="24" width="9.140625" customWidth="1"/>
  </cols>
  <sheetData>
    <row r="1" spans="1:32">
      <c r="A1" s="1" t="s">
        <v>0</v>
      </c>
      <c r="B1" s="1"/>
      <c r="C1" s="1"/>
      <c r="R1" s="462"/>
      <c r="S1" s="462"/>
      <c r="T1" s="462"/>
      <c r="U1" s="462"/>
      <c r="V1" s="462"/>
      <c r="W1" s="462"/>
    </row>
    <row r="2" spans="1:32">
      <c r="A2" s="1" t="s">
        <v>1</v>
      </c>
      <c r="B2" s="1"/>
      <c r="C2" s="1"/>
      <c r="R2" s="462"/>
      <c r="S2" s="462"/>
      <c r="T2" s="462"/>
      <c r="U2" s="462"/>
      <c r="V2" s="462"/>
      <c r="W2" s="462"/>
    </row>
    <row r="3" spans="1:32" ht="15.75" thickBot="1">
      <c r="R3" s="462"/>
      <c r="S3" s="462"/>
      <c r="T3" s="462"/>
      <c r="U3" s="462"/>
      <c r="V3" s="462"/>
      <c r="W3" s="462"/>
    </row>
    <row r="4" spans="1:32" ht="50.25" customHeight="1" thickBot="1">
      <c r="A4" s="628" t="s">
        <v>16</v>
      </c>
      <c r="B4" s="587">
        <v>45627</v>
      </c>
      <c r="C4" s="532">
        <v>45597</v>
      </c>
      <c r="D4" s="533">
        <v>45566</v>
      </c>
      <c r="E4" s="629">
        <v>45536</v>
      </c>
      <c r="F4" s="629">
        <v>45505</v>
      </c>
      <c r="G4" s="629">
        <v>45474</v>
      </c>
      <c r="H4" s="629">
        <v>45444</v>
      </c>
      <c r="I4" s="630">
        <v>45413</v>
      </c>
      <c r="J4" s="531">
        <v>45383</v>
      </c>
      <c r="K4" s="531">
        <v>45352</v>
      </c>
      <c r="L4" s="531">
        <v>45323</v>
      </c>
      <c r="M4" s="533">
        <v>45292</v>
      </c>
      <c r="N4" s="629" t="s">
        <v>5</v>
      </c>
      <c r="O4" s="631" t="s">
        <v>6</v>
      </c>
      <c r="P4" s="868" t="s">
        <v>8</v>
      </c>
      <c r="Q4" s="869" t="s">
        <v>555</v>
      </c>
      <c r="R4" s="462"/>
      <c r="S4" s="462"/>
      <c r="T4" s="462"/>
      <c r="U4" s="462"/>
      <c r="V4" s="462"/>
      <c r="W4" s="462"/>
    </row>
    <row r="5" spans="1:32" ht="15.75" thickBot="1">
      <c r="A5" s="768" t="s">
        <v>17</v>
      </c>
      <c r="B5" s="765"/>
      <c r="C5" s="25">
        <v>8</v>
      </c>
      <c r="D5" s="25">
        <v>5</v>
      </c>
      <c r="E5" s="25">
        <v>11</v>
      </c>
      <c r="F5" s="25">
        <v>2</v>
      </c>
      <c r="G5" s="53">
        <v>6</v>
      </c>
      <c r="H5" s="53">
        <v>23</v>
      </c>
      <c r="I5" s="475">
        <v>5</v>
      </c>
      <c r="J5" s="149">
        <v>12</v>
      </c>
      <c r="K5" s="58">
        <v>13</v>
      </c>
      <c r="L5" s="149">
        <v>19</v>
      </c>
      <c r="M5" s="54">
        <v>11</v>
      </c>
      <c r="N5" s="55">
        <f>SUM(B5:M5)</f>
        <v>115</v>
      </c>
      <c r="O5" s="56">
        <f t="shared" ref="O5:O6" si="0">AVERAGE(B5:M5)</f>
        <v>10.454545454545455</v>
      </c>
      <c r="P5" s="870">
        <f t="shared" ref="P5:P12" si="1">N5/N$12*100</f>
        <v>0.17573081095949022</v>
      </c>
      <c r="Q5" s="867">
        <f>(C5*100)/$C$12</f>
        <v>0.15863573269879042</v>
      </c>
      <c r="R5" s="462"/>
      <c r="S5" s="462"/>
      <c r="T5" s="462"/>
      <c r="U5" s="462"/>
      <c r="V5" s="462"/>
      <c r="W5" s="462"/>
    </row>
    <row r="6" spans="1:32" ht="15.75" thickBot="1">
      <c r="A6" s="769" t="s">
        <v>18</v>
      </c>
      <c r="B6" s="766"/>
      <c r="C6" s="37">
        <v>1011</v>
      </c>
      <c r="D6" s="37">
        <v>1068</v>
      </c>
      <c r="E6" s="37">
        <v>1094</v>
      </c>
      <c r="F6" s="37">
        <v>1193</v>
      </c>
      <c r="G6" s="58">
        <v>1415</v>
      </c>
      <c r="H6" s="58">
        <v>1483</v>
      </c>
      <c r="I6" s="476">
        <v>1555</v>
      </c>
      <c r="J6" s="151">
        <v>1898</v>
      </c>
      <c r="K6" s="58">
        <v>2041</v>
      </c>
      <c r="L6" s="151">
        <v>1889</v>
      </c>
      <c r="M6" s="59">
        <v>1913</v>
      </c>
      <c r="N6" s="55">
        <f t="shared" ref="N6" si="2">SUM(B6:M6)</f>
        <v>16560</v>
      </c>
      <c r="O6" s="56">
        <f t="shared" si="0"/>
        <v>1505.4545454545455</v>
      </c>
      <c r="P6" s="57">
        <f t="shared" si="1"/>
        <v>25.305236778166595</v>
      </c>
      <c r="Q6" s="867">
        <f t="shared" ref="Q6:Q12" si="3">(C6*100)/$C$12</f>
        <v>20.047590719809637</v>
      </c>
      <c r="R6" s="462"/>
      <c r="S6" s="462"/>
      <c r="T6" s="462"/>
      <c r="U6" s="462"/>
      <c r="V6" s="462"/>
      <c r="W6" s="462"/>
    </row>
    <row r="7" spans="1:32" ht="15.75" thickBot="1">
      <c r="A7" s="769" t="s">
        <v>498</v>
      </c>
      <c r="B7" s="766"/>
      <c r="C7" s="37">
        <v>435</v>
      </c>
      <c r="D7" s="37">
        <v>530</v>
      </c>
      <c r="E7" s="37">
        <v>477</v>
      </c>
      <c r="F7" s="37">
        <v>493</v>
      </c>
      <c r="G7" s="58">
        <v>382</v>
      </c>
      <c r="H7" s="58">
        <v>308</v>
      </c>
      <c r="I7" s="476">
        <v>347</v>
      </c>
      <c r="J7" s="151">
        <v>415</v>
      </c>
      <c r="K7" s="58">
        <v>117</v>
      </c>
      <c r="L7" s="151">
        <v>0</v>
      </c>
      <c r="M7" s="59">
        <v>0</v>
      </c>
      <c r="N7" s="55">
        <f>SUM(B7:M7)</f>
        <v>3504</v>
      </c>
      <c r="O7" s="56">
        <f t="shared" ref="O7:O11" si="4">AVERAGE(B7:M7)</f>
        <v>318.54545454545456</v>
      </c>
      <c r="P7" s="57">
        <f t="shared" si="1"/>
        <v>5.3544414052352503</v>
      </c>
      <c r="Q7" s="867">
        <f t="shared" si="3"/>
        <v>8.6258179654967275</v>
      </c>
      <c r="R7" s="462"/>
      <c r="S7" s="462"/>
      <c r="T7" s="462"/>
      <c r="U7" s="462"/>
      <c r="V7" s="462"/>
      <c r="W7" s="462"/>
    </row>
    <row r="8" spans="1:32" ht="15.75" thickBot="1">
      <c r="A8" s="769" t="s">
        <v>19</v>
      </c>
      <c r="B8" s="766"/>
      <c r="C8" s="37">
        <v>966</v>
      </c>
      <c r="D8" s="37">
        <v>1360</v>
      </c>
      <c r="E8" s="37">
        <v>1302</v>
      </c>
      <c r="F8" s="37">
        <v>1589</v>
      </c>
      <c r="G8" s="58">
        <v>1552</v>
      </c>
      <c r="H8" s="58">
        <v>1399</v>
      </c>
      <c r="I8" s="476">
        <v>1365</v>
      </c>
      <c r="J8" s="151">
        <v>1552</v>
      </c>
      <c r="K8" s="58">
        <v>1249</v>
      </c>
      <c r="L8" s="151">
        <v>1205</v>
      </c>
      <c r="M8" s="59">
        <v>1219</v>
      </c>
      <c r="N8" s="55">
        <f>SUM(B8:M8)</f>
        <v>14758</v>
      </c>
      <c r="O8" s="56">
        <f t="shared" si="4"/>
        <v>1341.6363636363637</v>
      </c>
      <c r="P8" s="57">
        <f t="shared" si="1"/>
        <v>22.551611375131799</v>
      </c>
      <c r="Q8" s="867">
        <f t="shared" si="3"/>
        <v>19.155264723378941</v>
      </c>
      <c r="R8" s="521"/>
      <c r="S8" s="462"/>
      <c r="T8" s="462"/>
      <c r="U8" s="462"/>
      <c r="V8" s="462"/>
      <c r="W8" s="462"/>
    </row>
    <row r="9" spans="1:32" ht="15.75" thickBot="1">
      <c r="A9" s="770" t="s">
        <v>20</v>
      </c>
      <c r="B9" s="767"/>
      <c r="C9" s="43">
        <v>346</v>
      </c>
      <c r="D9" s="43">
        <v>571</v>
      </c>
      <c r="E9" s="43">
        <v>645</v>
      </c>
      <c r="F9" s="43">
        <v>701</v>
      </c>
      <c r="G9" s="750">
        <v>708</v>
      </c>
      <c r="H9" s="750">
        <v>358</v>
      </c>
      <c r="I9" s="751">
        <v>395</v>
      </c>
      <c r="J9" s="152">
        <v>280</v>
      </c>
      <c r="K9" s="750">
        <v>175</v>
      </c>
      <c r="L9" s="152">
        <v>249</v>
      </c>
      <c r="M9" s="752">
        <v>158</v>
      </c>
      <c r="N9" s="749">
        <f>SUM(B9:M9)</f>
        <v>4586</v>
      </c>
      <c r="O9" s="56">
        <f t="shared" si="4"/>
        <v>416.90909090909093</v>
      </c>
      <c r="P9" s="57">
        <f t="shared" si="1"/>
        <v>7.0078391222628014</v>
      </c>
      <c r="Q9" s="867">
        <f t="shared" si="3"/>
        <v>6.8609954392226848</v>
      </c>
      <c r="R9" s="521"/>
      <c r="S9" s="462"/>
      <c r="T9" s="462"/>
      <c r="U9" s="462"/>
      <c r="V9" s="462"/>
      <c r="W9" s="462"/>
    </row>
    <row r="10" spans="1:32" ht="15.75" thickBot="1">
      <c r="A10" s="771" t="s">
        <v>21</v>
      </c>
      <c r="B10" s="766"/>
      <c r="C10" s="440">
        <v>2085</v>
      </c>
      <c r="D10" s="440">
        <v>2346</v>
      </c>
      <c r="E10" s="440">
        <v>2140</v>
      </c>
      <c r="F10" s="440">
        <v>1949</v>
      </c>
      <c r="G10" s="753">
        <v>1914</v>
      </c>
      <c r="H10" s="753">
        <v>2125</v>
      </c>
      <c r="I10" s="753">
        <v>2057</v>
      </c>
      <c r="J10" s="754">
        <v>2192</v>
      </c>
      <c r="K10" s="753">
        <v>2373</v>
      </c>
      <c r="L10" s="754">
        <v>2283</v>
      </c>
      <c r="M10" s="759">
        <v>2038</v>
      </c>
      <c r="N10" s="760">
        <f>SUM(B10:M10)</f>
        <v>23502</v>
      </c>
      <c r="O10" s="56">
        <f t="shared" si="4"/>
        <v>2136.5454545454545</v>
      </c>
      <c r="P10" s="57">
        <f t="shared" si="1"/>
        <v>35.913265384086429</v>
      </c>
      <c r="Q10" s="867">
        <f t="shared" si="3"/>
        <v>41.344437834622248</v>
      </c>
      <c r="R10" s="521"/>
      <c r="S10" s="522"/>
      <c r="T10" s="462"/>
      <c r="U10" s="462"/>
      <c r="V10" s="462"/>
      <c r="W10" s="462"/>
    </row>
    <row r="11" spans="1:32" ht="15.75" thickBot="1">
      <c r="A11" s="772" t="s">
        <v>22</v>
      </c>
      <c r="B11" s="767"/>
      <c r="C11" s="755">
        <v>192</v>
      </c>
      <c r="D11" s="755">
        <v>182</v>
      </c>
      <c r="E11" s="755">
        <v>210</v>
      </c>
      <c r="F11" s="755">
        <v>217</v>
      </c>
      <c r="G11" s="756">
        <v>212</v>
      </c>
      <c r="H11" s="756">
        <v>294</v>
      </c>
      <c r="I11" s="756">
        <v>217</v>
      </c>
      <c r="J11" s="757">
        <v>239</v>
      </c>
      <c r="K11" s="756">
        <v>203</v>
      </c>
      <c r="L11" s="757">
        <v>202</v>
      </c>
      <c r="M11" s="762">
        <v>248</v>
      </c>
      <c r="N11" s="761">
        <f>SUM(B11:M11)</f>
        <v>2416</v>
      </c>
      <c r="O11" s="56">
        <f t="shared" si="4"/>
        <v>219.63636363636363</v>
      </c>
      <c r="P11" s="57">
        <f t="shared" si="1"/>
        <v>3.6918751241576384</v>
      </c>
      <c r="Q11" s="867">
        <f t="shared" si="3"/>
        <v>3.8072575847709698</v>
      </c>
      <c r="R11" s="521"/>
      <c r="S11" s="522"/>
      <c r="T11" s="462"/>
      <c r="U11" s="462"/>
      <c r="V11" s="462"/>
      <c r="W11" s="462"/>
    </row>
    <row r="12" spans="1:32" ht="16.5" thickBot="1">
      <c r="A12" s="763" t="s">
        <v>23</v>
      </c>
      <c r="B12" s="758">
        <f t="shared" ref="B12:I12" si="5">SUM(B5:B11)</f>
        <v>0</v>
      </c>
      <c r="C12" s="758">
        <f t="shared" si="5"/>
        <v>5043</v>
      </c>
      <c r="D12" s="758">
        <f t="shared" si="5"/>
        <v>6062</v>
      </c>
      <c r="E12" s="758">
        <f t="shared" si="5"/>
        <v>5879</v>
      </c>
      <c r="F12" s="758">
        <f t="shared" si="5"/>
        <v>6144</v>
      </c>
      <c r="G12" s="758">
        <f t="shared" si="5"/>
        <v>6189</v>
      </c>
      <c r="H12" s="758">
        <f t="shared" si="5"/>
        <v>5990</v>
      </c>
      <c r="I12" s="758">
        <f t="shared" si="5"/>
        <v>5941</v>
      </c>
      <c r="J12" s="758">
        <f>SUM(J5:J11)</f>
        <v>6588</v>
      </c>
      <c r="K12" s="758">
        <f>SUM(K5:K11)</f>
        <v>6171</v>
      </c>
      <c r="L12" s="758">
        <f>SUM(L5:L11)</f>
        <v>5847</v>
      </c>
      <c r="M12" s="764">
        <f>SUM(M5:M11)</f>
        <v>5587</v>
      </c>
      <c r="N12" s="632">
        <f>SUM(N5:N11)</f>
        <v>65441</v>
      </c>
      <c r="O12" s="633">
        <f>AVERAGEIF(B12:M12,"&gt;0")</f>
        <v>5949.181818181818</v>
      </c>
      <c r="P12" s="634">
        <f t="shared" si="1"/>
        <v>100</v>
      </c>
      <c r="Q12" s="867">
        <f t="shared" si="3"/>
        <v>100</v>
      </c>
      <c r="R12" s="521"/>
      <c r="S12" s="523"/>
      <c r="T12" s="462"/>
      <c r="U12" s="462"/>
      <c r="V12" s="462"/>
      <c r="W12" s="462"/>
      <c r="AD12" s="62"/>
      <c r="AE12" s="2"/>
      <c r="AF12" s="62"/>
    </row>
    <row r="13" spans="1:32">
      <c r="M13" s="63"/>
      <c r="N13" s="61"/>
      <c r="U13" s="62"/>
      <c r="V13" s="2"/>
      <c r="W13" s="62"/>
    </row>
    <row r="14" spans="1:32">
      <c r="A14" s="1059"/>
      <c r="B14" s="1059"/>
      <c r="C14" s="1059"/>
      <c r="D14" s="1059"/>
      <c r="E14" s="60"/>
      <c r="I14" s="61"/>
      <c r="J14" s="61"/>
      <c r="U14" s="62"/>
      <c r="V14" s="2"/>
      <c r="W14" s="62"/>
    </row>
    <row r="15" spans="1:32">
      <c r="A15" s="1059"/>
      <c r="B15" s="1059"/>
      <c r="C15" s="1059"/>
      <c r="D15" s="1059"/>
      <c r="I15" s="61"/>
      <c r="U15" s="62"/>
      <c r="V15" s="2"/>
      <c r="W15" s="62"/>
    </row>
    <row r="16" spans="1:32">
      <c r="A16" s="1059"/>
      <c r="B16" s="1059"/>
      <c r="C16" s="1059"/>
      <c r="D16" s="1059"/>
      <c r="U16" s="64"/>
      <c r="V16" s="2"/>
      <c r="W16" s="65"/>
    </row>
    <row r="21" spans="1:5">
      <c r="A21" s="1"/>
      <c r="B21" s="1"/>
      <c r="C21" s="1"/>
      <c r="D21" s="6"/>
    </row>
    <row r="22" spans="1:5">
      <c r="A22" s="62"/>
      <c r="B22" s="62"/>
      <c r="C22" s="62"/>
      <c r="D22" s="66"/>
    </row>
    <row r="23" spans="1:5">
      <c r="A23" s="62"/>
      <c r="B23" s="62"/>
      <c r="C23" s="62"/>
      <c r="D23" s="66"/>
    </row>
    <row r="24" spans="1:5">
      <c r="A24" s="62"/>
      <c r="B24" s="62"/>
      <c r="C24" s="62"/>
      <c r="D24" s="66"/>
    </row>
    <row r="25" spans="1:5">
      <c r="A25" s="62"/>
      <c r="B25" s="62"/>
      <c r="C25" s="62"/>
      <c r="D25" s="66"/>
    </row>
    <row r="26" spans="1:5">
      <c r="A26" s="64"/>
      <c r="B26" s="64"/>
      <c r="C26" s="64"/>
      <c r="D26" s="66"/>
    </row>
    <row r="27" spans="1:5">
      <c r="E27" s="61"/>
    </row>
    <row r="38" spans="1:1" ht="45">
      <c r="A38" s="786" t="s">
        <v>499</v>
      </c>
    </row>
  </sheetData>
  <mergeCells count="1">
    <mergeCell ref="A14:D1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K12:M12 B12:J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P268"/>
  <sheetViews>
    <sheetView zoomScaleNormal="100" workbookViewId="0">
      <selection activeCell="C5" sqref="C5"/>
    </sheetView>
  </sheetViews>
  <sheetFormatPr defaultRowHeight="15"/>
  <cols>
    <col min="1" max="1" width="68" customWidth="1"/>
    <col min="2" max="2" width="7.5703125" style="68" bestFit="1" customWidth="1"/>
    <col min="3" max="3" width="7.7109375" style="68" bestFit="1" customWidth="1"/>
    <col min="4" max="4" width="7.140625" style="68" bestFit="1" customWidth="1"/>
    <col min="5" max="5" width="7" style="68" bestFit="1" customWidth="1"/>
    <col min="6" max="6" width="7.7109375" style="68" bestFit="1" customWidth="1"/>
    <col min="7" max="7" width="6.42578125" style="68" bestFit="1" customWidth="1"/>
    <col min="8" max="8" width="7.140625" style="68" bestFit="1" customWidth="1"/>
    <col min="9" max="9" width="7.42578125" style="68" bestFit="1" customWidth="1"/>
    <col min="10" max="10" width="7.28515625" style="68" bestFit="1" customWidth="1"/>
    <col min="11" max="11" width="7.7109375" style="68" bestFit="1" customWidth="1"/>
    <col min="12" max="12" width="7.28515625" style="68" bestFit="1" customWidth="1"/>
    <col min="13" max="14" width="7" style="68" bestFit="1" customWidth="1"/>
    <col min="15" max="15" width="8.85546875" style="68" customWidth="1"/>
    <col min="16" max="16" width="8.7109375" style="69" bestFit="1" customWidth="1"/>
    <col min="17" max="17" width="9.140625" customWidth="1"/>
  </cols>
  <sheetData>
    <row r="1" spans="1:16">
      <c r="A1" s="1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6">
      <c r="A2" s="1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6" ht="15.75" thickBot="1"/>
    <row r="4" spans="1:16" ht="15.75" thickBot="1">
      <c r="A4" s="895" t="s">
        <v>24</v>
      </c>
      <c r="B4" s="896">
        <v>45627</v>
      </c>
      <c r="C4" s="897">
        <v>45597</v>
      </c>
      <c r="D4" s="898">
        <v>45566</v>
      </c>
      <c r="E4" s="897">
        <v>45536</v>
      </c>
      <c r="F4" s="897">
        <v>45505</v>
      </c>
      <c r="G4" s="897">
        <v>45474</v>
      </c>
      <c r="H4" s="897">
        <v>45444</v>
      </c>
      <c r="I4" s="899">
        <v>45413</v>
      </c>
      <c r="J4" s="897">
        <v>45383</v>
      </c>
      <c r="K4" s="896">
        <v>45352</v>
      </c>
      <c r="L4" s="900">
        <v>45323</v>
      </c>
      <c r="M4" s="901">
        <v>45292</v>
      </c>
      <c r="N4" s="587" t="s">
        <v>5</v>
      </c>
      <c r="O4" s="655" t="s">
        <v>6</v>
      </c>
      <c r="P4" s="441" t="s">
        <v>25</v>
      </c>
    </row>
    <row r="5" spans="1:16">
      <c r="A5" s="973" t="s">
        <v>531</v>
      </c>
      <c r="B5" s="981"/>
      <c r="C5" s="982">
        <v>0</v>
      </c>
      <c r="D5" s="974">
        <v>1</v>
      </c>
      <c r="E5" s="974">
        <v>0</v>
      </c>
      <c r="F5" s="974">
        <v>0</v>
      </c>
      <c r="G5" s="974">
        <v>0</v>
      </c>
      <c r="H5" s="974">
        <v>0</v>
      </c>
      <c r="I5" s="974">
        <v>0</v>
      </c>
      <c r="J5" s="974">
        <v>0</v>
      </c>
      <c r="K5" s="975">
        <v>0</v>
      </c>
      <c r="L5" s="975">
        <v>0</v>
      </c>
      <c r="M5" s="976">
        <v>0</v>
      </c>
      <c r="N5" s="977">
        <f>SUM(B5:M5)</f>
        <v>1</v>
      </c>
      <c r="O5" s="978">
        <f>AVERAGE(B5:M5)</f>
        <v>9.0909090909090912E-2</v>
      </c>
      <c r="P5" s="979">
        <f t="shared" ref="P5" si="0">(N5/$N$259)*100</f>
        <v>1.6215076778388544E-3</v>
      </c>
    </row>
    <row r="6" spans="1:16" s="71" customFormat="1">
      <c r="A6" s="980" t="s">
        <v>26</v>
      </c>
      <c r="B6" s="981"/>
      <c r="C6" s="982">
        <v>0</v>
      </c>
      <c r="D6" s="983">
        <v>0</v>
      </c>
      <c r="E6" s="983">
        <v>0</v>
      </c>
      <c r="F6" s="983">
        <v>0</v>
      </c>
      <c r="G6" s="983">
        <v>0</v>
      </c>
      <c r="H6" s="983">
        <v>0</v>
      </c>
      <c r="I6" s="983">
        <v>0</v>
      </c>
      <c r="J6" s="983">
        <v>0</v>
      </c>
      <c r="K6" s="982">
        <v>0</v>
      </c>
      <c r="L6" s="982">
        <v>0</v>
      </c>
      <c r="M6" s="984">
        <v>0</v>
      </c>
      <c r="N6" s="985">
        <f t="shared" ref="N6:N72" si="1">SUM(B6:M6)</f>
        <v>0</v>
      </c>
      <c r="O6" s="986">
        <f t="shared" ref="O6:O72" si="2">AVERAGE(B6:M6)</f>
        <v>0</v>
      </c>
      <c r="P6" s="987">
        <f t="shared" ref="P6:P69" si="3">(N6/$N$259)*100</f>
        <v>0</v>
      </c>
    </row>
    <row r="7" spans="1:16" s="71" customFormat="1">
      <c r="A7" s="980" t="s">
        <v>27</v>
      </c>
      <c r="B7" s="981"/>
      <c r="C7" s="982">
        <v>0</v>
      </c>
      <c r="D7" s="983">
        <v>0</v>
      </c>
      <c r="E7" s="983">
        <v>0</v>
      </c>
      <c r="F7" s="983">
        <v>0</v>
      </c>
      <c r="G7" s="983">
        <v>0</v>
      </c>
      <c r="H7" s="983">
        <v>0</v>
      </c>
      <c r="I7" s="983">
        <v>0</v>
      </c>
      <c r="J7" s="983">
        <v>0</v>
      </c>
      <c r="K7" s="982">
        <v>0</v>
      </c>
      <c r="L7" s="982">
        <v>0</v>
      </c>
      <c r="M7" s="984">
        <v>0</v>
      </c>
      <c r="N7" s="988">
        <f t="shared" si="1"/>
        <v>0</v>
      </c>
      <c r="O7" s="989">
        <f t="shared" si="2"/>
        <v>0</v>
      </c>
      <c r="P7" s="990">
        <f t="shared" si="3"/>
        <v>0</v>
      </c>
    </row>
    <row r="8" spans="1:16" s="71" customFormat="1">
      <c r="A8" s="980" t="s">
        <v>28</v>
      </c>
      <c r="B8" s="981"/>
      <c r="C8" s="982">
        <v>4</v>
      </c>
      <c r="D8" s="983">
        <v>3</v>
      </c>
      <c r="E8" s="983">
        <v>6</v>
      </c>
      <c r="F8" s="983">
        <v>9</v>
      </c>
      <c r="G8" s="983">
        <v>4</v>
      </c>
      <c r="H8" s="983">
        <v>9</v>
      </c>
      <c r="I8" s="983">
        <v>9</v>
      </c>
      <c r="J8" s="983">
        <v>5</v>
      </c>
      <c r="K8" s="982">
        <v>4</v>
      </c>
      <c r="L8" s="982">
        <v>1</v>
      </c>
      <c r="M8" s="984">
        <v>4</v>
      </c>
      <c r="N8" s="991">
        <f t="shared" si="1"/>
        <v>58</v>
      </c>
      <c r="O8" s="992">
        <f t="shared" si="2"/>
        <v>5.2727272727272725</v>
      </c>
      <c r="P8" s="990">
        <f t="shared" si="3"/>
        <v>9.404744531465356E-2</v>
      </c>
    </row>
    <row r="9" spans="1:16" s="71" customFormat="1">
      <c r="A9" s="980" t="s">
        <v>414</v>
      </c>
      <c r="B9" s="981"/>
      <c r="C9" s="982">
        <v>15</v>
      </c>
      <c r="D9" s="983">
        <v>3</v>
      </c>
      <c r="E9" s="983">
        <v>18</v>
      </c>
      <c r="F9" s="983">
        <v>14</v>
      </c>
      <c r="G9" s="983">
        <v>12</v>
      </c>
      <c r="H9" s="983">
        <v>22</v>
      </c>
      <c r="I9" s="983">
        <v>12</v>
      </c>
      <c r="J9" s="983">
        <v>5</v>
      </c>
      <c r="K9" s="982">
        <v>4</v>
      </c>
      <c r="L9" s="982">
        <v>2</v>
      </c>
      <c r="M9" s="984">
        <v>6</v>
      </c>
      <c r="N9" s="991">
        <f t="shared" si="1"/>
        <v>113</v>
      </c>
      <c r="O9" s="992">
        <f t="shared" si="2"/>
        <v>10.272727272727273</v>
      </c>
      <c r="P9" s="990">
        <f t="shared" si="3"/>
        <v>0.18323036759579056</v>
      </c>
    </row>
    <row r="10" spans="1:16" s="71" customFormat="1">
      <c r="A10" s="980" t="s">
        <v>29</v>
      </c>
      <c r="B10" s="981"/>
      <c r="C10" s="982">
        <v>0</v>
      </c>
      <c r="D10" s="983">
        <v>1</v>
      </c>
      <c r="E10" s="983">
        <v>0</v>
      </c>
      <c r="F10" s="983">
        <v>1</v>
      </c>
      <c r="G10" s="983">
        <v>0</v>
      </c>
      <c r="H10" s="983">
        <v>0</v>
      </c>
      <c r="I10" s="983">
        <v>0</v>
      </c>
      <c r="J10" s="983">
        <v>1</v>
      </c>
      <c r="K10" s="982">
        <v>0</v>
      </c>
      <c r="L10" s="982">
        <v>0</v>
      </c>
      <c r="M10" s="984">
        <v>0</v>
      </c>
      <c r="N10" s="991">
        <f t="shared" si="1"/>
        <v>3</v>
      </c>
      <c r="O10" s="992">
        <f t="shared" si="2"/>
        <v>0.27272727272727271</v>
      </c>
      <c r="P10" s="990">
        <f t="shared" si="3"/>
        <v>4.8645230335165636E-3</v>
      </c>
    </row>
    <row r="11" spans="1:16" s="71" customFormat="1">
      <c r="A11" s="909" t="s">
        <v>30</v>
      </c>
      <c r="B11" s="981"/>
      <c r="C11" s="982">
        <v>0</v>
      </c>
      <c r="D11" s="983">
        <v>2</v>
      </c>
      <c r="E11" s="983">
        <v>3</v>
      </c>
      <c r="F11" s="983">
        <v>5</v>
      </c>
      <c r="G11" s="983">
        <v>2</v>
      </c>
      <c r="H11" s="983">
        <v>4</v>
      </c>
      <c r="I11" s="983">
        <v>10</v>
      </c>
      <c r="J11" s="983">
        <v>5</v>
      </c>
      <c r="K11" s="982">
        <v>20</v>
      </c>
      <c r="L11" s="982">
        <v>20</v>
      </c>
      <c r="M11" s="984">
        <v>2</v>
      </c>
      <c r="N11" s="991">
        <f t="shared" si="1"/>
        <v>73</v>
      </c>
      <c r="O11" s="992">
        <f t="shared" si="2"/>
        <v>6.6363636363636367</v>
      </c>
      <c r="P11" s="990">
        <f t="shared" si="3"/>
        <v>0.11837006048223639</v>
      </c>
    </row>
    <row r="12" spans="1:16" s="71" customFormat="1">
      <c r="A12" s="980" t="s">
        <v>31</v>
      </c>
      <c r="B12" s="981"/>
      <c r="C12" s="982">
        <v>0</v>
      </c>
      <c r="D12" s="983">
        <v>0</v>
      </c>
      <c r="E12" s="983">
        <v>1</v>
      </c>
      <c r="F12" s="983">
        <v>0</v>
      </c>
      <c r="G12" s="983">
        <v>1</v>
      </c>
      <c r="H12" s="983">
        <v>0</v>
      </c>
      <c r="I12" s="983">
        <v>0</v>
      </c>
      <c r="J12" s="983">
        <v>0</v>
      </c>
      <c r="K12" s="982">
        <v>1</v>
      </c>
      <c r="L12" s="982">
        <v>0</v>
      </c>
      <c r="M12" s="984">
        <v>0</v>
      </c>
      <c r="N12" s="991">
        <f t="shared" si="1"/>
        <v>3</v>
      </c>
      <c r="O12" s="992">
        <f t="shared" si="2"/>
        <v>0.27272727272727271</v>
      </c>
      <c r="P12" s="990">
        <f t="shared" si="3"/>
        <v>4.8645230335165636E-3</v>
      </c>
    </row>
    <row r="13" spans="1:16" s="71" customFormat="1">
      <c r="A13" s="980" t="s">
        <v>447</v>
      </c>
      <c r="B13" s="981"/>
      <c r="C13" s="982">
        <v>0</v>
      </c>
      <c r="D13" s="983">
        <v>0</v>
      </c>
      <c r="E13" s="983">
        <v>1</v>
      </c>
      <c r="F13" s="983">
        <v>2</v>
      </c>
      <c r="G13" s="983">
        <v>1</v>
      </c>
      <c r="H13" s="983">
        <v>3</v>
      </c>
      <c r="I13" s="983">
        <v>4</v>
      </c>
      <c r="J13" s="983">
        <v>7</v>
      </c>
      <c r="K13" s="982">
        <v>2</v>
      </c>
      <c r="L13" s="982">
        <v>0</v>
      </c>
      <c r="M13" s="984">
        <v>2</v>
      </c>
      <c r="N13" s="991">
        <f t="shared" si="1"/>
        <v>22</v>
      </c>
      <c r="O13" s="992">
        <f t="shared" si="2"/>
        <v>2</v>
      </c>
      <c r="P13" s="990">
        <f t="shared" si="3"/>
        <v>3.5673168912454797E-2</v>
      </c>
    </row>
    <row r="14" spans="1:16" s="71" customFormat="1">
      <c r="A14" s="980" t="s">
        <v>398</v>
      </c>
      <c r="B14" s="981"/>
      <c r="C14" s="982">
        <v>2</v>
      </c>
      <c r="D14" s="983">
        <v>0</v>
      </c>
      <c r="E14" s="983">
        <v>2</v>
      </c>
      <c r="F14" s="983">
        <v>2</v>
      </c>
      <c r="G14" s="983">
        <v>4</v>
      </c>
      <c r="H14" s="983">
        <v>3</v>
      </c>
      <c r="I14" s="983">
        <v>2</v>
      </c>
      <c r="J14" s="983">
        <v>0</v>
      </c>
      <c r="K14" s="982">
        <v>2</v>
      </c>
      <c r="L14" s="982">
        <v>0</v>
      </c>
      <c r="M14" s="984">
        <v>0</v>
      </c>
      <c r="N14" s="991">
        <f t="shared" si="1"/>
        <v>17</v>
      </c>
      <c r="O14" s="992">
        <f t="shared" si="2"/>
        <v>1.5454545454545454</v>
      </c>
      <c r="P14" s="990">
        <f t="shared" si="3"/>
        <v>2.7565630523260529E-2</v>
      </c>
    </row>
    <row r="15" spans="1:16" s="71" customFormat="1">
      <c r="A15" s="980" t="s">
        <v>32</v>
      </c>
      <c r="B15" s="981"/>
      <c r="C15" s="982">
        <v>0</v>
      </c>
      <c r="D15" s="983">
        <v>0</v>
      </c>
      <c r="E15" s="983">
        <v>0</v>
      </c>
      <c r="F15" s="983">
        <v>0</v>
      </c>
      <c r="G15" s="983">
        <v>1</v>
      </c>
      <c r="H15" s="983">
        <v>0</v>
      </c>
      <c r="I15" s="983">
        <v>0</v>
      </c>
      <c r="J15" s="983">
        <v>0</v>
      </c>
      <c r="K15" s="982">
        <v>0</v>
      </c>
      <c r="L15" s="982">
        <v>1</v>
      </c>
      <c r="M15" s="984">
        <v>1</v>
      </c>
      <c r="N15" s="991">
        <f t="shared" si="1"/>
        <v>3</v>
      </c>
      <c r="O15" s="992">
        <f t="shared" si="2"/>
        <v>0.27272727272727271</v>
      </c>
      <c r="P15" s="990">
        <f t="shared" si="3"/>
        <v>4.8645230335165636E-3</v>
      </c>
    </row>
    <row r="16" spans="1:16">
      <c r="A16" s="909" t="s">
        <v>33</v>
      </c>
      <c r="B16" s="993"/>
      <c r="C16" s="982">
        <v>11</v>
      </c>
      <c r="D16" s="791">
        <v>11</v>
      </c>
      <c r="E16" s="791">
        <v>17</v>
      </c>
      <c r="F16" s="791">
        <v>22</v>
      </c>
      <c r="G16" s="983">
        <v>13</v>
      </c>
      <c r="H16" s="983">
        <v>14</v>
      </c>
      <c r="I16" s="983">
        <v>27</v>
      </c>
      <c r="J16" s="791">
        <v>18</v>
      </c>
      <c r="K16" s="982">
        <v>13</v>
      </c>
      <c r="L16" s="982">
        <v>10</v>
      </c>
      <c r="M16" s="984">
        <v>7</v>
      </c>
      <c r="N16" s="991">
        <f t="shared" si="1"/>
        <v>163</v>
      </c>
      <c r="O16" s="992">
        <f t="shared" si="2"/>
        <v>14.818181818181818</v>
      </c>
      <c r="P16" s="990">
        <f t="shared" si="3"/>
        <v>0.26430575148773328</v>
      </c>
    </row>
    <row r="17" spans="1:16">
      <c r="A17" s="862" t="s">
        <v>34</v>
      </c>
      <c r="B17" s="993"/>
      <c r="C17" s="982">
        <v>25</v>
      </c>
      <c r="D17" s="791">
        <v>20</v>
      </c>
      <c r="E17" s="791">
        <v>23</v>
      </c>
      <c r="F17" s="791">
        <v>12</v>
      </c>
      <c r="G17" s="983">
        <v>8</v>
      </c>
      <c r="H17" s="983">
        <v>10</v>
      </c>
      <c r="I17" s="983">
        <v>23</v>
      </c>
      <c r="J17" s="791">
        <v>34</v>
      </c>
      <c r="K17" s="982">
        <v>31</v>
      </c>
      <c r="L17" s="982">
        <v>46</v>
      </c>
      <c r="M17" s="984">
        <v>31</v>
      </c>
      <c r="N17" s="991">
        <f t="shared" si="1"/>
        <v>263</v>
      </c>
      <c r="O17" s="992">
        <f t="shared" si="2"/>
        <v>23.90909090909091</v>
      </c>
      <c r="P17" s="990">
        <f t="shared" si="3"/>
        <v>0.42645651927161871</v>
      </c>
    </row>
    <row r="18" spans="1:16">
      <c r="A18" s="862" t="s">
        <v>35</v>
      </c>
      <c r="B18" s="993"/>
      <c r="C18" s="982">
        <v>2</v>
      </c>
      <c r="D18" s="791">
        <v>1</v>
      </c>
      <c r="E18" s="791">
        <v>0</v>
      </c>
      <c r="F18" s="791">
        <v>0</v>
      </c>
      <c r="G18" s="983">
        <v>1</v>
      </c>
      <c r="H18" s="983">
        <v>0</v>
      </c>
      <c r="I18" s="983">
        <v>0</v>
      </c>
      <c r="J18" s="791">
        <v>0</v>
      </c>
      <c r="K18" s="982">
        <v>0</v>
      </c>
      <c r="L18" s="982">
        <v>0</v>
      </c>
      <c r="M18" s="984">
        <v>1</v>
      </c>
      <c r="N18" s="991">
        <f t="shared" si="1"/>
        <v>5</v>
      </c>
      <c r="O18" s="992">
        <f t="shared" si="2"/>
        <v>0.45454545454545453</v>
      </c>
      <c r="P18" s="990">
        <f t="shared" si="3"/>
        <v>8.1075383891942715E-3</v>
      </c>
    </row>
    <row r="19" spans="1:16">
      <c r="A19" s="862" t="s">
        <v>36</v>
      </c>
      <c r="B19" s="993"/>
      <c r="C19" s="982">
        <v>4</v>
      </c>
      <c r="D19" s="791">
        <v>5</v>
      </c>
      <c r="E19" s="791">
        <v>5</v>
      </c>
      <c r="F19" s="791">
        <v>6</v>
      </c>
      <c r="G19" s="983">
        <v>9</v>
      </c>
      <c r="H19" s="983">
        <v>7</v>
      </c>
      <c r="I19" s="983">
        <v>3</v>
      </c>
      <c r="J19" s="791">
        <v>4</v>
      </c>
      <c r="K19" s="982">
        <v>2</v>
      </c>
      <c r="L19" s="982">
        <v>1</v>
      </c>
      <c r="M19" s="984">
        <v>5</v>
      </c>
      <c r="N19" s="991">
        <f t="shared" si="1"/>
        <v>51</v>
      </c>
      <c r="O19" s="992">
        <f t="shared" si="2"/>
        <v>4.6363636363636367</v>
      </c>
      <c r="P19" s="990">
        <f t="shared" si="3"/>
        <v>8.2696891569781578E-2</v>
      </c>
    </row>
    <row r="20" spans="1:16">
      <c r="A20" s="862" t="s">
        <v>37</v>
      </c>
      <c r="B20" s="993"/>
      <c r="C20" s="982">
        <v>5</v>
      </c>
      <c r="D20" s="791">
        <v>9</v>
      </c>
      <c r="E20" s="791">
        <v>5</v>
      </c>
      <c r="F20" s="791">
        <v>5</v>
      </c>
      <c r="G20" s="983">
        <v>3</v>
      </c>
      <c r="H20" s="983">
        <v>5</v>
      </c>
      <c r="I20" s="983">
        <v>1</v>
      </c>
      <c r="J20" s="791">
        <v>9</v>
      </c>
      <c r="K20" s="982">
        <v>3</v>
      </c>
      <c r="L20" s="982">
        <v>6</v>
      </c>
      <c r="M20" s="984">
        <v>2</v>
      </c>
      <c r="N20" s="991">
        <f t="shared" si="1"/>
        <v>53</v>
      </c>
      <c r="O20" s="992">
        <f t="shared" si="2"/>
        <v>4.8181818181818183</v>
      </c>
      <c r="P20" s="990">
        <f t="shared" si="3"/>
        <v>8.5939906925459289E-2</v>
      </c>
    </row>
    <row r="21" spans="1:16">
      <c r="A21" s="862" t="s">
        <v>516</v>
      </c>
      <c r="B21" s="993"/>
      <c r="C21" s="982">
        <v>2</v>
      </c>
      <c r="D21" s="791">
        <v>0</v>
      </c>
      <c r="E21" s="791">
        <v>1</v>
      </c>
      <c r="F21" s="791">
        <v>0</v>
      </c>
      <c r="G21" s="983">
        <v>1</v>
      </c>
      <c r="H21" s="983">
        <v>0</v>
      </c>
      <c r="I21" s="983">
        <v>0</v>
      </c>
      <c r="J21" s="791">
        <v>0</v>
      </c>
      <c r="K21" s="982">
        <v>0</v>
      </c>
      <c r="L21" s="982">
        <v>0</v>
      </c>
      <c r="M21" s="984">
        <v>0</v>
      </c>
      <c r="N21" s="991">
        <f t="shared" si="1"/>
        <v>4</v>
      </c>
      <c r="O21" s="992">
        <f t="shared" si="2"/>
        <v>0.36363636363636365</v>
      </c>
      <c r="P21" s="990">
        <f t="shared" si="3"/>
        <v>6.4860307113554175E-3</v>
      </c>
    </row>
    <row r="22" spans="1:16">
      <c r="A22" s="862" t="s">
        <v>38</v>
      </c>
      <c r="B22" s="993"/>
      <c r="C22" s="982">
        <v>0</v>
      </c>
      <c r="D22" s="791">
        <v>8</v>
      </c>
      <c r="E22" s="791">
        <v>6</v>
      </c>
      <c r="F22" s="791">
        <v>8</v>
      </c>
      <c r="G22" s="983">
        <v>0</v>
      </c>
      <c r="H22" s="983">
        <v>4</v>
      </c>
      <c r="I22" s="983">
        <v>11</v>
      </c>
      <c r="J22" s="791">
        <v>7</v>
      </c>
      <c r="K22" s="982">
        <v>12</v>
      </c>
      <c r="L22" s="982">
        <v>4</v>
      </c>
      <c r="M22" s="984">
        <v>0</v>
      </c>
      <c r="N22" s="991">
        <f t="shared" si="1"/>
        <v>60</v>
      </c>
      <c r="O22" s="992">
        <f t="shared" si="2"/>
        <v>5.4545454545454541</v>
      </c>
      <c r="P22" s="990">
        <f t="shared" si="3"/>
        <v>9.7290460670331272E-2</v>
      </c>
    </row>
    <row r="23" spans="1:16">
      <c r="A23" s="862" t="s">
        <v>39</v>
      </c>
      <c r="B23" s="993"/>
      <c r="C23" s="982">
        <v>0</v>
      </c>
      <c r="D23" s="791">
        <v>0</v>
      </c>
      <c r="E23" s="791">
        <v>0</v>
      </c>
      <c r="F23" s="791">
        <v>0</v>
      </c>
      <c r="G23" s="983">
        <v>0</v>
      </c>
      <c r="H23" s="983">
        <v>0</v>
      </c>
      <c r="I23" s="983">
        <v>0</v>
      </c>
      <c r="J23" s="791">
        <v>0</v>
      </c>
      <c r="K23" s="982">
        <v>0</v>
      </c>
      <c r="L23" s="982">
        <v>0</v>
      </c>
      <c r="M23" s="984">
        <v>0</v>
      </c>
      <c r="N23" s="991">
        <f t="shared" si="1"/>
        <v>0</v>
      </c>
      <c r="O23" s="992">
        <f t="shared" si="2"/>
        <v>0</v>
      </c>
      <c r="P23" s="990">
        <f t="shared" si="3"/>
        <v>0</v>
      </c>
    </row>
    <row r="24" spans="1:16">
      <c r="A24" s="862" t="s">
        <v>40</v>
      </c>
      <c r="B24" s="993"/>
      <c r="C24" s="982">
        <v>0</v>
      </c>
      <c r="D24" s="791">
        <v>0</v>
      </c>
      <c r="E24" s="791">
        <v>0</v>
      </c>
      <c r="F24" s="791">
        <v>0</v>
      </c>
      <c r="G24" s="983">
        <v>0</v>
      </c>
      <c r="H24" s="983">
        <v>0</v>
      </c>
      <c r="I24" s="983">
        <v>1</v>
      </c>
      <c r="J24" s="791">
        <v>0</v>
      </c>
      <c r="K24" s="982">
        <v>1</v>
      </c>
      <c r="L24" s="982">
        <v>0</v>
      </c>
      <c r="M24" s="984">
        <v>0</v>
      </c>
      <c r="N24" s="991">
        <f t="shared" si="1"/>
        <v>2</v>
      </c>
      <c r="O24" s="992">
        <f t="shared" si="2"/>
        <v>0.18181818181818182</v>
      </c>
      <c r="P24" s="990">
        <f t="shared" si="3"/>
        <v>3.2430153556777088E-3</v>
      </c>
    </row>
    <row r="25" spans="1:16">
      <c r="A25" s="862" t="s">
        <v>419</v>
      </c>
      <c r="B25" s="993"/>
      <c r="C25" s="982">
        <v>0</v>
      </c>
      <c r="D25" s="791">
        <v>0</v>
      </c>
      <c r="E25" s="791">
        <v>0</v>
      </c>
      <c r="F25" s="791">
        <v>0</v>
      </c>
      <c r="G25" s="983">
        <v>1</v>
      </c>
      <c r="H25" s="983">
        <v>0</v>
      </c>
      <c r="I25" s="983">
        <v>0</v>
      </c>
      <c r="J25" s="791">
        <v>0</v>
      </c>
      <c r="K25" s="982">
        <v>0</v>
      </c>
      <c r="L25" s="982">
        <v>0</v>
      </c>
      <c r="M25" s="984">
        <v>0</v>
      </c>
      <c r="N25" s="991">
        <f t="shared" si="1"/>
        <v>1</v>
      </c>
      <c r="O25" s="992">
        <f t="shared" si="2"/>
        <v>9.0909090909090912E-2</v>
      </c>
      <c r="P25" s="990">
        <f t="shared" si="3"/>
        <v>1.6215076778388544E-3</v>
      </c>
    </row>
    <row r="26" spans="1:16">
      <c r="A26" s="862" t="s">
        <v>41</v>
      </c>
      <c r="B26" s="993"/>
      <c r="C26" s="982">
        <v>13</v>
      </c>
      <c r="D26" s="791">
        <v>30</v>
      </c>
      <c r="E26" s="791">
        <v>18</v>
      </c>
      <c r="F26" s="791">
        <v>25</v>
      </c>
      <c r="G26" s="983">
        <v>20</v>
      </c>
      <c r="H26" s="983">
        <v>20</v>
      </c>
      <c r="I26" s="983">
        <v>24</v>
      </c>
      <c r="J26" s="791">
        <v>30</v>
      </c>
      <c r="K26" s="982">
        <v>14</v>
      </c>
      <c r="L26" s="982">
        <v>5</v>
      </c>
      <c r="M26" s="984">
        <v>8</v>
      </c>
      <c r="N26" s="991">
        <f t="shared" si="1"/>
        <v>207</v>
      </c>
      <c r="O26" s="992">
        <f t="shared" si="2"/>
        <v>18.818181818181817</v>
      </c>
      <c r="P26" s="990">
        <f t="shared" si="3"/>
        <v>0.3356520893126429</v>
      </c>
    </row>
    <row r="27" spans="1:16">
      <c r="A27" s="862" t="s">
        <v>42</v>
      </c>
      <c r="B27" s="993"/>
      <c r="C27" s="982">
        <v>252</v>
      </c>
      <c r="D27" s="791">
        <v>332</v>
      </c>
      <c r="E27" s="791">
        <v>282</v>
      </c>
      <c r="F27" s="791">
        <v>290</v>
      </c>
      <c r="G27" s="983">
        <v>274</v>
      </c>
      <c r="H27" s="983">
        <v>279</v>
      </c>
      <c r="I27" s="983">
        <v>271</v>
      </c>
      <c r="J27" s="791">
        <v>283</v>
      </c>
      <c r="K27" s="982">
        <v>316</v>
      </c>
      <c r="L27" s="982">
        <v>303</v>
      </c>
      <c r="M27" s="984">
        <v>349</v>
      </c>
      <c r="N27" s="991">
        <f t="shared" si="1"/>
        <v>3231</v>
      </c>
      <c r="O27" s="992">
        <f t="shared" si="2"/>
        <v>293.72727272727275</v>
      </c>
      <c r="P27" s="990">
        <f t="shared" si="3"/>
        <v>5.2390913070973388</v>
      </c>
    </row>
    <row r="28" spans="1:16">
      <c r="A28" s="862" t="s">
        <v>43</v>
      </c>
      <c r="B28" s="993"/>
      <c r="C28" s="982">
        <v>0</v>
      </c>
      <c r="D28" s="791">
        <v>0</v>
      </c>
      <c r="E28" s="791">
        <v>0</v>
      </c>
      <c r="F28" s="791">
        <v>0</v>
      </c>
      <c r="G28" s="983">
        <v>0</v>
      </c>
      <c r="H28" s="983">
        <v>0</v>
      </c>
      <c r="I28" s="983">
        <v>0</v>
      </c>
      <c r="J28" s="791">
        <v>0</v>
      </c>
      <c r="K28" s="982">
        <v>1</v>
      </c>
      <c r="L28" s="982">
        <v>0</v>
      </c>
      <c r="M28" s="984">
        <v>1</v>
      </c>
      <c r="N28" s="991">
        <f t="shared" si="1"/>
        <v>2</v>
      </c>
      <c r="O28" s="992">
        <f t="shared" si="2"/>
        <v>0.18181818181818182</v>
      </c>
      <c r="P28" s="990">
        <f t="shared" si="3"/>
        <v>3.2430153556777088E-3</v>
      </c>
    </row>
    <row r="29" spans="1:16">
      <c r="A29" s="862" t="s">
        <v>44</v>
      </c>
      <c r="B29" s="993"/>
      <c r="C29" s="982">
        <v>0</v>
      </c>
      <c r="D29" s="791">
        <v>0</v>
      </c>
      <c r="E29" s="791">
        <v>1</v>
      </c>
      <c r="F29" s="791">
        <v>0</v>
      </c>
      <c r="G29" s="983">
        <v>0</v>
      </c>
      <c r="H29" s="983">
        <v>0</v>
      </c>
      <c r="I29" s="983">
        <v>0</v>
      </c>
      <c r="J29" s="791">
        <v>0</v>
      </c>
      <c r="K29" s="982">
        <v>0</v>
      </c>
      <c r="L29" s="982">
        <v>0</v>
      </c>
      <c r="M29" s="984">
        <v>0</v>
      </c>
      <c r="N29" s="991">
        <f t="shared" si="1"/>
        <v>1</v>
      </c>
      <c r="O29" s="992">
        <f t="shared" si="2"/>
        <v>9.0909090909090912E-2</v>
      </c>
      <c r="P29" s="990">
        <f t="shared" si="3"/>
        <v>1.6215076778388544E-3</v>
      </c>
    </row>
    <row r="30" spans="1:16">
      <c r="A30" s="862" t="s">
        <v>45</v>
      </c>
      <c r="B30" s="993"/>
      <c r="C30" s="982">
        <v>29</v>
      </c>
      <c r="D30" s="791">
        <v>32</v>
      </c>
      <c r="E30" s="791">
        <v>19</v>
      </c>
      <c r="F30" s="791">
        <v>25</v>
      </c>
      <c r="G30" s="983">
        <v>44</v>
      </c>
      <c r="H30" s="983">
        <v>22</v>
      </c>
      <c r="I30" s="983">
        <v>17</v>
      </c>
      <c r="J30" s="791">
        <v>11</v>
      </c>
      <c r="K30" s="982">
        <v>6</v>
      </c>
      <c r="L30" s="982">
        <v>5</v>
      </c>
      <c r="M30" s="984">
        <v>11</v>
      </c>
      <c r="N30" s="991">
        <f t="shared" si="1"/>
        <v>221</v>
      </c>
      <c r="O30" s="992">
        <f t="shared" si="2"/>
        <v>20.09090909090909</v>
      </c>
      <c r="P30" s="990">
        <f t="shared" si="3"/>
        <v>0.35835319680238686</v>
      </c>
    </row>
    <row r="31" spans="1:16">
      <c r="A31" s="862" t="s">
        <v>537</v>
      </c>
      <c r="B31" s="993"/>
      <c r="C31" s="982">
        <v>0</v>
      </c>
      <c r="D31" s="791">
        <v>1</v>
      </c>
      <c r="E31" s="791">
        <v>0</v>
      </c>
      <c r="F31" s="791">
        <v>0</v>
      </c>
      <c r="G31" s="983">
        <v>0</v>
      </c>
      <c r="H31" s="983">
        <v>0</v>
      </c>
      <c r="I31" s="983">
        <v>0</v>
      </c>
      <c r="J31" s="791">
        <v>0</v>
      </c>
      <c r="K31" s="982">
        <v>0</v>
      </c>
      <c r="L31" s="982">
        <v>0</v>
      </c>
      <c r="M31" s="984">
        <v>0</v>
      </c>
      <c r="N31" s="991">
        <f t="shared" si="1"/>
        <v>1</v>
      </c>
      <c r="O31" s="992">
        <f t="shared" si="2"/>
        <v>9.0909090909090912E-2</v>
      </c>
      <c r="P31" s="990">
        <f t="shared" si="3"/>
        <v>1.6215076778388544E-3</v>
      </c>
    </row>
    <row r="32" spans="1:16">
      <c r="A32" s="909" t="s">
        <v>46</v>
      </c>
      <c r="B32" s="993"/>
      <c r="C32" s="982">
        <v>25</v>
      </c>
      <c r="D32" s="791">
        <v>32</v>
      </c>
      <c r="E32" s="791">
        <v>32</v>
      </c>
      <c r="F32" s="791">
        <v>37</v>
      </c>
      <c r="G32" s="983">
        <v>41</v>
      </c>
      <c r="H32" s="983">
        <v>35</v>
      </c>
      <c r="I32" s="983">
        <v>25</v>
      </c>
      <c r="J32" s="791">
        <v>41</v>
      </c>
      <c r="K32" s="982">
        <v>43</v>
      </c>
      <c r="L32" s="982">
        <v>15</v>
      </c>
      <c r="M32" s="984">
        <v>13</v>
      </c>
      <c r="N32" s="991">
        <f t="shared" si="1"/>
        <v>339</v>
      </c>
      <c r="O32" s="992">
        <f t="shared" si="2"/>
        <v>30.818181818181817</v>
      </c>
      <c r="P32" s="990">
        <f t="shared" si="3"/>
        <v>0.54969110278737177</v>
      </c>
    </row>
    <row r="33" spans="1:16">
      <c r="A33" s="909" t="s">
        <v>420</v>
      </c>
      <c r="B33" s="993"/>
      <c r="C33" s="982">
        <v>0</v>
      </c>
      <c r="D33" s="791">
        <v>0</v>
      </c>
      <c r="E33" s="791">
        <v>0</v>
      </c>
      <c r="F33" s="791">
        <v>0</v>
      </c>
      <c r="G33" s="983">
        <v>0</v>
      </c>
      <c r="H33" s="983">
        <v>0</v>
      </c>
      <c r="I33" s="983">
        <v>0</v>
      </c>
      <c r="J33" s="791">
        <v>5</v>
      </c>
      <c r="K33" s="982">
        <v>3</v>
      </c>
      <c r="L33" s="982">
        <v>1</v>
      </c>
      <c r="M33" s="984">
        <v>1</v>
      </c>
      <c r="N33" s="991">
        <f t="shared" si="1"/>
        <v>10</v>
      </c>
      <c r="O33" s="992">
        <f t="shared" si="2"/>
        <v>0.90909090909090906</v>
      </c>
      <c r="P33" s="990">
        <f t="shared" si="3"/>
        <v>1.6215076778388543E-2</v>
      </c>
    </row>
    <row r="34" spans="1:16">
      <c r="A34" s="909" t="s">
        <v>450</v>
      </c>
      <c r="B34" s="993"/>
      <c r="C34" s="982">
        <v>0</v>
      </c>
      <c r="D34" s="791">
        <v>0</v>
      </c>
      <c r="E34" s="791">
        <v>1</v>
      </c>
      <c r="F34" s="791">
        <v>1</v>
      </c>
      <c r="G34" s="983">
        <v>2</v>
      </c>
      <c r="H34" s="983">
        <v>0</v>
      </c>
      <c r="I34" s="983">
        <v>0</v>
      </c>
      <c r="J34" s="791">
        <v>0</v>
      </c>
      <c r="K34" s="982">
        <v>0</v>
      </c>
      <c r="L34" s="982">
        <v>2</v>
      </c>
      <c r="M34" s="984">
        <v>1</v>
      </c>
      <c r="N34" s="991">
        <f t="shared" si="1"/>
        <v>7</v>
      </c>
      <c r="O34" s="992">
        <f t="shared" si="2"/>
        <v>0.63636363636363635</v>
      </c>
      <c r="P34" s="990">
        <f t="shared" si="3"/>
        <v>1.1350553744871983E-2</v>
      </c>
    </row>
    <row r="35" spans="1:16">
      <c r="A35" s="909" t="s">
        <v>47</v>
      </c>
      <c r="B35" s="993"/>
      <c r="C35" s="982">
        <v>2</v>
      </c>
      <c r="D35" s="791">
        <v>0</v>
      </c>
      <c r="E35" s="791">
        <v>1</v>
      </c>
      <c r="F35" s="791">
        <v>1</v>
      </c>
      <c r="G35" s="983">
        <v>1</v>
      </c>
      <c r="H35" s="983">
        <v>1</v>
      </c>
      <c r="I35" s="983">
        <v>1</v>
      </c>
      <c r="J35" s="791">
        <v>1</v>
      </c>
      <c r="K35" s="982">
        <v>3</v>
      </c>
      <c r="L35" s="982">
        <v>3</v>
      </c>
      <c r="M35" s="984">
        <v>6</v>
      </c>
      <c r="N35" s="991">
        <f t="shared" si="1"/>
        <v>20</v>
      </c>
      <c r="O35" s="992">
        <f t="shared" si="2"/>
        <v>1.8181818181818181</v>
      </c>
      <c r="P35" s="990">
        <f t="shared" si="3"/>
        <v>3.2430153556777086E-2</v>
      </c>
    </row>
    <row r="36" spans="1:16">
      <c r="A36" s="862" t="s">
        <v>48</v>
      </c>
      <c r="B36" s="993"/>
      <c r="C36" s="982">
        <v>3</v>
      </c>
      <c r="D36" s="791">
        <v>7</v>
      </c>
      <c r="E36" s="791">
        <v>3</v>
      </c>
      <c r="F36" s="791">
        <v>1</v>
      </c>
      <c r="G36" s="983">
        <v>0</v>
      </c>
      <c r="H36" s="983">
        <v>5</v>
      </c>
      <c r="I36" s="983">
        <v>3</v>
      </c>
      <c r="J36" s="791">
        <v>1</v>
      </c>
      <c r="K36" s="982">
        <v>3</v>
      </c>
      <c r="L36" s="982">
        <v>5</v>
      </c>
      <c r="M36" s="984">
        <v>2</v>
      </c>
      <c r="N36" s="991">
        <f t="shared" si="1"/>
        <v>33</v>
      </c>
      <c r="O36" s="992">
        <f t="shared" si="2"/>
        <v>3</v>
      </c>
      <c r="P36" s="990">
        <f t="shared" si="3"/>
        <v>5.3509753368682203E-2</v>
      </c>
    </row>
    <row r="37" spans="1:16">
      <c r="A37" s="862" t="s">
        <v>49</v>
      </c>
      <c r="B37" s="993"/>
      <c r="C37" s="982">
        <v>0</v>
      </c>
      <c r="D37" s="791">
        <v>0</v>
      </c>
      <c r="E37" s="791">
        <v>0</v>
      </c>
      <c r="F37" s="791">
        <v>0</v>
      </c>
      <c r="G37" s="983">
        <v>0</v>
      </c>
      <c r="H37" s="983">
        <v>0</v>
      </c>
      <c r="I37" s="983">
        <v>0</v>
      </c>
      <c r="J37" s="791">
        <v>0</v>
      </c>
      <c r="K37" s="982">
        <v>0</v>
      </c>
      <c r="L37" s="982">
        <v>0</v>
      </c>
      <c r="M37" s="984">
        <v>0</v>
      </c>
      <c r="N37" s="991">
        <f t="shared" si="1"/>
        <v>0</v>
      </c>
      <c r="O37" s="992">
        <f t="shared" si="2"/>
        <v>0</v>
      </c>
      <c r="P37" s="990">
        <f t="shared" si="3"/>
        <v>0</v>
      </c>
    </row>
    <row r="38" spans="1:16">
      <c r="A38" s="862" t="s">
        <v>468</v>
      </c>
      <c r="B38" s="993"/>
      <c r="C38" s="982">
        <v>0</v>
      </c>
      <c r="D38" s="791">
        <v>0</v>
      </c>
      <c r="E38" s="791">
        <v>0</v>
      </c>
      <c r="F38" s="791">
        <v>5</v>
      </c>
      <c r="G38" s="983">
        <v>5</v>
      </c>
      <c r="H38" s="983">
        <v>0</v>
      </c>
      <c r="I38" s="983">
        <v>1</v>
      </c>
      <c r="J38" s="791">
        <v>4</v>
      </c>
      <c r="K38" s="982">
        <v>4</v>
      </c>
      <c r="L38" s="982">
        <v>0</v>
      </c>
      <c r="M38" s="984">
        <v>6</v>
      </c>
      <c r="N38" s="991">
        <f t="shared" si="1"/>
        <v>25</v>
      </c>
      <c r="O38" s="992">
        <f t="shared" si="2"/>
        <v>2.2727272727272729</v>
      </c>
      <c r="P38" s="990">
        <f t="shared" si="3"/>
        <v>4.0537691945971364E-2</v>
      </c>
    </row>
    <row r="39" spans="1:16">
      <c r="A39" s="862" t="s">
        <v>500</v>
      </c>
      <c r="B39" s="993"/>
      <c r="C39" s="982">
        <v>1</v>
      </c>
      <c r="D39" s="791">
        <v>0</v>
      </c>
      <c r="E39" s="791">
        <v>0</v>
      </c>
      <c r="F39" s="791">
        <v>0</v>
      </c>
      <c r="G39" s="983">
        <v>0</v>
      </c>
      <c r="H39" s="983">
        <v>2</v>
      </c>
      <c r="I39" s="983">
        <v>1</v>
      </c>
      <c r="J39" s="791">
        <v>2</v>
      </c>
      <c r="K39" s="982">
        <v>0</v>
      </c>
      <c r="L39" s="982">
        <v>0</v>
      </c>
      <c r="M39" s="984">
        <v>0</v>
      </c>
      <c r="N39" s="991">
        <f t="shared" si="1"/>
        <v>6</v>
      </c>
      <c r="O39" s="992">
        <f t="shared" si="2"/>
        <v>0.54545454545454541</v>
      </c>
      <c r="P39" s="990">
        <f t="shared" si="3"/>
        <v>9.7290460670331272E-3</v>
      </c>
    </row>
    <row r="40" spans="1:16">
      <c r="A40" s="909" t="s">
        <v>50</v>
      </c>
      <c r="B40" s="993"/>
      <c r="C40" s="982">
        <v>1</v>
      </c>
      <c r="D40" s="791">
        <v>0</v>
      </c>
      <c r="E40" s="791">
        <v>1</v>
      </c>
      <c r="F40" s="791">
        <v>0</v>
      </c>
      <c r="G40" s="983">
        <v>0</v>
      </c>
      <c r="H40" s="983">
        <v>0</v>
      </c>
      <c r="I40" s="983">
        <v>1</v>
      </c>
      <c r="J40" s="791">
        <v>0</v>
      </c>
      <c r="K40" s="982">
        <v>6</v>
      </c>
      <c r="L40" s="982">
        <v>0</v>
      </c>
      <c r="M40" s="984">
        <v>0</v>
      </c>
      <c r="N40" s="991">
        <f t="shared" si="1"/>
        <v>9</v>
      </c>
      <c r="O40" s="992">
        <f t="shared" si="2"/>
        <v>0.81818181818181823</v>
      </c>
      <c r="P40" s="990">
        <f t="shared" si="3"/>
        <v>1.4593569100549691E-2</v>
      </c>
    </row>
    <row r="41" spans="1:16">
      <c r="A41" s="862" t="s">
        <v>51</v>
      </c>
      <c r="B41" s="993"/>
      <c r="C41" s="982">
        <v>4</v>
      </c>
      <c r="D41" s="791">
        <v>4</v>
      </c>
      <c r="E41" s="791">
        <v>6</v>
      </c>
      <c r="F41" s="791">
        <v>1</v>
      </c>
      <c r="G41" s="983">
        <v>2</v>
      </c>
      <c r="H41" s="983">
        <v>7</v>
      </c>
      <c r="I41" s="983">
        <v>3</v>
      </c>
      <c r="J41" s="791">
        <v>10</v>
      </c>
      <c r="K41" s="982">
        <v>6</v>
      </c>
      <c r="L41" s="982">
        <v>6</v>
      </c>
      <c r="M41" s="984">
        <v>3</v>
      </c>
      <c r="N41" s="991">
        <f t="shared" si="1"/>
        <v>52</v>
      </c>
      <c r="O41" s="992">
        <f t="shared" si="2"/>
        <v>4.7272727272727275</v>
      </c>
      <c r="P41" s="990">
        <f t="shared" si="3"/>
        <v>8.431839924762044E-2</v>
      </c>
    </row>
    <row r="42" spans="1:16">
      <c r="A42" s="862" t="s">
        <v>52</v>
      </c>
      <c r="B42" s="993"/>
      <c r="C42" s="982">
        <v>28</v>
      </c>
      <c r="D42" s="791">
        <v>72</v>
      </c>
      <c r="E42" s="791">
        <v>58</v>
      </c>
      <c r="F42" s="791">
        <v>60</v>
      </c>
      <c r="G42" s="983">
        <v>49</v>
      </c>
      <c r="H42" s="983">
        <v>47</v>
      </c>
      <c r="I42" s="983">
        <v>45</v>
      </c>
      <c r="J42" s="791">
        <v>66</v>
      </c>
      <c r="K42" s="982">
        <v>91</v>
      </c>
      <c r="L42" s="982">
        <v>67</v>
      </c>
      <c r="M42" s="984">
        <v>49</v>
      </c>
      <c r="N42" s="991">
        <f t="shared" si="1"/>
        <v>632</v>
      </c>
      <c r="O42" s="992">
        <f t="shared" si="2"/>
        <v>57.454545454545453</v>
      </c>
      <c r="P42" s="990">
        <f t="shared" si="3"/>
        <v>1.0247928523941561</v>
      </c>
    </row>
    <row r="43" spans="1:16">
      <c r="A43" s="862" t="s">
        <v>451</v>
      </c>
      <c r="B43" s="993"/>
      <c r="C43" s="982">
        <v>6</v>
      </c>
      <c r="D43" s="791">
        <v>12</v>
      </c>
      <c r="E43" s="791">
        <v>2</v>
      </c>
      <c r="F43" s="791">
        <v>15</v>
      </c>
      <c r="G43" s="983">
        <v>17</v>
      </c>
      <c r="H43" s="983">
        <v>10</v>
      </c>
      <c r="I43" s="983">
        <v>8</v>
      </c>
      <c r="J43" s="791">
        <v>20</v>
      </c>
      <c r="K43" s="982">
        <v>10</v>
      </c>
      <c r="L43" s="982">
        <v>2</v>
      </c>
      <c r="M43" s="984">
        <v>0</v>
      </c>
      <c r="N43" s="991">
        <f t="shared" si="1"/>
        <v>102</v>
      </c>
      <c r="O43" s="992">
        <f t="shared" si="2"/>
        <v>9.2727272727272734</v>
      </c>
      <c r="P43" s="990">
        <f t="shared" si="3"/>
        <v>0.16539378313956316</v>
      </c>
    </row>
    <row r="44" spans="1:16">
      <c r="A44" s="862" t="s">
        <v>53</v>
      </c>
      <c r="B44" s="993"/>
      <c r="C44" s="982">
        <v>0</v>
      </c>
      <c r="D44" s="791">
        <v>0</v>
      </c>
      <c r="E44" s="791">
        <v>0</v>
      </c>
      <c r="F44" s="791">
        <v>0</v>
      </c>
      <c r="G44" s="983">
        <v>0</v>
      </c>
      <c r="H44" s="983">
        <v>0</v>
      </c>
      <c r="I44" s="983">
        <v>0</v>
      </c>
      <c r="J44" s="791">
        <v>0</v>
      </c>
      <c r="K44" s="982">
        <v>0</v>
      </c>
      <c r="L44" s="982">
        <v>0</v>
      </c>
      <c r="M44" s="984">
        <v>0</v>
      </c>
      <c r="N44" s="991">
        <f t="shared" si="1"/>
        <v>0</v>
      </c>
      <c r="O44" s="992">
        <f t="shared" si="2"/>
        <v>0</v>
      </c>
      <c r="P44" s="990">
        <f t="shared" si="3"/>
        <v>0</v>
      </c>
    </row>
    <row r="45" spans="1:16" ht="17.25" customHeight="1">
      <c r="A45" s="862" t="s">
        <v>54</v>
      </c>
      <c r="B45" s="993"/>
      <c r="C45" s="982">
        <v>0</v>
      </c>
      <c r="D45" s="791">
        <v>0</v>
      </c>
      <c r="E45" s="791">
        <v>0</v>
      </c>
      <c r="F45" s="791">
        <v>0</v>
      </c>
      <c r="G45" s="983">
        <v>0</v>
      </c>
      <c r="H45" s="983">
        <v>0</v>
      </c>
      <c r="I45" s="983">
        <v>0</v>
      </c>
      <c r="J45" s="791">
        <v>0</v>
      </c>
      <c r="K45" s="982">
        <v>0</v>
      </c>
      <c r="L45" s="982">
        <v>0</v>
      </c>
      <c r="M45" s="984">
        <v>0</v>
      </c>
      <c r="N45" s="991">
        <f t="shared" si="1"/>
        <v>0</v>
      </c>
      <c r="O45" s="992">
        <f t="shared" si="2"/>
        <v>0</v>
      </c>
      <c r="P45" s="990">
        <f t="shared" si="3"/>
        <v>0</v>
      </c>
    </row>
    <row r="46" spans="1:16">
      <c r="A46" s="862" t="s">
        <v>439</v>
      </c>
      <c r="B46" s="993"/>
      <c r="C46" s="982">
        <v>229</v>
      </c>
      <c r="D46" s="791">
        <v>247</v>
      </c>
      <c r="E46" s="791">
        <v>229</v>
      </c>
      <c r="F46" s="791">
        <v>236</v>
      </c>
      <c r="G46" s="983">
        <v>279</v>
      </c>
      <c r="H46" s="983">
        <v>363</v>
      </c>
      <c r="I46" s="983">
        <v>341</v>
      </c>
      <c r="J46" s="791">
        <v>369</v>
      </c>
      <c r="K46" s="982">
        <v>418</v>
      </c>
      <c r="L46" s="982">
        <v>336</v>
      </c>
      <c r="M46" s="984">
        <v>329</v>
      </c>
      <c r="N46" s="991">
        <f t="shared" si="1"/>
        <v>3376</v>
      </c>
      <c r="O46" s="992">
        <f t="shared" si="2"/>
        <v>306.90909090909093</v>
      </c>
      <c r="P46" s="990">
        <f t="shared" si="3"/>
        <v>5.4742099203839736</v>
      </c>
    </row>
    <row r="47" spans="1:16">
      <c r="A47" s="862" t="s">
        <v>469</v>
      </c>
      <c r="B47" s="993"/>
      <c r="C47" s="982">
        <v>1</v>
      </c>
      <c r="D47" s="791">
        <v>0</v>
      </c>
      <c r="E47" s="791">
        <v>0</v>
      </c>
      <c r="F47" s="791">
        <v>0</v>
      </c>
      <c r="G47" s="983">
        <v>1</v>
      </c>
      <c r="H47" s="983">
        <v>2</v>
      </c>
      <c r="I47" s="983">
        <v>1</v>
      </c>
      <c r="J47" s="791">
        <v>0</v>
      </c>
      <c r="K47" s="982">
        <v>0</v>
      </c>
      <c r="L47" s="982">
        <v>1</v>
      </c>
      <c r="M47" s="984">
        <v>1</v>
      </c>
      <c r="N47" s="991">
        <f t="shared" si="1"/>
        <v>7</v>
      </c>
      <c r="O47" s="992">
        <f t="shared" si="2"/>
        <v>0.63636363636363635</v>
      </c>
      <c r="P47" s="990">
        <f t="shared" si="3"/>
        <v>1.1350553744871983E-2</v>
      </c>
    </row>
    <row r="48" spans="1:16">
      <c r="A48" s="862" t="s">
        <v>55</v>
      </c>
      <c r="B48" s="993"/>
      <c r="C48" s="982">
        <v>0</v>
      </c>
      <c r="D48" s="791">
        <v>0</v>
      </c>
      <c r="E48" s="791">
        <v>1</v>
      </c>
      <c r="F48" s="791">
        <v>0</v>
      </c>
      <c r="G48" s="983">
        <v>0</v>
      </c>
      <c r="H48" s="983">
        <v>0</v>
      </c>
      <c r="I48" s="983">
        <v>0</v>
      </c>
      <c r="J48" s="791">
        <v>0</v>
      </c>
      <c r="K48" s="982">
        <v>0</v>
      </c>
      <c r="L48" s="982">
        <v>0</v>
      </c>
      <c r="M48" s="984">
        <v>0</v>
      </c>
      <c r="N48" s="991">
        <f t="shared" si="1"/>
        <v>1</v>
      </c>
      <c r="O48" s="992">
        <f t="shared" si="2"/>
        <v>9.0909090909090912E-2</v>
      </c>
      <c r="P48" s="990">
        <f t="shared" si="3"/>
        <v>1.6215076778388544E-3</v>
      </c>
    </row>
    <row r="49" spans="1:16">
      <c r="A49" s="862" t="s">
        <v>56</v>
      </c>
      <c r="B49" s="993"/>
      <c r="C49" s="982">
        <v>127</v>
      </c>
      <c r="D49" s="791">
        <v>212</v>
      </c>
      <c r="E49" s="791">
        <v>212</v>
      </c>
      <c r="F49" s="791">
        <v>320</v>
      </c>
      <c r="G49" s="983">
        <v>400</v>
      </c>
      <c r="H49" s="983">
        <v>583</v>
      </c>
      <c r="I49" s="983">
        <v>752</v>
      </c>
      <c r="J49" s="791">
        <v>819</v>
      </c>
      <c r="K49" s="982">
        <v>822</v>
      </c>
      <c r="L49" s="982">
        <v>798</v>
      </c>
      <c r="M49" s="984">
        <v>552</v>
      </c>
      <c r="N49" s="991">
        <f t="shared" si="1"/>
        <v>5597</v>
      </c>
      <c r="O49" s="992">
        <f t="shared" si="2"/>
        <v>508.81818181818181</v>
      </c>
      <c r="P49" s="990">
        <f t="shared" si="3"/>
        <v>9.0755784728640698</v>
      </c>
    </row>
    <row r="50" spans="1:16">
      <c r="A50" s="862" t="s">
        <v>57</v>
      </c>
      <c r="B50" s="993"/>
      <c r="C50" s="982">
        <v>5</v>
      </c>
      <c r="D50" s="791">
        <v>4</v>
      </c>
      <c r="E50" s="791">
        <v>9</v>
      </c>
      <c r="F50" s="791">
        <v>14</v>
      </c>
      <c r="G50" s="983">
        <v>8</v>
      </c>
      <c r="H50" s="983">
        <v>4</v>
      </c>
      <c r="I50" s="983">
        <v>3</v>
      </c>
      <c r="J50" s="791">
        <v>4</v>
      </c>
      <c r="K50" s="982">
        <v>2</v>
      </c>
      <c r="L50" s="982">
        <v>3</v>
      </c>
      <c r="M50" s="984">
        <v>2</v>
      </c>
      <c r="N50" s="991">
        <f t="shared" si="1"/>
        <v>58</v>
      </c>
      <c r="O50" s="992">
        <f t="shared" si="2"/>
        <v>5.2727272727272725</v>
      </c>
      <c r="P50" s="990">
        <f t="shared" si="3"/>
        <v>9.404744531465356E-2</v>
      </c>
    </row>
    <row r="51" spans="1:16">
      <c r="A51" s="862" t="s">
        <v>58</v>
      </c>
      <c r="B51" s="993"/>
      <c r="C51" s="982">
        <v>132</v>
      </c>
      <c r="D51" s="791">
        <v>156</v>
      </c>
      <c r="E51" s="791">
        <v>155</v>
      </c>
      <c r="F51" s="791">
        <v>185</v>
      </c>
      <c r="G51" s="983">
        <v>150</v>
      </c>
      <c r="H51" s="983">
        <v>137</v>
      </c>
      <c r="I51" s="983">
        <v>101</v>
      </c>
      <c r="J51" s="791">
        <v>153</v>
      </c>
      <c r="K51" s="982">
        <v>123</v>
      </c>
      <c r="L51" s="982">
        <v>163</v>
      </c>
      <c r="M51" s="984">
        <v>140</v>
      </c>
      <c r="N51" s="991">
        <f t="shared" si="1"/>
        <v>1595</v>
      </c>
      <c r="O51" s="992">
        <f t="shared" si="2"/>
        <v>145</v>
      </c>
      <c r="P51" s="990">
        <f t="shared" si="3"/>
        <v>2.5863047461529733</v>
      </c>
    </row>
    <row r="52" spans="1:16">
      <c r="A52" s="862" t="s">
        <v>59</v>
      </c>
      <c r="B52" s="993"/>
      <c r="C52" s="982">
        <v>40</v>
      </c>
      <c r="D52" s="791">
        <v>48</v>
      </c>
      <c r="E52" s="791">
        <v>36</v>
      </c>
      <c r="F52" s="791">
        <v>11</v>
      </c>
      <c r="G52" s="983">
        <v>39</v>
      </c>
      <c r="H52" s="983">
        <v>61</v>
      </c>
      <c r="I52" s="983">
        <v>111</v>
      </c>
      <c r="J52" s="791">
        <v>141</v>
      </c>
      <c r="K52" s="982">
        <v>167</v>
      </c>
      <c r="L52" s="982">
        <v>145</v>
      </c>
      <c r="M52" s="984">
        <v>153</v>
      </c>
      <c r="N52" s="991">
        <f t="shared" si="1"/>
        <v>952</v>
      </c>
      <c r="O52" s="992">
        <f t="shared" si="2"/>
        <v>86.545454545454547</v>
      </c>
      <c r="P52" s="990">
        <f t="shared" si="3"/>
        <v>1.5436753093025894</v>
      </c>
    </row>
    <row r="53" spans="1:16">
      <c r="A53" s="862" t="s">
        <v>60</v>
      </c>
      <c r="B53" s="993"/>
      <c r="C53" s="982">
        <v>0</v>
      </c>
      <c r="D53" s="791">
        <v>0</v>
      </c>
      <c r="E53" s="791">
        <v>1</v>
      </c>
      <c r="F53" s="791">
        <v>0</v>
      </c>
      <c r="G53" s="983">
        <v>1</v>
      </c>
      <c r="H53" s="983">
        <v>1</v>
      </c>
      <c r="I53" s="983">
        <v>1</v>
      </c>
      <c r="J53" s="791">
        <v>1</v>
      </c>
      <c r="K53" s="982">
        <v>2</v>
      </c>
      <c r="L53" s="982">
        <v>1</v>
      </c>
      <c r="M53" s="984">
        <v>2</v>
      </c>
      <c r="N53" s="991">
        <f t="shared" si="1"/>
        <v>10</v>
      </c>
      <c r="O53" s="992">
        <f t="shared" si="2"/>
        <v>0.90909090909090906</v>
      </c>
      <c r="P53" s="990">
        <f t="shared" si="3"/>
        <v>1.6215076778388543E-2</v>
      </c>
    </row>
    <row r="54" spans="1:16">
      <c r="A54" s="862" t="s">
        <v>61</v>
      </c>
      <c r="B54" s="993"/>
      <c r="C54" s="982">
        <v>63</v>
      </c>
      <c r="D54" s="791">
        <v>67</v>
      </c>
      <c r="E54" s="791">
        <v>54</v>
      </c>
      <c r="F54" s="791">
        <v>21</v>
      </c>
      <c r="G54" s="983">
        <v>24</v>
      </c>
      <c r="H54" s="983">
        <v>27</v>
      </c>
      <c r="I54" s="983">
        <v>30</v>
      </c>
      <c r="J54" s="791">
        <v>16</v>
      </c>
      <c r="K54" s="982">
        <v>19</v>
      </c>
      <c r="L54" s="982">
        <v>13</v>
      </c>
      <c r="M54" s="984">
        <v>7</v>
      </c>
      <c r="N54" s="991">
        <f t="shared" si="1"/>
        <v>341</v>
      </c>
      <c r="O54" s="992">
        <f t="shared" si="2"/>
        <v>31</v>
      </c>
      <c r="P54" s="990">
        <f t="shared" si="3"/>
        <v>0.55293411814304938</v>
      </c>
    </row>
    <row r="55" spans="1:16">
      <c r="A55" s="909" t="s">
        <v>62</v>
      </c>
      <c r="B55" s="993"/>
      <c r="C55" s="982">
        <v>2</v>
      </c>
      <c r="D55" s="791">
        <v>4</v>
      </c>
      <c r="E55" s="791">
        <v>1</v>
      </c>
      <c r="F55" s="791">
        <v>2</v>
      </c>
      <c r="G55" s="983">
        <v>0</v>
      </c>
      <c r="H55" s="983">
        <v>1</v>
      </c>
      <c r="I55" s="983">
        <v>1</v>
      </c>
      <c r="J55" s="791">
        <v>0</v>
      </c>
      <c r="K55" s="982">
        <v>1</v>
      </c>
      <c r="L55" s="982">
        <v>0</v>
      </c>
      <c r="M55" s="984">
        <v>1</v>
      </c>
      <c r="N55" s="991">
        <f t="shared" si="1"/>
        <v>13</v>
      </c>
      <c r="O55" s="992">
        <f t="shared" si="2"/>
        <v>1.1818181818181819</v>
      </c>
      <c r="P55" s="990">
        <f t="shared" si="3"/>
        <v>2.107959981190511E-2</v>
      </c>
    </row>
    <row r="56" spans="1:16">
      <c r="A56" s="862" t="s">
        <v>63</v>
      </c>
      <c r="B56" s="993"/>
      <c r="C56" s="982">
        <v>34</v>
      </c>
      <c r="D56" s="791">
        <v>24</v>
      </c>
      <c r="E56" s="791">
        <v>24</v>
      </c>
      <c r="F56" s="791">
        <v>31</v>
      </c>
      <c r="G56" s="983">
        <v>21</v>
      </c>
      <c r="H56" s="983">
        <v>14</v>
      </c>
      <c r="I56" s="983">
        <v>22</v>
      </c>
      <c r="J56" s="791">
        <v>33</v>
      </c>
      <c r="K56" s="982">
        <v>37</v>
      </c>
      <c r="L56" s="982">
        <v>17</v>
      </c>
      <c r="M56" s="984">
        <v>27</v>
      </c>
      <c r="N56" s="991">
        <f t="shared" si="1"/>
        <v>284</v>
      </c>
      <c r="O56" s="992">
        <f t="shared" si="2"/>
        <v>25.818181818181817</v>
      </c>
      <c r="P56" s="990">
        <f t="shared" si="3"/>
        <v>0.46050818050623471</v>
      </c>
    </row>
    <row r="57" spans="1:16">
      <c r="A57" s="862" t="s">
        <v>64</v>
      </c>
      <c r="B57" s="993"/>
      <c r="C57" s="982">
        <v>28</v>
      </c>
      <c r="D57" s="791">
        <v>31</v>
      </c>
      <c r="E57" s="791">
        <v>25</v>
      </c>
      <c r="F57" s="791">
        <v>27</v>
      </c>
      <c r="G57" s="983">
        <v>29</v>
      </c>
      <c r="H57" s="983">
        <v>20</v>
      </c>
      <c r="I57" s="983">
        <v>25</v>
      </c>
      <c r="J57" s="791">
        <v>37</v>
      </c>
      <c r="K57" s="982">
        <v>28</v>
      </c>
      <c r="L57" s="982">
        <v>31</v>
      </c>
      <c r="M57" s="984">
        <v>19</v>
      </c>
      <c r="N57" s="991">
        <f t="shared" si="1"/>
        <v>300</v>
      </c>
      <c r="O57" s="992">
        <f t="shared" si="2"/>
        <v>27.272727272727273</v>
      </c>
      <c r="P57" s="990">
        <f t="shared" si="3"/>
        <v>0.48645230335165635</v>
      </c>
    </row>
    <row r="58" spans="1:16">
      <c r="A58" s="862" t="s">
        <v>65</v>
      </c>
      <c r="B58" s="993"/>
      <c r="C58" s="982">
        <v>11</v>
      </c>
      <c r="D58" s="791">
        <v>9</v>
      </c>
      <c r="E58" s="791">
        <v>6</v>
      </c>
      <c r="F58" s="791">
        <v>10</v>
      </c>
      <c r="G58" s="983">
        <v>5</v>
      </c>
      <c r="H58" s="983">
        <v>9</v>
      </c>
      <c r="I58" s="983">
        <v>10</v>
      </c>
      <c r="J58" s="791">
        <v>12</v>
      </c>
      <c r="K58" s="982">
        <v>10</v>
      </c>
      <c r="L58" s="982">
        <v>13</v>
      </c>
      <c r="M58" s="984">
        <v>8</v>
      </c>
      <c r="N58" s="991">
        <f t="shared" si="1"/>
        <v>103</v>
      </c>
      <c r="O58" s="992">
        <f t="shared" si="2"/>
        <v>9.3636363636363633</v>
      </c>
      <c r="P58" s="990">
        <f t="shared" si="3"/>
        <v>0.16701529081740202</v>
      </c>
    </row>
    <row r="59" spans="1:16">
      <c r="A59" s="862" t="s">
        <v>66</v>
      </c>
      <c r="B59" s="993"/>
      <c r="C59" s="982">
        <v>1</v>
      </c>
      <c r="D59" s="791">
        <v>2</v>
      </c>
      <c r="E59" s="791">
        <v>3</v>
      </c>
      <c r="F59" s="791">
        <v>3</v>
      </c>
      <c r="G59" s="983">
        <v>1</v>
      </c>
      <c r="H59" s="983">
        <v>3</v>
      </c>
      <c r="I59" s="983">
        <v>3</v>
      </c>
      <c r="J59" s="791">
        <v>3</v>
      </c>
      <c r="K59" s="982">
        <v>0</v>
      </c>
      <c r="L59" s="982">
        <v>8</v>
      </c>
      <c r="M59" s="984">
        <v>3</v>
      </c>
      <c r="N59" s="991">
        <f t="shared" si="1"/>
        <v>30</v>
      </c>
      <c r="O59" s="992">
        <f t="shared" si="2"/>
        <v>2.7272727272727271</v>
      </c>
      <c r="P59" s="990">
        <f t="shared" si="3"/>
        <v>4.8645230335165636E-2</v>
      </c>
    </row>
    <row r="60" spans="1:16">
      <c r="A60" s="862" t="s">
        <v>67</v>
      </c>
      <c r="B60" s="993"/>
      <c r="C60" s="982">
        <v>74</v>
      </c>
      <c r="D60" s="791">
        <v>123</v>
      </c>
      <c r="E60" s="791">
        <v>74</v>
      </c>
      <c r="F60" s="791">
        <v>78</v>
      </c>
      <c r="G60" s="983">
        <v>91</v>
      </c>
      <c r="H60" s="983">
        <v>89</v>
      </c>
      <c r="I60" s="983">
        <v>107</v>
      </c>
      <c r="J60" s="791">
        <v>71</v>
      </c>
      <c r="K60" s="982">
        <v>63</v>
      </c>
      <c r="L60" s="982">
        <v>71</v>
      </c>
      <c r="M60" s="984">
        <v>103</v>
      </c>
      <c r="N60" s="991">
        <f t="shared" si="1"/>
        <v>944</v>
      </c>
      <c r="O60" s="992">
        <f t="shared" si="2"/>
        <v>85.818181818181813</v>
      </c>
      <c r="P60" s="990">
        <f t="shared" si="3"/>
        <v>1.5307032478798788</v>
      </c>
    </row>
    <row r="61" spans="1:16">
      <c r="A61" s="862" t="s">
        <v>68</v>
      </c>
      <c r="B61" s="993"/>
      <c r="C61" s="982">
        <v>11</v>
      </c>
      <c r="D61" s="791">
        <v>13</v>
      </c>
      <c r="E61" s="791">
        <v>13</v>
      </c>
      <c r="F61" s="791">
        <v>5</v>
      </c>
      <c r="G61" s="983">
        <v>14</v>
      </c>
      <c r="H61" s="983">
        <v>18</v>
      </c>
      <c r="I61" s="983">
        <v>14</v>
      </c>
      <c r="J61" s="791">
        <v>22</v>
      </c>
      <c r="K61" s="982">
        <v>17</v>
      </c>
      <c r="L61" s="982">
        <v>14</v>
      </c>
      <c r="M61" s="984">
        <v>48</v>
      </c>
      <c r="N61" s="991">
        <f t="shared" si="1"/>
        <v>189</v>
      </c>
      <c r="O61" s="992">
        <f t="shared" si="2"/>
        <v>17.181818181818183</v>
      </c>
      <c r="P61" s="990">
        <f t="shared" si="3"/>
        <v>0.30646495111154354</v>
      </c>
    </row>
    <row r="62" spans="1:16">
      <c r="A62" s="862" t="s">
        <v>69</v>
      </c>
      <c r="B62" s="993"/>
      <c r="C62" s="982">
        <v>0</v>
      </c>
      <c r="D62" s="791">
        <v>1</v>
      </c>
      <c r="E62" s="791">
        <v>1</v>
      </c>
      <c r="F62" s="791">
        <v>1</v>
      </c>
      <c r="G62" s="983">
        <v>4</v>
      </c>
      <c r="H62" s="983">
        <v>5</v>
      </c>
      <c r="I62" s="983">
        <v>0</v>
      </c>
      <c r="J62" s="791">
        <v>1</v>
      </c>
      <c r="K62" s="982">
        <v>4</v>
      </c>
      <c r="L62" s="982">
        <v>0</v>
      </c>
      <c r="M62" s="984">
        <v>0</v>
      </c>
      <c r="N62" s="991">
        <f t="shared" si="1"/>
        <v>17</v>
      </c>
      <c r="O62" s="992">
        <f t="shared" si="2"/>
        <v>1.5454545454545454</v>
      </c>
      <c r="P62" s="990">
        <f t="shared" si="3"/>
        <v>2.7565630523260529E-2</v>
      </c>
    </row>
    <row r="63" spans="1:16">
      <c r="A63" s="862" t="s">
        <v>70</v>
      </c>
      <c r="B63" s="993"/>
      <c r="C63" s="982">
        <v>14</v>
      </c>
      <c r="D63" s="791">
        <v>17</v>
      </c>
      <c r="E63" s="791">
        <v>5</v>
      </c>
      <c r="F63" s="791">
        <v>9</v>
      </c>
      <c r="G63" s="983">
        <v>7</v>
      </c>
      <c r="H63" s="983">
        <v>15</v>
      </c>
      <c r="I63" s="983">
        <v>10</v>
      </c>
      <c r="J63" s="791">
        <v>9</v>
      </c>
      <c r="K63" s="982">
        <v>7</v>
      </c>
      <c r="L63" s="982">
        <v>14</v>
      </c>
      <c r="M63" s="984">
        <v>19</v>
      </c>
      <c r="N63" s="991">
        <f t="shared" si="1"/>
        <v>126</v>
      </c>
      <c r="O63" s="992">
        <f t="shared" si="2"/>
        <v>11.454545454545455</v>
      </c>
      <c r="P63" s="990">
        <f t="shared" si="3"/>
        <v>0.20430996740769566</v>
      </c>
    </row>
    <row r="64" spans="1:16">
      <c r="A64" s="862" t="s">
        <v>421</v>
      </c>
      <c r="B64" s="993"/>
      <c r="C64" s="982">
        <v>1</v>
      </c>
      <c r="D64" s="791">
        <v>4</v>
      </c>
      <c r="E64" s="791">
        <v>3</v>
      </c>
      <c r="F64" s="791">
        <v>2</v>
      </c>
      <c r="G64" s="983">
        <v>3</v>
      </c>
      <c r="H64" s="983">
        <v>3</v>
      </c>
      <c r="I64" s="983">
        <v>2</v>
      </c>
      <c r="J64" s="791">
        <v>1</v>
      </c>
      <c r="K64" s="982">
        <v>2</v>
      </c>
      <c r="L64" s="982">
        <v>2</v>
      </c>
      <c r="M64" s="984">
        <v>0</v>
      </c>
      <c r="N64" s="991">
        <f t="shared" si="1"/>
        <v>23</v>
      </c>
      <c r="O64" s="992">
        <f t="shared" si="2"/>
        <v>2.0909090909090908</v>
      </c>
      <c r="P64" s="990">
        <f t="shared" si="3"/>
        <v>3.7294676590293653E-2</v>
      </c>
    </row>
    <row r="65" spans="1:16">
      <c r="A65" s="862" t="s">
        <v>452</v>
      </c>
      <c r="B65" s="993"/>
      <c r="C65" s="982">
        <v>12</v>
      </c>
      <c r="D65" s="791">
        <v>8</v>
      </c>
      <c r="E65" s="791">
        <v>4</v>
      </c>
      <c r="F65" s="791">
        <v>9</v>
      </c>
      <c r="G65" s="983">
        <v>3</v>
      </c>
      <c r="H65" s="983">
        <v>4</v>
      </c>
      <c r="I65" s="983">
        <v>3</v>
      </c>
      <c r="J65" s="791">
        <v>0</v>
      </c>
      <c r="K65" s="982">
        <v>4</v>
      </c>
      <c r="L65" s="982">
        <v>0</v>
      </c>
      <c r="M65" s="984">
        <v>1</v>
      </c>
      <c r="N65" s="991">
        <f t="shared" si="1"/>
        <v>48</v>
      </c>
      <c r="O65" s="992">
        <f t="shared" si="2"/>
        <v>4.3636363636363633</v>
      </c>
      <c r="P65" s="990">
        <f t="shared" si="3"/>
        <v>7.7832368536265018E-2</v>
      </c>
    </row>
    <row r="66" spans="1:16">
      <c r="A66" s="862" t="s">
        <v>496</v>
      </c>
      <c r="B66" s="993"/>
      <c r="C66" s="982">
        <v>0</v>
      </c>
      <c r="D66" s="791">
        <v>0</v>
      </c>
      <c r="E66" s="791">
        <v>0</v>
      </c>
      <c r="F66" s="791">
        <v>0</v>
      </c>
      <c r="G66" s="983">
        <v>0</v>
      </c>
      <c r="H66" s="983">
        <v>0</v>
      </c>
      <c r="I66" s="983">
        <v>0</v>
      </c>
      <c r="J66" s="791">
        <v>0</v>
      </c>
      <c r="K66" s="982">
        <v>1</v>
      </c>
      <c r="L66" s="982">
        <v>0</v>
      </c>
      <c r="M66" s="984">
        <v>0</v>
      </c>
      <c r="N66" s="991">
        <f t="shared" si="1"/>
        <v>1</v>
      </c>
      <c r="O66" s="992">
        <f t="shared" si="2"/>
        <v>9.0909090909090912E-2</v>
      </c>
      <c r="P66" s="990">
        <f t="shared" si="3"/>
        <v>1.6215076778388544E-3</v>
      </c>
    </row>
    <row r="67" spans="1:16">
      <c r="A67" s="862" t="s">
        <v>71</v>
      </c>
      <c r="B67" s="993"/>
      <c r="C67" s="982">
        <v>0</v>
      </c>
      <c r="D67" s="791">
        <v>0</v>
      </c>
      <c r="E67" s="791">
        <v>0</v>
      </c>
      <c r="F67" s="791">
        <v>0</v>
      </c>
      <c r="G67" s="983">
        <v>0</v>
      </c>
      <c r="H67" s="983">
        <v>0</v>
      </c>
      <c r="I67" s="983">
        <v>0</v>
      </c>
      <c r="J67" s="791">
        <v>0</v>
      </c>
      <c r="K67" s="982">
        <v>0</v>
      </c>
      <c r="L67" s="982">
        <v>23</v>
      </c>
      <c r="M67" s="984">
        <v>21</v>
      </c>
      <c r="N67" s="991">
        <f t="shared" si="1"/>
        <v>44</v>
      </c>
      <c r="O67" s="992">
        <f t="shared" si="2"/>
        <v>4</v>
      </c>
      <c r="P67" s="990">
        <f t="shared" si="3"/>
        <v>7.1346337824909595E-2</v>
      </c>
    </row>
    <row r="68" spans="1:16">
      <c r="A68" s="862" t="s">
        <v>72</v>
      </c>
      <c r="B68" s="993"/>
      <c r="C68" s="982">
        <v>12</v>
      </c>
      <c r="D68" s="791">
        <v>20</v>
      </c>
      <c r="E68" s="791">
        <v>28</v>
      </c>
      <c r="F68" s="791">
        <v>20</v>
      </c>
      <c r="G68" s="983">
        <v>28</v>
      </c>
      <c r="H68" s="983">
        <v>27</v>
      </c>
      <c r="I68" s="983">
        <v>10</v>
      </c>
      <c r="J68" s="791">
        <v>10</v>
      </c>
      <c r="K68" s="982">
        <v>19</v>
      </c>
      <c r="L68" s="982">
        <v>13</v>
      </c>
      <c r="M68" s="984">
        <v>13</v>
      </c>
      <c r="N68" s="991">
        <f t="shared" si="1"/>
        <v>200</v>
      </c>
      <c r="O68" s="992">
        <f t="shared" si="2"/>
        <v>18.181818181818183</v>
      </c>
      <c r="P68" s="990">
        <f t="shared" si="3"/>
        <v>0.32430153556777092</v>
      </c>
    </row>
    <row r="69" spans="1:16">
      <c r="A69" s="862" t="s">
        <v>73</v>
      </c>
      <c r="B69" s="993"/>
      <c r="C69" s="982">
        <v>19</v>
      </c>
      <c r="D69" s="791">
        <v>39</v>
      </c>
      <c r="E69" s="791">
        <v>32</v>
      </c>
      <c r="F69" s="791">
        <v>29</v>
      </c>
      <c r="G69" s="983">
        <v>23</v>
      </c>
      <c r="H69" s="983">
        <v>20</v>
      </c>
      <c r="I69" s="983">
        <v>37</v>
      </c>
      <c r="J69" s="791">
        <v>35</v>
      </c>
      <c r="K69" s="982">
        <v>19</v>
      </c>
      <c r="L69" s="982">
        <v>17</v>
      </c>
      <c r="M69" s="984">
        <v>23</v>
      </c>
      <c r="N69" s="991">
        <f t="shared" si="1"/>
        <v>293</v>
      </c>
      <c r="O69" s="992">
        <f t="shared" si="2"/>
        <v>26.636363636363637</v>
      </c>
      <c r="P69" s="990">
        <f t="shared" si="3"/>
        <v>0.47510174960678436</v>
      </c>
    </row>
    <row r="70" spans="1:16">
      <c r="A70" s="862" t="s">
        <v>74</v>
      </c>
      <c r="B70" s="993"/>
      <c r="C70" s="982">
        <v>1</v>
      </c>
      <c r="D70" s="791">
        <v>7</v>
      </c>
      <c r="E70" s="791">
        <v>4</v>
      </c>
      <c r="F70" s="791">
        <v>3</v>
      </c>
      <c r="G70" s="983">
        <v>1</v>
      </c>
      <c r="H70" s="983">
        <v>3</v>
      </c>
      <c r="I70" s="983">
        <v>5</v>
      </c>
      <c r="J70" s="791">
        <v>0</v>
      </c>
      <c r="K70" s="982">
        <v>0</v>
      </c>
      <c r="L70" s="982">
        <v>2</v>
      </c>
      <c r="M70" s="984">
        <v>1</v>
      </c>
      <c r="N70" s="991">
        <f t="shared" si="1"/>
        <v>27</v>
      </c>
      <c r="O70" s="992">
        <f t="shared" si="2"/>
        <v>2.4545454545454546</v>
      </c>
      <c r="P70" s="990">
        <f t="shared" ref="P70:P133" si="4">(N70/$N$259)*100</f>
        <v>4.3780707301649069E-2</v>
      </c>
    </row>
    <row r="71" spans="1:16">
      <c r="A71" s="862" t="s">
        <v>75</v>
      </c>
      <c r="B71" s="993"/>
      <c r="C71" s="982">
        <v>4</v>
      </c>
      <c r="D71" s="791">
        <v>10</v>
      </c>
      <c r="E71" s="791">
        <v>11</v>
      </c>
      <c r="F71" s="791">
        <v>8</v>
      </c>
      <c r="G71" s="983">
        <v>4</v>
      </c>
      <c r="H71" s="983">
        <v>8</v>
      </c>
      <c r="I71" s="983">
        <v>5</v>
      </c>
      <c r="J71" s="791">
        <v>4</v>
      </c>
      <c r="K71" s="982">
        <v>2</v>
      </c>
      <c r="L71" s="982">
        <v>2</v>
      </c>
      <c r="M71" s="984">
        <v>6</v>
      </c>
      <c r="N71" s="991">
        <f t="shared" si="1"/>
        <v>64</v>
      </c>
      <c r="O71" s="992">
        <f t="shared" si="2"/>
        <v>5.8181818181818183</v>
      </c>
      <c r="P71" s="990">
        <f t="shared" si="4"/>
        <v>0.10377649138168668</v>
      </c>
    </row>
    <row r="72" spans="1:16">
      <c r="A72" s="862" t="s">
        <v>76</v>
      </c>
      <c r="B72" s="993"/>
      <c r="C72" s="982">
        <v>0</v>
      </c>
      <c r="D72" s="791">
        <v>0</v>
      </c>
      <c r="E72" s="791">
        <v>0</v>
      </c>
      <c r="F72" s="791">
        <v>0</v>
      </c>
      <c r="G72" s="983">
        <v>0</v>
      </c>
      <c r="H72" s="983">
        <v>0</v>
      </c>
      <c r="I72" s="983">
        <v>0</v>
      </c>
      <c r="J72" s="791">
        <v>0</v>
      </c>
      <c r="K72" s="982">
        <v>0</v>
      </c>
      <c r="L72" s="982">
        <v>0</v>
      </c>
      <c r="M72" s="984">
        <v>0</v>
      </c>
      <c r="N72" s="991">
        <f t="shared" si="1"/>
        <v>0</v>
      </c>
      <c r="O72" s="992">
        <f t="shared" si="2"/>
        <v>0</v>
      </c>
      <c r="P72" s="990">
        <f t="shared" si="4"/>
        <v>0</v>
      </c>
    </row>
    <row r="73" spans="1:16">
      <c r="A73" s="862" t="s">
        <v>77</v>
      </c>
      <c r="B73" s="993"/>
      <c r="C73" s="982">
        <v>5</v>
      </c>
      <c r="D73" s="791">
        <v>11</v>
      </c>
      <c r="E73" s="791">
        <v>10</v>
      </c>
      <c r="F73" s="791">
        <v>9</v>
      </c>
      <c r="G73" s="983">
        <v>5</v>
      </c>
      <c r="H73" s="983">
        <v>10</v>
      </c>
      <c r="I73" s="983">
        <v>8</v>
      </c>
      <c r="J73" s="791">
        <v>2</v>
      </c>
      <c r="K73" s="982">
        <v>8</v>
      </c>
      <c r="L73" s="982">
        <v>5</v>
      </c>
      <c r="M73" s="984">
        <v>4</v>
      </c>
      <c r="N73" s="991">
        <f t="shared" ref="N73:N153" si="5">SUM(B73:M73)</f>
        <v>77</v>
      </c>
      <c r="O73" s="992">
        <f t="shared" ref="O73:O153" si="6">AVERAGE(B73:M73)</f>
        <v>7</v>
      </c>
      <c r="P73" s="990">
        <f t="shared" si="4"/>
        <v>0.1248560911935918</v>
      </c>
    </row>
    <row r="74" spans="1:16">
      <c r="A74" s="862" t="s">
        <v>78</v>
      </c>
      <c r="B74" s="993"/>
      <c r="C74" s="982">
        <v>0</v>
      </c>
      <c r="D74" s="791">
        <v>0</v>
      </c>
      <c r="E74" s="791">
        <v>0</v>
      </c>
      <c r="F74" s="791">
        <v>0</v>
      </c>
      <c r="G74" s="983">
        <v>0</v>
      </c>
      <c r="H74" s="983">
        <v>0</v>
      </c>
      <c r="I74" s="983">
        <v>0</v>
      </c>
      <c r="J74" s="791">
        <v>0</v>
      </c>
      <c r="K74" s="982">
        <v>0</v>
      </c>
      <c r="L74" s="982">
        <v>0</v>
      </c>
      <c r="M74" s="984">
        <v>0</v>
      </c>
      <c r="N74" s="991">
        <f t="shared" si="5"/>
        <v>0</v>
      </c>
      <c r="O74" s="992">
        <f t="shared" si="6"/>
        <v>0</v>
      </c>
      <c r="P74" s="990">
        <f t="shared" si="4"/>
        <v>0</v>
      </c>
    </row>
    <row r="75" spans="1:16">
      <c r="A75" s="862" t="s">
        <v>79</v>
      </c>
      <c r="B75" s="993"/>
      <c r="C75" s="982">
        <v>16</v>
      </c>
      <c r="D75" s="791">
        <v>9</v>
      </c>
      <c r="E75" s="791">
        <v>5</v>
      </c>
      <c r="F75" s="791">
        <v>4</v>
      </c>
      <c r="G75" s="983">
        <v>4</v>
      </c>
      <c r="H75" s="983">
        <v>9</v>
      </c>
      <c r="I75" s="983">
        <v>5</v>
      </c>
      <c r="J75" s="791">
        <v>9</v>
      </c>
      <c r="K75" s="982">
        <v>7</v>
      </c>
      <c r="L75" s="982">
        <v>20</v>
      </c>
      <c r="M75" s="984">
        <v>26</v>
      </c>
      <c r="N75" s="991">
        <f t="shared" si="5"/>
        <v>114</v>
      </c>
      <c r="O75" s="992">
        <f t="shared" si="6"/>
        <v>10.363636363636363</v>
      </c>
      <c r="P75" s="990">
        <f t="shared" si="4"/>
        <v>0.18485187527362942</v>
      </c>
    </row>
    <row r="76" spans="1:16">
      <c r="A76" s="862" t="s">
        <v>80</v>
      </c>
      <c r="B76" s="993"/>
      <c r="C76" s="982">
        <v>11</v>
      </c>
      <c r="D76" s="791">
        <v>8</v>
      </c>
      <c r="E76" s="791">
        <v>7</v>
      </c>
      <c r="F76" s="791">
        <v>8</v>
      </c>
      <c r="G76" s="983">
        <v>10</v>
      </c>
      <c r="H76" s="983">
        <v>11</v>
      </c>
      <c r="I76" s="983">
        <v>5</v>
      </c>
      <c r="J76" s="791">
        <v>4</v>
      </c>
      <c r="K76" s="982">
        <v>10</v>
      </c>
      <c r="L76" s="982">
        <v>4</v>
      </c>
      <c r="M76" s="984">
        <v>8</v>
      </c>
      <c r="N76" s="991">
        <f t="shared" si="5"/>
        <v>86</v>
      </c>
      <c r="O76" s="992">
        <f t="shared" si="6"/>
        <v>7.8181818181818183</v>
      </c>
      <c r="P76" s="990">
        <f t="shared" si="4"/>
        <v>0.13944966029414149</v>
      </c>
    </row>
    <row r="77" spans="1:16">
      <c r="A77" s="862" t="s">
        <v>448</v>
      </c>
      <c r="B77" s="993"/>
      <c r="C77" s="982">
        <v>34</v>
      </c>
      <c r="D77" s="791">
        <v>34</v>
      </c>
      <c r="E77" s="791">
        <v>34</v>
      </c>
      <c r="F77" s="791">
        <v>19</v>
      </c>
      <c r="G77" s="983">
        <v>17</v>
      </c>
      <c r="H77" s="983">
        <v>12</v>
      </c>
      <c r="I77" s="983">
        <v>13</v>
      </c>
      <c r="J77" s="791">
        <v>4</v>
      </c>
      <c r="K77" s="982">
        <v>4</v>
      </c>
      <c r="L77" s="982">
        <v>1</v>
      </c>
      <c r="M77" s="984">
        <v>0</v>
      </c>
      <c r="N77" s="991">
        <f t="shared" si="5"/>
        <v>172</v>
      </c>
      <c r="O77" s="992">
        <f t="shared" si="6"/>
        <v>15.636363636363637</v>
      </c>
      <c r="P77" s="990">
        <f t="shared" si="4"/>
        <v>0.27889932058828298</v>
      </c>
    </row>
    <row r="78" spans="1:16">
      <c r="A78" s="862" t="s">
        <v>81</v>
      </c>
      <c r="B78" s="993"/>
      <c r="C78" s="982">
        <v>73</v>
      </c>
      <c r="D78" s="791">
        <v>90</v>
      </c>
      <c r="E78" s="791">
        <v>106</v>
      </c>
      <c r="F78" s="791">
        <v>47</v>
      </c>
      <c r="G78" s="983">
        <v>67</v>
      </c>
      <c r="H78" s="983">
        <v>43</v>
      </c>
      <c r="I78" s="983">
        <v>35</v>
      </c>
      <c r="J78" s="791">
        <v>78</v>
      </c>
      <c r="K78" s="982">
        <v>32</v>
      </c>
      <c r="L78" s="982">
        <v>29</v>
      </c>
      <c r="M78" s="984">
        <v>59</v>
      </c>
      <c r="N78" s="991">
        <f t="shared" si="5"/>
        <v>659</v>
      </c>
      <c r="O78" s="992">
        <f t="shared" si="6"/>
        <v>59.909090909090907</v>
      </c>
      <c r="P78" s="990">
        <f t="shared" si="4"/>
        <v>1.0685735596958053</v>
      </c>
    </row>
    <row r="79" spans="1:16">
      <c r="A79" s="862" t="s">
        <v>82</v>
      </c>
      <c r="B79" s="993"/>
      <c r="C79" s="982">
        <v>0</v>
      </c>
      <c r="D79" s="791">
        <v>0</v>
      </c>
      <c r="E79" s="791">
        <v>0</v>
      </c>
      <c r="F79" s="791">
        <v>0</v>
      </c>
      <c r="G79" s="983">
        <v>0</v>
      </c>
      <c r="H79" s="983">
        <v>0</v>
      </c>
      <c r="I79" s="983">
        <v>0</v>
      </c>
      <c r="J79" s="791">
        <v>0</v>
      </c>
      <c r="K79" s="982">
        <v>0</v>
      </c>
      <c r="L79" s="982">
        <v>0</v>
      </c>
      <c r="M79" s="984">
        <v>0</v>
      </c>
      <c r="N79" s="991">
        <f t="shared" si="5"/>
        <v>0</v>
      </c>
      <c r="O79" s="992">
        <f t="shared" si="6"/>
        <v>0</v>
      </c>
      <c r="P79" s="990">
        <f t="shared" si="4"/>
        <v>0</v>
      </c>
    </row>
    <row r="80" spans="1:16">
      <c r="A80" s="862" t="s">
        <v>83</v>
      </c>
      <c r="B80" s="993"/>
      <c r="C80" s="982">
        <v>0</v>
      </c>
      <c r="D80" s="791">
        <v>0</v>
      </c>
      <c r="E80" s="791">
        <v>0</v>
      </c>
      <c r="F80" s="791">
        <v>0</v>
      </c>
      <c r="G80" s="983">
        <v>0</v>
      </c>
      <c r="H80" s="983">
        <v>0</v>
      </c>
      <c r="I80" s="983">
        <v>0</v>
      </c>
      <c r="J80" s="791">
        <v>0</v>
      </c>
      <c r="K80" s="982">
        <v>0</v>
      </c>
      <c r="L80" s="982">
        <v>0</v>
      </c>
      <c r="M80" s="984">
        <v>0</v>
      </c>
      <c r="N80" s="991">
        <f t="shared" si="5"/>
        <v>0</v>
      </c>
      <c r="O80" s="992">
        <f t="shared" si="6"/>
        <v>0</v>
      </c>
      <c r="P80" s="990">
        <f t="shared" si="4"/>
        <v>0</v>
      </c>
    </row>
    <row r="81" spans="1:16">
      <c r="A81" s="862" t="s">
        <v>84</v>
      </c>
      <c r="B81" s="993"/>
      <c r="C81" s="982">
        <v>11</v>
      </c>
      <c r="D81" s="791">
        <v>14</v>
      </c>
      <c r="E81" s="791">
        <v>11</v>
      </c>
      <c r="F81" s="791">
        <v>8</v>
      </c>
      <c r="G81" s="983">
        <v>7</v>
      </c>
      <c r="H81" s="983">
        <v>12</v>
      </c>
      <c r="I81" s="983">
        <v>6</v>
      </c>
      <c r="J81" s="791">
        <v>6</v>
      </c>
      <c r="K81" s="982">
        <v>9</v>
      </c>
      <c r="L81" s="982">
        <v>6</v>
      </c>
      <c r="M81" s="984">
        <v>2</v>
      </c>
      <c r="N81" s="991">
        <f t="shared" si="5"/>
        <v>92</v>
      </c>
      <c r="O81" s="992">
        <f t="shared" si="6"/>
        <v>8.3636363636363633</v>
      </c>
      <c r="P81" s="990">
        <f t="shared" si="4"/>
        <v>0.14917870636117461</v>
      </c>
    </row>
    <row r="82" spans="1:16">
      <c r="A82" s="862" t="s">
        <v>85</v>
      </c>
      <c r="B82" s="993"/>
      <c r="C82" s="982">
        <v>5</v>
      </c>
      <c r="D82" s="791">
        <v>14</v>
      </c>
      <c r="E82" s="791">
        <v>15</v>
      </c>
      <c r="F82" s="791">
        <v>19</v>
      </c>
      <c r="G82" s="983">
        <v>10</v>
      </c>
      <c r="H82" s="983">
        <v>17</v>
      </c>
      <c r="I82" s="983">
        <v>20</v>
      </c>
      <c r="J82" s="791">
        <v>18</v>
      </c>
      <c r="K82" s="982">
        <v>15</v>
      </c>
      <c r="L82" s="982">
        <v>5</v>
      </c>
      <c r="M82" s="984">
        <v>12</v>
      </c>
      <c r="N82" s="991">
        <f t="shared" si="5"/>
        <v>150</v>
      </c>
      <c r="O82" s="992">
        <f t="shared" si="6"/>
        <v>13.636363636363637</v>
      </c>
      <c r="P82" s="990">
        <f t="shared" si="4"/>
        <v>0.24322615167582817</v>
      </c>
    </row>
    <row r="83" spans="1:16">
      <c r="A83" s="862" t="s">
        <v>528</v>
      </c>
      <c r="B83" s="993"/>
      <c r="C83" s="982">
        <v>2</v>
      </c>
      <c r="D83" s="791">
        <v>0</v>
      </c>
      <c r="E83" s="791">
        <v>1</v>
      </c>
      <c r="F83" s="791">
        <v>0</v>
      </c>
      <c r="G83" s="983">
        <v>0</v>
      </c>
      <c r="H83" s="983">
        <v>0</v>
      </c>
      <c r="I83" s="983">
        <v>0</v>
      </c>
      <c r="J83" s="791">
        <v>0</v>
      </c>
      <c r="K83" s="982">
        <v>0</v>
      </c>
      <c r="L83" s="982">
        <v>0</v>
      </c>
      <c r="M83" s="984">
        <v>0</v>
      </c>
      <c r="N83" s="991">
        <f t="shared" si="5"/>
        <v>3</v>
      </c>
      <c r="O83" s="992">
        <f t="shared" si="6"/>
        <v>0.27272727272727271</v>
      </c>
      <c r="P83" s="990">
        <f t="shared" si="4"/>
        <v>4.8645230335165636E-3</v>
      </c>
    </row>
    <row r="84" spans="1:16">
      <c r="A84" s="862" t="s">
        <v>86</v>
      </c>
      <c r="B84" s="993"/>
      <c r="C84" s="982">
        <v>26</v>
      </c>
      <c r="D84" s="791">
        <v>31</v>
      </c>
      <c r="E84" s="791">
        <v>9</v>
      </c>
      <c r="F84" s="791">
        <v>5</v>
      </c>
      <c r="G84" s="983">
        <v>4</v>
      </c>
      <c r="H84" s="983">
        <v>8</v>
      </c>
      <c r="I84" s="983">
        <v>15</v>
      </c>
      <c r="J84" s="791">
        <v>9</v>
      </c>
      <c r="K84" s="982">
        <v>25</v>
      </c>
      <c r="L84" s="982">
        <v>23</v>
      </c>
      <c r="M84" s="984">
        <v>27</v>
      </c>
      <c r="N84" s="991">
        <f t="shared" si="5"/>
        <v>182</v>
      </c>
      <c r="O84" s="992">
        <f t="shared" si="6"/>
        <v>16.545454545454547</v>
      </c>
      <c r="P84" s="990">
        <f t="shared" si="4"/>
        <v>0.2951143973666715</v>
      </c>
    </row>
    <row r="85" spans="1:16">
      <c r="A85" s="862" t="s">
        <v>87</v>
      </c>
      <c r="B85" s="993"/>
      <c r="C85" s="982">
        <v>6</v>
      </c>
      <c r="D85" s="791">
        <v>8</v>
      </c>
      <c r="E85" s="791">
        <v>3</v>
      </c>
      <c r="F85" s="791">
        <v>3</v>
      </c>
      <c r="G85" s="983">
        <v>8</v>
      </c>
      <c r="H85" s="983">
        <v>14</v>
      </c>
      <c r="I85" s="983">
        <v>32</v>
      </c>
      <c r="J85" s="791">
        <v>76</v>
      </c>
      <c r="K85" s="982">
        <v>61</v>
      </c>
      <c r="L85" s="982">
        <v>50</v>
      </c>
      <c r="M85" s="984">
        <v>9</v>
      </c>
      <c r="N85" s="991">
        <f t="shared" si="5"/>
        <v>270</v>
      </c>
      <c r="O85" s="992">
        <f t="shared" si="6"/>
        <v>24.545454545454547</v>
      </c>
      <c r="P85" s="990">
        <f t="shared" si="4"/>
        <v>0.43780707301649074</v>
      </c>
    </row>
    <row r="86" spans="1:16">
      <c r="A86" s="862" t="s">
        <v>460</v>
      </c>
      <c r="B86" s="993"/>
      <c r="C86" s="982">
        <v>9</v>
      </c>
      <c r="D86" s="791">
        <v>1</v>
      </c>
      <c r="E86" s="791">
        <v>11</v>
      </c>
      <c r="F86" s="791">
        <v>17</v>
      </c>
      <c r="G86" s="983">
        <v>39</v>
      </c>
      <c r="H86" s="983">
        <v>6</v>
      </c>
      <c r="I86" s="983">
        <v>11</v>
      </c>
      <c r="J86" s="791">
        <v>24</v>
      </c>
      <c r="K86" s="982">
        <v>5</v>
      </c>
      <c r="L86" s="982">
        <v>50</v>
      </c>
      <c r="M86" s="984">
        <v>3</v>
      </c>
      <c r="N86" s="991">
        <f t="shared" si="5"/>
        <v>176</v>
      </c>
      <c r="O86" s="992">
        <f t="shared" si="6"/>
        <v>16</v>
      </c>
      <c r="P86" s="990">
        <f t="shared" si="4"/>
        <v>0.28538535129963838</v>
      </c>
    </row>
    <row r="87" spans="1:16">
      <c r="A87" s="862" t="s">
        <v>521</v>
      </c>
      <c r="B87" s="993"/>
      <c r="C87" s="982">
        <v>1</v>
      </c>
      <c r="D87" s="791">
        <v>4</v>
      </c>
      <c r="E87" s="791">
        <v>2</v>
      </c>
      <c r="F87" s="791">
        <v>1</v>
      </c>
      <c r="G87" s="983">
        <v>0</v>
      </c>
      <c r="H87" s="983">
        <v>0</v>
      </c>
      <c r="I87" s="983">
        <v>0</v>
      </c>
      <c r="J87" s="791">
        <v>0</v>
      </c>
      <c r="K87" s="982">
        <v>0</v>
      </c>
      <c r="L87" s="982">
        <v>0</v>
      </c>
      <c r="M87" s="984">
        <v>0</v>
      </c>
      <c r="N87" s="991">
        <f t="shared" si="5"/>
        <v>8</v>
      </c>
      <c r="O87" s="992">
        <f t="shared" si="6"/>
        <v>0.72727272727272729</v>
      </c>
      <c r="P87" s="990">
        <f t="shared" si="4"/>
        <v>1.2972061422710835E-2</v>
      </c>
    </row>
    <row r="88" spans="1:16">
      <c r="A88" s="862" t="s">
        <v>461</v>
      </c>
      <c r="B88" s="993"/>
      <c r="C88" s="982">
        <v>0</v>
      </c>
      <c r="D88" s="791">
        <v>0</v>
      </c>
      <c r="E88" s="791">
        <v>0</v>
      </c>
      <c r="F88" s="791">
        <v>0</v>
      </c>
      <c r="G88" s="983">
        <v>1</v>
      </c>
      <c r="H88" s="983">
        <v>0</v>
      </c>
      <c r="I88" s="983">
        <v>1</v>
      </c>
      <c r="J88" s="791">
        <v>0</v>
      </c>
      <c r="K88" s="982">
        <v>1</v>
      </c>
      <c r="L88" s="982">
        <v>0</v>
      </c>
      <c r="M88" s="984">
        <v>1</v>
      </c>
      <c r="N88" s="991">
        <f t="shared" si="5"/>
        <v>4</v>
      </c>
      <c r="O88" s="992">
        <f t="shared" si="6"/>
        <v>0.36363636363636365</v>
      </c>
      <c r="P88" s="990">
        <f t="shared" si="4"/>
        <v>6.4860307113554175E-3</v>
      </c>
    </row>
    <row r="89" spans="1:16">
      <c r="A89" s="862" t="s">
        <v>462</v>
      </c>
      <c r="B89" s="993"/>
      <c r="C89" s="982">
        <v>0</v>
      </c>
      <c r="D89" s="791">
        <v>0</v>
      </c>
      <c r="E89" s="791">
        <v>0</v>
      </c>
      <c r="F89" s="791">
        <v>0</v>
      </c>
      <c r="G89" s="983">
        <v>0</v>
      </c>
      <c r="H89" s="983">
        <v>0</v>
      </c>
      <c r="I89" s="983">
        <v>1</v>
      </c>
      <c r="J89" s="791">
        <v>1</v>
      </c>
      <c r="K89" s="982">
        <v>1</v>
      </c>
      <c r="L89" s="982">
        <v>0</v>
      </c>
      <c r="M89" s="984">
        <v>0</v>
      </c>
      <c r="N89" s="991">
        <f t="shared" si="5"/>
        <v>3</v>
      </c>
      <c r="O89" s="992">
        <f t="shared" si="6"/>
        <v>0.27272727272727271</v>
      </c>
      <c r="P89" s="990">
        <f t="shared" si="4"/>
        <v>4.8645230335165636E-3</v>
      </c>
    </row>
    <row r="90" spans="1:16">
      <c r="A90" s="862" t="s">
        <v>517</v>
      </c>
      <c r="B90" s="993"/>
      <c r="C90" s="982">
        <v>0</v>
      </c>
      <c r="D90" s="791">
        <v>1</v>
      </c>
      <c r="E90" s="791">
        <v>0</v>
      </c>
      <c r="F90" s="791">
        <v>0</v>
      </c>
      <c r="G90" s="983">
        <v>4</v>
      </c>
      <c r="H90" s="983">
        <v>0</v>
      </c>
      <c r="I90" s="983">
        <v>0</v>
      </c>
      <c r="J90" s="791">
        <v>0</v>
      </c>
      <c r="K90" s="982">
        <v>0</v>
      </c>
      <c r="L90" s="982">
        <v>0</v>
      </c>
      <c r="M90" s="984">
        <v>0</v>
      </c>
      <c r="N90" s="991">
        <f t="shared" si="5"/>
        <v>5</v>
      </c>
      <c r="O90" s="992">
        <f t="shared" si="6"/>
        <v>0.45454545454545453</v>
      </c>
      <c r="P90" s="990">
        <f t="shared" si="4"/>
        <v>8.1075383891942715E-3</v>
      </c>
    </row>
    <row r="91" spans="1:16">
      <c r="A91" s="862" t="s">
        <v>415</v>
      </c>
      <c r="B91" s="993"/>
      <c r="C91" s="982">
        <v>1</v>
      </c>
      <c r="D91" s="791">
        <v>2</v>
      </c>
      <c r="E91" s="791">
        <v>1</v>
      </c>
      <c r="F91" s="791">
        <v>0</v>
      </c>
      <c r="G91" s="983">
        <v>0</v>
      </c>
      <c r="H91" s="983">
        <v>1</v>
      </c>
      <c r="I91" s="983">
        <v>2</v>
      </c>
      <c r="J91" s="791">
        <v>2</v>
      </c>
      <c r="K91" s="982">
        <v>1</v>
      </c>
      <c r="L91" s="982">
        <v>0</v>
      </c>
      <c r="M91" s="984">
        <v>1</v>
      </c>
      <c r="N91" s="991">
        <f t="shared" si="5"/>
        <v>11</v>
      </c>
      <c r="O91" s="992">
        <f t="shared" si="6"/>
        <v>1</v>
      </c>
      <c r="P91" s="990">
        <f t="shared" si="4"/>
        <v>1.7836584456227399E-2</v>
      </c>
    </row>
    <row r="92" spans="1:16">
      <c r="A92" s="862" t="s">
        <v>529</v>
      </c>
      <c r="B92" s="993"/>
      <c r="C92" s="982">
        <v>0</v>
      </c>
      <c r="D92" s="791">
        <v>0</v>
      </c>
      <c r="E92" s="791">
        <v>1</v>
      </c>
      <c r="F92" s="791">
        <v>0</v>
      </c>
      <c r="G92" s="983">
        <v>0</v>
      </c>
      <c r="H92" s="983">
        <v>0</v>
      </c>
      <c r="I92" s="983">
        <v>0</v>
      </c>
      <c r="J92" s="791">
        <v>0</v>
      </c>
      <c r="K92" s="982">
        <v>0</v>
      </c>
      <c r="L92" s="982">
        <v>0</v>
      </c>
      <c r="M92" s="984">
        <v>0</v>
      </c>
      <c r="N92" s="991">
        <f t="shared" si="5"/>
        <v>1</v>
      </c>
      <c r="O92" s="992">
        <f t="shared" si="6"/>
        <v>9.0909090909090912E-2</v>
      </c>
      <c r="P92" s="990">
        <f t="shared" si="4"/>
        <v>1.6215076778388544E-3</v>
      </c>
    </row>
    <row r="93" spans="1:16">
      <c r="A93" s="862" t="s">
        <v>532</v>
      </c>
      <c r="B93" s="993"/>
      <c r="C93" s="982">
        <v>0</v>
      </c>
      <c r="D93" s="791">
        <v>1</v>
      </c>
      <c r="E93" s="983">
        <v>0</v>
      </c>
      <c r="F93" s="983">
        <v>0</v>
      </c>
      <c r="G93" s="983">
        <v>0</v>
      </c>
      <c r="H93" s="983">
        <v>0</v>
      </c>
      <c r="I93" s="983">
        <v>0</v>
      </c>
      <c r="J93" s="983">
        <v>0</v>
      </c>
      <c r="K93" s="982">
        <v>0</v>
      </c>
      <c r="L93" s="982">
        <v>0</v>
      </c>
      <c r="M93" s="984">
        <v>0</v>
      </c>
      <c r="N93" s="991">
        <f>SUM(B93:M93)</f>
        <v>1</v>
      </c>
      <c r="O93" s="992">
        <f t="shared" ref="O93" si="7">AVERAGE(B93:M93)</f>
        <v>9.0909090909090912E-2</v>
      </c>
      <c r="P93" s="990">
        <f t="shared" si="4"/>
        <v>1.6215076778388544E-3</v>
      </c>
    </row>
    <row r="94" spans="1:16">
      <c r="A94" s="862" t="s">
        <v>511</v>
      </c>
      <c r="B94" s="993"/>
      <c r="C94" s="982">
        <v>0</v>
      </c>
      <c r="D94" s="791">
        <v>0</v>
      </c>
      <c r="E94" s="791">
        <v>0</v>
      </c>
      <c r="F94" s="791">
        <v>0</v>
      </c>
      <c r="G94" s="983">
        <v>0</v>
      </c>
      <c r="H94" s="983">
        <v>1</v>
      </c>
      <c r="I94" s="983">
        <v>0</v>
      </c>
      <c r="J94" s="791">
        <v>0</v>
      </c>
      <c r="K94" s="982">
        <v>0</v>
      </c>
      <c r="L94" s="982">
        <v>0</v>
      </c>
      <c r="M94" s="984">
        <v>0</v>
      </c>
      <c r="N94" s="991">
        <f t="shared" si="5"/>
        <v>1</v>
      </c>
      <c r="O94" s="992">
        <f t="shared" si="6"/>
        <v>9.0909090909090912E-2</v>
      </c>
      <c r="P94" s="990">
        <f t="shared" si="4"/>
        <v>1.6215076778388544E-3</v>
      </c>
    </row>
    <row r="95" spans="1:16">
      <c r="A95" s="994" t="s">
        <v>501</v>
      </c>
      <c r="B95" s="993"/>
      <c r="C95" s="982">
        <v>0</v>
      </c>
      <c r="D95" s="791">
        <v>0</v>
      </c>
      <c r="E95" s="791">
        <v>0</v>
      </c>
      <c r="F95" s="791">
        <v>0</v>
      </c>
      <c r="G95" s="983">
        <v>0</v>
      </c>
      <c r="H95" s="983">
        <v>0</v>
      </c>
      <c r="I95" s="983">
        <v>0</v>
      </c>
      <c r="J95" s="791">
        <v>1</v>
      </c>
      <c r="K95" s="982">
        <v>0</v>
      </c>
      <c r="L95" s="982">
        <v>0</v>
      </c>
      <c r="M95" s="984">
        <v>0</v>
      </c>
      <c r="N95" s="991">
        <f t="shared" si="5"/>
        <v>1</v>
      </c>
      <c r="O95" s="992">
        <f t="shared" si="6"/>
        <v>9.0909090909090912E-2</v>
      </c>
      <c r="P95" s="990">
        <f t="shared" si="4"/>
        <v>1.6215076778388544E-3</v>
      </c>
    </row>
    <row r="96" spans="1:16">
      <c r="A96" s="994" t="s">
        <v>502</v>
      </c>
      <c r="B96" s="993"/>
      <c r="C96" s="982">
        <v>0</v>
      </c>
      <c r="D96" s="791">
        <v>1</v>
      </c>
      <c r="E96" s="791">
        <v>0</v>
      </c>
      <c r="F96" s="791">
        <v>1</v>
      </c>
      <c r="G96" s="983">
        <v>1</v>
      </c>
      <c r="H96" s="983">
        <v>0</v>
      </c>
      <c r="I96" s="983">
        <v>0</v>
      </c>
      <c r="J96" s="791">
        <v>1</v>
      </c>
      <c r="K96" s="982">
        <v>0</v>
      </c>
      <c r="L96" s="982">
        <v>0</v>
      </c>
      <c r="M96" s="984">
        <v>0</v>
      </c>
      <c r="N96" s="991">
        <f t="shared" si="5"/>
        <v>4</v>
      </c>
      <c r="O96" s="992">
        <f t="shared" si="6"/>
        <v>0.36363636363636365</v>
      </c>
      <c r="P96" s="990">
        <f t="shared" si="4"/>
        <v>6.4860307113554175E-3</v>
      </c>
    </row>
    <row r="97" spans="1:16">
      <c r="A97" s="994" t="s">
        <v>522</v>
      </c>
      <c r="B97" s="993"/>
      <c r="C97" s="982">
        <v>0</v>
      </c>
      <c r="D97" s="791">
        <v>0</v>
      </c>
      <c r="E97" s="791">
        <v>0</v>
      </c>
      <c r="F97" s="791">
        <v>1</v>
      </c>
      <c r="G97" s="983">
        <v>0</v>
      </c>
      <c r="H97" s="983">
        <v>0</v>
      </c>
      <c r="I97" s="983">
        <v>0</v>
      </c>
      <c r="J97" s="791">
        <v>0</v>
      </c>
      <c r="K97" s="982">
        <v>0</v>
      </c>
      <c r="L97" s="982">
        <v>0</v>
      </c>
      <c r="M97" s="984">
        <v>0</v>
      </c>
      <c r="N97" s="991">
        <f t="shared" si="5"/>
        <v>1</v>
      </c>
      <c r="O97" s="992">
        <f t="shared" si="6"/>
        <v>9.0909090909090912E-2</v>
      </c>
      <c r="P97" s="990">
        <f t="shared" si="4"/>
        <v>1.6215076778388544E-3</v>
      </c>
    </row>
    <row r="98" spans="1:16">
      <c r="A98" s="994" t="s">
        <v>533</v>
      </c>
      <c r="B98" s="993"/>
      <c r="C98" s="982">
        <v>0</v>
      </c>
      <c r="D98" s="791">
        <v>1</v>
      </c>
      <c r="E98" s="983">
        <v>0</v>
      </c>
      <c r="F98" s="983">
        <v>0</v>
      </c>
      <c r="G98" s="983">
        <v>0</v>
      </c>
      <c r="H98" s="983">
        <v>0</v>
      </c>
      <c r="I98" s="983">
        <v>0</v>
      </c>
      <c r="J98" s="983">
        <v>0</v>
      </c>
      <c r="K98" s="982">
        <v>0</v>
      </c>
      <c r="L98" s="982">
        <v>0</v>
      </c>
      <c r="M98" s="984">
        <v>0</v>
      </c>
      <c r="N98" s="991">
        <f>SUM(B98:M98)</f>
        <v>1</v>
      </c>
      <c r="O98" s="992">
        <f t="shared" ref="O98" si="8">AVERAGE(B98:M98)</f>
        <v>9.0909090909090912E-2</v>
      </c>
      <c r="P98" s="990">
        <f t="shared" si="4"/>
        <v>1.6215076778388544E-3</v>
      </c>
    </row>
    <row r="99" spans="1:16">
      <c r="A99" s="862" t="s">
        <v>470</v>
      </c>
      <c r="B99" s="993"/>
      <c r="C99" s="982">
        <v>0</v>
      </c>
      <c r="D99" s="791">
        <v>0</v>
      </c>
      <c r="E99" s="791">
        <v>0</v>
      </c>
      <c r="F99" s="791">
        <v>0</v>
      </c>
      <c r="G99" s="983">
        <v>0</v>
      </c>
      <c r="H99" s="983">
        <v>0</v>
      </c>
      <c r="I99" s="983">
        <v>0</v>
      </c>
      <c r="J99" s="791">
        <v>0</v>
      </c>
      <c r="K99" s="982">
        <v>1</v>
      </c>
      <c r="L99" s="982">
        <v>0</v>
      </c>
      <c r="M99" s="984">
        <v>1</v>
      </c>
      <c r="N99" s="991">
        <f t="shared" si="5"/>
        <v>2</v>
      </c>
      <c r="O99" s="992">
        <f t="shared" si="6"/>
        <v>0.18181818181818182</v>
      </c>
      <c r="P99" s="990">
        <f t="shared" si="4"/>
        <v>3.2430153556777088E-3</v>
      </c>
    </row>
    <row r="100" spans="1:16">
      <c r="A100" s="862" t="s">
        <v>518</v>
      </c>
      <c r="B100" s="993"/>
      <c r="C100" s="982">
        <v>0</v>
      </c>
      <c r="D100" s="791">
        <v>0</v>
      </c>
      <c r="E100" s="791">
        <v>0</v>
      </c>
      <c r="F100" s="791">
        <v>0</v>
      </c>
      <c r="G100" s="983">
        <v>1</v>
      </c>
      <c r="H100" s="983">
        <v>0</v>
      </c>
      <c r="I100" s="983">
        <v>0</v>
      </c>
      <c r="J100" s="791">
        <v>0</v>
      </c>
      <c r="K100" s="982">
        <v>0</v>
      </c>
      <c r="L100" s="982">
        <v>0</v>
      </c>
      <c r="M100" s="984">
        <v>0</v>
      </c>
      <c r="N100" s="991">
        <f t="shared" si="5"/>
        <v>1</v>
      </c>
      <c r="O100" s="992">
        <f t="shared" si="6"/>
        <v>9.0909090909090912E-2</v>
      </c>
      <c r="P100" s="990">
        <f t="shared" si="4"/>
        <v>1.6215076778388544E-3</v>
      </c>
    </row>
    <row r="101" spans="1:16">
      <c r="A101" s="862" t="s">
        <v>534</v>
      </c>
      <c r="B101" s="993"/>
      <c r="C101" s="982">
        <v>0</v>
      </c>
      <c r="D101" s="791">
        <v>1</v>
      </c>
      <c r="E101" s="983">
        <v>0</v>
      </c>
      <c r="F101" s="983">
        <v>0</v>
      </c>
      <c r="G101" s="983">
        <v>0</v>
      </c>
      <c r="H101" s="983">
        <v>0</v>
      </c>
      <c r="I101" s="983">
        <v>0</v>
      </c>
      <c r="J101" s="983">
        <v>0</v>
      </c>
      <c r="K101" s="982">
        <v>0</v>
      </c>
      <c r="L101" s="982">
        <v>0</v>
      </c>
      <c r="M101" s="984">
        <v>0</v>
      </c>
      <c r="N101" s="991">
        <f>SUM(B101:M101)</f>
        <v>1</v>
      </c>
      <c r="O101" s="992">
        <f t="shared" ref="O101" si="9">AVERAGE(B101:M101)</f>
        <v>9.0909090909090912E-2</v>
      </c>
      <c r="P101" s="990">
        <f t="shared" si="4"/>
        <v>1.6215076778388544E-3</v>
      </c>
    </row>
    <row r="102" spans="1:16">
      <c r="A102" s="862" t="s">
        <v>471</v>
      </c>
      <c r="B102" s="993"/>
      <c r="C102" s="982">
        <v>0</v>
      </c>
      <c r="D102" s="791">
        <v>0</v>
      </c>
      <c r="E102" s="791">
        <v>0</v>
      </c>
      <c r="F102" s="791">
        <v>0</v>
      </c>
      <c r="G102" s="983">
        <v>0</v>
      </c>
      <c r="H102" s="983">
        <v>1</v>
      </c>
      <c r="I102" s="983">
        <v>0</v>
      </c>
      <c r="J102" s="791">
        <v>0</v>
      </c>
      <c r="K102" s="982">
        <v>0</v>
      </c>
      <c r="L102" s="982">
        <v>0</v>
      </c>
      <c r="M102" s="984">
        <v>2</v>
      </c>
      <c r="N102" s="991">
        <f t="shared" si="5"/>
        <v>3</v>
      </c>
      <c r="O102" s="992">
        <f t="shared" si="6"/>
        <v>0.27272727272727271</v>
      </c>
      <c r="P102" s="990">
        <f t="shared" si="4"/>
        <v>4.8645230335165636E-3</v>
      </c>
    </row>
    <row r="103" spans="1:16">
      <c r="A103" s="862" t="s">
        <v>535</v>
      </c>
      <c r="B103" s="993"/>
      <c r="C103" s="982">
        <v>0</v>
      </c>
      <c r="D103" s="791">
        <v>1</v>
      </c>
      <c r="E103" s="983">
        <v>0</v>
      </c>
      <c r="F103" s="983">
        <v>0</v>
      </c>
      <c r="G103" s="983">
        <v>0</v>
      </c>
      <c r="H103" s="983">
        <v>0</v>
      </c>
      <c r="I103" s="983">
        <v>0</v>
      </c>
      <c r="J103" s="983">
        <v>0</v>
      </c>
      <c r="K103" s="982">
        <v>0</v>
      </c>
      <c r="L103" s="982">
        <v>0</v>
      </c>
      <c r="M103" s="984">
        <v>0</v>
      </c>
      <c r="N103" s="991">
        <f>SUM(B103:M103)</f>
        <v>1</v>
      </c>
      <c r="O103" s="992">
        <f t="shared" ref="O103" si="10">AVERAGE(B103:M103)</f>
        <v>9.0909090909090912E-2</v>
      </c>
      <c r="P103" s="990">
        <f t="shared" si="4"/>
        <v>1.6215076778388544E-3</v>
      </c>
    </row>
    <row r="104" spans="1:16">
      <c r="A104" s="862" t="s">
        <v>422</v>
      </c>
      <c r="B104" s="993"/>
      <c r="C104" s="982">
        <v>0</v>
      </c>
      <c r="D104" s="791">
        <v>0</v>
      </c>
      <c r="E104" s="791">
        <v>0</v>
      </c>
      <c r="F104" s="791">
        <v>0</v>
      </c>
      <c r="G104" s="983">
        <v>0</v>
      </c>
      <c r="H104" s="983">
        <v>0</v>
      </c>
      <c r="I104" s="983">
        <v>0</v>
      </c>
      <c r="J104" s="791">
        <v>0</v>
      </c>
      <c r="K104" s="982">
        <v>1</v>
      </c>
      <c r="L104" s="982">
        <v>0</v>
      </c>
      <c r="M104" s="984">
        <v>0</v>
      </c>
      <c r="N104" s="991">
        <f t="shared" si="5"/>
        <v>1</v>
      </c>
      <c r="O104" s="992">
        <f t="shared" si="6"/>
        <v>9.0909090909090912E-2</v>
      </c>
      <c r="P104" s="990">
        <f t="shared" si="4"/>
        <v>1.6215076778388544E-3</v>
      </c>
    </row>
    <row r="105" spans="1:16">
      <c r="A105" s="862" t="s">
        <v>507</v>
      </c>
      <c r="B105" s="993"/>
      <c r="C105" s="982">
        <v>1</v>
      </c>
      <c r="D105" s="791">
        <v>0</v>
      </c>
      <c r="E105" s="791">
        <v>0</v>
      </c>
      <c r="F105" s="791">
        <v>1</v>
      </c>
      <c r="G105" s="983">
        <v>0</v>
      </c>
      <c r="H105" s="983">
        <v>0</v>
      </c>
      <c r="I105" s="983">
        <v>2</v>
      </c>
      <c r="J105" s="791">
        <v>0</v>
      </c>
      <c r="K105" s="982">
        <v>0</v>
      </c>
      <c r="L105" s="982">
        <v>0</v>
      </c>
      <c r="M105" s="984">
        <v>0</v>
      </c>
      <c r="N105" s="991">
        <f t="shared" si="5"/>
        <v>4</v>
      </c>
      <c r="O105" s="992">
        <f t="shared" si="6"/>
        <v>0.36363636363636365</v>
      </c>
      <c r="P105" s="990">
        <f t="shared" si="4"/>
        <v>6.4860307113554175E-3</v>
      </c>
    </row>
    <row r="106" spans="1:16">
      <c r="A106" s="862" t="s">
        <v>512</v>
      </c>
      <c r="B106" s="993"/>
      <c r="C106" s="982">
        <v>0</v>
      </c>
      <c r="D106" s="791">
        <v>0</v>
      </c>
      <c r="E106" s="791">
        <v>0</v>
      </c>
      <c r="F106" s="791">
        <v>0</v>
      </c>
      <c r="G106" s="983">
        <v>0</v>
      </c>
      <c r="H106" s="983">
        <v>1</v>
      </c>
      <c r="I106" s="983">
        <v>0</v>
      </c>
      <c r="J106" s="791">
        <v>0</v>
      </c>
      <c r="K106" s="982">
        <v>0</v>
      </c>
      <c r="L106" s="982">
        <v>0</v>
      </c>
      <c r="M106" s="984">
        <v>0</v>
      </c>
      <c r="N106" s="991">
        <f t="shared" si="5"/>
        <v>1</v>
      </c>
      <c r="O106" s="992">
        <f t="shared" si="6"/>
        <v>9.0909090909090912E-2</v>
      </c>
      <c r="P106" s="990">
        <f t="shared" si="4"/>
        <v>1.6215076778388544E-3</v>
      </c>
    </row>
    <row r="107" spans="1:16">
      <c r="A107" s="909" t="s">
        <v>88</v>
      </c>
      <c r="B107" s="993"/>
      <c r="C107" s="982">
        <v>19</v>
      </c>
      <c r="D107" s="791">
        <v>30</v>
      </c>
      <c r="E107" s="791">
        <v>12</v>
      </c>
      <c r="F107" s="791">
        <v>20</v>
      </c>
      <c r="G107" s="983">
        <v>24</v>
      </c>
      <c r="H107" s="983">
        <v>24</v>
      </c>
      <c r="I107" s="983">
        <v>25</v>
      </c>
      <c r="J107" s="791">
        <v>24</v>
      </c>
      <c r="K107" s="982">
        <v>18</v>
      </c>
      <c r="L107" s="982">
        <v>21</v>
      </c>
      <c r="M107" s="984">
        <v>20</v>
      </c>
      <c r="N107" s="991">
        <f t="shared" si="5"/>
        <v>237</v>
      </c>
      <c r="O107" s="992">
        <f t="shared" si="6"/>
        <v>21.545454545454547</v>
      </c>
      <c r="P107" s="990">
        <f t="shared" si="4"/>
        <v>0.38429731964780856</v>
      </c>
    </row>
    <row r="108" spans="1:16">
      <c r="A108" s="862" t="s">
        <v>89</v>
      </c>
      <c r="B108" s="993"/>
      <c r="C108" s="982">
        <v>42</v>
      </c>
      <c r="D108" s="791">
        <v>63</v>
      </c>
      <c r="E108" s="791">
        <v>50</v>
      </c>
      <c r="F108" s="791">
        <v>48</v>
      </c>
      <c r="G108" s="983">
        <v>54</v>
      </c>
      <c r="H108" s="983">
        <v>56</v>
      </c>
      <c r="I108" s="983">
        <v>27</v>
      </c>
      <c r="J108" s="791">
        <v>34</v>
      </c>
      <c r="K108" s="982">
        <v>13</v>
      </c>
      <c r="L108" s="982">
        <v>8</v>
      </c>
      <c r="M108" s="984">
        <v>27</v>
      </c>
      <c r="N108" s="991">
        <f t="shared" si="5"/>
        <v>422</v>
      </c>
      <c r="O108" s="992">
        <f t="shared" si="6"/>
        <v>38.363636363636367</v>
      </c>
      <c r="P108" s="990">
        <f t="shared" si="4"/>
        <v>0.6842762400479967</v>
      </c>
    </row>
    <row r="109" spans="1:16">
      <c r="A109" s="862" t="s">
        <v>90</v>
      </c>
      <c r="B109" s="993"/>
      <c r="C109" s="982">
        <v>7</v>
      </c>
      <c r="D109" s="791">
        <v>1</v>
      </c>
      <c r="E109" s="791">
        <v>1</v>
      </c>
      <c r="F109" s="791">
        <v>2</v>
      </c>
      <c r="G109" s="983">
        <v>0</v>
      </c>
      <c r="H109" s="983">
        <v>4</v>
      </c>
      <c r="I109" s="983">
        <v>3</v>
      </c>
      <c r="J109" s="791">
        <v>0</v>
      </c>
      <c r="K109" s="982">
        <v>4</v>
      </c>
      <c r="L109" s="982">
        <v>3</v>
      </c>
      <c r="M109" s="984">
        <v>14</v>
      </c>
      <c r="N109" s="991">
        <f t="shared" si="5"/>
        <v>39</v>
      </c>
      <c r="O109" s="992">
        <f t="shared" si="6"/>
        <v>3.5454545454545454</v>
      </c>
      <c r="P109" s="990">
        <f t="shared" si="4"/>
        <v>6.3238799435715323E-2</v>
      </c>
    </row>
    <row r="110" spans="1:16">
      <c r="A110" s="909" t="s">
        <v>92</v>
      </c>
      <c r="B110" s="993"/>
      <c r="C110" s="982">
        <v>5</v>
      </c>
      <c r="D110" s="791">
        <v>2</v>
      </c>
      <c r="E110" s="791">
        <v>6</v>
      </c>
      <c r="F110" s="791">
        <v>1</v>
      </c>
      <c r="G110" s="983">
        <v>4</v>
      </c>
      <c r="H110" s="983">
        <v>8</v>
      </c>
      <c r="I110" s="983">
        <v>11</v>
      </c>
      <c r="J110" s="791">
        <v>2</v>
      </c>
      <c r="K110" s="982">
        <v>2</v>
      </c>
      <c r="L110" s="982">
        <v>3</v>
      </c>
      <c r="M110" s="984">
        <v>6</v>
      </c>
      <c r="N110" s="991">
        <f t="shared" si="5"/>
        <v>50</v>
      </c>
      <c r="O110" s="992">
        <f t="shared" si="6"/>
        <v>4.5454545454545459</v>
      </c>
      <c r="P110" s="990">
        <f t="shared" si="4"/>
        <v>8.1075383891942729E-2</v>
      </c>
    </row>
    <row r="111" spans="1:16">
      <c r="A111" s="909" t="s">
        <v>91</v>
      </c>
      <c r="B111" s="993"/>
      <c r="C111" s="982">
        <v>1</v>
      </c>
      <c r="D111" s="791">
        <v>0</v>
      </c>
      <c r="E111" s="791">
        <v>1</v>
      </c>
      <c r="F111" s="791">
        <v>3</v>
      </c>
      <c r="G111" s="983">
        <v>0</v>
      </c>
      <c r="H111" s="983">
        <v>4</v>
      </c>
      <c r="I111" s="983">
        <v>0</v>
      </c>
      <c r="J111" s="791">
        <v>7</v>
      </c>
      <c r="K111" s="982">
        <v>3</v>
      </c>
      <c r="L111" s="982">
        <v>1</v>
      </c>
      <c r="M111" s="984">
        <v>5</v>
      </c>
      <c r="N111" s="991">
        <f t="shared" si="5"/>
        <v>25</v>
      </c>
      <c r="O111" s="992">
        <f t="shared" si="6"/>
        <v>2.2727272727272729</v>
      </c>
      <c r="P111" s="990">
        <f t="shared" si="4"/>
        <v>4.0537691945971364E-2</v>
      </c>
    </row>
    <row r="112" spans="1:16">
      <c r="A112" s="862" t="s">
        <v>93</v>
      </c>
      <c r="B112" s="993"/>
      <c r="C112" s="982">
        <v>104</v>
      </c>
      <c r="D112" s="791">
        <v>89</v>
      </c>
      <c r="E112" s="791">
        <v>75</v>
      </c>
      <c r="F112" s="791">
        <v>69</v>
      </c>
      <c r="G112" s="983">
        <v>81</v>
      </c>
      <c r="H112" s="983">
        <v>65</v>
      </c>
      <c r="I112" s="983">
        <v>60</v>
      </c>
      <c r="J112" s="791">
        <v>100</v>
      </c>
      <c r="K112" s="982">
        <v>114</v>
      </c>
      <c r="L112" s="982">
        <v>126</v>
      </c>
      <c r="M112" s="984">
        <v>105</v>
      </c>
      <c r="N112" s="991">
        <f t="shared" si="5"/>
        <v>988</v>
      </c>
      <c r="O112" s="992">
        <f t="shared" si="6"/>
        <v>89.818181818181813</v>
      </c>
      <c r="P112" s="990">
        <f t="shared" si="4"/>
        <v>1.6020495857047883</v>
      </c>
    </row>
    <row r="113" spans="1:16">
      <c r="A113" s="862" t="s">
        <v>428</v>
      </c>
      <c r="B113" s="993"/>
      <c r="C113" s="982">
        <v>7</v>
      </c>
      <c r="D113" s="791">
        <v>3</v>
      </c>
      <c r="E113" s="791">
        <v>9</v>
      </c>
      <c r="F113" s="791">
        <v>4</v>
      </c>
      <c r="G113" s="983">
        <v>1</v>
      </c>
      <c r="H113" s="983">
        <v>0</v>
      </c>
      <c r="I113" s="983">
        <v>2</v>
      </c>
      <c r="J113" s="791">
        <v>7</v>
      </c>
      <c r="K113" s="982">
        <v>4</v>
      </c>
      <c r="L113" s="982">
        <v>2</v>
      </c>
      <c r="M113" s="984">
        <v>8</v>
      </c>
      <c r="N113" s="991">
        <f t="shared" si="5"/>
        <v>47</v>
      </c>
      <c r="O113" s="992">
        <f t="shared" si="6"/>
        <v>4.2727272727272725</v>
      </c>
      <c r="P113" s="990">
        <f t="shared" si="4"/>
        <v>7.6210860858426155E-2</v>
      </c>
    </row>
    <row r="114" spans="1:16">
      <c r="A114" s="862" t="s">
        <v>463</v>
      </c>
      <c r="B114" s="993"/>
      <c r="C114" s="982">
        <v>0</v>
      </c>
      <c r="D114" s="791">
        <v>0</v>
      </c>
      <c r="E114" s="791">
        <v>0</v>
      </c>
      <c r="F114" s="791">
        <v>0</v>
      </c>
      <c r="G114" s="983">
        <v>0</v>
      </c>
      <c r="H114" s="983">
        <v>0</v>
      </c>
      <c r="I114" s="983">
        <v>0</v>
      </c>
      <c r="J114" s="791">
        <v>0</v>
      </c>
      <c r="K114" s="982">
        <v>0</v>
      </c>
      <c r="L114" s="982">
        <v>0</v>
      </c>
      <c r="M114" s="984">
        <v>0</v>
      </c>
      <c r="N114" s="991">
        <f t="shared" si="5"/>
        <v>0</v>
      </c>
      <c r="O114" s="992">
        <f t="shared" si="6"/>
        <v>0</v>
      </c>
      <c r="P114" s="990">
        <f t="shared" si="4"/>
        <v>0</v>
      </c>
    </row>
    <row r="115" spans="1:16">
      <c r="A115" s="862" t="s">
        <v>94</v>
      </c>
      <c r="B115" s="993"/>
      <c r="C115" s="982">
        <v>0</v>
      </c>
      <c r="D115" s="791">
        <v>0</v>
      </c>
      <c r="E115" s="791">
        <v>0</v>
      </c>
      <c r="F115" s="791">
        <v>0</v>
      </c>
      <c r="G115" s="983">
        <v>0</v>
      </c>
      <c r="H115" s="983">
        <v>0</v>
      </c>
      <c r="I115" s="983">
        <v>0</v>
      </c>
      <c r="J115" s="791">
        <v>0</v>
      </c>
      <c r="K115" s="982">
        <v>0</v>
      </c>
      <c r="L115" s="982">
        <v>0</v>
      </c>
      <c r="M115" s="984">
        <v>0</v>
      </c>
      <c r="N115" s="991">
        <f t="shared" si="5"/>
        <v>0</v>
      </c>
      <c r="O115" s="992">
        <f t="shared" si="6"/>
        <v>0</v>
      </c>
      <c r="P115" s="990">
        <f t="shared" si="4"/>
        <v>0</v>
      </c>
    </row>
    <row r="116" spans="1:16">
      <c r="A116" s="862" t="s">
        <v>11</v>
      </c>
      <c r="B116" s="993"/>
      <c r="C116" s="995">
        <v>89</v>
      </c>
      <c r="D116" s="791">
        <v>91</v>
      </c>
      <c r="E116" s="791">
        <v>79</v>
      </c>
      <c r="F116" s="791">
        <v>97</v>
      </c>
      <c r="G116" s="983">
        <v>91</v>
      </c>
      <c r="H116" s="983">
        <v>76</v>
      </c>
      <c r="I116" s="983">
        <v>77</v>
      </c>
      <c r="J116" s="791">
        <v>90</v>
      </c>
      <c r="K116" s="982">
        <v>93</v>
      </c>
      <c r="L116" s="982">
        <v>82</v>
      </c>
      <c r="M116" s="984">
        <v>70</v>
      </c>
      <c r="N116" s="991">
        <f t="shared" si="5"/>
        <v>935</v>
      </c>
      <c r="O116" s="992">
        <f t="shared" si="6"/>
        <v>85</v>
      </c>
      <c r="P116" s="990">
        <f t="shared" si="4"/>
        <v>1.5161096787793289</v>
      </c>
    </row>
    <row r="117" spans="1:16">
      <c r="A117" s="862" t="s">
        <v>95</v>
      </c>
      <c r="B117" s="993"/>
      <c r="C117" s="995">
        <v>0</v>
      </c>
      <c r="D117" s="791">
        <v>0</v>
      </c>
      <c r="E117" s="791">
        <v>0</v>
      </c>
      <c r="F117" s="791">
        <v>3</v>
      </c>
      <c r="G117" s="983">
        <v>1</v>
      </c>
      <c r="H117" s="983">
        <v>0</v>
      </c>
      <c r="I117" s="983">
        <v>0</v>
      </c>
      <c r="J117" s="791">
        <v>1</v>
      </c>
      <c r="K117" s="982">
        <v>0</v>
      </c>
      <c r="L117" s="982">
        <v>0</v>
      </c>
      <c r="M117" s="984">
        <v>1</v>
      </c>
      <c r="N117" s="991">
        <f t="shared" si="5"/>
        <v>6</v>
      </c>
      <c r="O117" s="992">
        <f t="shared" si="6"/>
        <v>0.54545454545454541</v>
      </c>
      <c r="P117" s="990">
        <f t="shared" si="4"/>
        <v>9.7290460670331272E-3</v>
      </c>
    </row>
    <row r="118" spans="1:16">
      <c r="A118" s="862" t="s">
        <v>96</v>
      </c>
      <c r="B118" s="993"/>
      <c r="C118" s="982">
        <v>0</v>
      </c>
      <c r="D118" s="791">
        <v>0</v>
      </c>
      <c r="E118" s="791">
        <v>0</v>
      </c>
      <c r="F118" s="791">
        <v>0</v>
      </c>
      <c r="G118" s="983">
        <v>0</v>
      </c>
      <c r="H118" s="983">
        <v>1</v>
      </c>
      <c r="I118" s="983">
        <v>2</v>
      </c>
      <c r="J118" s="791">
        <v>1</v>
      </c>
      <c r="K118" s="982">
        <v>1</v>
      </c>
      <c r="L118" s="982">
        <v>3</v>
      </c>
      <c r="M118" s="984">
        <v>1</v>
      </c>
      <c r="N118" s="991">
        <f t="shared" si="5"/>
        <v>9</v>
      </c>
      <c r="O118" s="992">
        <f t="shared" si="6"/>
        <v>0.81818181818181823</v>
      </c>
      <c r="P118" s="990">
        <f t="shared" si="4"/>
        <v>1.4593569100549691E-2</v>
      </c>
    </row>
    <row r="119" spans="1:16">
      <c r="A119" s="862" t="s">
        <v>97</v>
      </c>
      <c r="B119" s="993"/>
      <c r="C119" s="982">
        <v>165</v>
      </c>
      <c r="D119" s="791">
        <v>194</v>
      </c>
      <c r="E119" s="791">
        <v>222</v>
      </c>
      <c r="F119" s="791">
        <v>193</v>
      </c>
      <c r="G119" s="983">
        <v>134</v>
      </c>
      <c r="H119" s="983">
        <v>198</v>
      </c>
      <c r="I119" s="983">
        <v>158</v>
      </c>
      <c r="J119" s="791">
        <v>155</v>
      </c>
      <c r="K119" s="982">
        <v>130</v>
      </c>
      <c r="L119" s="982">
        <v>162</v>
      </c>
      <c r="M119" s="984">
        <v>166</v>
      </c>
      <c r="N119" s="991">
        <f t="shared" si="5"/>
        <v>1877</v>
      </c>
      <c r="O119" s="992">
        <f t="shared" si="6"/>
        <v>170.63636363636363</v>
      </c>
      <c r="P119" s="990">
        <f t="shared" si="4"/>
        <v>3.0435699113035302</v>
      </c>
    </row>
    <row r="120" spans="1:16">
      <c r="A120" s="862" t="s">
        <v>98</v>
      </c>
      <c r="B120" s="993"/>
      <c r="C120" s="982">
        <v>86</v>
      </c>
      <c r="D120" s="791">
        <v>68</v>
      </c>
      <c r="E120" s="791">
        <v>77</v>
      </c>
      <c r="F120" s="791">
        <v>79</v>
      </c>
      <c r="G120" s="983">
        <v>57</v>
      </c>
      <c r="H120" s="983">
        <v>58</v>
      </c>
      <c r="I120" s="983">
        <v>51</v>
      </c>
      <c r="J120" s="791">
        <v>69</v>
      </c>
      <c r="K120" s="982">
        <v>45</v>
      </c>
      <c r="L120" s="982">
        <v>52</v>
      </c>
      <c r="M120" s="984">
        <v>57</v>
      </c>
      <c r="N120" s="991">
        <f t="shared" si="5"/>
        <v>699</v>
      </c>
      <c r="O120" s="992">
        <f t="shared" si="6"/>
        <v>63.545454545454547</v>
      </c>
      <c r="P120" s="990">
        <f t="shared" si="4"/>
        <v>1.1334338668093593</v>
      </c>
    </row>
    <row r="121" spans="1:16">
      <c r="A121" s="862" t="s">
        <v>99</v>
      </c>
      <c r="B121" s="993"/>
      <c r="C121" s="982">
        <v>0</v>
      </c>
      <c r="D121" s="791">
        <v>0</v>
      </c>
      <c r="E121" s="791">
        <v>0</v>
      </c>
      <c r="F121" s="791">
        <v>0</v>
      </c>
      <c r="G121" s="983">
        <v>0</v>
      </c>
      <c r="H121" s="983">
        <v>0</v>
      </c>
      <c r="I121" s="983">
        <v>0</v>
      </c>
      <c r="J121" s="791">
        <v>0</v>
      </c>
      <c r="K121" s="982">
        <v>0</v>
      </c>
      <c r="L121" s="982">
        <v>0</v>
      </c>
      <c r="M121" s="984">
        <v>0</v>
      </c>
      <c r="N121" s="991">
        <f t="shared" si="5"/>
        <v>0</v>
      </c>
      <c r="O121" s="992">
        <f t="shared" si="6"/>
        <v>0</v>
      </c>
      <c r="P121" s="990">
        <f t="shared" si="4"/>
        <v>0</v>
      </c>
    </row>
    <row r="122" spans="1:16">
      <c r="A122" s="862" t="s">
        <v>100</v>
      </c>
      <c r="B122" s="993"/>
      <c r="C122" s="982">
        <v>5</v>
      </c>
      <c r="D122" s="791">
        <v>7</v>
      </c>
      <c r="E122" s="791">
        <v>10</v>
      </c>
      <c r="F122" s="791">
        <v>7</v>
      </c>
      <c r="G122" s="983">
        <v>11</v>
      </c>
      <c r="H122" s="983">
        <v>6</v>
      </c>
      <c r="I122" s="983">
        <v>7</v>
      </c>
      <c r="J122" s="791">
        <v>2</v>
      </c>
      <c r="K122" s="982">
        <v>10</v>
      </c>
      <c r="L122" s="982">
        <v>12</v>
      </c>
      <c r="M122" s="984">
        <v>9</v>
      </c>
      <c r="N122" s="991">
        <f t="shared" si="5"/>
        <v>86</v>
      </c>
      <c r="O122" s="992">
        <f t="shared" si="6"/>
        <v>7.8181818181818183</v>
      </c>
      <c r="P122" s="990">
        <f t="shared" si="4"/>
        <v>0.13944966029414149</v>
      </c>
    </row>
    <row r="123" spans="1:16">
      <c r="A123" s="862" t="s">
        <v>432</v>
      </c>
      <c r="B123" s="993"/>
      <c r="C123" s="982">
        <v>16</v>
      </c>
      <c r="D123" s="791">
        <v>33</v>
      </c>
      <c r="E123" s="791">
        <v>29</v>
      </c>
      <c r="F123" s="791">
        <v>19</v>
      </c>
      <c r="G123" s="983">
        <v>12</v>
      </c>
      <c r="H123" s="983">
        <v>15</v>
      </c>
      <c r="I123" s="983">
        <v>4</v>
      </c>
      <c r="J123" s="791">
        <v>37</v>
      </c>
      <c r="K123" s="982">
        <v>8</v>
      </c>
      <c r="L123" s="982">
        <v>16</v>
      </c>
      <c r="M123" s="984">
        <v>22</v>
      </c>
      <c r="N123" s="991">
        <f t="shared" si="5"/>
        <v>211</v>
      </c>
      <c r="O123" s="992">
        <f t="shared" si="6"/>
        <v>19.181818181818183</v>
      </c>
      <c r="P123" s="990">
        <f t="shared" si="4"/>
        <v>0.34213812002399835</v>
      </c>
    </row>
    <row r="124" spans="1:16">
      <c r="A124" s="862" t="s">
        <v>101</v>
      </c>
      <c r="B124" s="993"/>
      <c r="C124" s="982">
        <v>6</v>
      </c>
      <c r="D124" s="791">
        <v>4</v>
      </c>
      <c r="E124" s="791">
        <v>9</v>
      </c>
      <c r="F124" s="791">
        <v>6</v>
      </c>
      <c r="G124" s="983">
        <v>6</v>
      </c>
      <c r="H124" s="983">
        <v>10</v>
      </c>
      <c r="I124" s="983">
        <v>13</v>
      </c>
      <c r="J124" s="791">
        <v>6</v>
      </c>
      <c r="K124" s="982">
        <v>9</v>
      </c>
      <c r="L124" s="982">
        <v>11</v>
      </c>
      <c r="M124" s="984">
        <v>16</v>
      </c>
      <c r="N124" s="991">
        <f t="shared" si="5"/>
        <v>96</v>
      </c>
      <c r="O124" s="992">
        <f t="shared" si="6"/>
        <v>8.7272727272727266</v>
      </c>
      <c r="P124" s="990">
        <f t="shared" si="4"/>
        <v>0.15566473707253004</v>
      </c>
    </row>
    <row r="125" spans="1:16">
      <c r="A125" s="862" t="s">
        <v>102</v>
      </c>
      <c r="B125" s="993"/>
      <c r="C125" s="982">
        <v>1</v>
      </c>
      <c r="D125" s="791">
        <v>1</v>
      </c>
      <c r="E125" s="791">
        <v>2</v>
      </c>
      <c r="F125" s="791">
        <v>1</v>
      </c>
      <c r="G125" s="983">
        <v>2</v>
      </c>
      <c r="H125" s="983">
        <v>3</v>
      </c>
      <c r="I125" s="983">
        <v>2</v>
      </c>
      <c r="J125" s="791">
        <v>5</v>
      </c>
      <c r="K125" s="982">
        <v>0</v>
      </c>
      <c r="L125" s="982">
        <v>0</v>
      </c>
      <c r="M125" s="984">
        <v>0</v>
      </c>
      <c r="N125" s="991">
        <f t="shared" si="5"/>
        <v>17</v>
      </c>
      <c r="O125" s="992">
        <f t="shared" si="6"/>
        <v>1.5454545454545454</v>
      </c>
      <c r="P125" s="990">
        <f t="shared" si="4"/>
        <v>2.7565630523260529E-2</v>
      </c>
    </row>
    <row r="126" spans="1:16">
      <c r="A126" s="862" t="s">
        <v>453</v>
      </c>
      <c r="B126" s="993"/>
      <c r="C126" s="982">
        <v>0</v>
      </c>
      <c r="D126" s="791">
        <v>0</v>
      </c>
      <c r="E126" s="791">
        <v>0</v>
      </c>
      <c r="F126" s="791">
        <v>0</v>
      </c>
      <c r="G126" s="983">
        <v>1</v>
      </c>
      <c r="H126" s="983">
        <v>0</v>
      </c>
      <c r="I126" s="983">
        <v>0</v>
      </c>
      <c r="J126" s="791">
        <v>0</v>
      </c>
      <c r="K126" s="982">
        <v>0</v>
      </c>
      <c r="L126" s="982">
        <v>0</v>
      </c>
      <c r="M126" s="984">
        <v>0</v>
      </c>
      <c r="N126" s="991">
        <f t="shared" si="5"/>
        <v>1</v>
      </c>
      <c r="O126" s="992">
        <f t="shared" si="6"/>
        <v>9.0909090909090912E-2</v>
      </c>
      <c r="P126" s="990">
        <f t="shared" si="4"/>
        <v>1.6215076778388544E-3</v>
      </c>
    </row>
    <row r="127" spans="1:16">
      <c r="A127" s="862" t="s">
        <v>416</v>
      </c>
      <c r="B127" s="993"/>
      <c r="C127" s="982">
        <v>1</v>
      </c>
      <c r="D127" s="791">
        <v>2</v>
      </c>
      <c r="E127" s="791">
        <v>2</v>
      </c>
      <c r="F127" s="791">
        <v>1</v>
      </c>
      <c r="G127" s="983">
        <v>0</v>
      </c>
      <c r="H127" s="983">
        <v>0</v>
      </c>
      <c r="I127" s="983">
        <v>1</v>
      </c>
      <c r="J127" s="791">
        <v>1</v>
      </c>
      <c r="K127" s="982">
        <v>2</v>
      </c>
      <c r="L127" s="982">
        <v>0</v>
      </c>
      <c r="M127" s="984">
        <v>0</v>
      </c>
      <c r="N127" s="991">
        <f t="shared" si="5"/>
        <v>10</v>
      </c>
      <c r="O127" s="992">
        <f t="shared" si="6"/>
        <v>0.90909090909090906</v>
      </c>
      <c r="P127" s="990">
        <f t="shared" si="4"/>
        <v>1.6215076778388543E-2</v>
      </c>
    </row>
    <row r="128" spans="1:16">
      <c r="A128" s="862" t="s">
        <v>103</v>
      </c>
      <c r="B128" s="993"/>
      <c r="C128" s="982">
        <v>17</v>
      </c>
      <c r="D128" s="791">
        <v>27</v>
      </c>
      <c r="E128" s="791">
        <v>22</v>
      </c>
      <c r="F128" s="791">
        <v>22</v>
      </c>
      <c r="G128" s="983">
        <v>19</v>
      </c>
      <c r="H128" s="983">
        <v>22</v>
      </c>
      <c r="I128" s="983">
        <v>18</v>
      </c>
      <c r="J128" s="791">
        <v>12</v>
      </c>
      <c r="K128" s="982">
        <v>15</v>
      </c>
      <c r="L128" s="982">
        <v>7</v>
      </c>
      <c r="M128" s="984">
        <v>13</v>
      </c>
      <c r="N128" s="991">
        <f t="shared" si="5"/>
        <v>194</v>
      </c>
      <c r="O128" s="992">
        <f t="shared" si="6"/>
        <v>17.636363636363637</v>
      </c>
      <c r="P128" s="990">
        <f t="shared" si="4"/>
        <v>0.3145724895007378</v>
      </c>
    </row>
    <row r="129" spans="1:16">
      <c r="A129" s="862" t="s">
        <v>104</v>
      </c>
      <c r="B129" s="993"/>
      <c r="C129" s="982">
        <v>0</v>
      </c>
      <c r="D129" s="791">
        <v>0</v>
      </c>
      <c r="E129" s="791">
        <v>0</v>
      </c>
      <c r="F129" s="791">
        <v>0</v>
      </c>
      <c r="G129" s="983">
        <v>0</v>
      </c>
      <c r="H129" s="983">
        <v>0</v>
      </c>
      <c r="I129" s="983">
        <v>0</v>
      </c>
      <c r="J129" s="791">
        <v>0</v>
      </c>
      <c r="K129" s="982">
        <v>0</v>
      </c>
      <c r="L129" s="982">
        <v>0</v>
      </c>
      <c r="M129" s="984">
        <v>0</v>
      </c>
      <c r="N129" s="991">
        <f t="shared" si="5"/>
        <v>0</v>
      </c>
      <c r="O129" s="992">
        <f t="shared" si="6"/>
        <v>0</v>
      </c>
      <c r="P129" s="990">
        <f t="shared" si="4"/>
        <v>0</v>
      </c>
    </row>
    <row r="130" spans="1:16">
      <c r="A130" s="862" t="s">
        <v>105</v>
      </c>
      <c r="B130" s="993"/>
      <c r="C130" s="982">
        <v>100</v>
      </c>
      <c r="D130" s="791">
        <v>104</v>
      </c>
      <c r="E130" s="791">
        <v>90</v>
      </c>
      <c r="F130" s="791">
        <v>91</v>
      </c>
      <c r="G130" s="983">
        <v>85</v>
      </c>
      <c r="H130" s="983">
        <v>90</v>
      </c>
      <c r="I130" s="983">
        <v>90</v>
      </c>
      <c r="J130" s="791">
        <v>100</v>
      </c>
      <c r="K130" s="982">
        <v>70</v>
      </c>
      <c r="L130" s="982">
        <v>87</v>
      </c>
      <c r="M130" s="984">
        <v>88</v>
      </c>
      <c r="N130" s="991">
        <f t="shared" si="5"/>
        <v>995</v>
      </c>
      <c r="O130" s="992">
        <f t="shared" si="6"/>
        <v>90.454545454545453</v>
      </c>
      <c r="P130" s="990">
        <f t="shared" si="4"/>
        <v>1.6134001394496604</v>
      </c>
    </row>
    <row r="131" spans="1:16">
      <c r="A131" s="862" t="s">
        <v>472</v>
      </c>
      <c r="B131" s="993"/>
      <c r="C131" s="982">
        <v>0</v>
      </c>
      <c r="D131" s="791">
        <v>0</v>
      </c>
      <c r="E131" s="791">
        <v>0</v>
      </c>
      <c r="F131" s="791">
        <v>0</v>
      </c>
      <c r="G131" s="983">
        <v>0</v>
      </c>
      <c r="H131" s="983">
        <v>0</v>
      </c>
      <c r="I131" s="983">
        <v>0</v>
      </c>
      <c r="J131" s="791">
        <v>0</v>
      </c>
      <c r="K131" s="982">
        <v>1</v>
      </c>
      <c r="L131" s="982">
        <v>0</v>
      </c>
      <c r="M131" s="984">
        <v>1</v>
      </c>
      <c r="N131" s="991">
        <f t="shared" si="5"/>
        <v>2</v>
      </c>
      <c r="O131" s="992">
        <f t="shared" si="6"/>
        <v>0.18181818181818182</v>
      </c>
      <c r="P131" s="990">
        <f t="shared" si="4"/>
        <v>3.2430153556777088E-3</v>
      </c>
    </row>
    <row r="132" spans="1:16">
      <c r="A132" s="862" t="s">
        <v>483</v>
      </c>
      <c r="B132" s="993"/>
      <c r="C132" s="982">
        <v>0</v>
      </c>
      <c r="D132" s="791">
        <v>0</v>
      </c>
      <c r="E132" s="791">
        <v>0</v>
      </c>
      <c r="F132" s="791">
        <v>0</v>
      </c>
      <c r="G132" s="983">
        <v>0</v>
      </c>
      <c r="H132" s="983">
        <v>1</v>
      </c>
      <c r="I132" s="983">
        <v>0</v>
      </c>
      <c r="J132" s="791">
        <v>0</v>
      </c>
      <c r="K132" s="982">
        <v>1</v>
      </c>
      <c r="L132" s="982">
        <v>2</v>
      </c>
      <c r="M132" s="984">
        <v>0</v>
      </c>
      <c r="N132" s="991">
        <f t="shared" si="5"/>
        <v>4</v>
      </c>
      <c r="O132" s="992">
        <f t="shared" si="6"/>
        <v>0.36363636363636365</v>
      </c>
      <c r="P132" s="990">
        <f t="shared" si="4"/>
        <v>6.4860307113554175E-3</v>
      </c>
    </row>
    <row r="133" spans="1:16">
      <c r="A133" s="862" t="s">
        <v>503</v>
      </c>
      <c r="B133" s="993"/>
      <c r="C133" s="982">
        <v>1</v>
      </c>
      <c r="D133" s="791">
        <v>0</v>
      </c>
      <c r="E133" s="791">
        <v>0</v>
      </c>
      <c r="F133" s="791">
        <v>0</v>
      </c>
      <c r="G133" s="983">
        <v>0</v>
      </c>
      <c r="H133" s="983">
        <v>0</v>
      </c>
      <c r="I133" s="983">
        <v>1</v>
      </c>
      <c r="J133" s="791">
        <v>2</v>
      </c>
      <c r="K133" s="982">
        <v>0</v>
      </c>
      <c r="L133" s="982">
        <v>0</v>
      </c>
      <c r="M133" s="984">
        <v>0</v>
      </c>
      <c r="N133" s="991">
        <f t="shared" si="5"/>
        <v>4</v>
      </c>
      <c r="O133" s="992">
        <f t="shared" si="6"/>
        <v>0.36363636363636365</v>
      </c>
      <c r="P133" s="990">
        <f t="shared" si="4"/>
        <v>6.4860307113554175E-3</v>
      </c>
    </row>
    <row r="134" spans="1:16">
      <c r="A134" s="862" t="s">
        <v>106</v>
      </c>
      <c r="B134" s="993"/>
      <c r="C134" s="982">
        <v>4</v>
      </c>
      <c r="D134" s="791">
        <v>4</v>
      </c>
      <c r="E134" s="791">
        <v>3</v>
      </c>
      <c r="F134" s="791">
        <v>3</v>
      </c>
      <c r="G134" s="983">
        <v>2</v>
      </c>
      <c r="H134" s="983">
        <v>3</v>
      </c>
      <c r="I134" s="983">
        <v>4</v>
      </c>
      <c r="J134" s="791">
        <v>4</v>
      </c>
      <c r="K134" s="982">
        <v>3</v>
      </c>
      <c r="L134" s="982">
        <v>8</v>
      </c>
      <c r="M134" s="984">
        <v>1</v>
      </c>
      <c r="N134" s="991">
        <f t="shared" si="5"/>
        <v>39</v>
      </c>
      <c r="O134" s="992">
        <f t="shared" si="6"/>
        <v>3.5454545454545454</v>
      </c>
      <c r="P134" s="990">
        <f t="shared" ref="P134:P197" si="11">(N134/$N$259)*100</f>
        <v>6.3238799435715323E-2</v>
      </c>
    </row>
    <row r="135" spans="1:16">
      <c r="A135" s="862" t="s">
        <v>454</v>
      </c>
      <c r="B135" s="993"/>
      <c r="C135" s="982">
        <v>1</v>
      </c>
      <c r="D135" s="791">
        <v>0</v>
      </c>
      <c r="E135" s="791">
        <v>5</v>
      </c>
      <c r="F135" s="791">
        <v>2</v>
      </c>
      <c r="G135" s="983">
        <v>2</v>
      </c>
      <c r="H135" s="983">
        <v>5</v>
      </c>
      <c r="I135" s="983">
        <v>2</v>
      </c>
      <c r="J135" s="791">
        <v>1</v>
      </c>
      <c r="K135" s="982">
        <v>2</v>
      </c>
      <c r="L135" s="982">
        <v>3</v>
      </c>
      <c r="M135" s="984">
        <v>4</v>
      </c>
      <c r="N135" s="991">
        <f t="shared" si="5"/>
        <v>27</v>
      </c>
      <c r="O135" s="992">
        <f t="shared" si="6"/>
        <v>2.4545454545454546</v>
      </c>
      <c r="P135" s="990">
        <f t="shared" si="11"/>
        <v>4.3780707301649069E-2</v>
      </c>
    </row>
    <row r="136" spans="1:16">
      <c r="A136" s="909" t="s">
        <v>107</v>
      </c>
      <c r="B136" s="993"/>
      <c r="C136" s="982">
        <v>12</v>
      </c>
      <c r="D136" s="791">
        <v>13</v>
      </c>
      <c r="E136" s="791">
        <v>17</v>
      </c>
      <c r="F136" s="791">
        <v>13</v>
      </c>
      <c r="G136" s="983">
        <v>21</v>
      </c>
      <c r="H136" s="983">
        <v>7</v>
      </c>
      <c r="I136" s="983">
        <v>7</v>
      </c>
      <c r="J136" s="791">
        <v>21</v>
      </c>
      <c r="K136" s="982">
        <v>8</v>
      </c>
      <c r="L136" s="982">
        <v>10</v>
      </c>
      <c r="M136" s="984">
        <v>19</v>
      </c>
      <c r="N136" s="991">
        <f t="shared" si="5"/>
        <v>148</v>
      </c>
      <c r="O136" s="992">
        <f t="shared" si="6"/>
        <v>13.454545454545455</v>
      </c>
      <c r="P136" s="990">
        <f t="shared" si="11"/>
        <v>0.23998313632015048</v>
      </c>
    </row>
    <row r="137" spans="1:16">
      <c r="A137" s="862" t="s">
        <v>108</v>
      </c>
      <c r="B137" s="993"/>
      <c r="C137" s="982">
        <v>3</v>
      </c>
      <c r="D137" s="791">
        <v>10</v>
      </c>
      <c r="E137" s="791">
        <v>13</v>
      </c>
      <c r="F137" s="791">
        <v>9</v>
      </c>
      <c r="G137" s="983">
        <v>3</v>
      </c>
      <c r="H137" s="983">
        <v>36</v>
      </c>
      <c r="I137" s="983">
        <v>5</v>
      </c>
      <c r="J137" s="791">
        <v>7</v>
      </c>
      <c r="K137" s="982">
        <v>5</v>
      </c>
      <c r="L137" s="982">
        <v>5</v>
      </c>
      <c r="M137" s="984">
        <v>9</v>
      </c>
      <c r="N137" s="991">
        <f t="shared" si="5"/>
        <v>105</v>
      </c>
      <c r="O137" s="992">
        <f t="shared" si="6"/>
        <v>9.545454545454545</v>
      </c>
      <c r="P137" s="990">
        <f t="shared" si="11"/>
        <v>0.17025830617307972</v>
      </c>
    </row>
    <row r="138" spans="1:16">
      <c r="A138" s="862" t="s">
        <v>109</v>
      </c>
      <c r="B138" s="993"/>
      <c r="C138" s="982">
        <v>0</v>
      </c>
      <c r="D138" s="791">
        <v>0</v>
      </c>
      <c r="E138" s="791">
        <v>0</v>
      </c>
      <c r="F138" s="791">
        <v>0</v>
      </c>
      <c r="G138" s="983">
        <v>0</v>
      </c>
      <c r="H138" s="983">
        <v>0</v>
      </c>
      <c r="I138" s="983">
        <v>0</v>
      </c>
      <c r="J138" s="791">
        <v>0</v>
      </c>
      <c r="K138" s="982">
        <v>0</v>
      </c>
      <c r="L138" s="982">
        <v>0</v>
      </c>
      <c r="M138" s="984">
        <v>0</v>
      </c>
      <c r="N138" s="991">
        <f t="shared" si="5"/>
        <v>0</v>
      </c>
      <c r="O138" s="992">
        <f t="shared" si="6"/>
        <v>0</v>
      </c>
      <c r="P138" s="990">
        <f t="shared" si="11"/>
        <v>0</v>
      </c>
    </row>
    <row r="139" spans="1:16">
      <c r="A139" s="862" t="s">
        <v>110</v>
      </c>
      <c r="B139" s="993"/>
      <c r="C139" s="982">
        <v>0</v>
      </c>
      <c r="D139" s="791">
        <v>0</v>
      </c>
      <c r="E139" s="791">
        <v>0</v>
      </c>
      <c r="F139" s="791">
        <v>0</v>
      </c>
      <c r="G139" s="983">
        <v>0</v>
      </c>
      <c r="H139" s="983">
        <v>0</v>
      </c>
      <c r="I139" s="983">
        <v>0</v>
      </c>
      <c r="J139" s="791">
        <v>0</v>
      </c>
      <c r="K139" s="982">
        <v>0</v>
      </c>
      <c r="L139" s="982">
        <v>0</v>
      </c>
      <c r="M139" s="984">
        <v>0</v>
      </c>
      <c r="N139" s="991">
        <f t="shared" si="5"/>
        <v>0</v>
      </c>
      <c r="O139" s="992">
        <f t="shared" si="6"/>
        <v>0</v>
      </c>
      <c r="P139" s="990">
        <f t="shared" si="11"/>
        <v>0</v>
      </c>
    </row>
    <row r="140" spans="1:16">
      <c r="A140" s="862" t="s">
        <v>111</v>
      </c>
      <c r="B140" s="993"/>
      <c r="C140" s="982">
        <v>1</v>
      </c>
      <c r="D140" s="791">
        <v>0</v>
      </c>
      <c r="E140" s="791">
        <v>1</v>
      </c>
      <c r="F140" s="791">
        <v>0</v>
      </c>
      <c r="G140" s="983">
        <v>2</v>
      </c>
      <c r="H140" s="983">
        <v>1</v>
      </c>
      <c r="I140" s="983">
        <v>0</v>
      </c>
      <c r="J140" s="791">
        <v>0</v>
      </c>
      <c r="K140" s="982">
        <v>0</v>
      </c>
      <c r="L140" s="982">
        <v>0</v>
      </c>
      <c r="M140" s="984">
        <v>0</v>
      </c>
      <c r="N140" s="991">
        <f t="shared" si="5"/>
        <v>5</v>
      </c>
      <c r="O140" s="992">
        <f t="shared" si="6"/>
        <v>0.45454545454545453</v>
      </c>
      <c r="P140" s="990">
        <f t="shared" si="11"/>
        <v>8.1075383891942715E-3</v>
      </c>
    </row>
    <row r="141" spans="1:16">
      <c r="A141" s="862" t="s">
        <v>112</v>
      </c>
      <c r="B141" s="993"/>
      <c r="C141" s="982">
        <v>2</v>
      </c>
      <c r="D141" s="791">
        <v>0</v>
      </c>
      <c r="E141" s="791">
        <v>2</v>
      </c>
      <c r="F141" s="791">
        <v>1</v>
      </c>
      <c r="G141" s="983">
        <v>1</v>
      </c>
      <c r="H141" s="983">
        <v>1</v>
      </c>
      <c r="I141" s="983">
        <v>2</v>
      </c>
      <c r="J141" s="791">
        <v>4</v>
      </c>
      <c r="K141" s="982">
        <v>1</v>
      </c>
      <c r="L141" s="982">
        <v>8</v>
      </c>
      <c r="M141" s="984">
        <v>2</v>
      </c>
      <c r="N141" s="991">
        <f t="shared" si="5"/>
        <v>24</v>
      </c>
      <c r="O141" s="992">
        <f t="shared" si="6"/>
        <v>2.1818181818181817</v>
      </c>
      <c r="P141" s="990">
        <f t="shared" si="11"/>
        <v>3.8916184268132509E-2</v>
      </c>
    </row>
    <row r="142" spans="1:16">
      <c r="A142" s="909" t="s">
        <v>113</v>
      </c>
      <c r="B142" s="993"/>
      <c r="C142" s="982">
        <v>57</v>
      </c>
      <c r="D142" s="791">
        <v>70</v>
      </c>
      <c r="E142" s="791">
        <v>36</v>
      </c>
      <c r="F142" s="791">
        <v>54</v>
      </c>
      <c r="G142" s="983">
        <v>54</v>
      </c>
      <c r="H142" s="983">
        <v>65</v>
      </c>
      <c r="I142" s="983">
        <v>75</v>
      </c>
      <c r="J142" s="791">
        <v>79</v>
      </c>
      <c r="K142" s="982">
        <v>87</v>
      </c>
      <c r="L142" s="982">
        <v>67</v>
      </c>
      <c r="M142" s="984">
        <v>64</v>
      </c>
      <c r="N142" s="991">
        <f t="shared" si="5"/>
        <v>708</v>
      </c>
      <c r="O142" s="992">
        <f t="shared" si="6"/>
        <v>64.36363636363636</v>
      </c>
      <c r="P142" s="990">
        <f t="shared" si="11"/>
        <v>1.1480274359099092</v>
      </c>
    </row>
    <row r="143" spans="1:16">
      <c r="A143" s="909" t="s">
        <v>114</v>
      </c>
      <c r="B143" s="993"/>
      <c r="C143" s="982">
        <v>0</v>
      </c>
      <c r="D143" s="791">
        <v>1</v>
      </c>
      <c r="E143" s="791">
        <v>0</v>
      </c>
      <c r="F143" s="791">
        <v>0</v>
      </c>
      <c r="G143" s="983">
        <v>0</v>
      </c>
      <c r="H143" s="983">
        <v>0</v>
      </c>
      <c r="I143" s="983">
        <v>0</v>
      </c>
      <c r="J143" s="791">
        <v>0</v>
      </c>
      <c r="K143" s="982">
        <v>1</v>
      </c>
      <c r="L143" s="982">
        <v>1</v>
      </c>
      <c r="M143" s="984">
        <v>0</v>
      </c>
      <c r="N143" s="991">
        <f t="shared" si="5"/>
        <v>3</v>
      </c>
      <c r="O143" s="992">
        <f t="shared" si="6"/>
        <v>0.27272727272727271</v>
      </c>
      <c r="P143" s="990">
        <f t="shared" si="11"/>
        <v>4.8645230335165636E-3</v>
      </c>
    </row>
    <row r="144" spans="1:16">
      <c r="A144" s="909" t="s">
        <v>115</v>
      </c>
      <c r="B144" s="993"/>
      <c r="C144" s="982">
        <v>1</v>
      </c>
      <c r="D144" s="791">
        <v>2</v>
      </c>
      <c r="E144" s="791">
        <v>1</v>
      </c>
      <c r="F144" s="791">
        <v>1</v>
      </c>
      <c r="G144" s="983">
        <v>3</v>
      </c>
      <c r="H144" s="983">
        <v>2</v>
      </c>
      <c r="I144" s="983">
        <v>1</v>
      </c>
      <c r="J144" s="791">
        <v>1</v>
      </c>
      <c r="K144" s="982">
        <v>4</v>
      </c>
      <c r="L144" s="982">
        <v>2</v>
      </c>
      <c r="M144" s="984">
        <v>1</v>
      </c>
      <c r="N144" s="991">
        <f t="shared" si="5"/>
        <v>19</v>
      </c>
      <c r="O144" s="992">
        <f t="shared" si="6"/>
        <v>1.7272727272727273</v>
      </c>
      <c r="P144" s="990">
        <f t="shared" si="11"/>
        <v>3.0808645878938237E-2</v>
      </c>
    </row>
    <row r="145" spans="1:16">
      <c r="A145" s="909" t="s">
        <v>473</v>
      </c>
      <c r="B145" s="993"/>
      <c r="C145" s="982">
        <v>3</v>
      </c>
      <c r="D145" s="791">
        <v>3</v>
      </c>
      <c r="E145" s="791">
        <v>4</v>
      </c>
      <c r="F145" s="791">
        <v>4</v>
      </c>
      <c r="G145" s="983">
        <v>6</v>
      </c>
      <c r="H145" s="983">
        <v>4</v>
      </c>
      <c r="I145" s="983">
        <v>1</v>
      </c>
      <c r="J145" s="791">
        <v>3</v>
      </c>
      <c r="K145" s="982">
        <v>6</v>
      </c>
      <c r="L145" s="982">
        <v>7</v>
      </c>
      <c r="M145" s="984">
        <v>2</v>
      </c>
      <c r="N145" s="991">
        <f t="shared" si="5"/>
        <v>43</v>
      </c>
      <c r="O145" s="992">
        <f t="shared" si="6"/>
        <v>3.9090909090909092</v>
      </c>
      <c r="P145" s="990">
        <f t="shared" si="11"/>
        <v>6.9724830147070746E-2</v>
      </c>
    </row>
    <row r="146" spans="1:16">
      <c r="A146" s="909" t="s">
        <v>513</v>
      </c>
      <c r="B146" s="993"/>
      <c r="C146" s="982">
        <v>0</v>
      </c>
      <c r="D146" s="791">
        <v>0</v>
      </c>
      <c r="E146" s="791">
        <v>0</v>
      </c>
      <c r="F146" s="791">
        <v>0</v>
      </c>
      <c r="G146" s="983">
        <v>0</v>
      </c>
      <c r="H146" s="983">
        <v>1</v>
      </c>
      <c r="I146" s="983">
        <v>0</v>
      </c>
      <c r="J146" s="791">
        <v>0</v>
      </c>
      <c r="K146" s="982">
        <v>0</v>
      </c>
      <c r="L146" s="982">
        <v>0</v>
      </c>
      <c r="M146" s="984">
        <v>0</v>
      </c>
      <c r="N146" s="991">
        <f t="shared" si="5"/>
        <v>1</v>
      </c>
      <c r="O146" s="992">
        <f t="shared" si="6"/>
        <v>9.0909090909090912E-2</v>
      </c>
      <c r="P146" s="990">
        <f t="shared" si="11"/>
        <v>1.6215076778388544E-3</v>
      </c>
    </row>
    <row r="147" spans="1:16">
      <c r="A147" s="909" t="s">
        <v>474</v>
      </c>
      <c r="B147" s="993"/>
      <c r="C147" s="982">
        <v>0</v>
      </c>
      <c r="D147" s="791">
        <v>1</v>
      </c>
      <c r="E147" s="791">
        <v>0</v>
      </c>
      <c r="F147" s="791">
        <v>0</v>
      </c>
      <c r="G147" s="983">
        <v>0</v>
      </c>
      <c r="H147" s="983">
        <v>0</v>
      </c>
      <c r="I147" s="983">
        <v>0</v>
      </c>
      <c r="J147" s="791">
        <v>0</v>
      </c>
      <c r="K147" s="982">
        <v>0</v>
      </c>
      <c r="L147" s="982">
        <v>1</v>
      </c>
      <c r="M147" s="984">
        <v>1</v>
      </c>
      <c r="N147" s="991">
        <f t="shared" si="5"/>
        <v>3</v>
      </c>
      <c r="O147" s="992">
        <f t="shared" si="6"/>
        <v>0.27272727272727271</v>
      </c>
      <c r="P147" s="990">
        <f t="shared" si="11"/>
        <v>4.8645230335165636E-3</v>
      </c>
    </row>
    <row r="148" spans="1:16">
      <c r="A148" s="862" t="s">
        <v>116</v>
      </c>
      <c r="B148" s="993"/>
      <c r="C148" s="982">
        <v>0</v>
      </c>
      <c r="D148" s="791">
        <v>0</v>
      </c>
      <c r="E148" s="791">
        <v>0</v>
      </c>
      <c r="F148" s="791">
        <v>0</v>
      </c>
      <c r="G148" s="983">
        <v>0</v>
      </c>
      <c r="H148" s="983">
        <v>0</v>
      </c>
      <c r="I148" s="983">
        <v>0</v>
      </c>
      <c r="J148" s="791">
        <v>0</v>
      </c>
      <c r="K148" s="982">
        <v>0</v>
      </c>
      <c r="L148" s="982">
        <v>0</v>
      </c>
      <c r="M148" s="984">
        <v>0</v>
      </c>
      <c r="N148" s="991">
        <f t="shared" si="5"/>
        <v>0</v>
      </c>
      <c r="O148" s="992">
        <f t="shared" si="6"/>
        <v>0</v>
      </c>
      <c r="P148" s="990">
        <f t="shared" si="11"/>
        <v>0</v>
      </c>
    </row>
    <row r="149" spans="1:16">
      <c r="A149" s="862" t="s">
        <v>117</v>
      </c>
      <c r="B149" s="993"/>
      <c r="C149" s="982">
        <v>46</v>
      </c>
      <c r="D149" s="791">
        <v>50</v>
      </c>
      <c r="E149" s="791">
        <v>47</v>
      </c>
      <c r="F149" s="791">
        <v>49</v>
      </c>
      <c r="G149" s="983">
        <v>62</v>
      </c>
      <c r="H149" s="983">
        <v>61</v>
      </c>
      <c r="I149" s="983">
        <v>51</v>
      </c>
      <c r="J149" s="791">
        <v>81</v>
      </c>
      <c r="K149" s="982">
        <v>76</v>
      </c>
      <c r="L149" s="982">
        <v>106</v>
      </c>
      <c r="M149" s="984">
        <v>81</v>
      </c>
      <c r="N149" s="991">
        <f t="shared" si="5"/>
        <v>710</v>
      </c>
      <c r="O149" s="992">
        <f t="shared" si="6"/>
        <v>64.545454545454547</v>
      </c>
      <c r="P149" s="990">
        <f t="shared" si="11"/>
        <v>1.1512704512655867</v>
      </c>
    </row>
    <row r="150" spans="1:16" s="585" customFormat="1">
      <c r="A150" s="862" t="s">
        <v>423</v>
      </c>
      <c r="B150" s="993"/>
      <c r="C150" s="982">
        <v>1</v>
      </c>
      <c r="D150" s="791">
        <v>1</v>
      </c>
      <c r="E150" s="791">
        <v>0</v>
      </c>
      <c r="F150" s="791">
        <v>5</v>
      </c>
      <c r="G150" s="983">
        <v>0</v>
      </c>
      <c r="H150" s="983">
        <v>2</v>
      </c>
      <c r="I150" s="983">
        <v>0</v>
      </c>
      <c r="J150" s="791">
        <v>0</v>
      </c>
      <c r="K150" s="982">
        <v>0</v>
      </c>
      <c r="L150" s="982">
        <v>0</v>
      </c>
      <c r="M150" s="984">
        <v>0</v>
      </c>
      <c r="N150" s="991">
        <f t="shared" si="5"/>
        <v>9</v>
      </c>
      <c r="O150" s="992">
        <f t="shared" si="6"/>
        <v>0.81818181818181823</v>
      </c>
      <c r="P150" s="990">
        <f t="shared" si="11"/>
        <v>1.4593569100549691E-2</v>
      </c>
    </row>
    <row r="151" spans="1:16">
      <c r="A151" s="910" t="s">
        <v>118</v>
      </c>
      <c r="B151" s="907"/>
      <c r="C151" s="903">
        <v>9</v>
      </c>
      <c r="D151" s="902">
        <v>8</v>
      </c>
      <c r="E151" s="902">
        <v>11</v>
      </c>
      <c r="F151" s="902">
        <v>5</v>
      </c>
      <c r="G151" s="902">
        <v>37</v>
      </c>
      <c r="H151" s="902">
        <v>7</v>
      </c>
      <c r="I151" s="902">
        <v>9</v>
      </c>
      <c r="J151" s="902">
        <v>12</v>
      </c>
      <c r="K151" s="903">
        <v>11</v>
      </c>
      <c r="L151" s="903">
        <v>5</v>
      </c>
      <c r="M151" s="912">
        <v>15</v>
      </c>
      <c r="N151" s="848">
        <f t="shared" si="5"/>
        <v>129</v>
      </c>
      <c r="O151" s="849">
        <f t="shared" si="6"/>
        <v>11.727272727272727</v>
      </c>
      <c r="P151" s="586">
        <f t="shared" si="11"/>
        <v>0.20917449044121225</v>
      </c>
    </row>
    <row r="152" spans="1:16">
      <c r="A152" s="909" t="s">
        <v>119</v>
      </c>
      <c r="B152" s="993"/>
      <c r="C152" s="982">
        <v>13</v>
      </c>
      <c r="D152" s="791">
        <v>13</v>
      </c>
      <c r="E152" s="791">
        <v>10</v>
      </c>
      <c r="F152" s="791">
        <v>10</v>
      </c>
      <c r="G152" s="983">
        <v>13</v>
      </c>
      <c r="H152" s="983">
        <v>14</v>
      </c>
      <c r="I152" s="983">
        <v>10</v>
      </c>
      <c r="J152" s="791">
        <v>11</v>
      </c>
      <c r="K152" s="982">
        <v>4</v>
      </c>
      <c r="L152" s="982">
        <v>9</v>
      </c>
      <c r="M152" s="984">
        <v>7</v>
      </c>
      <c r="N152" s="991">
        <f t="shared" si="5"/>
        <v>114</v>
      </c>
      <c r="O152" s="992">
        <f t="shared" si="6"/>
        <v>10.363636363636363</v>
      </c>
      <c r="P152" s="990">
        <f t="shared" si="11"/>
        <v>0.18485187527362942</v>
      </c>
    </row>
    <row r="153" spans="1:16">
      <c r="A153" s="862" t="s">
        <v>120</v>
      </c>
      <c r="B153" s="993"/>
      <c r="C153" s="982">
        <v>0</v>
      </c>
      <c r="D153" s="791">
        <v>0</v>
      </c>
      <c r="E153" s="791">
        <v>0</v>
      </c>
      <c r="F153" s="791">
        <v>0</v>
      </c>
      <c r="G153" s="983">
        <v>0</v>
      </c>
      <c r="H153" s="983">
        <v>0</v>
      </c>
      <c r="I153" s="983">
        <v>0</v>
      </c>
      <c r="J153" s="791">
        <v>0</v>
      </c>
      <c r="K153" s="982">
        <v>0</v>
      </c>
      <c r="L153" s="982">
        <v>0</v>
      </c>
      <c r="M153" s="984">
        <v>0</v>
      </c>
      <c r="N153" s="991">
        <f t="shared" si="5"/>
        <v>0</v>
      </c>
      <c r="O153" s="992">
        <f t="shared" si="6"/>
        <v>0</v>
      </c>
      <c r="P153" s="990">
        <f t="shared" si="11"/>
        <v>0</v>
      </c>
    </row>
    <row r="154" spans="1:16">
      <c r="A154" s="862" t="s">
        <v>121</v>
      </c>
      <c r="B154" s="993"/>
      <c r="C154" s="982">
        <v>51</v>
      </c>
      <c r="D154" s="791">
        <v>35</v>
      </c>
      <c r="E154" s="791">
        <v>40</v>
      </c>
      <c r="F154" s="791">
        <v>44</v>
      </c>
      <c r="G154" s="983">
        <v>41</v>
      </c>
      <c r="H154" s="983">
        <v>56</v>
      </c>
      <c r="I154" s="983">
        <v>32</v>
      </c>
      <c r="J154" s="791">
        <v>39</v>
      </c>
      <c r="K154" s="982">
        <v>38</v>
      </c>
      <c r="L154" s="982">
        <v>46</v>
      </c>
      <c r="M154" s="984">
        <v>35</v>
      </c>
      <c r="N154" s="991">
        <f t="shared" ref="N154:N218" si="12">SUM(B154:M154)</f>
        <v>457</v>
      </c>
      <c r="O154" s="992">
        <f t="shared" ref="O154:O218" si="13">AVERAGE(B154:M154)</f>
        <v>41.545454545454547</v>
      </c>
      <c r="P154" s="990">
        <f t="shared" si="11"/>
        <v>0.74102900877235656</v>
      </c>
    </row>
    <row r="155" spans="1:16">
      <c r="A155" s="994" t="s">
        <v>514</v>
      </c>
      <c r="B155" s="993"/>
      <c r="C155" s="982">
        <v>0</v>
      </c>
      <c r="D155" s="791">
        <v>0</v>
      </c>
      <c r="E155" s="791">
        <v>0</v>
      </c>
      <c r="F155" s="791">
        <v>2</v>
      </c>
      <c r="G155" s="983">
        <v>1</v>
      </c>
      <c r="H155" s="983">
        <v>2</v>
      </c>
      <c r="I155" s="983">
        <v>0</v>
      </c>
      <c r="J155" s="791">
        <v>0</v>
      </c>
      <c r="K155" s="982">
        <v>0</v>
      </c>
      <c r="L155" s="982">
        <v>0</v>
      </c>
      <c r="M155" s="984">
        <v>0</v>
      </c>
      <c r="N155" s="991">
        <f t="shared" si="12"/>
        <v>5</v>
      </c>
      <c r="O155" s="992">
        <f t="shared" si="13"/>
        <v>0.45454545454545453</v>
      </c>
      <c r="P155" s="990">
        <f t="shared" si="11"/>
        <v>8.1075383891942715E-3</v>
      </c>
    </row>
    <row r="156" spans="1:16">
      <c r="A156" s="862" t="s">
        <v>455</v>
      </c>
      <c r="B156" s="993"/>
      <c r="C156" s="982">
        <v>0</v>
      </c>
      <c r="D156" s="791">
        <v>0</v>
      </c>
      <c r="E156" s="791">
        <v>1</v>
      </c>
      <c r="F156" s="791">
        <v>1</v>
      </c>
      <c r="G156" s="983">
        <v>0</v>
      </c>
      <c r="H156" s="983">
        <v>1</v>
      </c>
      <c r="I156" s="983">
        <v>0</v>
      </c>
      <c r="J156" s="791">
        <v>1</v>
      </c>
      <c r="K156" s="982">
        <v>0</v>
      </c>
      <c r="L156" s="982">
        <v>0</v>
      </c>
      <c r="M156" s="984">
        <v>2</v>
      </c>
      <c r="N156" s="991">
        <f t="shared" si="12"/>
        <v>6</v>
      </c>
      <c r="O156" s="992">
        <f t="shared" si="13"/>
        <v>0.54545454545454541</v>
      </c>
      <c r="P156" s="990">
        <f t="shared" si="11"/>
        <v>9.7290460670331272E-3</v>
      </c>
    </row>
    <row r="157" spans="1:16">
      <c r="A157" s="862" t="s">
        <v>122</v>
      </c>
      <c r="B157" s="993"/>
      <c r="C157" s="982">
        <v>0</v>
      </c>
      <c r="D157" s="791">
        <v>0</v>
      </c>
      <c r="E157" s="791">
        <v>0</v>
      </c>
      <c r="F157" s="791">
        <v>0</v>
      </c>
      <c r="G157" s="983">
        <v>0</v>
      </c>
      <c r="H157" s="983">
        <v>0</v>
      </c>
      <c r="I157" s="983">
        <v>0</v>
      </c>
      <c r="J157" s="791">
        <v>1</v>
      </c>
      <c r="K157" s="982">
        <v>0</v>
      </c>
      <c r="L157" s="982">
        <v>0</v>
      </c>
      <c r="M157" s="984">
        <v>0</v>
      </c>
      <c r="N157" s="991">
        <f t="shared" si="12"/>
        <v>1</v>
      </c>
      <c r="O157" s="992">
        <f t="shared" si="13"/>
        <v>9.0909090909090912E-2</v>
      </c>
      <c r="P157" s="990">
        <f t="shared" si="11"/>
        <v>1.6215076778388544E-3</v>
      </c>
    </row>
    <row r="158" spans="1:16">
      <c r="A158" s="862" t="s">
        <v>123</v>
      </c>
      <c r="B158" s="993"/>
      <c r="C158" s="982">
        <v>21</v>
      </c>
      <c r="D158" s="791">
        <v>26</v>
      </c>
      <c r="E158" s="791">
        <v>28</v>
      </c>
      <c r="F158" s="791">
        <v>32</v>
      </c>
      <c r="G158" s="983">
        <v>24</v>
      </c>
      <c r="H158" s="983">
        <v>31</v>
      </c>
      <c r="I158" s="983">
        <v>29</v>
      </c>
      <c r="J158" s="791">
        <v>15</v>
      </c>
      <c r="K158" s="982">
        <v>25</v>
      </c>
      <c r="L158" s="982">
        <v>15</v>
      </c>
      <c r="M158" s="984">
        <v>24</v>
      </c>
      <c r="N158" s="991">
        <f t="shared" si="12"/>
        <v>270</v>
      </c>
      <c r="O158" s="992">
        <f t="shared" si="13"/>
        <v>24.545454545454547</v>
      </c>
      <c r="P158" s="990">
        <f t="shared" si="11"/>
        <v>0.43780707301649074</v>
      </c>
    </row>
    <row r="159" spans="1:16">
      <c r="A159" s="862" t="s">
        <v>124</v>
      </c>
      <c r="B159" s="993"/>
      <c r="C159" s="982">
        <v>0</v>
      </c>
      <c r="D159" s="791">
        <v>0</v>
      </c>
      <c r="E159" s="791">
        <v>0</v>
      </c>
      <c r="F159" s="791">
        <v>0</v>
      </c>
      <c r="G159" s="983">
        <v>0</v>
      </c>
      <c r="H159" s="983">
        <v>0</v>
      </c>
      <c r="I159" s="983">
        <v>0</v>
      </c>
      <c r="J159" s="791">
        <v>0</v>
      </c>
      <c r="K159" s="982">
        <v>0</v>
      </c>
      <c r="L159" s="982">
        <v>0</v>
      </c>
      <c r="M159" s="996">
        <v>0</v>
      </c>
      <c r="N159" s="991">
        <f t="shared" si="12"/>
        <v>0</v>
      </c>
      <c r="O159" s="992">
        <f t="shared" si="13"/>
        <v>0</v>
      </c>
      <c r="P159" s="990">
        <f t="shared" si="11"/>
        <v>0</v>
      </c>
    </row>
    <row r="160" spans="1:16">
      <c r="A160" s="862" t="s">
        <v>424</v>
      </c>
      <c r="B160" s="993"/>
      <c r="C160" s="982">
        <v>0</v>
      </c>
      <c r="D160" s="791">
        <v>0</v>
      </c>
      <c r="E160" s="791">
        <v>0</v>
      </c>
      <c r="F160" s="791">
        <v>1</v>
      </c>
      <c r="G160" s="983">
        <v>0</v>
      </c>
      <c r="H160" s="983">
        <v>1</v>
      </c>
      <c r="I160" s="983">
        <v>0</v>
      </c>
      <c r="J160" s="791">
        <v>0</v>
      </c>
      <c r="K160" s="982">
        <v>0</v>
      </c>
      <c r="L160" s="982">
        <v>0</v>
      </c>
      <c r="M160" s="984">
        <v>0</v>
      </c>
      <c r="N160" s="991">
        <f t="shared" si="12"/>
        <v>2</v>
      </c>
      <c r="O160" s="992">
        <f t="shared" si="13"/>
        <v>0.18181818181818182</v>
      </c>
      <c r="P160" s="990">
        <f t="shared" si="11"/>
        <v>3.2430153556777088E-3</v>
      </c>
    </row>
    <row r="161" spans="1:16">
      <c r="A161" s="862" t="s">
        <v>125</v>
      </c>
      <c r="B161" s="993"/>
      <c r="C161" s="982">
        <v>4</v>
      </c>
      <c r="D161" s="791">
        <v>4</v>
      </c>
      <c r="E161" s="791">
        <v>7</v>
      </c>
      <c r="F161" s="791">
        <v>6</v>
      </c>
      <c r="G161" s="983">
        <v>4</v>
      </c>
      <c r="H161" s="983">
        <v>10</v>
      </c>
      <c r="I161" s="983">
        <v>3</v>
      </c>
      <c r="J161" s="791">
        <v>9</v>
      </c>
      <c r="K161" s="982">
        <v>9</v>
      </c>
      <c r="L161" s="982">
        <v>13</v>
      </c>
      <c r="M161" s="984">
        <v>18</v>
      </c>
      <c r="N161" s="991">
        <f t="shared" si="12"/>
        <v>87</v>
      </c>
      <c r="O161" s="992">
        <f t="shared" si="13"/>
        <v>7.9090909090909092</v>
      </c>
      <c r="P161" s="990">
        <f t="shared" si="11"/>
        <v>0.14107116797198035</v>
      </c>
    </row>
    <row r="162" spans="1:16">
      <c r="A162" s="862" t="s">
        <v>126</v>
      </c>
      <c r="B162" s="993"/>
      <c r="C162" s="982">
        <v>20</v>
      </c>
      <c r="D162" s="791">
        <v>19</v>
      </c>
      <c r="E162" s="791">
        <v>22</v>
      </c>
      <c r="F162" s="791">
        <v>29</v>
      </c>
      <c r="G162" s="983">
        <v>19</v>
      </c>
      <c r="H162" s="983">
        <v>38</v>
      </c>
      <c r="I162" s="983">
        <v>41</v>
      </c>
      <c r="J162" s="791">
        <v>63</v>
      </c>
      <c r="K162" s="982">
        <v>140</v>
      </c>
      <c r="L162" s="982">
        <v>189</v>
      </c>
      <c r="M162" s="984">
        <v>91</v>
      </c>
      <c r="N162" s="991">
        <f t="shared" si="12"/>
        <v>671</v>
      </c>
      <c r="O162" s="992">
        <f t="shared" si="13"/>
        <v>61</v>
      </c>
      <c r="P162" s="990">
        <f t="shared" si="11"/>
        <v>1.0880316518298714</v>
      </c>
    </row>
    <row r="163" spans="1:16">
      <c r="A163" s="862" t="s">
        <v>127</v>
      </c>
      <c r="B163" s="993"/>
      <c r="C163" s="982">
        <v>3</v>
      </c>
      <c r="D163" s="791">
        <v>2</v>
      </c>
      <c r="E163" s="791">
        <v>1</v>
      </c>
      <c r="F163" s="791">
        <v>2</v>
      </c>
      <c r="G163" s="983">
        <v>5</v>
      </c>
      <c r="H163" s="983">
        <v>1</v>
      </c>
      <c r="I163" s="983">
        <v>7</v>
      </c>
      <c r="J163" s="791">
        <v>0</v>
      </c>
      <c r="K163" s="982">
        <v>1</v>
      </c>
      <c r="L163" s="982">
        <v>1</v>
      </c>
      <c r="M163" s="984">
        <v>0</v>
      </c>
      <c r="N163" s="991">
        <f t="shared" si="12"/>
        <v>23</v>
      </c>
      <c r="O163" s="992">
        <f t="shared" si="13"/>
        <v>2.0909090909090908</v>
      </c>
      <c r="P163" s="990">
        <f t="shared" si="11"/>
        <v>3.7294676590293653E-2</v>
      </c>
    </row>
    <row r="164" spans="1:16">
      <c r="A164" s="862" t="s">
        <v>128</v>
      </c>
      <c r="B164" s="993"/>
      <c r="C164" s="982">
        <v>2</v>
      </c>
      <c r="D164" s="791">
        <v>0</v>
      </c>
      <c r="E164" s="791">
        <v>3</v>
      </c>
      <c r="F164" s="791">
        <v>1</v>
      </c>
      <c r="G164" s="983">
        <v>2</v>
      </c>
      <c r="H164" s="983">
        <v>1</v>
      </c>
      <c r="I164" s="983">
        <v>2</v>
      </c>
      <c r="J164" s="791">
        <v>5</v>
      </c>
      <c r="K164" s="982">
        <v>4</v>
      </c>
      <c r="L164" s="982">
        <v>2</v>
      </c>
      <c r="M164" s="984">
        <v>1</v>
      </c>
      <c r="N164" s="991">
        <f t="shared" si="12"/>
        <v>23</v>
      </c>
      <c r="O164" s="992">
        <f t="shared" si="13"/>
        <v>2.0909090909090908</v>
      </c>
      <c r="P164" s="990">
        <f t="shared" si="11"/>
        <v>3.7294676590293653E-2</v>
      </c>
    </row>
    <row r="165" spans="1:16">
      <c r="A165" s="862" t="s">
        <v>556</v>
      </c>
      <c r="B165" s="993"/>
      <c r="C165" s="982">
        <v>1</v>
      </c>
      <c r="D165" s="791">
        <v>0</v>
      </c>
      <c r="E165" s="791">
        <v>0</v>
      </c>
      <c r="F165" s="791">
        <v>0</v>
      </c>
      <c r="G165" s="983">
        <v>0</v>
      </c>
      <c r="H165" s="983">
        <v>0</v>
      </c>
      <c r="I165" s="983">
        <v>0</v>
      </c>
      <c r="J165" s="791">
        <v>0</v>
      </c>
      <c r="K165" s="982">
        <v>0</v>
      </c>
      <c r="L165" s="982">
        <v>0</v>
      </c>
      <c r="M165" s="984">
        <v>0</v>
      </c>
      <c r="N165" s="991">
        <f t="shared" si="12"/>
        <v>1</v>
      </c>
      <c r="O165" s="992">
        <f t="shared" si="13"/>
        <v>9.0909090909090912E-2</v>
      </c>
      <c r="P165" s="990">
        <f t="shared" si="11"/>
        <v>1.6215076778388544E-3</v>
      </c>
    </row>
    <row r="166" spans="1:16">
      <c r="A166" s="862" t="s">
        <v>129</v>
      </c>
      <c r="B166" s="993"/>
      <c r="C166" s="982">
        <v>2</v>
      </c>
      <c r="D166" s="791">
        <v>1</v>
      </c>
      <c r="E166" s="791">
        <v>3</v>
      </c>
      <c r="F166" s="791">
        <v>0</v>
      </c>
      <c r="G166" s="983">
        <v>1</v>
      </c>
      <c r="H166" s="983">
        <v>0</v>
      </c>
      <c r="I166" s="983">
        <v>0</v>
      </c>
      <c r="J166" s="791">
        <v>1</v>
      </c>
      <c r="K166" s="982">
        <v>0</v>
      </c>
      <c r="L166" s="982">
        <v>2</v>
      </c>
      <c r="M166" s="984">
        <v>2</v>
      </c>
      <c r="N166" s="991">
        <f t="shared" si="12"/>
        <v>12</v>
      </c>
      <c r="O166" s="992">
        <f t="shared" si="13"/>
        <v>1.0909090909090908</v>
      </c>
      <c r="P166" s="990">
        <f t="shared" si="11"/>
        <v>1.9458092134066254E-2</v>
      </c>
    </row>
    <row r="167" spans="1:16">
      <c r="A167" s="909" t="s">
        <v>130</v>
      </c>
      <c r="B167" s="993"/>
      <c r="C167" s="982">
        <v>1</v>
      </c>
      <c r="D167" s="791">
        <v>0</v>
      </c>
      <c r="E167" s="791">
        <v>0</v>
      </c>
      <c r="F167" s="791">
        <v>0</v>
      </c>
      <c r="G167" s="983">
        <v>3</v>
      </c>
      <c r="H167" s="983">
        <v>7</v>
      </c>
      <c r="I167" s="983">
        <v>2</v>
      </c>
      <c r="J167" s="791">
        <v>6</v>
      </c>
      <c r="K167" s="982">
        <v>0</v>
      </c>
      <c r="L167" s="982">
        <v>1</v>
      </c>
      <c r="M167" s="984">
        <v>1</v>
      </c>
      <c r="N167" s="991">
        <f t="shared" si="12"/>
        <v>21</v>
      </c>
      <c r="O167" s="992">
        <f t="shared" si="13"/>
        <v>1.9090909090909092</v>
      </c>
      <c r="P167" s="990">
        <f t="shared" si="11"/>
        <v>3.4051661234615949E-2</v>
      </c>
    </row>
    <row r="168" spans="1:16">
      <c r="A168" s="862" t="s">
        <v>131</v>
      </c>
      <c r="B168" s="993"/>
      <c r="C168" s="982">
        <v>0</v>
      </c>
      <c r="D168" s="791">
        <v>1</v>
      </c>
      <c r="E168" s="791">
        <v>0</v>
      </c>
      <c r="F168" s="791">
        <v>0</v>
      </c>
      <c r="G168" s="983">
        <v>0</v>
      </c>
      <c r="H168" s="983">
        <v>0</v>
      </c>
      <c r="I168" s="983">
        <v>1</v>
      </c>
      <c r="J168" s="791">
        <v>0</v>
      </c>
      <c r="K168" s="982">
        <v>0</v>
      </c>
      <c r="L168" s="982">
        <v>0</v>
      </c>
      <c r="M168" s="984">
        <v>0</v>
      </c>
      <c r="N168" s="991">
        <f t="shared" si="12"/>
        <v>2</v>
      </c>
      <c r="O168" s="992">
        <f t="shared" si="13"/>
        <v>0.18181818181818182</v>
      </c>
      <c r="P168" s="990">
        <f t="shared" si="11"/>
        <v>3.2430153556777088E-3</v>
      </c>
    </row>
    <row r="169" spans="1:16">
      <c r="A169" s="862" t="s">
        <v>495</v>
      </c>
      <c r="B169" s="993"/>
      <c r="C169" s="982">
        <v>1</v>
      </c>
      <c r="D169" s="791">
        <v>1</v>
      </c>
      <c r="E169" s="791">
        <v>2</v>
      </c>
      <c r="F169" s="791">
        <v>1</v>
      </c>
      <c r="G169" s="983">
        <v>3</v>
      </c>
      <c r="H169" s="983">
        <v>0</v>
      </c>
      <c r="I169" s="983">
        <v>0</v>
      </c>
      <c r="J169" s="791">
        <v>0</v>
      </c>
      <c r="K169" s="982">
        <v>1</v>
      </c>
      <c r="L169" s="982">
        <v>0</v>
      </c>
      <c r="M169" s="984">
        <v>0</v>
      </c>
      <c r="N169" s="991">
        <f t="shared" si="12"/>
        <v>9</v>
      </c>
      <c r="O169" s="992">
        <f t="shared" si="13"/>
        <v>0.81818181818181823</v>
      </c>
      <c r="P169" s="990">
        <f t="shared" si="11"/>
        <v>1.4593569100549691E-2</v>
      </c>
    </row>
    <row r="170" spans="1:16">
      <c r="A170" s="862" t="s">
        <v>132</v>
      </c>
      <c r="B170" s="993"/>
      <c r="C170" s="982">
        <v>72</v>
      </c>
      <c r="D170" s="791">
        <v>104</v>
      </c>
      <c r="E170" s="791">
        <v>273</v>
      </c>
      <c r="F170" s="791">
        <v>69</v>
      </c>
      <c r="G170" s="983">
        <v>67</v>
      </c>
      <c r="H170" s="983">
        <v>57</v>
      </c>
      <c r="I170" s="983">
        <v>45</v>
      </c>
      <c r="J170" s="791">
        <v>62</v>
      </c>
      <c r="K170" s="982">
        <v>50</v>
      </c>
      <c r="L170" s="982">
        <v>68</v>
      </c>
      <c r="M170" s="984">
        <v>115</v>
      </c>
      <c r="N170" s="991">
        <f t="shared" si="12"/>
        <v>982</v>
      </c>
      <c r="O170" s="992">
        <f t="shared" si="13"/>
        <v>89.272727272727266</v>
      </c>
      <c r="P170" s="990">
        <f t="shared" si="11"/>
        <v>1.5923205396377551</v>
      </c>
    </row>
    <row r="171" spans="1:16">
      <c r="A171" s="862" t="s">
        <v>133</v>
      </c>
      <c r="B171" s="993"/>
      <c r="C171" s="982">
        <v>0</v>
      </c>
      <c r="D171" s="791">
        <v>0</v>
      </c>
      <c r="E171" s="791">
        <v>1</v>
      </c>
      <c r="F171" s="791">
        <v>0</v>
      </c>
      <c r="G171" s="983">
        <v>0</v>
      </c>
      <c r="H171" s="983">
        <v>1</v>
      </c>
      <c r="I171" s="983">
        <v>1</v>
      </c>
      <c r="J171" s="791">
        <v>1</v>
      </c>
      <c r="K171" s="982">
        <v>1</v>
      </c>
      <c r="L171" s="982">
        <v>0</v>
      </c>
      <c r="M171" s="984">
        <v>1</v>
      </c>
      <c r="N171" s="991">
        <f t="shared" si="12"/>
        <v>6</v>
      </c>
      <c r="O171" s="992">
        <f t="shared" si="13"/>
        <v>0.54545454545454541</v>
      </c>
      <c r="P171" s="990">
        <f t="shared" si="11"/>
        <v>9.7290460670331272E-3</v>
      </c>
    </row>
    <row r="172" spans="1:16">
      <c r="A172" s="862" t="s">
        <v>134</v>
      </c>
      <c r="B172" s="993"/>
      <c r="C172" s="982">
        <v>91</v>
      </c>
      <c r="D172" s="791">
        <v>119</v>
      </c>
      <c r="E172" s="791">
        <v>128</v>
      </c>
      <c r="F172" s="791">
        <v>168</v>
      </c>
      <c r="G172" s="983">
        <v>163</v>
      </c>
      <c r="H172" s="983">
        <v>175</v>
      </c>
      <c r="I172" s="983">
        <v>168</v>
      </c>
      <c r="J172" s="791">
        <v>153</v>
      </c>
      <c r="K172" s="982">
        <v>113</v>
      </c>
      <c r="L172" s="982">
        <v>47</v>
      </c>
      <c r="M172" s="984">
        <v>86</v>
      </c>
      <c r="N172" s="991">
        <f t="shared" si="12"/>
        <v>1411</v>
      </c>
      <c r="O172" s="992">
        <f t="shared" si="13"/>
        <v>128.27272727272728</v>
      </c>
      <c r="P172" s="990">
        <f t="shared" si="11"/>
        <v>2.2879473334306235</v>
      </c>
    </row>
    <row r="173" spans="1:16">
      <c r="A173" s="909" t="s">
        <v>135</v>
      </c>
      <c r="B173" s="993"/>
      <c r="C173" s="982">
        <v>13</v>
      </c>
      <c r="D173" s="791">
        <v>49</v>
      </c>
      <c r="E173" s="791">
        <v>58</v>
      </c>
      <c r="F173" s="791">
        <v>29</v>
      </c>
      <c r="G173" s="983">
        <v>23</v>
      </c>
      <c r="H173" s="983">
        <v>14</v>
      </c>
      <c r="I173" s="983">
        <v>14</v>
      </c>
      <c r="J173" s="791">
        <v>11</v>
      </c>
      <c r="K173" s="982">
        <v>16</v>
      </c>
      <c r="L173" s="982">
        <v>10</v>
      </c>
      <c r="M173" s="984">
        <v>17</v>
      </c>
      <c r="N173" s="991">
        <f t="shared" si="12"/>
        <v>254</v>
      </c>
      <c r="O173" s="992">
        <f t="shared" si="13"/>
        <v>23.09090909090909</v>
      </c>
      <c r="P173" s="990">
        <f t="shared" si="11"/>
        <v>0.41186295017106905</v>
      </c>
    </row>
    <row r="174" spans="1:16">
      <c r="A174" s="862" t="s">
        <v>136</v>
      </c>
      <c r="B174" s="993"/>
      <c r="C174" s="982">
        <v>0</v>
      </c>
      <c r="D174" s="791">
        <v>0</v>
      </c>
      <c r="E174" s="791">
        <v>0</v>
      </c>
      <c r="F174" s="791">
        <v>0</v>
      </c>
      <c r="G174" s="983">
        <v>0</v>
      </c>
      <c r="H174" s="983">
        <v>0</v>
      </c>
      <c r="I174" s="983">
        <v>0</v>
      </c>
      <c r="J174" s="791">
        <v>0</v>
      </c>
      <c r="K174" s="982">
        <v>1</v>
      </c>
      <c r="L174" s="982">
        <v>0</v>
      </c>
      <c r="M174" s="984">
        <v>0</v>
      </c>
      <c r="N174" s="991">
        <f t="shared" si="12"/>
        <v>1</v>
      </c>
      <c r="O174" s="992">
        <f t="shared" si="13"/>
        <v>9.0909090909090912E-2</v>
      </c>
      <c r="P174" s="990">
        <f t="shared" si="11"/>
        <v>1.6215076778388544E-3</v>
      </c>
    </row>
    <row r="175" spans="1:16">
      <c r="A175" s="862" t="s">
        <v>137</v>
      </c>
      <c r="B175" s="993"/>
      <c r="C175" s="982">
        <v>0</v>
      </c>
      <c r="D175" s="791">
        <v>0</v>
      </c>
      <c r="E175" s="791">
        <v>0</v>
      </c>
      <c r="F175" s="791">
        <v>0</v>
      </c>
      <c r="G175" s="983">
        <v>0</v>
      </c>
      <c r="H175" s="983">
        <v>0</v>
      </c>
      <c r="I175" s="983">
        <v>0</v>
      </c>
      <c r="J175" s="791">
        <v>0</v>
      </c>
      <c r="K175" s="982">
        <v>0</v>
      </c>
      <c r="L175" s="982">
        <v>0</v>
      </c>
      <c r="M175" s="984">
        <v>0</v>
      </c>
      <c r="N175" s="991">
        <f t="shared" si="12"/>
        <v>0</v>
      </c>
      <c r="O175" s="992">
        <f t="shared" si="13"/>
        <v>0</v>
      </c>
      <c r="P175" s="990">
        <f t="shared" si="11"/>
        <v>0</v>
      </c>
    </row>
    <row r="176" spans="1:16">
      <c r="A176" s="862" t="s">
        <v>138</v>
      </c>
      <c r="B176" s="993"/>
      <c r="C176" s="982">
        <v>1</v>
      </c>
      <c r="D176" s="791">
        <v>5</v>
      </c>
      <c r="E176" s="791">
        <v>3</v>
      </c>
      <c r="F176" s="791">
        <v>4</v>
      </c>
      <c r="G176" s="983">
        <v>1</v>
      </c>
      <c r="H176" s="983">
        <v>4</v>
      </c>
      <c r="I176" s="983">
        <v>6</v>
      </c>
      <c r="J176" s="791">
        <v>0</v>
      </c>
      <c r="K176" s="982">
        <v>2</v>
      </c>
      <c r="L176" s="982">
        <v>7</v>
      </c>
      <c r="M176" s="984">
        <v>4</v>
      </c>
      <c r="N176" s="991">
        <f t="shared" si="12"/>
        <v>37</v>
      </c>
      <c r="O176" s="992">
        <f t="shared" si="13"/>
        <v>3.3636363636363638</v>
      </c>
      <c r="P176" s="990">
        <f t="shared" si="11"/>
        <v>5.9995784080037619E-2</v>
      </c>
    </row>
    <row r="177" spans="1:16">
      <c r="A177" s="862" t="s">
        <v>139</v>
      </c>
      <c r="B177" s="993"/>
      <c r="C177" s="982">
        <v>251</v>
      </c>
      <c r="D177" s="791">
        <v>234</v>
      </c>
      <c r="E177" s="791">
        <v>210</v>
      </c>
      <c r="F177" s="791">
        <v>215</v>
      </c>
      <c r="G177" s="983">
        <v>160</v>
      </c>
      <c r="H177" s="983">
        <v>146</v>
      </c>
      <c r="I177" s="983">
        <v>141</v>
      </c>
      <c r="J177" s="791">
        <v>195</v>
      </c>
      <c r="K177" s="982">
        <v>158</v>
      </c>
      <c r="L177" s="982">
        <v>108</v>
      </c>
      <c r="M177" s="984">
        <v>102</v>
      </c>
      <c r="N177" s="991">
        <f t="shared" si="12"/>
        <v>1920</v>
      </c>
      <c r="O177" s="992">
        <f t="shared" si="13"/>
        <v>174.54545454545453</v>
      </c>
      <c r="P177" s="990">
        <f t="shared" si="11"/>
        <v>3.1132947414506007</v>
      </c>
    </row>
    <row r="178" spans="1:16">
      <c r="A178" s="862" t="s">
        <v>433</v>
      </c>
      <c r="B178" s="993"/>
      <c r="C178" s="982">
        <v>9</v>
      </c>
      <c r="D178" s="791">
        <v>23</v>
      </c>
      <c r="E178" s="791">
        <v>25</v>
      </c>
      <c r="F178" s="791">
        <v>39</v>
      </c>
      <c r="G178" s="983">
        <v>13</v>
      </c>
      <c r="H178" s="983">
        <v>14</v>
      </c>
      <c r="I178" s="983">
        <v>9</v>
      </c>
      <c r="J178" s="791">
        <v>15</v>
      </c>
      <c r="K178" s="982">
        <v>22</v>
      </c>
      <c r="L178" s="982">
        <v>18</v>
      </c>
      <c r="M178" s="984">
        <v>21</v>
      </c>
      <c r="N178" s="991">
        <f t="shared" si="12"/>
        <v>208</v>
      </c>
      <c r="O178" s="992">
        <f t="shared" si="13"/>
        <v>18.90909090909091</v>
      </c>
      <c r="P178" s="990">
        <f t="shared" si="11"/>
        <v>0.33727359699048176</v>
      </c>
    </row>
    <row r="179" spans="1:16">
      <c r="A179" s="862" t="s">
        <v>141</v>
      </c>
      <c r="B179" s="993"/>
      <c r="C179" s="982">
        <v>1</v>
      </c>
      <c r="D179" s="791">
        <v>1</v>
      </c>
      <c r="E179" s="791">
        <v>0</v>
      </c>
      <c r="F179" s="791">
        <v>0</v>
      </c>
      <c r="G179" s="983">
        <v>0</v>
      </c>
      <c r="H179" s="983">
        <v>0</v>
      </c>
      <c r="I179" s="983">
        <v>1</v>
      </c>
      <c r="J179" s="791">
        <v>1</v>
      </c>
      <c r="K179" s="982">
        <v>0</v>
      </c>
      <c r="L179" s="982">
        <v>0</v>
      </c>
      <c r="M179" s="984">
        <v>0</v>
      </c>
      <c r="N179" s="991">
        <f t="shared" si="12"/>
        <v>4</v>
      </c>
      <c r="O179" s="992">
        <f t="shared" si="13"/>
        <v>0.36363636363636365</v>
      </c>
      <c r="P179" s="990">
        <f t="shared" si="11"/>
        <v>6.4860307113554175E-3</v>
      </c>
    </row>
    <row r="180" spans="1:16">
      <c r="A180" s="862" t="s">
        <v>140</v>
      </c>
      <c r="B180" s="993"/>
      <c r="C180" s="982">
        <v>2</v>
      </c>
      <c r="D180" s="791">
        <v>5</v>
      </c>
      <c r="E180" s="791">
        <v>1</v>
      </c>
      <c r="F180" s="791">
        <v>2</v>
      </c>
      <c r="G180" s="983">
        <v>3</v>
      </c>
      <c r="H180" s="983">
        <v>4</v>
      </c>
      <c r="I180" s="983">
        <v>2</v>
      </c>
      <c r="J180" s="791">
        <v>9</v>
      </c>
      <c r="K180" s="982">
        <v>4</v>
      </c>
      <c r="L180" s="982">
        <v>1</v>
      </c>
      <c r="M180" s="984">
        <v>11</v>
      </c>
      <c r="N180" s="991">
        <f t="shared" si="12"/>
        <v>44</v>
      </c>
      <c r="O180" s="992">
        <f t="shared" si="13"/>
        <v>4</v>
      </c>
      <c r="P180" s="990">
        <f t="shared" si="11"/>
        <v>7.1346337824909595E-2</v>
      </c>
    </row>
    <row r="181" spans="1:16">
      <c r="A181" s="909" t="s">
        <v>142</v>
      </c>
      <c r="B181" s="993"/>
      <c r="C181" s="982">
        <v>287</v>
      </c>
      <c r="D181" s="791">
        <v>472</v>
      </c>
      <c r="E181" s="791">
        <v>567</v>
      </c>
      <c r="F181" s="791">
        <v>908</v>
      </c>
      <c r="G181" s="983">
        <v>983</v>
      </c>
      <c r="H181" s="983">
        <v>394</v>
      </c>
      <c r="I181" s="983">
        <v>423</v>
      </c>
      <c r="J181" s="791">
        <v>314</v>
      </c>
      <c r="K181" s="982">
        <v>148</v>
      </c>
      <c r="L181" s="982">
        <v>252</v>
      </c>
      <c r="M181" s="984">
        <v>175</v>
      </c>
      <c r="N181" s="991">
        <f t="shared" si="12"/>
        <v>4923</v>
      </c>
      <c r="O181" s="992">
        <f t="shared" si="13"/>
        <v>447.54545454545456</v>
      </c>
      <c r="P181" s="990">
        <f t="shared" si="11"/>
        <v>7.9826822980006806</v>
      </c>
    </row>
    <row r="182" spans="1:16">
      <c r="A182" s="909" t="s">
        <v>456</v>
      </c>
      <c r="B182" s="993"/>
      <c r="C182" s="982">
        <v>58</v>
      </c>
      <c r="D182" s="791">
        <v>50</v>
      </c>
      <c r="E182" s="791">
        <v>61</v>
      </c>
      <c r="F182" s="791">
        <v>43</v>
      </c>
      <c r="G182" s="983">
        <v>92</v>
      </c>
      <c r="H182" s="983">
        <v>76</v>
      </c>
      <c r="I182" s="983">
        <v>87</v>
      </c>
      <c r="J182" s="791">
        <v>33</v>
      </c>
      <c r="K182" s="982">
        <v>192</v>
      </c>
      <c r="L182" s="982">
        <v>35</v>
      </c>
      <c r="M182" s="984">
        <v>45</v>
      </c>
      <c r="N182" s="991">
        <f t="shared" si="12"/>
        <v>772</v>
      </c>
      <c r="O182" s="992">
        <f t="shared" si="13"/>
        <v>70.181818181818187</v>
      </c>
      <c r="P182" s="990">
        <f t="shared" si="11"/>
        <v>1.2518039272915957</v>
      </c>
    </row>
    <row r="183" spans="1:16">
      <c r="A183" s="909" t="s">
        <v>143</v>
      </c>
      <c r="B183" s="993"/>
      <c r="C183" s="982">
        <v>0</v>
      </c>
      <c r="D183" s="791">
        <v>0</v>
      </c>
      <c r="E183" s="791">
        <v>0</v>
      </c>
      <c r="F183" s="791">
        <v>0</v>
      </c>
      <c r="G183" s="983">
        <v>0</v>
      </c>
      <c r="H183" s="983">
        <v>0</v>
      </c>
      <c r="I183" s="983">
        <v>0</v>
      </c>
      <c r="J183" s="791">
        <v>0</v>
      </c>
      <c r="K183" s="982">
        <v>0</v>
      </c>
      <c r="L183" s="982">
        <v>0</v>
      </c>
      <c r="M183" s="984">
        <v>0</v>
      </c>
      <c r="N183" s="991">
        <f t="shared" si="12"/>
        <v>0</v>
      </c>
      <c r="O183" s="992">
        <f t="shared" si="13"/>
        <v>0</v>
      </c>
      <c r="P183" s="990">
        <f t="shared" si="11"/>
        <v>0</v>
      </c>
    </row>
    <row r="184" spans="1:16">
      <c r="A184" s="862" t="s">
        <v>429</v>
      </c>
      <c r="B184" s="993"/>
      <c r="C184" s="982">
        <v>12</v>
      </c>
      <c r="D184" s="791">
        <v>3</v>
      </c>
      <c r="E184" s="791">
        <v>7</v>
      </c>
      <c r="F184" s="791">
        <v>15</v>
      </c>
      <c r="G184" s="983">
        <v>17</v>
      </c>
      <c r="H184" s="983">
        <v>16</v>
      </c>
      <c r="I184" s="983">
        <v>11</v>
      </c>
      <c r="J184" s="791">
        <v>11</v>
      </c>
      <c r="K184" s="982">
        <v>5</v>
      </c>
      <c r="L184" s="982">
        <v>3</v>
      </c>
      <c r="M184" s="984">
        <v>3</v>
      </c>
      <c r="N184" s="991">
        <f t="shared" si="12"/>
        <v>103</v>
      </c>
      <c r="O184" s="992">
        <f t="shared" si="13"/>
        <v>9.3636363636363633</v>
      </c>
      <c r="P184" s="990">
        <f t="shared" si="11"/>
        <v>0.16701529081740202</v>
      </c>
    </row>
    <row r="185" spans="1:16">
      <c r="A185" s="862" t="s">
        <v>144</v>
      </c>
      <c r="B185" s="993"/>
      <c r="C185" s="982">
        <v>11</v>
      </c>
      <c r="D185" s="791">
        <v>18</v>
      </c>
      <c r="E185" s="791">
        <v>12</v>
      </c>
      <c r="F185" s="791">
        <v>9</v>
      </c>
      <c r="G185" s="983">
        <v>16</v>
      </c>
      <c r="H185" s="983">
        <v>15</v>
      </c>
      <c r="I185" s="983">
        <v>11</v>
      </c>
      <c r="J185" s="791">
        <v>18</v>
      </c>
      <c r="K185" s="982">
        <v>5</v>
      </c>
      <c r="L185" s="982">
        <v>17</v>
      </c>
      <c r="M185" s="984">
        <v>12</v>
      </c>
      <c r="N185" s="991">
        <f t="shared" si="12"/>
        <v>144</v>
      </c>
      <c r="O185" s="992">
        <f t="shared" si="13"/>
        <v>13.090909090909092</v>
      </c>
      <c r="P185" s="990">
        <f t="shared" si="11"/>
        <v>0.23349710560879505</v>
      </c>
    </row>
    <row r="186" spans="1:16">
      <c r="A186" s="862" t="s">
        <v>145</v>
      </c>
      <c r="B186" s="993"/>
      <c r="C186" s="982">
        <v>1</v>
      </c>
      <c r="D186" s="791">
        <v>0</v>
      </c>
      <c r="E186" s="791">
        <v>0</v>
      </c>
      <c r="F186" s="791">
        <v>0</v>
      </c>
      <c r="G186" s="983">
        <v>1</v>
      </c>
      <c r="H186" s="983">
        <v>0</v>
      </c>
      <c r="I186" s="983">
        <v>0</v>
      </c>
      <c r="J186" s="791">
        <v>0</v>
      </c>
      <c r="K186" s="982">
        <v>0</v>
      </c>
      <c r="L186" s="982">
        <v>0</v>
      </c>
      <c r="M186" s="984">
        <v>2</v>
      </c>
      <c r="N186" s="991">
        <f t="shared" si="12"/>
        <v>4</v>
      </c>
      <c r="O186" s="992">
        <f t="shared" si="13"/>
        <v>0.36363636363636365</v>
      </c>
      <c r="P186" s="990">
        <f t="shared" si="11"/>
        <v>6.4860307113554175E-3</v>
      </c>
    </row>
    <row r="187" spans="1:16" s="71" customFormat="1">
      <c r="A187" s="909" t="s">
        <v>146</v>
      </c>
      <c r="B187" s="981"/>
      <c r="C187" s="982">
        <v>0</v>
      </c>
      <c r="D187" s="983">
        <v>0</v>
      </c>
      <c r="E187" s="983">
        <v>0</v>
      </c>
      <c r="F187" s="983">
        <v>0</v>
      </c>
      <c r="G187" s="983">
        <v>0</v>
      </c>
      <c r="H187" s="983">
        <v>0</v>
      </c>
      <c r="I187" s="983">
        <v>0</v>
      </c>
      <c r="J187" s="983">
        <v>0</v>
      </c>
      <c r="K187" s="982">
        <v>4</v>
      </c>
      <c r="L187" s="982">
        <v>1</v>
      </c>
      <c r="M187" s="984">
        <v>4</v>
      </c>
      <c r="N187" s="991">
        <f t="shared" si="12"/>
        <v>9</v>
      </c>
      <c r="O187" s="992">
        <f t="shared" si="13"/>
        <v>0.81818181818181823</v>
      </c>
      <c r="P187" s="990">
        <f t="shared" si="11"/>
        <v>1.4593569100549691E-2</v>
      </c>
    </row>
    <row r="188" spans="1:16" s="71" customFormat="1">
      <c r="A188" s="909" t="s">
        <v>449</v>
      </c>
      <c r="B188" s="981"/>
      <c r="C188" s="982">
        <v>1</v>
      </c>
      <c r="D188" s="983">
        <v>0</v>
      </c>
      <c r="E188" s="983">
        <v>1</v>
      </c>
      <c r="F188" s="983">
        <v>1</v>
      </c>
      <c r="G188" s="983">
        <v>4</v>
      </c>
      <c r="H188" s="983">
        <v>1</v>
      </c>
      <c r="I188" s="983">
        <v>1</v>
      </c>
      <c r="J188" s="983">
        <v>1</v>
      </c>
      <c r="K188" s="982">
        <v>1</v>
      </c>
      <c r="L188" s="982">
        <v>1</v>
      </c>
      <c r="M188" s="984">
        <v>3</v>
      </c>
      <c r="N188" s="991">
        <f t="shared" si="12"/>
        <v>15</v>
      </c>
      <c r="O188" s="992">
        <f t="shared" si="13"/>
        <v>1.3636363636363635</v>
      </c>
      <c r="P188" s="990">
        <f t="shared" si="11"/>
        <v>2.4322615167582818E-2</v>
      </c>
    </row>
    <row r="189" spans="1:16">
      <c r="A189" s="909" t="s">
        <v>425</v>
      </c>
      <c r="B189" s="981"/>
      <c r="C189" s="982">
        <v>2</v>
      </c>
      <c r="D189" s="983">
        <v>1</v>
      </c>
      <c r="E189" s="983">
        <v>0</v>
      </c>
      <c r="F189" s="983">
        <v>0</v>
      </c>
      <c r="G189" s="983">
        <v>0</v>
      </c>
      <c r="H189" s="983">
        <v>1</v>
      </c>
      <c r="I189" s="983">
        <v>0</v>
      </c>
      <c r="J189" s="983">
        <v>2</v>
      </c>
      <c r="K189" s="982">
        <v>0</v>
      </c>
      <c r="L189" s="982">
        <v>0</v>
      </c>
      <c r="M189" s="984">
        <v>2</v>
      </c>
      <c r="N189" s="991">
        <f t="shared" si="12"/>
        <v>8</v>
      </c>
      <c r="O189" s="992">
        <f t="shared" si="13"/>
        <v>0.72727272727272729</v>
      </c>
      <c r="P189" s="990">
        <f t="shared" si="11"/>
        <v>1.2972061422710835E-2</v>
      </c>
    </row>
    <row r="190" spans="1:16">
      <c r="A190" s="862" t="s">
        <v>147</v>
      </c>
      <c r="B190" s="993"/>
      <c r="C190" s="982">
        <v>11</v>
      </c>
      <c r="D190" s="791">
        <v>5</v>
      </c>
      <c r="E190" s="791">
        <v>10</v>
      </c>
      <c r="F190" s="791">
        <v>14</v>
      </c>
      <c r="G190" s="983">
        <v>18</v>
      </c>
      <c r="H190" s="983">
        <v>12</v>
      </c>
      <c r="I190" s="983">
        <v>19</v>
      </c>
      <c r="J190" s="791">
        <v>24</v>
      </c>
      <c r="K190" s="982">
        <v>12</v>
      </c>
      <c r="L190" s="982">
        <v>13</v>
      </c>
      <c r="M190" s="984">
        <v>21</v>
      </c>
      <c r="N190" s="991">
        <f t="shared" si="12"/>
        <v>159</v>
      </c>
      <c r="O190" s="992">
        <f t="shared" si="13"/>
        <v>14.454545454545455</v>
      </c>
      <c r="P190" s="990">
        <f t="shared" si="11"/>
        <v>0.25781972077637788</v>
      </c>
    </row>
    <row r="191" spans="1:16">
      <c r="A191" s="862" t="s">
        <v>148</v>
      </c>
      <c r="B191" s="993"/>
      <c r="C191" s="982">
        <v>0</v>
      </c>
      <c r="D191" s="791">
        <v>0</v>
      </c>
      <c r="E191" s="791">
        <v>0</v>
      </c>
      <c r="F191" s="791">
        <v>0</v>
      </c>
      <c r="G191" s="983">
        <v>0</v>
      </c>
      <c r="H191" s="983">
        <v>0</v>
      </c>
      <c r="I191" s="983">
        <v>0</v>
      </c>
      <c r="J191" s="791">
        <v>0</v>
      </c>
      <c r="K191" s="982">
        <v>0</v>
      </c>
      <c r="L191" s="982">
        <v>0</v>
      </c>
      <c r="M191" s="984">
        <v>0</v>
      </c>
      <c r="N191" s="991">
        <f t="shared" si="12"/>
        <v>0</v>
      </c>
      <c r="O191" s="992">
        <f t="shared" si="13"/>
        <v>0</v>
      </c>
      <c r="P191" s="990">
        <f t="shared" si="11"/>
        <v>0</v>
      </c>
    </row>
    <row r="192" spans="1:16">
      <c r="A192" s="862" t="s">
        <v>149</v>
      </c>
      <c r="B192" s="993"/>
      <c r="C192" s="982">
        <v>0</v>
      </c>
      <c r="D192" s="791">
        <v>0</v>
      </c>
      <c r="E192" s="791">
        <v>0</v>
      </c>
      <c r="F192" s="791">
        <v>1</v>
      </c>
      <c r="G192" s="983">
        <v>0</v>
      </c>
      <c r="H192" s="983">
        <v>0</v>
      </c>
      <c r="I192" s="983">
        <v>0</v>
      </c>
      <c r="J192" s="791">
        <v>0</v>
      </c>
      <c r="K192" s="982">
        <v>0</v>
      </c>
      <c r="L192" s="982">
        <v>0</v>
      </c>
      <c r="M192" s="984">
        <v>0</v>
      </c>
      <c r="N192" s="991">
        <f t="shared" si="12"/>
        <v>1</v>
      </c>
      <c r="O192" s="992">
        <f t="shared" si="13"/>
        <v>9.0909090909090912E-2</v>
      </c>
      <c r="P192" s="990">
        <f t="shared" si="11"/>
        <v>1.6215076778388544E-3</v>
      </c>
    </row>
    <row r="193" spans="1:16">
      <c r="A193" s="862" t="s">
        <v>150</v>
      </c>
      <c r="B193" s="993"/>
      <c r="C193" s="982">
        <v>11</v>
      </c>
      <c r="D193" s="791">
        <v>13</v>
      </c>
      <c r="E193" s="791">
        <v>14</v>
      </c>
      <c r="F193" s="791">
        <v>10</v>
      </c>
      <c r="G193" s="983">
        <v>12</v>
      </c>
      <c r="H193" s="983">
        <v>5</v>
      </c>
      <c r="I193" s="983">
        <v>18</v>
      </c>
      <c r="J193" s="791">
        <v>13</v>
      </c>
      <c r="K193" s="982">
        <v>4</v>
      </c>
      <c r="L193" s="982">
        <v>4</v>
      </c>
      <c r="M193" s="984">
        <v>5</v>
      </c>
      <c r="N193" s="991">
        <f t="shared" si="12"/>
        <v>109</v>
      </c>
      <c r="O193" s="992">
        <f t="shared" si="13"/>
        <v>9.9090909090909083</v>
      </c>
      <c r="P193" s="990">
        <f t="shared" si="11"/>
        <v>0.17674433688443514</v>
      </c>
    </row>
    <row r="194" spans="1:16">
      <c r="A194" s="862" t="s">
        <v>151</v>
      </c>
      <c r="B194" s="993"/>
      <c r="C194" s="982">
        <v>213</v>
      </c>
      <c r="D194" s="791">
        <v>172</v>
      </c>
      <c r="E194" s="791">
        <v>208</v>
      </c>
      <c r="F194" s="791">
        <v>210</v>
      </c>
      <c r="G194" s="983">
        <v>192</v>
      </c>
      <c r="H194" s="983">
        <v>221</v>
      </c>
      <c r="I194" s="983">
        <v>184</v>
      </c>
      <c r="J194" s="791">
        <v>236</v>
      </c>
      <c r="K194" s="982">
        <v>184</v>
      </c>
      <c r="L194" s="982">
        <v>180</v>
      </c>
      <c r="M194" s="984">
        <v>174</v>
      </c>
      <c r="N194" s="991">
        <f t="shared" si="12"/>
        <v>2174</v>
      </c>
      <c r="O194" s="992">
        <f t="shared" si="13"/>
        <v>197.63636363636363</v>
      </c>
      <c r="P194" s="990">
        <f t="shared" si="11"/>
        <v>3.5251576916216698</v>
      </c>
    </row>
    <row r="195" spans="1:16">
      <c r="A195" s="862" t="s">
        <v>152</v>
      </c>
      <c r="B195" s="993"/>
      <c r="C195" s="982">
        <v>145</v>
      </c>
      <c r="D195" s="791">
        <v>152</v>
      </c>
      <c r="E195" s="791">
        <v>105</v>
      </c>
      <c r="F195" s="791">
        <v>91</v>
      </c>
      <c r="G195" s="983">
        <v>97</v>
      </c>
      <c r="H195" s="983">
        <v>94</v>
      </c>
      <c r="I195" s="983">
        <v>125</v>
      </c>
      <c r="J195" s="791">
        <v>139</v>
      </c>
      <c r="K195" s="982">
        <v>138</v>
      </c>
      <c r="L195" s="982">
        <v>97</v>
      </c>
      <c r="M195" s="984">
        <v>124</v>
      </c>
      <c r="N195" s="991">
        <f t="shared" si="12"/>
        <v>1307</v>
      </c>
      <c r="O195" s="992">
        <f t="shared" si="13"/>
        <v>118.81818181818181</v>
      </c>
      <c r="P195" s="990">
        <f t="shared" si="11"/>
        <v>2.1193105349353831</v>
      </c>
    </row>
    <row r="196" spans="1:16">
      <c r="A196" s="909" t="s">
        <v>153</v>
      </c>
      <c r="B196" s="993"/>
      <c r="C196" s="982">
        <v>20</v>
      </c>
      <c r="D196" s="791">
        <v>18</v>
      </c>
      <c r="E196" s="791">
        <v>13</v>
      </c>
      <c r="F196" s="791">
        <v>19</v>
      </c>
      <c r="G196" s="983">
        <v>23</v>
      </c>
      <c r="H196" s="983">
        <v>22</v>
      </c>
      <c r="I196" s="983">
        <v>31</v>
      </c>
      <c r="J196" s="791">
        <v>36</v>
      </c>
      <c r="K196" s="982">
        <v>32</v>
      </c>
      <c r="L196" s="982">
        <v>18</v>
      </c>
      <c r="M196" s="984">
        <v>28</v>
      </c>
      <c r="N196" s="991">
        <f t="shared" si="12"/>
        <v>260</v>
      </c>
      <c r="O196" s="992">
        <f t="shared" si="13"/>
        <v>23.636363636363637</v>
      </c>
      <c r="P196" s="990">
        <f t="shared" si="11"/>
        <v>0.42159199623810217</v>
      </c>
    </row>
    <row r="197" spans="1:16">
      <c r="A197" s="862" t="s">
        <v>154</v>
      </c>
      <c r="B197" s="993"/>
      <c r="C197" s="982">
        <v>21</v>
      </c>
      <c r="D197" s="791">
        <v>12</v>
      </c>
      <c r="E197" s="791">
        <v>12</v>
      </c>
      <c r="F197" s="791">
        <v>13</v>
      </c>
      <c r="G197" s="983">
        <v>9</v>
      </c>
      <c r="H197" s="983">
        <v>13</v>
      </c>
      <c r="I197" s="983">
        <v>17</v>
      </c>
      <c r="J197" s="791">
        <v>11</v>
      </c>
      <c r="K197" s="982">
        <v>7</v>
      </c>
      <c r="L197" s="982">
        <v>11</v>
      </c>
      <c r="M197" s="984">
        <v>13</v>
      </c>
      <c r="N197" s="991">
        <f t="shared" si="12"/>
        <v>139</v>
      </c>
      <c r="O197" s="992">
        <f t="shared" si="13"/>
        <v>12.636363636363637</v>
      </c>
      <c r="P197" s="990">
        <f t="shared" si="11"/>
        <v>0.22538956721960077</v>
      </c>
    </row>
    <row r="198" spans="1:16">
      <c r="A198" s="862" t="s">
        <v>155</v>
      </c>
      <c r="B198" s="993"/>
      <c r="C198" s="982">
        <v>15</v>
      </c>
      <c r="D198" s="791">
        <v>17</v>
      </c>
      <c r="E198" s="791">
        <v>20</v>
      </c>
      <c r="F198" s="791">
        <v>18</v>
      </c>
      <c r="G198" s="983">
        <v>20</v>
      </c>
      <c r="H198" s="983">
        <v>27</v>
      </c>
      <c r="I198" s="983">
        <v>29</v>
      </c>
      <c r="J198" s="791">
        <v>23</v>
      </c>
      <c r="K198" s="982">
        <v>34</v>
      </c>
      <c r="L198" s="982">
        <v>24</v>
      </c>
      <c r="M198" s="984">
        <v>26</v>
      </c>
      <c r="N198" s="991">
        <f t="shared" si="12"/>
        <v>253</v>
      </c>
      <c r="O198" s="992">
        <f t="shared" si="13"/>
        <v>23</v>
      </c>
      <c r="P198" s="990">
        <f t="shared" ref="P198:P259" si="14">(N198/$N$259)*100</f>
        <v>0.41024144249323025</v>
      </c>
    </row>
    <row r="199" spans="1:16">
      <c r="A199" s="862" t="s">
        <v>156</v>
      </c>
      <c r="B199" s="993"/>
      <c r="C199" s="982">
        <v>8</v>
      </c>
      <c r="D199" s="791">
        <v>16</v>
      </c>
      <c r="E199" s="791">
        <v>18</v>
      </c>
      <c r="F199" s="791">
        <v>3</v>
      </c>
      <c r="G199" s="983">
        <v>0</v>
      </c>
      <c r="H199" s="983">
        <v>3</v>
      </c>
      <c r="I199" s="983">
        <v>7</v>
      </c>
      <c r="J199" s="791">
        <v>1</v>
      </c>
      <c r="K199" s="982">
        <v>3</v>
      </c>
      <c r="L199" s="982">
        <v>3</v>
      </c>
      <c r="M199" s="984">
        <v>0</v>
      </c>
      <c r="N199" s="991">
        <f t="shared" si="12"/>
        <v>62</v>
      </c>
      <c r="O199" s="992">
        <f t="shared" si="13"/>
        <v>5.6363636363636367</v>
      </c>
      <c r="P199" s="990">
        <f t="shared" si="14"/>
        <v>0.10053347602600898</v>
      </c>
    </row>
    <row r="200" spans="1:16">
      <c r="A200" s="909" t="s">
        <v>157</v>
      </c>
      <c r="B200" s="993"/>
      <c r="C200" s="982">
        <v>187</v>
      </c>
      <c r="D200" s="791">
        <v>197</v>
      </c>
      <c r="E200" s="791">
        <v>205</v>
      </c>
      <c r="F200" s="791">
        <v>303</v>
      </c>
      <c r="G200" s="983">
        <v>210</v>
      </c>
      <c r="H200" s="983">
        <v>237</v>
      </c>
      <c r="I200" s="983">
        <v>155</v>
      </c>
      <c r="J200" s="791">
        <v>167</v>
      </c>
      <c r="K200" s="982">
        <v>182</v>
      </c>
      <c r="L200" s="982">
        <v>198</v>
      </c>
      <c r="M200" s="984">
        <v>212</v>
      </c>
      <c r="N200" s="991">
        <f t="shared" si="12"/>
        <v>2253</v>
      </c>
      <c r="O200" s="992">
        <f t="shared" si="13"/>
        <v>204.81818181818181</v>
      </c>
      <c r="P200" s="990">
        <f t="shared" si="14"/>
        <v>3.6532567981709398</v>
      </c>
    </row>
    <row r="201" spans="1:16">
      <c r="A201" s="862" t="s">
        <v>431</v>
      </c>
      <c r="B201" s="993"/>
      <c r="C201" s="982">
        <v>0</v>
      </c>
      <c r="D201" s="791">
        <v>0</v>
      </c>
      <c r="E201" s="791">
        <v>0</v>
      </c>
      <c r="F201" s="791">
        <v>0</v>
      </c>
      <c r="G201" s="983">
        <v>0</v>
      </c>
      <c r="H201" s="983">
        <v>0</v>
      </c>
      <c r="I201" s="983">
        <v>0</v>
      </c>
      <c r="J201" s="791">
        <v>1</v>
      </c>
      <c r="K201" s="982">
        <v>0</v>
      </c>
      <c r="L201" s="982">
        <v>0</v>
      </c>
      <c r="M201" s="984">
        <v>0</v>
      </c>
      <c r="N201" s="991">
        <f t="shared" si="12"/>
        <v>1</v>
      </c>
      <c r="O201" s="992">
        <f t="shared" si="13"/>
        <v>9.0909090909090912E-2</v>
      </c>
      <c r="P201" s="990">
        <f t="shared" si="14"/>
        <v>1.6215076778388544E-3</v>
      </c>
    </row>
    <row r="202" spans="1:16">
      <c r="A202" s="862" t="s">
        <v>158</v>
      </c>
      <c r="B202" s="993"/>
      <c r="C202" s="982">
        <v>0</v>
      </c>
      <c r="D202" s="791">
        <v>0</v>
      </c>
      <c r="E202" s="791">
        <v>0</v>
      </c>
      <c r="F202" s="791">
        <v>0</v>
      </c>
      <c r="G202" s="983">
        <v>0</v>
      </c>
      <c r="H202" s="983">
        <v>0</v>
      </c>
      <c r="I202" s="983">
        <v>0</v>
      </c>
      <c r="J202" s="791">
        <v>0</v>
      </c>
      <c r="K202" s="982">
        <v>0</v>
      </c>
      <c r="L202" s="982">
        <v>0</v>
      </c>
      <c r="M202" s="984">
        <v>0</v>
      </c>
      <c r="N202" s="991">
        <f t="shared" si="12"/>
        <v>0</v>
      </c>
      <c r="O202" s="992">
        <f t="shared" si="13"/>
        <v>0</v>
      </c>
      <c r="P202" s="990">
        <f t="shared" si="14"/>
        <v>0</v>
      </c>
    </row>
    <row r="203" spans="1:16">
      <c r="A203" s="909" t="s">
        <v>159</v>
      </c>
      <c r="B203" s="993"/>
      <c r="C203" s="982">
        <v>17</v>
      </c>
      <c r="D203" s="791">
        <v>33</v>
      </c>
      <c r="E203" s="791">
        <v>44</v>
      </c>
      <c r="F203" s="791">
        <v>31</v>
      </c>
      <c r="G203" s="983">
        <v>41</v>
      </c>
      <c r="H203" s="983">
        <v>50</v>
      </c>
      <c r="I203" s="983">
        <v>35</v>
      </c>
      <c r="J203" s="791">
        <v>52</v>
      </c>
      <c r="K203" s="982">
        <v>20</v>
      </c>
      <c r="L203" s="982">
        <v>15</v>
      </c>
      <c r="M203" s="984">
        <v>9</v>
      </c>
      <c r="N203" s="991">
        <f t="shared" si="12"/>
        <v>347</v>
      </c>
      <c r="O203" s="992">
        <f t="shared" si="13"/>
        <v>31.545454545454547</v>
      </c>
      <c r="P203" s="990">
        <f t="shared" si="14"/>
        <v>0.56266316421008256</v>
      </c>
    </row>
    <row r="204" spans="1:16">
      <c r="A204" s="909" t="s">
        <v>160</v>
      </c>
      <c r="B204" s="993"/>
      <c r="C204" s="982">
        <v>0</v>
      </c>
      <c r="D204" s="791">
        <v>0</v>
      </c>
      <c r="E204" s="791">
        <v>0</v>
      </c>
      <c r="F204" s="791">
        <v>0</v>
      </c>
      <c r="G204" s="983">
        <v>0</v>
      </c>
      <c r="H204" s="983">
        <v>0</v>
      </c>
      <c r="I204" s="983">
        <v>0</v>
      </c>
      <c r="J204" s="791">
        <v>0</v>
      </c>
      <c r="K204" s="982">
        <v>0</v>
      </c>
      <c r="L204" s="982">
        <v>0</v>
      </c>
      <c r="M204" s="984">
        <v>0</v>
      </c>
      <c r="N204" s="991">
        <f t="shared" si="12"/>
        <v>0</v>
      </c>
      <c r="O204" s="992">
        <f t="shared" si="13"/>
        <v>0</v>
      </c>
      <c r="P204" s="990">
        <f t="shared" si="14"/>
        <v>0</v>
      </c>
    </row>
    <row r="205" spans="1:16">
      <c r="A205" s="909" t="s">
        <v>161</v>
      </c>
      <c r="B205" s="993"/>
      <c r="C205" s="982">
        <v>0</v>
      </c>
      <c r="D205" s="791">
        <v>0</v>
      </c>
      <c r="E205" s="791">
        <v>0</v>
      </c>
      <c r="F205" s="791">
        <v>0</v>
      </c>
      <c r="G205" s="983">
        <v>0</v>
      </c>
      <c r="H205" s="983">
        <v>0</v>
      </c>
      <c r="I205" s="983">
        <v>0</v>
      </c>
      <c r="J205" s="791">
        <v>0</v>
      </c>
      <c r="K205" s="982">
        <v>0</v>
      </c>
      <c r="L205" s="982">
        <v>2</v>
      </c>
      <c r="M205" s="984">
        <v>1</v>
      </c>
      <c r="N205" s="991">
        <f t="shared" si="12"/>
        <v>3</v>
      </c>
      <c r="O205" s="992">
        <f t="shared" si="13"/>
        <v>0.27272727272727271</v>
      </c>
      <c r="P205" s="990">
        <f t="shared" si="14"/>
        <v>4.8645230335165636E-3</v>
      </c>
    </row>
    <row r="206" spans="1:16" ht="14.25" customHeight="1">
      <c r="A206" s="862" t="s">
        <v>162</v>
      </c>
      <c r="B206" s="993"/>
      <c r="C206" s="982">
        <v>5</v>
      </c>
      <c r="D206" s="791">
        <v>0</v>
      </c>
      <c r="E206" s="791">
        <v>11</v>
      </c>
      <c r="F206" s="791">
        <v>0</v>
      </c>
      <c r="G206" s="983">
        <v>0</v>
      </c>
      <c r="H206" s="983">
        <v>2</v>
      </c>
      <c r="I206" s="983">
        <v>2</v>
      </c>
      <c r="J206" s="791">
        <v>0</v>
      </c>
      <c r="K206" s="982">
        <v>1</v>
      </c>
      <c r="L206" s="982">
        <v>4</v>
      </c>
      <c r="M206" s="984">
        <v>10</v>
      </c>
      <c r="N206" s="991">
        <f t="shared" si="12"/>
        <v>35</v>
      </c>
      <c r="O206" s="992">
        <f t="shared" si="13"/>
        <v>3.1818181818181817</v>
      </c>
      <c r="P206" s="990">
        <f t="shared" si="14"/>
        <v>5.6752768724359914E-2</v>
      </c>
    </row>
    <row r="207" spans="1:16">
      <c r="A207" s="862" t="s">
        <v>163</v>
      </c>
      <c r="B207" s="993"/>
      <c r="C207" s="982">
        <v>0</v>
      </c>
      <c r="D207" s="791">
        <v>0</v>
      </c>
      <c r="E207" s="791">
        <v>0</v>
      </c>
      <c r="F207" s="791">
        <v>0</v>
      </c>
      <c r="G207" s="983">
        <v>0</v>
      </c>
      <c r="H207" s="983">
        <v>0</v>
      </c>
      <c r="I207" s="983">
        <v>0</v>
      </c>
      <c r="J207" s="791">
        <v>0</v>
      </c>
      <c r="K207" s="982">
        <v>0</v>
      </c>
      <c r="L207" s="982">
        <v>0</v>
      </c>
      <c r="M207" s="984">
        <v>0</v>
      </c>
      <c r="N207" s="991">
        <f t="shared" si="12"/>
        <v>0</v>
      </c>
      <c r="O207" s="992">
        <f t="shared" si="13"/>
        <v>0</v>
      </c>
      <c r="P207" s="990">
        <f t="shared" si="14"/>
        <v>0</v>
      </c>
    </row>
    <row r="208" spans="1:16">
      <c r="A208" s="862" t="s">
        <v>164</v>
      </c>
      <c r="B208" s="993"/>
      <c r="C208" s="982">
        <v>0</v>
      </c>
      <c r="D208" s="791">
        <v>2</v>
      </c>
      <c r="E208" s="791">
        <v>0</v>
      </c>
      <c r="F208" s="791">
        <v>1</v>
      </c>
      <c r="G208" s="983">
        <v>2</v>
      </c>
      <c r="H208" s="983">
        <v>0</v>
      </c>
      <c r="I208" s="983">
        <v>0</v>
      </c>
      <c r="J208" s="791">
        <v>0</v>
      </c>
      <c r="K208" s="982">
        <v>1</v>
      </c>
      <c r="L208" s="982">
        <v>0</v>
      </c>
      <c r="M208" s="984">
        <v>0</v>
      </c>
      <c r="N208" s="991">
        <f t="shared" si="12"/>
        <v>6</v>
      </c>
      <c r="O208" s="992">
        <f t="shared" si="13"/>
        <v>0.54545454545454541</v>
      </c>
      <c r="P208" s="990">
        <f t="shared" si="14"/>
        <v>9.7290460670331272E-3</v>
      </c>
    </row>
    <row r="209" spans="1:16">
      <c r="A209" s="862" t="s">
        <v>165</v>
      </c>
      <c r="B209" s="993"/>
      <c r="C209" s="982">
        <v>10</v>
      </c>
      <c r="D209" s="791">
        <v>7</v>
      </c>
      <c r="E209" s="791">
        <v>14</v>
      </c>
      <c r="F209" s="791">
        <v>10</v>
      </c>
      <c r="G209" s="983">
        <v>11</v>
      </c>
      <c r="H209" s="983">
        <v>2</v>
      </c>
      <c r="I209" s="983">
        <v>14</v>
      </c>
      <c r="J209" s="791">
        <v>12</v>
      </c>
      <c r="K209" s="982">
        <v>8</v>
      </c>
      <c r="L209" s="982">
        <v>6</v>
      </c>
      <c r="M209" s="984">
        <v>16</v>
      </c>
      <c r="N209" s="991">
        <f t="shared" si="12"/>
        <v>110</v>
      </c>
      <c r="O209" s="992">
        <f t="shared" si="13"/>
        <v>10</v>
      </c>
      <c r="P209" s="990">
        <f t="shared" si="14"/>
        <v>0.178365844562274</v>
      </c>
    </row>
    <row r="210" spans="1:16">
      <c r="A210" s="909" t="s">
        <v>166</v>
      </c>
      <c r="B210" s="993"/>
      <c r="C210" s="982">
        <v>233</v>
      </c>
      <c r="D210" s="791">
        <v>242</v>
      </c>
      <c r="E210" s="791">
        <v>197</v>
      </c>
      <c r="F210" s="791">
        <v>293</v>
      </c>
      <c r="G210" s="983">
        <v>304</v>
      </c>
      <c r="H210" s="983">
        <v>268</v>
      </c>
      <c r="I210" s="983">
        <v>285</v>
      </c>
      <c r="J210" s="791">
        <v>266</v>
      </c>
      <c r="K210" s="982">
        <v>169</v>
      </c>
      <c r="L210" s="982">
        <v>172</v>
      </c>
      <c r="M210" s="984">
        <v>197</v>
      </c>
      <c r="N210" s="991">
        <f t="shared" si="12"/>
        <v>2626</v>
      </c>
      <c r="O210" s="992">
        <f t="shared" si="13"/>
        <v>238.72727272727272</v>
      </c>
      <c r="P210" s="990">
        <f t="shared" si="14"/>
        <v>4.2580791620048322</v>
      </c>
    </row>
    <row r="211" spans="1:16">
      <c r="A211" s="909" t="s">
        <v>457</v>
      </c>
      <c r="B211" s="993"/>
      <c r="C211" s="982">
        <v>0</v>
      </c>
      <c r="D211" s="791">
        <v>1</v>
      </c>
      <c r="E211" s="791">
        <v>4</v>
      </c>
      <c r="F211" s="791">
        <v>0</v>
      </c>
      <c r="G211" s="983">
        <v>0</v>
      </c>
      <c r="H211" s="983">
        <v>0</v>
      </c>
      <c r="I211" s="983">
        <v>0</v>
      </c>
      <c r="J211" s="791">
        <v>0</v>
      </c>
      <c r="K211" s="982">
        <v>0</v>
      </c>
      <c r="L211" s="982">
        <v>0</v>
      </c>
      <c r="M211" s="984">
        <v>0</v>
      </c>
      <c r="N211" s="991">
        <f t="shared" si="12"/>
        <v>5</v>
      </c>
      <c r="O211" s="992">
        <f t="shared" si="13"/>
        <v>0.45454545454545453</v>
      </c>
      <c r="P211" s="990">
        <f t="shared" si="14"/>
        <v>8.1075383891942715E-3</v>
      </c>
    </row>
    <row r="212" spans="1:16">
      <c r="A212" s="909" t="s">
        <v>475</v>
      </c>
      <c r="B212" s="993"/>
      <c r="C212" s="982">
        <v>0</v>
      </c>
      <c r="D212" s="791">
        <v>0</v>
      </c>
      <c r="E212" s="791">
        <v>0</v>
      </c>
      <c r="F212" s="791">
        <v>0</v>
      </c>
      <c r="G212" s="983">
        <v>0</v>
      </c>
      <c r="H212" s="983">
        <v>0</v>
      </c>
      <c r="I212" s="983">
        <v>0</v>
      </c>
      <c r="J212" s="791">
        <v>0</v>
      </c>
      <c r="K212" s="982">
        <v>1</v>
      </c>
      <c r="L212" s="982">
        <v>0</v>
      </c>
      <c r="M212" s="984">
        <v>1</v>
      </c>
      <c r="N212" s="991">
        <f t="shared" si="12"/>
        <v>2</v>
      </c>
      <c r="O212" s="992">
        <f t="shared" si="13"/>
        <v>0.18181818181818182</v>
      </c>
      <c r="P212" s="990">
        <f t="shared" si="14"/>
        <v>3.2430153556777088E-3</v>
      </c>
    </row>
    <row r="213" spans="1:16">
      <c r="A213" s="862" t="s">
        <v>167</v>
      </c>
      <c r="B213" s="993"/>
      <c r="C213" s="982">
        <v>0</v>
      </c>
      <c r="D213" s="791">
        <v>0</v>
      </c>
      <c r="E213" s="791">
        <v>0</v>
      </c>
      <c r="F213" s="791">
        <v>0</v>
      </c>
      <c r="G213" s="983">
        <v>0</v>
      </c>
      <c r="H213" s="983">
        <v>0</v>
      </c>
      <c r="I213" s="983">
        <v>0</v>
      </c>
      <c r="J213" s="791">
        <v>0</v>
      </c>
      <c r="K213" s="982">
        <v>0</v>
      </c>
      <c r="L213" s="982">
        <v>0</v>
      </c>
      <c r="M213" s="984">
        <v>0</v>
      </c>
      <c r="N213" s="991">
        <f t="shared" si="12"/>
        <v>0</v>
      </c>
      <c r="O213" s="992">
        <f t="shared" si="13"/>
        <v>0</v>
      </c>
      <c r="P213" s="990">
        <f t="shared" si="14"/>
        <v>0</v>
      </c>
    </row>
    <row r="214" spans="1:16">
      <c r="A214" s="862" t="s">
        <v>168</v>
      </c>
      <c r="B214" s="993"/>
      <c r="C214" s="982">
        <v>0</v>
      </c>
      <c r="D214" s="791">
        <v>0</v>
      </c>
      <c r="E214" s="791">
        <v>0</v>
      </c>
      <c r="F214" s="791">
        <v>0</v>
      </c>
      <c r="G214" s="983">
        <v>0</v>
      </c>
      <c r="H214" s="983">
        <v>0</v>
      </c>
      <c r="I214" s="983">
        <v>0</v>
      </c>
      <c r="J214" s="791">
        <v>0</v>
      </c>
      <c r="K214" s="982">
        <v>0</v>
      </c>
      <c r="L214" s="982">
        <v>0</v>
      </c>
      <c r="M214" s="984">
        <v>0</v>
      </c>
      <c r="N214" s="991">
        <f t="shared" si="12"/>
        <v>0</v>
      </c>
      <c r="O214" s="992">
        <f t="shared" si="13"/>
        <v>0</v>
      </c>
      <c r="P214" s="990">
        <f t="shared" si="14"/>
        <v>0</v>
      </c>
    </row>
    <row r="215" spans="1:16">
      <c r="A215" s="909" t="s">
        <v>430</v>
      </c>
      <c r="B215" s="993"/>
      <c r="C215" s="982">
        <v>0</v>
      </c>
      <c r="D215" s="791">
        <v>0</v>
      </c>
      <c r="E215" s="791">
        <v>4</v>
      </c>
      <c r="F215" s="791">
        <v>0</v>
      </c>
      <c r="G215" s="983">
        <v>1</v>
      </c>
      <c r="H215" s="983">
        <v>1</v>
      </c>
      <c r="I215" s="983">
        <v>2</v>
      </c>
      <c r="J215" s="791">
        <v>1</v>
      </c>
      <c r="K215" s="982">
        <v>6</v>
      </c>
      <c r="L215" s="982">
        <v>16</v>
      </c>
      <c r="M215" s="984">
        <v>12</v>
      </c>
      <c r="N215" s="991">
        <f t="shared" si="12"/>
        <v>43</v>
      </c>
      <c r="O215" s="992">
        <f t="shared" si="13"/>
        <v>3.9090909090909092</v>
      </c>
      <c r="P215" s="990">
        <f t="shared" si="14"/>
        <v>6.9724830147070746E-2</v>
      </c>
    </row>
    <row r="216" spans="1:16">
      <c r="A216" s="862" t="s">
        <v>169</v>
      </c>
      <c r="B216" s="993"/>
      <c r="C216" s="982">
        <v>4</v>
      </c>
      <c r="D216" s="791">
        <v>0</v>
      </c>
      <c r="E216" s="791">
        <v>0</v>
      </c>
      <c r="F216" s="791">
        <v>1</v>
      </c>
      <c r="G216" s="983">
        <v>1</v>
      </c>
      <c r="H216" s="983">
        <v>1</v>
      </c>
      <c r="I216" s="983">
        <v>4</v>
      </c>
      <c r="J216" s="791">
        <v>3</v>
      </c>
      <c r="K216" s="982">
        <v>4</v>
      </c>
      <c r="L216" s="982">
        <v>4</v>
      </c>
      <c r="M216" s="984">
        <v>2</v>
      </c>
      <c r="N216" s="991">
        <f t="shared" si="12"/>
        <v>24</v>
      </c>
      <c r="O216" s="992">
        <f t="shared" si="13"/>
        <v>2.1818181818181817</v>
      </c>
      <c r="P216" s="990">
        <f t="shared" si="14"/>
        <v>3.8916184268132509E-2</v>
      </c>
    </row>
    <row r="217" spans="1:16">
      <c r="A217" s="909" t="s">
        <v>170</v>
      </c>
      <c r="B217" s="993"/>
      <c r="C217" s="982">
        <v>0</v>
      </c>
      <c r="D217" s="791">
        <v>0</v>
      </c>
      <c r="E217" s="791">
        <v>0</v>
      </c>
      <c r="F217" s="791">
        <v>0</v>
      </c>
      <c r="G217" s="983">
        <v>0</v>
      </c>
      <c r="H217" s="983">
        <v>0</v>
      </c>
      <c r="I217" s="983">
        <v>0</v>
      </c>
      <c r="J217" s="791">
        <v>0</v>
      </c>
      <c r="K217" s="982">
        <v>0</v>
      </c>
      <c r="L217" s="982">
        <v>0</v>
      </c>
      <c r="M217" s="984">
        <v>0</v>
      </c>
      <c r="N217" s="991">
        <f t="shared" si="12"/>
        <v>0</v>
      </c>
      <c r="O217" s="992">
        <f t="shared" si="13"/>
        <v>0</v>
      </c>
      <c r="P217" s="990">
        <f t="shared" si="14"/>
        <v>0</v>
      </c>
    </row>
    <row r="218" spans="1:16">
      <c r="A218" s="862" t="s">
        <v>171</v>
      </c>
      <c r="B218" s="993"/>
      <c r="C218" s="982">
        <v>19</v>
      </c>
      <c r="D218" s="791">
        <v>14</v>
      </c>
      <c r="E218" s="791">
        <v>14</v>
      </c>
      <c r="F218" s="791">
        <v>9</v>
      </c>
      <c r="G218" s="983">
        <v>10</v>
      </c>
      <c r="H218" s="983">
        <v>8</v>
      </c>
      <c r="I218" s="983">
        <v>18</v>
      </c>
      <c r="J218" s="791">
        <v>13</v>
      </c>
      <c r="K218" s="982">
        <v>17</v>
      </c>
      <c r="L218" s="982">
        <v>35</v>
      </c>
      <c r="M218" s="984">
        <v>35</v>
      </c>
      <c r="N218" s="991">
        <f t="shared" si="12"/>
        <v>192</v>
      </c>
      <c r="O218" s="992">
        <f t="shared" si="13"/>
        <v>17.454545454545453</v>
      </c>
      <c r="P218" s="990">
        <f t="shared" si="14"/>
        <v>0.31132947414506007</v>
      </c>
    </row>
    <row r="219" spans="1:16">
      <c r="A219" s="862" t="s">
        <v>172</v>
      </c>
      <c r="B219" s="993"/>
      <c r="C219" s="982">
        <v>0</v>
      </c>
      <c r="D219" s="791">
        <v>0</v>
      </c>
      <c r="E219" s="791">
        <v>1</v>
      </c>
      <c r="F219" s="791">
        <v>0</v>
      </c>
      <c r="G219" s="983">
        <v>0</v>
      </c>
      <c r="H219" s="983">
        <v>0</v>
      </c>
      <c r="I219" s="983">
        <v>0</v>
      </c>
      <c r="J219" s="791">
        <v>0</v>
      </c>
      <c r="K219" s="982">
        <v>0</v>
      </c>
      <c r="L219" s="982">
        <v>0</v>
      </c>
      <c r="M219" s="984">
        <v>0</v>
      </c>
      <c r="N219" s="991">
        <f t="shared" ref="N219:N259" si="15">SUM(B219:M219)</f>
        <v>1</v>
      </c>
      <c r="O219" s="992">
        <f t="shared" ref="O219:O259" si="16">AVERAGE(B219:M219)</f>
        <v>9.0909090909090912E-2</v>
      </c>
      <c r="P219" s="990">
        <f t="shared" si="14"/>
        <v>1.6215076778388544E-3</v>
      </c>
    </row>
    <row r="220" spans="1:16">
      <c r="A220" s="862" t="s">
        <v>173</v>
      </c>
      <c r="B220" s="993"/>
      <c r="C220" s="982">
        <v>0</v>
      </c>
      <c r="D220" s="791">
        <v>0</v>
      </c>
      <c r="E220" s="791">
        <v>0</v>
      </c>
      <c r="F220" s="791">
        <v>0</v>
      </c>
      <c r="G220" s="983">
        <v>0</v>
      </c>
      <c r="H220" s="983">
        <v>0</v>
      </c>
      <c r="I220" s="983">
        <v>0</v>
      </c>
      <c r="J220" s="791">
        <v>0</v>
      </c>
      <c r="K220" s="982">
        <v>0</v>
      </c>
      <c r="L220" s="982">
        <v>0</v>
      </c>
      <c r="M220" s="984">
        <v>0</v>
      </c>
      <c r="N220" s="991">
        <f t="shared" si="15"/>
        <v>0</v>
      </c>
      <c r="O220" s="992">
        <f t="shared" si="16"/>
        <v>0</v>
      </c>
      <c r="P220" s="990">
        <f t="shared" si="14"/>
        <v>0</v>
      </c>
    </row>
    <row r="221" spans="1:16">
      <c r="A221" s="862" t="s">
        <v>504</v>
      </c>
      <c r="B221" s="993"/>
      <c r="C221" s="982">
        <v>1</v>
      </c>
      <c r="D221" s="791">
        <v>0</v>
      </c>
      <c r="E221" s="791">
        <v>0</v>
      </c>
      <c r="F221" s="791">
        <v>0</v>
      </c>
      <c r="G221" s="983">
        <v>0</v>
      </c>
      <c r="H221" s="983">
        <v>0</v>
      </c>
      <c r="I221" s="983">
        <v>0</v>
      </c>
      <c r="J221" s="791">
        <v>1</v>
      </c>
      <c r="K221" s="982">
        <v>0</v>
      </c>
      <c r="L221" s="982">
        <v>0</v>
      </c>
      <c r="M221" s="984">
        <v>0</v>
      </c>
      <c r="N221" s="991">
        <f t="shared" si="15"/>
        <v>2</v>
      </c>
      <c r="O221" s="992">
        <f t="shared" si="16"/>
        <v>0.18181818181818182</v>
      </c>
      <c r="P221" s="990">
        <f t="shared" si="14"/>
        <v>3.2430153556777088E-3</v>
      </c>
    </row>
    <row r="222" spans="1:16">
      <c r="A222" s="862" t="s">
        <v>174</v>
      </c>
      <c r="B222" s="993"/>
      <c r="C222" s="982">
        <v>18</v>
      </c>
      <c r="D222" s="791">
        <v>13</v>
      </c>
      <c r="E222" s="791">
        <v>21</v>
      </c>
      <c r="F222" s="791">
        <v>28</v>
      </c>
      <c r="G222" s="983">
        <v>21</v>
      </c>
      <c r="H222" s="983">
        <v>17</v>
      </c>
      <c r="I222" s="983">
        <v>16</v>
      </c>
      <c r="J222" s="791">
        <v>19</v>
      </c>
      <c r="K222" s="982">
        <v>16</v>
      </c>
      <c r="L222" s="982">
        <v>14</v>
      </c>
      <c r="M222" s="984">
        <v>23</v>
      </c>
      <c r="N222" s="991">
        <f t="shared" si="15"/>
        <v>206</v>
      </c>
      <c r="O222" s="992">
        <f t="shared" si="16"/>
        <v>18.727272727272727</v>
      </c>
      <c r="P222" s="990">
        <f t="shared" si="14"/>
        <v>0.33403058163480404</v>
      </c>
    </row>
    <row r="223" spans="1:16">
      <c r="A223" s="862" t="s">
        <v>458</v>
      </c>
      <c r="B223" s="993"/>
      <c r="C223" s="982">
        <v>3</v>
      </c>
      <c r="D223" s="791">
        <v>0</v>
      </c>
      <c r="E223" s="791">
        <v>4</v>
      </c>
      <c r="F223" s="791">
        <v>1</v>
      </c>
      <c r="G223" s="983">
        <v>1</v>
      </c>
      <c r="H223" s="983">
        <v>0</v>
      </c>
      <c r="I223" s="983">
        <v>0</v>
      </c>
      <c r="J223" s="791">
        <v>0</v>
      </c>
      <c r="K223" s="982">
        <v>0</v>
      </c>
      <c r="L223" s="982">
        <v>0</v>
      </c>
      <c r="M223" s="984">
        <v>1</v>
      </c>
      <c r="N223" s="991">
        <f t="shared" si="15"/>
        <v>10</v>
      </c>
      <c r="O223" s="992">
        <f t="shared" si="16"/>
        <v>0.90909090909090906</v>
      </c>
      <c r="P223" s="990">
        <f t="shared" si="14"/>
        <v>1.6215076778388543E-2</v>
      </c>
    </row>
    <row r="224" spans="1:16">
      <c r="A224" s="862" t="s">
        <v>175</v>
      </c>
      <c r="B224" s="993"/>
      <c r="C224" s="982">
        <v>9</v>
      </c>
      <c r="D224" s="791">
        <v>23</v>
      </c>
      <c r="E224" s="791">
        <v>11</v>
      </c>
      <c r="F224" s="791">
        <v>24</v>
      </c>
      <c r="G224" s="983">
        <v>17</v>
      </c>
      <c r="H224" s="983">
        <v>19</v>
      </c>
      <c r="I224" s="983">
        <v>21</v>
      </c>
      <c r="J224" s="791">
        <v>23</v>
      </c>
      <c r="K224" s="982">
        <v>15</v>
      </c>
      <c r="L224" s="982">
        <v>16</v>
      </c>
      <c r="M224" s="984">
        <v>20</v>
      </c>
      <c r="N224" s="991">
        <f t="shared" si="15"/>
        <v>198</v>
      </c>
      <c r="O224" s="992">
        <f t="shared" si="16"/>
        <v>18</v>
      </c>
      <c r="P224" s="990">
        <f t="shared" si="14"/>
        <v>0.32105852021209319</v>
      </c>
    </row>
    <row r="225" spans="1:16">
      <c r="A225" s="909" t="s">
        <v>176</v>
      </c>
      <c r="B225" s="993"/>
      <c r="C225" s="982">
        <v>1</v>
      </c>
      <c r="D225" s="791">
        <v>0</v>
      </c>
      <c r="E225" s="791">
        <v>0</v>
      </c>
      <c r="F225" s="791">
        <v>0</v>
      </c>
      <c r="G225" s="983">
        <v>0</v>
      </c>
      <c r="H225" s="983">
        <v>1</v>
      </c>
      <c r="I225" s="983">
        <v>1</v>
      </c>
      <c r="J225" s="791">
        <v>6</v>
      </c>
      <c r="K225" s="982">
        <v>1</v>
      </c>
      <c r="L225" s="982">
        <v>0</v>
      </c>
      <c r="M225" s="984">
        <v>2</v>
      </c>
      <c r="N225" s="991">
        <f t="shared" si="15"/>
        <v>12</v>
      </c>
      <c r="O225" s="992">
        <f t="shared" si="16"/>
        <v>1.0909090909090908</v>
      </c>
      <c r="P225" s="990">
        <f t="shared" si="14"/>
        <v>1.9458092134066254E-2</v>
      </c>
    </row>
    <row r="226" spans="1:16">
      <c r="A226" s="909" t="s">
        <v>508</v>
      </c>
      <c r="B226" s="993"/>
      <c r="C226" s="982">
        <v>0</v>
      </c>
      <c r="D226" s="791">
        <v>0</v>
      </c>
      <c r="E226" s="791">
        <v>0</v>
      </c>
      <c r="F226" s="791">
        <v>0</v>
      </c>
      <c r="G226" s="983">
        <v>0</v>
      </c>
      <c r="H226" s="983">
        <v>0</v>
      </c>
      <c r="I226" s="983">
        <v>0</v>
      </c>
      <c r="J226" s="791">
        <v>0</v>
      </c>
      <c r="K226" s="982">
        <v>0</v>
      </c>
      <c r="L226" s="982">
        <v>0</v>
      </c>
      <c r="M226" s="984">
        <v>0</v>
      </c>
      <c r="N226" s="991">
        <f t="shared" si="15"/>
        <v>0</v>
      </c>
      <c r="O226" s="992">
        <f t="shared" si="16"/>
        <v>0</v>
      </c>
      <c r="P226" s="990">
        <f t="shared" si="14"/>
        <v>0</v>
      </c>
    </row>
    <row r="227" spans="1:16">
      <c r="A227" s="909" t="s">
        <v>459</v>
      </c>
      <c r="B227" s="993"/>
      <c r="C227" s="982">
        <v>2</v>
      </c>
      <c r="D227" s="791">
        <v>0</v>
      </c>
      <c r="E227" s="791">
        <v>0</v>
      </c>
      <c r="F227" s="791">
        <v>0</v>
      </c>
      <c r="G227" s="983">
        <v>0</v>
      </c>
      <c r="H227" s="983">
        <v>0</v>
      </c>
      <c r="I227" s="983">
        <v>1</v>
      </c>
      <c r="J227" s="791">
        <v>5</v>
      </c>
      <c r="K227" s="982">
        <v>3</v>
      </c>
      <c r="L227" s="982">
        <v>0</v>
      </c>
      <c r="M227" s="984">
        <v>0</v>
      </c>
      <c r="N227" s="991">
        <f t="shared" si="15"/>
        <v>11</v>
      </c>
      <c r="O227" s="992">
        <f t="shared" si="16"/>
        <v>1</v>
      </c>
      <c r="P227" s="990">
        <f t="shared" si="14"/>
        <v>1.7836584456227399E-2</v>
      </c>
    </row>
    <row r="228" spans="1:16">
      <c r="A228" s="909" t="s">
        <v>536</v>
      </c>
      <c r="B228" s="993"/>
      <c r="C228" s="982">
        <v>0</v>
      </c>
      <c r="D228" s="791">
        <v>0</v>
      </c>
      <c r="E228" s="983">
        <v>0</v>
      </c>
      <c r="F228" s="983">
        <v>0</v>
      </c>
      <c r="G228" s="983">
        <v>0</v>
      </c>
      <c r="H228" s="983">
        <v>0</v>
      </c>
      <c r="I228" s="983">
        <v>0</v>
      </c>
      <c r="J228" s="983">
        <v>0</v>
      </c>
      <c r="K228" s="982">
        <v>0</v>
      </c>
      <c r="L228" s="982">
        <v>0</v>
      </c>
      <c r="M228" s="984">
        <v>0</v>
      </c>
      <c r="N228" s="991">
        <f>SUM(B228:M228)</f>
        <v>0</v>
      </c>
      <c r="O228" s="992">
        <f t="shared" ref="O228" si="17">AVERAGE(B228:M228)</f>
        <v>0</v>
      </c>
      <c r="P228" s="990">
        <f t="shared" si="14"/>
        <v>0</v>
      </c>
    </row>
    <row r="229" spans="1:16">
      <c r="A229" s="909" t="s">
        <v>464</v>
      </c>
      <c r="B229" s="993"/>
      <c r="C229" s="982">
        <v>0</v>
      </c>
      <c r="D229" s="791">
        <v>0</v>
      </c>
      <c r="E229" s="791">
        <v>0</v>
      </c>
      <c r="F229" s="791">
        <v>0</v>
      </c>
      <c r="G229" s="983">
        <v>0</v>
      </c>
      <c r="H229" s="983">
        <v>0</v>
      </c>
      <c r="I229" s="983">
        <v>0</v>
      </c>
      <c r="J229" s="791">
        <v>0</v>
      </c>
      <c r="K229" s="982">
        <v>0</v>
      </c>
      <c r="L229" s="982">
        <v>0</v>
      </c>
      <c r="M229" s="984">
        <v>0</v>
      </c>
      <c r="N229" s="991">
        <f t="shared" si="15"/>
        <v>0</v>
      </c>
      <c r="O229" s="992">
        <f t="shared" si="16"/>
        <v>0</v>
      </c>
      <c r="P229" s="990">
        <f t="shared" si="14"/>
        <v>0</v>
      </c>
    </row>
    <row r="230" spans="1:16">
      <c r="A230" s="909" t="s">
        <v>476</v>
      </c>
      <c r="B230" s="993"/>
      <c r="C230" s="982">
        <v>0</v>
      </c>
      <c r="D230" s="791">
        <v>0</v>
      </c>
      <c r="E230" s="791">
        <v>0</v>
      </c>
      <c r="F230" s="791">
        <v>0</v>
      </c>
      <c r="G230" s="983">
        <v>0</v>
      </c>
      <c r="H230" s="983">
        <v>0</v>
      </c>
      <c r="I230" s="983">
        <v>0</v>
      </c>
      <c r="J230" s="791">
        <v>0</v>
      </c>
      <c r="K230" s="982">
        <v>0</v>
      </c>
      <c r="L230" s="982">
        <v>0</v>
      </c>
      <c r="M230" s="984">
        <v>2</v>
      </c>
      <c r="N230" s="991">
        <f t="shared" si="15"/>
        <v>2</v>
      </c>
      <c r="O230" s="992">
        <f t="shared" si="16"/>
        <v>0.18181818181818182</v>
      </c>
      <c r="P230" s="990">
        <f t="shared" si="14"/>
        <v>3.2430153556777088E-3</v>
      </c>
    </row>
    <row r="231" spans="1:16">
      <c r="A231" s="909" t="s">
        <v>417</v>
      </c>
      <c r="B231" s="993"/>
      <c r="C231" s="982">
        <v>4</v>
      </c>
      <c r="D231" s="791">
        <v>3</v>
      </c>
      <c r="E231" s="791">
        <v>4</v>
      </c>
      <c r="F231" s="791">
        <v>0</v>
      </c>
      <c r="G231" s="983">
        <v>4</v>
      </c>
      <c r="H231" s="983">
        <v>2</v>
      </c>
      <c r="I231" s="983">
        <v>0</v>
      </c>
      <c r="J231" s="791">
        <v>5</v>
      </c>
      <c r="K231" s="982">
        <v>3</v>
      </c>
      <c r="L231" s="982">
        <v>1</v>
      </c>
      <c r="M231" s="984">
        <v>7</v>
      </c>
      <c r="N231" s="991">
        <f t="shared" si="15"/>
        <v>33</v>
      </c>
      <c r="O231" s="992">
        <f t="shared" si="16"/>
        <v>3</v>
      </c>
      <c r="P231" s="990">
        <f t="shared" si="14"/>
        <v>5.3509753368682203E-2</v>
      </c>
    </row>
    <row r="232" spans="1:16">
      <c r="A232" s="862" t="s">
        <v>177</v>
      </c>
      <c r="B232" s="993"/>
      <c r="C232" s="982">
        <v>0</v>
      </c>
      <c r="D232" s="791">
        <v>2</v>
      </c>
      <c r="E232" s="791">
        <v>5</v>
      </c>
      <c r="F232" s="791">
        <v>1</v>
      </c>
      <c r="G232" s="983">
        <v>1</v>
      </c>
      <c r="H232" s="983">
        <v>0</v>
      </c>
      <c r="I232" s="983">
        <v>2</v>
      </c>
      <c r="J232" s="791">
        <v>2</v>
      </c>
      <c r="K232" s="982">
        <v>0</v>
      </c>
      <c r="L232" s="982">
        <v>1</v>
      </c>
      <c r="M232" s="984">
        <v>1</v>
      </c>
      <c r="N232" s="991">
        <f t="shared" si="15"/>
        <v>15</v>
      </c>
      <c r="O232" s="992">
        <f t="shared" si="16"/>
        <v>1.3636363636363635</v>
      </c>
      <c r="P232" s="990">
        <f t="shared" si="14"/>
        <v>2.4322615167582818E-2</v>
      </c>
    </row>
    <row r="233" spans="1:16">
      <c r="A233" s="862" t="s">
        <v>179</v>
      </c>
      <c r="B233" s="993"/>
      <c r="C233" s="982">
        <v>7</v>
      </c>
      <c r="D233" s="791">
        <v>11</v>
      </c>
      <c r="E233" s="791">
        <v>0</v>
      </c>
      <c r="F233" s="791">
        <v>2</v>
      </c>
      <c r="G233" s="983">
        <v>2</v>
      </c>
      <c r="H233" s="983">
        <v>11</v>
      </c>
      <c r="I233" s="983">
        <v>5</v>
      </c>
      <c r="J233" s="791">
        <v>2</v>
      </c>
      <c r="K233" s="982">
        <v>7</v>
      </c>
      <c r="L233" s="982">
        <v>2</v>
      </c>
      <c r="M233" s="984">
        <v>8</v>
      </c>
      <c r="N233" s="991">
        <f t="shared" si="15"/>
        <v>57</v>
      </c>
      <c r="O233" s="992">
        <f t="shared" si="16"/>
        <v>5.1818181818181817</v>
      </c>
      <c r="P233" s="990">
        <f t="shared" si="14"/>
        <v>9.2425937636814712E-2</v>
      </c>
    </row>
    <row r="234" spans="1:16">
      <c r="A234" s="862" t="s">
        <v>178</v>
      </c>
      <c r="B234" s="993"/>
      <c r="C234" s="982">
        <v>0</v>
      </c>
      <c r="D234" s="791">
        <v>0</v>
      </c>
      <c r="E234" s="791">
        <v>0</v>
      </c>
      <c r="F234" s="791">
        <v>0</v>
      </c>
      <c r="G234" s="983">
        <v>0</v>
      </c>
      <c r="H234" s="983">
        <v>0</v>
      </c>
      <c r="I234" s="983">
        <v>0</v>
      </c>
      <c r="J234" s="791">
        <v>0</v>
      </c>
      <c r="K234" s="982">
        <v>0</v>
      </c>
      <c r="L234" s="982">
        <v>0</v>
      </c>
      <c r="M234" s="984">
        <v>0</v>
      </c>
      <c r="N234" s="991">
        <f t="shared" si="15"/>
        <v>0</v>
      </c>
      <c r="O234" s="992">
        <f t="shared" si="16"/>
        <v>0</v>
      </c>
      <c r="P234" s="990">
        <f t="shared" si="14"/>
        <v>0</v>
      </c>
    </row>
    <row r="235" spans="1:16">
      <c r="A235" s="862" t="s">
        <v>180</v>
      </c>
      <c r="B235" s="993"/>
      <c r="C235" s="982">
        <v>5</v>
      </c>
      <c r="D235" s="791">
        <v>4</v>
      </c>
      <c r="E235" s="791">
        <v>4</v>
      </c>
      <c r="F235" s="791">
        <v>2</v>
      </c>
      <c r="G235" s="983">
        <v>6</v>
      </c>
      <c r="H235" s="983">
        <v>11</v>
      </c>
      <c r="I235" s="983">
        <v>5</v>
      </c>
      <c r="J235" s="791">
        <v>4</v>
      </c>
      <c r="K235" s="982">
        <v>7</v>
      </c>
      <c r="L235" s="982">
        <v>12</v>
      </c>
      <c r="M235" s="984">
        <v>10</v>
      </c>
      <c r="N235" s="991">
        <f t="shared" si="15"/>
        <v>70</v>
      </c>
      <c r="O235" s="992">
        <f t="shared" si="16"/>
        <v>6.3636363636363633</v>
      </c>
      <c r="P235" s="990">
        <f t="shared" si="14"/>
        <v>0.11350553744871983</v>
      </c>
    </row>
    <row r="236" spans="1:16">
      <c r="A236" s="862" t="s">
        <v>181</v>
      </c>
      <c r="B236" s="993"/>
      <c r="C236" s="982">
        <v>0</v>
      </c>
      <c r="D236" s="791">
        <v>0</v>
      </c>
      <c r="E236" s="791">
        <v>0</v>
      </c>
      <c r="F236" s="791">
        <v>0</v>
      </c>
      <c r="G236" s="983">
        <v>0</v>
      </c>
      <c r="H236" s="983">
        <v>0</v>
      </c>
      <c r="I236" s="983">
        <v>0</v>
      </c>
      <c r="J236" s="791">
        <v>0</v>
      </c>
      <c r="K236" s="982">
        <v>0</v>
      </c>
      <c r="L236" s="982">
        <v>0</v>
      </c>
      <c r="M236" s="984">
        <v>2</v>
      </c>
      <c r="N236" s="991">
        <f t="shared" si="15"/>
        <v>2</v>
      </c>
      <c r="O236" s="992">
        <f t="shared" si="16"/>
        <v>0.18181818181818182</v>
      </c>
      <c r="P236" s="990">
        <f t="shared" si="14"/>
        <v>3.2430153556777088E-3</v>
      </c>
    </row>
    <row r="237" spans="1:16">
      <c r="A237" s="862" t="s">
        <v>509</v>
      </c>
      <c r="B237" s="993"/>
      <c r="C237" s="982">
        <v>8</v>
      </c>
      <c r="D237" s="791">
        <v>1</v>
      </c>
      <c r="E237" s="791">
        <v>3</v>
      </c>
      <c r="F237" s="791">
        <v>3</v>
      </c>
      <c r="G237" s="983">
        <v>3</v>
      </c>
      <c r="H237" s="983">
        <v>9</v>
      </c>
      <c r="I237" s="983">
        <v>13</v>
      </c>
      <c r="J237" s="791">
        <v>0</v>
      </c>
      <c r="K237" s="982">
        <v>0</v>
      </c>
      <c r="L237" s="982">
        <v>0</v>
      </c>
      <c r="M237" s="984">
        <v>0</v>
      </c>
      <c r="N237" s="991">
        <f t="shared" si="15"/>
        <v>40</v>
      </c>
      <c r="O237" s="992">
        <f t="shared" si="16"/>
        <v>3.6363636363636362</v>
      </c>
      <c r="P237" s="990">
        <f t="shared" si="14"/>
        <v>6.4860307113554172E-2</v>
      </c>
    </row>
    <row r="238" spans="1:16">
      <c r="A238" s="862" t="s">
        <v>182</v>
      </c>
      <c r="B238" s="993"/>
      <c r="C238" s="982">
        <v>137</v>
      </c>
      <c r="D238" s="791">
        <v>194</v>
      </c>
      <c r="E238" s="791">
        <v>149</v>
      </c>
      <c r="F238" s="791">
        <v>161</v>
      </c>
      <c r="G238" s="983">
        <v>142</v>
      </c>
      <c r="H238" s="983">
        <v>159</v>
      </c>
      <c r="I238" s="983">
        <v>166</v>
      </c>
      <c r="J238" s="791">
        <v>176</v>
      </c>
      <c r="K238" s="982">
        <v>151</v>
      </c>
      <c r="L238" s="982">
        <v>131</v>
      </c>
      <c r="M238" s="984">
        <v>162</v>
      </c>
      <c r="N238" s="991">
        <f t="shared" si="15"/>
        <v>1728</v>
      </c>
      <c r="O238" s="992">
        <f t="shared" si="16"/>
        <v>157.09090909090909</v>
      </c>
      <c r="P238" s="990">
        <f t="shared" si="14"/>
        <v>2.8019652673055404</v>
      </c>
    </row>
    <row r="239" spans="1:16">
      <c r="A239" s="862" t="s">
        <v>183</v>
      </c>
      <c r="B239" s="993"/>
      <c r="C239" s="982">
        <v>2</v>
      </c>
      <c r="D239" s="791">
        <v>0</v>
      </c>
      <c r="E239" s="791">
        <v>0</v>
      </c>
      <c r="F239" s="791">
        <v>0</v>
      </c>
      <c r="G239" s="983">
        <v>0</v>
      </c>
      <c r="H239" s="983">
        <v>2</v>
      </c>
      <c r="I239" s="983">
        <v>0</v>
      </c>
      <c r="J239" s="791">
        <v>0</v>
      </c>
      <c r="K239" s="982">
        <v>0</v>
      </c>
      <c r="L239" s="982">
        <v>0</v>
      </c>
      <c r="M239" s="984">
        <v>2</v>
      </c>
      <c r="N239" s="991">
        <f t="shared" si="15"/>
        <v>6</v>
      </c>
      <c r="O239" s="992">
        <f t="shared" si="16"/>
        <v>0.54545454545454541</v>
      </c>
      <c r="P239" s="990">
        <f t="shared" si="14"/>
        <v>9.7290460670331272E-3</v>
      </c>
    </row>
    <row r="240" spans="1:16">
      <c r="A240" s="862" t="s">
        <v>184</v>
      </c>
      <c r="B240" s="993"/>
      <c r="C240" s="982">
        <v>27</v>
      </c>
      <c r="D240" s="791">
        <v>128</v>
      </c>
      <c r="E240" s="791">
        <v>25</v>
      </c>
      <c r="F240" s="791">
        <v>17</v>
      </c>
      <c r="G240" s="983">
        <v>11</v>
      </c>
      <c r="H240" s="983">
        <v>15</v>
      </c>
      <c r="I240" s="983">
        <v>22</v>
      </c>
      <c r="J240" s="791">
        <v>16</v>
      </c>
      <c r="K240" s="982">
        <v>23</v>
      </c>
      <c r="L240" s="982">
        <v>16</v>
      </c>
      <c r="M240" s="984">
        <v>28</v>
      </c>
      <c r="N240" s="991">
        <f t="shared" si="15"/>
        <v>328</v>
      </c>
      <c r="O240" s="992">
        <f t="shared" si="16"/>
        <v>29.818181818181817</v>
      </c>
      <c r="P240" s="990">
        <f t="shared" si="14"/>
        <v>0.53185451833114428</v>
      </c>
    </row>
    <row r="241" spans="1:16">
      <c r="A241" s="862" t="s">
        <v>494</v>
      </c>
      <c r="B241" s="993"/>
      <c r="C241" s="982">
        <v>0</v>
      </c>
      <c r="D241" s="791">
        <v>0</v>
      </c>
      <c r="E241" s="791">
        <v>0</v>
      </c>
      <c r="F241" s="791">
        <v>0</v>
      </c>
      <c r="G241" s="983">
        <v>0</v>
      </c>
      <c r="H241" s="983">
        <v>0</v>
      </c>
      <c r="I241" s="983">
        <v>0</v>
      </c>
      <c r="J241" s="791">
        <v>0</v>
      </c>
      <c r="K241" s="982">
        <v>1</v>
      </c>
      <c r="L241" s="982">
        <v>0</v>
      </c>
      <c r="M241" s="984">
        <v>0</v>
      </c>
      <c r="N241" s="991">
        <f t="shared" si="15"/>
        <v>1</v>
      </c>
      <c r="O241" s="992">
        <f t="shared" si="16"/>
        <v>9.0909090909090912E-2</v>
      </c>
      <c r="P241" s="990">
        <f t="shared" si="14"/>
        <v>1.6215076778388544E-3</v>
      </c>
    </row>
    <row r="242" spans="1:16">
      <c r="A242" s="862" t="s">
        <v>185</v>
      </c>
      <c r="B242" s="993"/>
      <c r="C242" s="982">
        <v>2</v>
      </c>
      <c r="D242" s="791">
        <v>7</v>
      </c>
      <c r="E242" s="791">
        <v>4</v>
      </c>
      <c r="F242" s="791">
        <v>7</v>
      </c>
      <c r="G242" s="983">
        <v>17</v>
      </c>
      <c r="H242" s="983">
        <v>19</v>
      </c>
      <c r="I242" s="983">
        <v>6</v>
      </c>
      <c r="J242" s="791">
        <v>0</v>
      </c>
      <c r="K242" s="982">
        <v>2</v>
      </c>
      <c r="L242" s="982">
        <v>1</v>
      </c>
      <c r="M242" s="984">
        <v>4</v>
      </c>
      <c r="N242" s="991">
        <f t="shared" si="15"/>
        <v>69</v>
      </c>
      <c r="O242" s="992">
        <f t="shared" si="16"/>
        <v>6.2727272727272725</v>
      </c>
      <c r="P242" s="990">
        <f t="shared" si="14"/>
        <v>0.11188402977088097</v>
      </c>
    </row>
    <row r="243" spans="1:16">
      <c r="A243" s="909" t="s">
        <v>186</v>
      </c>
      <c r="B243" s="993"/>
      <c r="C243" s="982">
        <v>10</v>
      </c>
      <c r="D243" s="791">
        <v>10</v>
      </c>
      <c r="E243" s="791">
        <v>9</v>
      </c>
      <c r="F243" s="791">
        <v>9</v>
      </c>
      <c r="G243" s="983">
        <v>8</v>
      </c>
      <c r="H243" s="983">
        <v>6</v>
      </c>
      <c r="I243" s="983">
        <v>6</v>
      </c>
      <c r="J243" s="791">
        <v>10</v>
      </c>
      <c r="K243" s="982">
        <v>12</v>
      </c>
      <c r="L243" s="982">
        <v>13</v>
      </c>
      <c r="M243" s="984">
        <v>18</v>
      </c>
      <c r="N243" s="991">
        <f t="shared" si="15"/>
        <v>111</v>
      </c>
      <c r="O243" s="992">
        <f t="shared" si="16"/>
        <v>10.090909090909092</v>
      </c>
      <c r="P243" s="990">
        <f t="shared" si="14"/>
        <v>0.17998735224011286</v>
      </c>
    </row>
    <row r="244" spans="1:16">
      <c r="A244" s="909" t="s">
        <v>187</v>
      </c>
      <c r="B244" s="993"/>
      <c r="C244" s="982">
        <v>0</v>
      </c>
      <c r="D244" s="791">
        <v>0</v>
      </c>
      <c r="E244" s="791">
        <v>3</v>
      </c>
      <c r="F244" s="791">
        <v>3</v>
      </c>
      <c r="G244" s="983">
        <v>4</v>
      </c>
      <c r="H244" s="983">
        <v>1</v>
      </c>
      <c r="I244" s="983">
        <v>0</v>
      </c>
      <c r="J244" s="791">
        <v>9</v>
      </c>
      <c r="K244" s="982">
        <v>2</v>
      </c>
      <c r="L244" s="982">
        <v>0</v>
      </c>
      <c r="M244" s="984">
        <v>0</v>
      </c>
      <c r="N244" s="991">
        <f t="shared" si="15"/>
        <v>22</v>
      </c>
      <c r="O244" s="992">
        <f t="shared" si="16"/>
        <v>2</v>
      </c>
      <c r="P244" s="990">
        <f t="shared" si="14"/>
        <v>3.5673168912454797E-2</v>
      </c>
    </row>
    <row r="245" spans="1:16">
      <c r="A245" s="862" t="s">
        <v>188</v>
      </c>
      <c r="B245" s="993"/>
      <c r="C245" s="982">
        <v>54</v>
      </c>
      <c r="D245" s="791">
        <v>49</v>
      </c>
      <c r="E245" s="791">
        <v>63</v>
      </c>
      <c r="F245" s="791">
        <v>37</v>
      </c>
      <c r="G245" s="983">
        <v>58</v>
      </c>
      <c r="H245" s="983">
        <v>68</v>
      </c>
      <c r="I245" s="983">
        <v>54</v>
      </c>
      <c r="J245" s="791">
        <v>93</v>
      </c>
      <c r="K245" s="982">
        <v>112</v>
      </c>
      <c r="L245" s="982">
        <v>124</v>
      </c>
      <c r="M245" s="984">
        <v>120</v>
      </c>
      <c r="N245" s="991">
        <f t="shared" si="15"/>
        <v>832</v>
      </c>
      <c r="O245" s="992">
        <f t="shared" si="16"/>
        <v>75.63636363636364</v>
      </c>
      <c r="P245" s="990">
        <f t="shared" si="14"/>
        <v>1.349094387961927</v>
      </c>
    </row>
    <row r="246" spans="1:16">
      <c r="A246" s="862" t="s">
        <v>189</v>
      </c>
      <c r="B246" s="993"/>
      <c r="C246" s="982">
        <v>10</v>
      </c>
      <c r="D246" s="791">
        <v>13</v>
      </c>
      <c r="E246" s="791">
        <v>17</v>
      </c>
      <c r="F246" s="791">
        <v>19</v>
      </c>
      <c r="G246" s="983">
        <v>14</v>
      </c>
      <c r="H246" s="983">
        <v>14</v>
      </c>
      <c r="I246" s="983">
        <v>35</v>
      </c>
      <c r="J246" s="791">
        <v>33</v>
      </c>
      <c r="K246" s="982">
        <v>45</v>
      </c>
      <c r="L246" s="982">
        <v>97</v>
      </c>
      <c r="M246" s="984">
        <v>34</v>
      </c>
      <c r="N246" s="991">
        <f t="shared" si="15"/>
        <v>331</v>
      </c>
      <c r="O246" s="992">
        <f t="shared" si="16"/>
        <v>30.09090909090909</v>
      </c>
      <c r="P246" s="990">
        <f t="shared" si="14"/>
        <v>0.53671904136466086</v>
      </c>
    </row>
    <row r="247" spans="1:16">
      <c r="A247" s="862" t="s">
        <v>441</v>
      </c>
      <c r="B247" s="993"/>
      <c r="C247" s="982">
        <v>0</v>
      </c>
      <c r="D247" s="791">
        <v>0</v>
      </c>
      <c r="E247" s="791">
        <v>0</v>
      </c>
      <c r="F247" s="791">
        <v>3</v>
      </c>
      <c r="G247" s="983">
        <v>0</v>
      </c>
      <c r="H247" s="983">
        <v>1</v>
      </c>
      <c r="I247" s="983">
        <v>0</v>
      </c>
      <c r="J247" s="791">
        <v>2</v>
      </c>
      <c r="K247" s="982">
        <v>0</v>
      </c>
      <c r="L247" s="982">
        <v>1</v>
      </c>
      <c r="M247" s="984">
        <v>1</v>
      </c>
      <c r="N247" s="991">
        <f t="shared" si="15"/>
        <v>8</v>
      </c>
      <c r="O247" s="992">
        <f t="shared" si="16"/>
        <v>0.72727272727272729</v>
      </c>
      <c r="P247" s="990">
        <f t="shared" si="14"/>
        <v>1.2972061422710835E-2</v>
      </c>
    </row>
    <row r="248" spans="1:16">
      <c r="A248" s="862" t="s">
        <v>465</v>
      </c>
      <c r="B248" s="993"/>
      <c r="C248" s="982">
        <v>0</v>
      </c>
      <c r="D248" s="791">
        <v>0</v>
      </c>
      <c r="E248" s="791">
        <v>0</v>
      </c>
      <c r="F248" s="791">
        <v>1</v>
      </c>
      <c r="G248" s="983">
        <v>0</v>
      </c>
      <c r="H248" s="983">
        <v>0</v>
      </c>
      <c r="I248" s="983">
        <v>0</v>
      </c>
      <c r="J248" s="791">
        <v>0</v>
      </c>
      <c r="K248" s="982">
        <v>0</v>
      </c>
      <c r="L248" s="982">
        <v>0</v>
      </c>
      <c r="M248" s="984">
        <v>0</v>
      </c>
      <c r="N248" s="991">
        <f t="shared" si="15"/>
        <v>1</v>
      </c>
      <c r="O248" s="992">
        <f t="shared" si="16"/>
        <v>9.0909090909090912E-2</v>
      </c>
      <c r="P248" s="990">
        <f t="shared" si="14"/>
        <v>1.6215076778388544E-3</v>
      </c>
    </row>
    <row r="249" spans="1:16">
      <c r="A249" s="862" t="s">
        <v>190</v>
      </c>
      <c r="B249" s="993"/>
      <c r="C249" s="982">
        <v>5</v>
      </c>
      <c r="D249" s="791">
        <v>1</v>
      </c>
      <c r="E249" s="791">
        <v>0</v>
      </c>
      <c r="F249" s="791">
        <v>1</v>
      </c>
      <c r="G249" s="983">
        <v>4</v>
      </c>
      <c r="H249" s="983">
        <v>1</v>
      </c>
      <c r="I249" s="983">
        <v>3</v>
      </c>
      <c r="J249" s="791">
        <v>10</v>
      </c>
      <c r="K249" s="982">
        <v>3</v>
      </c>
      <c r="L249" s="982">
        <v>1</v>
      </c>
      <c r="M249" s="984">
        <v>0</v>
      </c>
      <c r="N249" s="991">
        <f t="shared" si="15"/>
        <v>29</v>
      </c>
      <c r="O249" s="992">
        <f t="shared" si="16"/>
        <v>2.6363636363636362</v>
      </c>
      <c r="P249" s="990">
        <f t="shared" si="14"/>
        <v>4.702372265732678E-2</v>
      </c>
    </row>
    <row r="250" spans="1:16">
      <c r="A250" s="862" t="s">
        <v>191</v>
      </c>
      <c r="B250" s="993"/>
      <c r="C250" s="982">
        <v>58</v>
      </c>
      <c r="D250" s="791">
        <v>67</v>
      </c>
      <c r="E250" s="791">
        <v>61</v>
      </c>
      <c r="F250" s="791">
        <v>60</v>
      </c>
      <c r="G250" s="983">
        <v>56</v>
      </c>
      <c r="H250" s="983">
        <v>93</v>
      </c>
      <c r="I250" s="983">
        <v>61</v>
      </c>
      <c r="J250" s="791">
        <v>138</v>
      </c>
      <c r="K250" s="982">
        <v>153</v>
      </c>
      <c r="L250" s="982">
        <v>109</v>
      </c>
      <c r="M250" s="984">
        <v>85</v>
      </c>
      <c r="N250" s="991">
        <f t="shared" si="15"/>
        <v>941</v>
      </c>
      <c r="O250" s="992">
        <f t="shared" si="16"/>
        <v>85.545454545454547</v>
      </c>
      <c r="P250" s="990">
        <f t="shared" si="14"/>
        <v>1.5258387248463621</v>
      </c>
    </row>
    <row r="251" spans="1:16">
      <c r="A251" s="862" t="s">
        <v>192</v>
      </c>
      <c r="B251" s="993"/>
      <c r="C251" s="982">
        <v>0</v>
      </c>
      <c r="D251" s="791">
        <v>0</v>
      </c>
      <c r="E251" s="791">
        <v>0</v>
      </c>
      <c r="F251" s="791">
        <v>0</v>
      </c>
      <c r="G251" s="983">
        <v>0</v>
      </c>
      <c r="H251" s="983">
        <v>0</v>
      </c>
      <c r="I251" s="983">
        <v>0</v>
      </c>
      <c r="J251" s="791">
        <v>0</v>
      </c>
      <c r="K251" s="982">
        <v>0</v>
      </c>
      <c r="L251" s="982">
        <v>0</v>
      </c>
      <c r="M251" s="984">
        <v>0</v>
      </c>
      <c r="N251" s="991">
        <f t="shared" si="15"/>
        <v>0</v>
      </c>
      <c r="O251" s="992">
        <f t="shared" si="16"/>
        <v>0</v>
      </c>
      <c r="P251" s="990">
        <f t="shared" si="14"/>
        <v>0</v>
      </c>
    </row>
    <row r="252" spans="1:16">
      <c r="A252" s="862" t="s">
        <v>193</v>
      </c>
      <c r="B252" s="993"/>
      <c r="C252" s="982">
        <v>2</v>
      </c>
      <c r="D252" s="791">
        <v>4</v>
      </c>
      <c r="E252" s="791">
        <v>1</v>
      </c>
      <c r="F252" s="791">
        <v>5</v>
      </c>
      <c r="G252" s="983">
        <v>2</v>
      </c>
      <c r="H252" s="983">
        <v>8</v>
      </c>
      <c r="I252" s="983">
        <v>4</v>
      </c>
      <c r="J252" s="791">
        <v>17</v>
      </c>
      <c r="K252" s="982">
        <v>3</v>
      </c>
      <c r="L252" s="982">
        <v>1</v>
      </c>
      <c r="M252" s="984">
        <v>2</v>
      </c>
      <c r="N252" s="991">
        <f t="shared" si="15"/>
        <v>49</v>
      </c>
      <c r="O252" s="992">
        <f t="shared" si="16"/>
        <v>4.4545454545454541</v>
      </c>
      <c r="P252" s="990">
        <f t="shared" si="14"/>
        <v>7.945387621410388E-2</v>
      </c>
    </row>
    <row r="253" spans="1:16">
      <c r="A253" s="862" t="s">
        <v>194</v>
      </c>
      <c r="B253" s="993"/>
      <c r="C253" s="982">
        <v>66</v>
      </c>
      <c r="D253" s="791">
        <v>107</v>
      </c>
      <c r="E253" s="791">
        <v>95</v>
      </c>
      <c r="F253" s="791">
        <v>63</v>
      </c>
      <c r="G253" s="983">
        <v>65</v>
      </c>
      <c r="H253" s="983">
        <v>81</v>
      </c>
      <c r="I253" s="983">
        <v>77</v>
      </c>
      <c r="J253" s="791">
        <v>64</v>
      </c>
      <c r="K253" s="982">
        <v>41</v>
      </c>
      <c r="L253" s="982">
        <v>62</v>
      </c>
      <c r="M253" s="984">
        <v>52</v>
      </c>
      <c r="N253" s="991">
        <f t="shared" si="15"/>
        <v>773</v>
      </c>
      <c r="O253" s="992">
        <f t="shared" si="16"/>
        <v>70.272727272727266</v>
      </c>
      <c r="P253" s="990">
        <f t="shared" si="14"/>
        <v>1.2534254349694347</v>
      </c>
    </row>
    <row r="254" spans="1:16">
      <c r="A254" s="862" t="s">
        <v>195</v>
      </c>
      <c r="B254" s="993"/>
      <c r="C254" s="982">
        <v>148</v>
      </c>
      <c r="D254" s="791">
        <v>129</v>
      </c>
      <c r="E254" s="791">
        <v>142</v>
      </c>
      <c r="F254" s="791">
        <v>130</v>
      </c>
      <c r="G254" s="983">
        <v>201</v>
      </c>
      <c r="H254" s="983">
        <v>117</v>
      </c>
      <c r="I254" s="983">
        <v>139</v>
      </c>
      <c r="J254" s="791">
        <v>149</v>
      </c>
      <c r="K254" s="982">
        <v>140</v>
      </c>
      <c r="L254" s="982">
        <v>152</v>
      </c>
      <c r="M254" s="984">
        <v>136</v>
      </c>
      <c r="N254" s="991">
        <f t="shared" si="15"/>
        <v>1583</v>
      </c>
      <c r="O254" s="992">
        <f t="shared" si="16"/>
        <v>143.90909090909091</v>
      </c>
      <c r="P254" s="997">
        <f t="shared" si="14"/>
        <v>2.566846654018907</v>
      </c>
    </row>
    <row r="255" spans="1:16">
      <c r="A255" s="862" t="s">
        <v>426</v>
      </c>
      <c r="B255" s="993"/>
      <c r="C255" s="982">
        <v>4</v>
      </c>
      <c r="D255" s="791">
        <v>4</v>
      </c>
      <c r="E255" s="791">
        <v>2</v>
      </c>
      <c r="F255" s="791">
        <v>4</v>
      </c>
      <c r="G255" s="983">
        <v>3</v>
      </c>
      <c r="H255" s="983">
        <v>5</v>
      </c>
      <c r="I255" s="983">
        <v>1</v>
      </c>
      <c r="J255" s="791">
        <v>10</v>
      </c>
      <c r="K255" s="982">
        <v>0</v>
      </c>
      <c r="L255" s="982">
        <v>4</v>
      </c>
      <c r="M255" s="984">
        <v>7</v>
      </c>
      <c r="N255" s="998">
        <f t="shared" si="15"/>
        <v>44</v>
      </c>
      <c r="O255" s="999">
        <f t="shared" si="16"/>
        <v>4</v>
      </c>
      <c r="P255" s="987">
        <f t="shared" si="14"/>
        <v>7.1346337824909595E-2</v>
      </c>
    </row>
    <row r="256" spans="1:16">
      <c r="A256" s="862" t="s">
        <v>427</v>
      </c>
      <c r="B256" s="993"/>
      <c r="C256" s="982">
        <v>4</v>
      </c>
      <c r="D256" s="791">
        <v>1</v>
      </c>
      <c r="E256" s="791">
        <v>4</v>
      </c>
      <c r="F256" s="791">
        <v>1</v>
      </c>
      <c r="G256" s="983">
        <v>2</v>
      </c>
      <c r="H256" s="983">
        <v>4</v>
      </c>
      <c r="I256" s="983">
        <v>3</v>
      </c>
      <c r="J256" s="791">
        <v>2</v>
      </c>
      <c r="K256" s="982">
        <v>0</v>
      </c>
      <c r="L256" s="982">
        <v>2</v>
      </c>
      <c r="M256" s="984">
        <v>5</v>
      </c>
      <c r="N256" s="998">
        <f t="shared" si="15"/>
        <v>28</v>
      </c>
      <c r="O256" s="999">
        <f t="shared" si="16"/>
        <v>2.5454545454545454</v>
      </c>
      <c r="P256" s="987">
        <f t="shared" si="14"/>
        <v>4.5402214979487932E-2</v>
      </c>
    </row>
    <row r="257" spans="1:16">
      <c r="A257" s="862" t="s">
        <v>197</v>
      </c>
      <c r="B257" s="993"/>
      <c r="C257" s="982">
        <v>2</v>
      </c>
      <c r="D257" s="791">
        <v>1</v>
      </c>
      <c r="E257" s="791">
        <v>1</v>
      </c>
      <c r="F257" s="791">
        <v>0</v>
      </c>
      <c r="G257" s="983">
        <v>2</v>
      </c>
      <c r="H257" s="983">
        <v>0</v>
      </c>
      <c r="I257" s="983">
        <v>2</v>
      </c>
      <c r="J257" s="791">
        <v>2</v>
      </c>
      <c r="K257" s="982">
        <v>3</v>
      </c>
      <c r="L257" s="982">
        <v>0</v>
      </c>
      <c r="M257" s="984">
        <v>3</v>
      </c>
      <c r="N257" s="998">
        <f t="shared" si="15"/>
        <v>16</v>
      </c>
      <c r="O257" s="999">
        <f t="shared" si="16"/>
        <v>1.4545454545454546</v>
      </c>
      <c r="P257" s="987">
        <f t="shared" si="14"/>
        <v>2.594412284542167E-2</v>
      </c>
    </row>
    <row r="258" spans="1:16" ht="15.75" thickBot="1">
      <c r="A258" s="1000" t="s">
        <v>196</v>
      </c>
      <c r="B258" s="1001"/>
      <c r="C258" s="1002">
        <v>3</v>
      </c>
      <c r="D258" s="1003">
        <v>9</v>
      </c>
      <c r="E258" s="1003">
        <v>3</v>
      </c>
      <c r="F258" s="1003">
        <v>10</v>
      </c>
      <c r="G258" s="1004">
        <v>4</v>
      </c>
      <c r="H258" s="1004">
        <v>6</v>
      </c>
      <c r="I258" s="1004">
        <v>3</v>
      </c>
      <c r="J258" s="1003">
        <v>5</v>
      </c>
      <c r="K258" s="1002">
        <v>3</v>
      </c>
      <c r="L258" s="1002">
        <v>3</v>
      </c>
      <c r="M258" s="1005">
        <v>4</v>
      </c>
      <c r="N258" s="998">
        <f t="shared" si="15"/>
        <v>53</v>
      </c>
      <c r="O258" s="999">
        <f t="shared" si="16"/>
        <v>4.8181818181818183</v>
      </c>
      <c r="P258" s="997">
        <f t="shared" si="14"/>
        <v>8.5939906925459289E-2</v>
      </c>
    </row>
    <row r="259" spans="1:16" ht="16.5" customHeight="1" thickBot="1">
      <c r="A259" s="911" t="s">
        <v>5</v>
      </c>
      <c r="B259" s="908"/>
      <c r="C259" s="904">
        <f>SUM(C5:C258)</f>
        <v>4710</v>
      </c>
      <c r="D259" s="905">
        <f>SUM(D5:D258)</f>
        <v>5614</v>
      </c>
      <c r="E259" s="905">
        <f t="shared" ref="E259:M259" si="18">SUM(E6:E258)</f>
        <v>5484</v>
      </c>
      <c r="F259" s="905">
        <f t="shared" si="18"/>
        <v>5776</v>
      </c>
      <c r="G259" s="905">
        <f t="shared" si="18"/>
        <v>5864</v>
      </c>
      <c r="H259" s="905">
        <f t="shared" si="18"/>
        <v>5624</v>
      </c>
      <c r="I259" s="905">
        <f t="shared" si="18"/>
        <v>5600</v>
      </c>
      <c r="J259" s="905">
        <f t="shared" si="18"/>
        <v>6191</v>
      </c>
      <c r="K259" s="739">
        <f t="shared" si="18"/>
        <v>5809</v>
      </c>
      <c r="L259" s="906">
        <f t="shared" si="18"/>
        <v>5617</v>
      </c>
      <c r="M259" s="913">
        <f t="shared" si="18"/>
        <v>5382</v>
      </c>
      <c r="N259" s="914">
        <f t="shared" si="15"/>
        <v>61671</v>
      </c>
      <c r="O259" s="915">
        <f t="shared" si="16"/>
        <v>5606.454545454545</v>
      </c>
      <c r="P259" s="916">
        <f t="shared" si="14"/>
        <v>100</v>
      </c>
    </row>
    <row r="260" spans="1:16" ht="65.25" customHeight="1">
      <c r="A260" s="74" t="s">
        <v>198</v>
      </c>
      <c r="B260" s="75"/>
      <c r="C260" s="75"/>
      <c r="D260" s="75"/>
      <c r="E260" s="75"/>
      <c r="F260" s="75"/>
      <c r="G260" s="75"/>
      <c r="H260" s="75"/>
      <c r="I260" s="75"/>
      <c r="J260" s="75"/>
      <c r="K260" s="75"/>
    </row>
    <row r="261" spans="1:16">
      <c r="A261" s="76"/>
      <c r="B261" s="75"/>
      <c r="C261" s="75"/>
      <c r="D261" s="75"/>
      <c r="E261" s="75"/>
      <c r="F261" s="75"/>
      <c r="G261" s="75"/>
      <c r="H261" s="75"/>
      <c r="I261" s="75"/>
      <c r="J261" s="75"/>
      <c r="K261" s="75"/>
    </row>
    <row r="262" spans="1:16" ht="45">
      <c r="A262" s="76" t="s">
        <v>199</v>
      </c>
      <c r="B262" s="75"/>
      <c r="C262" s="75"/>
      <c r="D262" s="75"/>
      <c r="E262" s="75"/>
      <c r="F262" s="75"/>
      <c r="G262" s="75"/>
      <c r="H262" s="75"/>
      <c r="I262" s="75"/>
      <c r="J262" s="75"/>
      <c r="K262" s="75"/>
    </row>
    <row r="263" spans="1:16">
      <c r="A263" s="76"/>
      <c r="B263" s="75"/>
      <c r="C263" s="75"/>
      <c r="D263" s="75"/>
      <c r="E263" s="75"/>
      <c r="F263" s="75"/>
      <c r="G263" s="75"/>
      <c r="H263" s="75"/>
      <c r="I263" s="75"/>
      <c r="J263" s="75"/>
      <c r="K263" s="75"/>
    </row>
    <row r="264" spans="1:16" ht="31.5" customHeight="1">
      <c r="A264" s="575" t="s">
        <v>200</v>
      </c>
      <c r="B264" s="75"/>
      <c r="C264" s="75"/>
      <c r="D264" s="75"/>
      <c r="E264" s="75"/>
      <c r="F264" s="75"/>
      <c r="G264" s="75"/>
      <c r="H264" s="75"/>
      <c r="I264" s="75"/>
      <c r="J264" s="75"/>
      <c r="K264" s="75"/>
    </row>
    <row r="265" spans="1:16" ht="45">
      <c r="A265" s="76" t="s">
        <v>201</v>
      </c>
    </row>
    <row r="266" spans="1:16" ht="30">
      <c r="A266" s="76" t="s">
        <v>202</v>
      </c>
      <c r="B266" s="75"/>
      <c r="C266" s="75"/>
      <c r="D266" s="75"/>
      <c r="E266" s="75"/>
      <c r="F266" s="75"/>
    </row>
    <row r="268" spans="1:16" ht="30">
      <c r="A268" s="76" t="s">
        <v>440</v>
      </c>
      <c r="B268"/>
      <c r="C268"/>
      <c r="D268"/>
      <c r="E268"/>
      <c r="F268"/>
      <c r="G268"/>
      <c r="H268"/>
      <c r="I268"/>
      <c r="J268"/>
      <c r="K268"/>
      <c r="L268"/>
      <c r="M268" s="77"/>
      <c r="N268"/>
      <c r="O268"/>
      <c r="P268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259:M25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P23" sqref="P23"/>
    </sheetView>
  </sheetViews>
  <sheetFormatPr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90" zoomScaleNormal="90" workbookViewId="0">
      <selection activeCell="M23" sqref="M23"/>
    </sheetView>
  </sheetViews>
  <sheetFormatPr defaultRowHeight="15"/>
  <cols>
    <col min="1" max="1" width="20.85546875" style="954" customWidth="1"/>
    <col min="2" max="2" width="12.140625" style="954" customWidth="1"/>
    <col min="3" max="13" width="9.140625" style="954"/>
    <col min="14" max="14" width="11.42578125" style="954" customWidth="1"/>
    <col min="15" max="15" width="13.85546875" style="954" customWidth="1"/>
    <col min="16" max="17" width="9.140625" style="954"/>
    <col min="18" max="18" width="22" style="954" customWidth="1"/>
    <col min="19" max="16384" width="9.140625" style="954"/>
  </cols>
  <sheetData>
    <row r="1" spans="1:19">
      <c r="A1" s="78" t="s">
        <v>0</v>
      </c>
    </row>
    <row r="2" spans="1:19">
      <c r="A2" s="1" t="s">
        <v>1</v>
      </c>
    </row>
    <row r="3" spans="1:19">
      <c r="A3" s="1"/>
      <c r="R3" s="965"/>
    </row>
    <row r="4" spans="1:19" ht="15.75" thickBot="1">
      <c r="A4" s="1060" t="s">
        <v>544</v>
      </c>
      <c r="B4" s="1060"/>
      <c r="C4" s="1060"/>
      <c r="R4" s="965"/>
    </row>
    <row r="5" spans="1:19" ht="15.75" thickBot="1">
      <c r="A5" s="964" t="s">
        <v>2</v>
      </c>
      <c r="B5" s="964" t="s">
        <v>3</v>
      </c>
      <c r="C5" s="964" t="s">
        <v>520</v>
      </c>
      <c r="R5" s="965"/>
    </row>
    <row r="6" spans="1:19" ht="15.75" thickBot="1">
      <c r="A6" s="958">
        <v>45292</v>
      </c>
      <c r="B6" s="960">
        <v>175</v>
      </c>
      <c r="C6" s="959">
        <v>-19.72</v>
      </c>
      <c r="R6" s="965"/>
    </row>
    <row r="7" spans="1:19" ht="15.75" thickBot="1">
      <c r="A7" s="958">
        <v>45323</v>
      </c>
      <c r="B7" s="960">
        <v>252</v>
      </c>
      <c r="C7" s="959">
        <f t="shared" ref="C7:C16" si="0">((B7-B6)/B6)*100</f>
        <v>44</v>
      </c>
      <c r="R7" s="969"/>
      <c r="S7" s="970"/>
    </row>
    <row r="8" spans="1:19" ht="15.75" thickBot="1">
      <c r="A8" s="958">
        <v>45352</v>
      </c>
      <c r="B8" s="962">
        <v>148</v>
      </c>
      <c r="C8" s="961">
        <f t="shared" si="0"/>
        <v>-41.269841269841265</v>
      </c>
    </row>
    <row r="9" spans="1:19" ht="15.75" thickBot="1">
      <c r="A9" s="958">
        <v>45383</v>
      </c>
      <c r="B9" s="960">
        <v>314</v>
      </c>
      <c r="C9" s="959">
        <f t="shared" si="0"/>
        <v>112.16216216216218</v>
      </c>
    </row>
    <row r="10" spans="1:19" ht="15.75" thickBot="1">
      <c r="A10" s="963">
        <v>45413</v>
      </c>
      <c r="B10" s="962">
        <v>423</v>
      </c>
      <c r="C10" s="961">
        <f t="shared" si="0"/>
        <v>34.71337579617834</v>
      </c>
    </row>
    <row r="11" spans="1:19" ht="15.75" thickBot="1">
      <c r="A11" s="958">
        <v>45444</v>
      </c>
      <c r="B11" s="960">
        <v>394</v>
      </c>
      <c r="C11" s="959">
        <f t="shared" si="0"/>
        <v>-6.8557919621749415</v>
      </c>
    </row>
    <row r="12" spans="1:19" ht="15.75" thickBot="1">
      <c r="A12" s="958">
        <v>45474</v>
      </c>
      <c r="B12" s="960">
        <v>983</v>
      </c>
      <c r="C12" s="959">
        <f t="shared" si="0"/>
        <v>149.49238578680203</v>
      </c>
    </row>
    <row r="13" spans="1:19" ht="15.75" thickBot="1">
      <c r="A13" s="958">
        <v>45505</v>
      </c>
      <c r="B13" s="960">
        <v>908</v>
      </c>
      <c r="C13" s="959">
        <f t="shared" si="0"/>
        <v>-7.6297049847405898</v>
      </c>
    </row>
    <row r="14" spans="1:19" ht="15.75" thickBot="1">
      <c r="A14" s="958">
        <v>45536</v>
      </c>
      <c r="B14" s="960">
        <v>567</v>
      </c>
      <c r="C14" s="959">
        <f t="shared" si="0"/>
        <v>-37.555066079295152</v>
      </c>
    </row>
    <row r="15" spans="1:19" ht="15.75" thickBot="1">
      <c r="A15" s="958">
        <v>45566</v>
      </c>
      <c r="B15" s="960">
        <v>472</v>
      </c>
      <c r="C15" s="959">
        <f t="shared" si="0"/>
        <v>-16.754850088183421</v>
      </c>
      <c r="D15" s="968"/>
    </row>
    <row r="16" spans="1:19" ht="15.75" thickBot="1">
      <c r="A16" s="958">
        <v>45597</v>
      </c>
      <c r="B16" s="960">
        <v>287</v>
      </c>
      <c r="C16" s="959">
        <f t="shared" si="0"/>
        <v>-39.194915254237287</v>
      </c>
      <c r="D16" s="968"/>
    </row>
    <row r="17" spans="1:13" ht="15.75" thickBot="1">
      <c r="A17" s="958">
        <v>45627</v>
      </c>
      <c r="B17" s="957"/>
      <c r="C17" s="956"/>
    </row>
    <row r="18" spans="1:13" ht="15.75" thickBot="1">
      <c r="A18" s="955" t="s">
        <v>5</v>
      </c>
      <c r="B18" s="955">
        <f>SUM(B6:B17)</f>
        <v>4923</v>
      </c>
      <c r="C18" s="955"/>
    </row>
    <row r="19" spans="1:13">
      <c r="A19" s="1046"/>
      <c r="B19" s="1046"/>
      <c r="C19" s="1046"/>
      <c r="D19" s="1046"/>
      <c r="E19" s="1046"/>
      <c r="F19" s="1046"/>
      <c r="G19" s="1046"/>
      <c r="H19" s="1046"/>
    </row>
    <row r="20" spans="1:13">
      <c r="A20" s="1046"/>
      <c r="B20" s="1046"/>
      <c r="C20" s="1046"/>
      <c r="D20" s="1046"/>
      <c r="E20" s="1046"/>
      <c r="F20" s="1046"/>
      <c r="G20" s="1046"/>
      <c r="H20" s="1046"/>
    </row>
    <row r="21" spans="1:13">
      <c r="A21" s="1046"/>
      <c r="B21" s="1046"/>
      <c r="C21" s="1046"/>
      <c r="D21" s="1046"/>
      <c r="E21" s="1046"/>
      <c r="F21" s="1046"/>
      <c r="G21" s="1046"/>
      <c r="H21" s="1046"/>
    </row>
    <row r="22" spans="1:13">
      <c r="A22" s="1006"/>
      <c r="B22" s="1006"/>
      <c r="C22" s="1006"/>
      <c r="D22" s="1006"/>
      <c r="E22" s="1046"/>
      <c r="F22" s="1046"/>
      <c r="G22" s="1046"/>
      <c r="H22" s="1046"/>
    </row>
    <row r="23" spans="1:13">
      <c r="A23" s="1046"/>
      <c r="B23" s="1046"/>
      <c r="C23" s="1046"/>
      <c r="D23" s="1006"/>
      <c r="E23" s="1046"/>
      <c r="F23" s="1046"/>
      <c r="G23" s="1046"/>
      <c r="H23" s="1046"/>
      <c r="I23" s="968"/>
      <c r="J23" s="968"/>
      <c r="K23" s="968"/>
      <c r="L23" s="968"/>
      <c r="M23" s="968"/>
    </row>
    <row r="24" spans="1:13">
      <c r="A24" s="1046"/>
      <c r="B24" s="1046"/>
      <c r="C24" s="1046"/>
      <c r="D24" s="1006"/>
      <c r="E24" s="1046"/>
      <c r="F24" s="1046"/>
      <c r="G24" s="1046"/>
      <c r="H24" s="1046"/>
      <c r="I24" s="968"/>
      <c r="J24" s="968"/>
      <c r="K24" s="968"/>
      <c r="L24" s="968"/>
      <c r="M24" s="968"/>
    </row>
    <row r="25" spans="1:13">
      <c r="A25" s="1011" t="s">
        <v>543</v>
      </c>
      <c r="B25" s="1056">
        <v>25</v>
      </c>
      <c r="C25" s="1046"/>
      <c r="D25" s="1006"/>
      <c r="E25" s="1046"/>
      <c r="F25" s="1046"/>
      <c r="G25" s="1046"/>
      <c r="H25" s="1046"/>
      <c r="I25" s="968"/>
      <c r="J25" s="968"/>
      <c r="K25" s="968"/>
      <c r="L25" s="968"/>
      <c r="M25" s="968"/>
    </row>
    <row r="26" spans="1:13">
      <c r="A26" s="1011" t="s">
        <v>542</v>
      </c>
      <c r="B26" s="1056">
        <v>107</v>
      </c>
      <c r="C26" s="1046"/>
      <c r="D26" s="1006"/>
      <c r="E26" s="1046"/>
      <c r="F26" s="1046"/>
      <c r="G26" s="1046"/>
      <c r="H26" s="1046"/>
      <c r="I26" s="968"/>
      <c r="J26" s="968"/>
      <c r="K26" s="968"/>
      <c r="L26" s="968"/>
      <c r="M26" s="968"/>
    </row>
    <row r="27" spans="1:13">
      <c r="A27" s="1011" t="s">
        <v>541</v>
      </c>
      <c r="B27" s="1056">
        <v>70</v>
      </c>
      <c r="C27" s="1046"/>
      <c r="D27" s="1006"/>
      <c r="E27" s="1046"/>
      <c r="F27" s="1046"/>
      <c r="G27" s="1046"/>
      <c r="H27" s="1046"/>
      <c r="I27" s="968"/>
      <c r="J27" s="968"/>
      <c r="K27" s="968"/>
      <c r="L27" s="968"/>
      <c r="M27" s="968"/>
    </row>
    <row r="28" spans="1:13">
      <c r="A28" s="1011" t="s">
        <v>540</v>
      </c>
      <c r="B28" s="1056">
        <v>85</v>
      </c>
      <c r="C28" s="1046"/>
      <c r="D28" s="1006"/>
      <c r="E28" s="1046"/>
      <c r="F28" s="1046"/>
      <c r="G28" s="1046"/>
      <c r="H28" s="1046"/>
      <c r="I28" s="968"/>
      <c r="J28" s="968"/>
      <c r="K28" s="968"/>
      <c r="L28" s="968"/>
      <c r="M28" s="968"/>
    </row>
    <row r="29" spans="1:13">
      <c r="A29" s="966" t="s">
        <v>15</v>
      </c>
      <c r="B29" s="971">
        <f>SUM(B25:B28)</f>
        <v>287</v>
      </c>
      <c r="C29" s="1046"/>
      <c r="D29" s="1006"/>
      <c r="E29" s="1046"/>
      <c r="F29" s="1046"/>
      <c r="G29" s="1046"/>
      <c r="H29" s="1046"/>
      <c r="I29" s="968"/>
      <c r="J29" s="968"/>
      <c r="K29" s="968"/>
      <c r="L29" s="968"/>
      <c r="M29" s="968"/>
    </row>
    <row r="30" spans="1:13">
      <c r="A30" s="966"/>
      <c r="B30" s="971"/>
      <c r="C30" s="1046"/>
      <c r="D30" s="1006"/>
      <c r="E30" s="1046"/>
      <c r="F30" s="1046"/>
      <c r="G30" s="1046"/>
      <c r="H30" s="1046"/>
      <c r="I30" s="968"/>
      <c r="J30" s="968"/>
      <c r="K30" s="968"/>
      <c r="L30" s="968"/>
      <c r="M30" s="968"/>
    </row>
    <row r="31" spans="1:13">
      <c r="A31" s="1006"/>
      <c r="B31" s="1006"/>
      <c r="C31" s="1046"/>
      <c r="D31" s="1006"/>
      <c r="E31" s="1046"/>
      <c r="F31" s="1046"/>
      <c r="G31" s="1046"/>
      <c r="H31" s="1046"/>
      <c r="I31" s="968"/>
      <c r="J31" s="968"/>
      <c r="K31" s="968"/>
      <c r="L31" s="968"/>
      <c r="M31" s="968"/>
    </row>
    <row r="32" spans="1:13">
      <c r="A32" s="967" t="s">
        <v>547</v>
      </c>
      <c r="B32" s="972" t="s">
        <v>3</v>
      </c>
      <c r="C32" s="1046"/>
      <c r="D32" s="1006"/>
      <c r="E32" s="1046"/>
      <c r="F32" s="1046"/>
      <c r="G32" s="1046"/>
      <c r="H32" s="1046"/>
      <c r="I32" s="968"/>
      <c r="J32" s="968"/>
      <c r="K32" s="968"/>
      <c r="L32" s="968"/>
      <c r="M32" s="968"/>
    </row>
    <row r="33" spans="1:13">
      <c r="A33" s="967" t="s">
        <v>18</v>
      </c>
      <c r="B33" s="972">
        <v>2</v>
      </c>
      <c r="C33" s="1046"/>
      <c r="D33" s="1006"/>
      <c r="E33" s="1046"/>
      <c r="F33" s="1046"/>
      <c r="G33" s="1046"/>
      <c r="H33" s="1046"/>
      <c r="I33" s="968"/>
      <c r="J33" s="968"/>
      <c r="K33" s="968"/>
      <c r="L33" s="968"/>
      <c r="M33" s="968"/>
    </row>
    <row r="34" spans="1:13">
      <c r="A34" s="967" t="s">
        <v>561</v>
      </c>
      <c r="B34" s="972">
        <v>34</v>
      </c>
      <c r="C34" s="1046"/>
      <c r="D34" s="1006"/>
      <c r="E34" s="1046"/>
      <c r="F34" s="1046"/>
      <c r="G34" s="1046"/>
      <c r="H34" s="1046"/>
      <c r="I34" s="968"/>
      <c r="J34" s="968"/>
      <c r="K34" s="968"/>
      <c r="L34" s="968"/>
      <c r="M34" s="968"/>
    </row>
    <row r="35" spans="1:13">
      <c r="A35" s="967" t="s">
        <v>19</v>
      </c>
      <c r="B35" s="972">
        <v>115</v>
      </c>
      <c r="C35" s="1046"/>
      <c r="D35" s="1006"/>
      <c r="E35" s="1046"/>
      <c r="F35" s="1046"/>
      <c r="G35" s="1046"/>
      <c r="H35" s="1046"/>
      <c r="I35" s="968"/>
      <c r="J35" s="968"/>
      <c r="K35" s="968"/>
      <c r="L35" s="968"/>
      <c r="M35" s="968"/>
    </row>
    <row r="36" spans="1:13">
      <c r="A36" s="967" t="s">
        <v>546</v>
      </c>
      <c r="B36" s="972">
        <v>119</v>
      </c>
      <c r="C36" s="1046"/>
      <c r="D36" s="1006"/>
      <c r="E36" s="1046"/>
      <c r="F36" s="1046"/>
      <c r="G36" s="1046"/>
      <c r="H36" s="1046"/>
      <c r="I36" s="968"/>
      <c r="J36" s="968"/>
      <c r="K36" s="968"/>
      <c r="L36" s="968"/>
      <c r="M36" s="968"/>
    </row>
    <row r="37" spans="1:13">
      <c r="A37" s="967" t="s">
        <v>409</v>
      </c>
      <c r="B37" s="972">
        <v>13</v>
      </c>
      <c r="C37" s="1046"/>
      <c r="D37" s="1006"/>
      <c r="E37" s="1046"/>
      <c r="F37" s="1046"/>
      <c r="G37" s="1046"/>
      <c r="H37" s="1046"/>
      <c r="I37" s="968"/>
      <c r="J37" s="968"/>
      <c r="K37" s="968"/>
      <c r="L37" s="968"/>
      <c r="M37" s="968"/>
    </row>
    <row r="38" spans="1:13">
      <c r="A38" s="967" t="s">
        <v>22</v>
      </c>
      <c r="B38" s="972">
        <v>4</v>
      </c>
      <c r="C38" s="1046"/>
      <c r="D38" s="1006"/>
      <c r="E38" s="1046"/>
      <c r="F38" s="1046"/>
      <c r="G38" s="1046"/>
      <c r="H38" s="1046"/>
      <c r="I38" s="968"/>
      <c r="J38" s="968"/>
      <c r="K38" s="968"/>
      <c r="L38" s="968"/>
      <c r="M38" s="968"/>
    </row>
    <row r="39" spans="1:13">
      <c r="A39" s="966" t="s">
        <v>15</v>
      </c>
      <c r="B39" s="971">
        <f>SUM(B33:B38)</f>
        <v>287</v>
      </c>
      <c r="C39" s="1046"/>
      <c r="D39" s="1006"/>
      <c r="E39" s="968"/>
      <c r="F39" s="968"/>
      <c r="G39" s="968"/>
      <c r="H39" s="968"/>
      <c r="I39" s="968"/>
      <c r="J39" s="968"/>
      <c r="K39" s="968"/>
      <c r="L39" s="968"/>
      <c r="M39" s="968"/>
    </row>
    <row r="40" spans="1:13">
      <c r="A40" s="1046"/>
      <c r="B40" s="1046"/>
      <c r="C40" s="1046"/>
      <c r="D40" s="1006"/>
      <c r="E40" s="968"/>
      <c r="F40" s="968"/>
      <c r="G40" s="968"/>
      <c r="H40" s="968"/>
      <c r="I40" s="968"/>
      <c r="J40" s="968"/>
      <c r="K40" s="968"/>
      <c r="L40" s="968"/>
      <c r="M40" s="968"/>
    </row>
    <row r="41" spans="1:13">
      <c r="A41" s="1046"/>
      <c r="B41" s="1046"/>
      <c r="C41" s="1046"/>
      <c r="D41" s="968"/>
      <c r="E41" s="968"/>
      <c r="F41" s="968"/>
      <c r="G41" s="968"/>
      <c r="H41" s="968"/>
      <c r="I41" s="968"/>
      <c r="J41" s="968"/>
      <c r="K41" s="968"/>
      <c r="L41" s="968"/>
      <c r="M41" s="968"/>
    </row>
    <row r="42" spans="1:13">
      <c r="A42" s="968"/>
      <c r="B42" s="968"/>
      <c r="C42" s="968"/>
      <c r="D42" s="968"/>
      <c r="E42" s="968"/>
      <c r="F42" s="968"/>
      <c r="G42" s="968"/>
      <c r="H42" s="968"/>
      <c r="I42" s="968"/>
      <c r="J42" s="968"/>
      <c r="K42" s="968"/>
      <c r="L42" s="968"/>
      <c r="M42" s="968"/>
    </row>
    <row r="43" spans="1:13">
      <c r="A43" s="968"/>
      <c r="B43" s="968"/>
      <c r="C43" s="968"/>
      <c r="D43" s="968"/>
      <c r="E43" s="968"/>
      <c r="F43" s="968"/>
      <c r="G43" s="968"/>
      <c r="H43" s="968"/>
      <c r="I43" s="968"/>
      <c r="J43" s="968"/>
      <c r="K43" s="968"/>
      <c r="L43" s="968"/>
      <c r="M43" s="968"/>
    </row>
    <row r="44" spans="1:13">
      <c r="A44" s="968"/>
      <c r="B44" s="968"/>
      <c r="C44" s="968"/>
      <c r="D44" s="968"/>
      <c r="E44" s="968"/>
      <c r="F44" s="968"/>
      <c r="G44" s="968"/>
      <c r="H44" s="968"/>
      <c r="I44" s="968"/>
      <c r="J44" s="968"/>
      <c r="K44" s="968"/>
      <c r="L44" s="968"/>
      <c r="M44" s="968"/>
    </row>
    <row r="45" spans="1:13">
      <c r="A45" s="968"/>
      <c r="B45" s="968"/>
      <c r="C45" s="968"/>
      <c r="D45" s="968"/>
      <c r="E45" s="968"/>
      <c r="F45" s="968"/>
      <c r="G45" s="968"/>
      <c r="H45" s="968"/>
      <c r="I45" s="968"/>
      <c r="J45" s="968"/>
      <c r="K45" s="968"/>
      <c r="L45" s="968"/>
      <c r="M45" s="968"/>
    </row>
    <row r="46" spans="1:13">
      <c r="A46" s="968"/>
      <c r="B46" s="968"/>
      <c r="C46" s="968"/>
      <c r="D46" s="968"/>
      <c r="E46" s="968"/>
      <c r="F46" s="968"/>
      <c r="G46" s="968"/>
      <c r="H46" s="968"/>
      <c r="I46" s="968"/>
      <c r="J46" s="968"/>
      <c r="K46" s="968"/>
      <c r="L46" s="968"/>
      <c r="M46" s="968"/>
    </row>
    <row r="47" spans="1:13">
      <c r="A47" s="968"/>
      <c r="B47" s="968"/>
      <c r="C47" s="968"/>
      <c r="D47" s="968"/>
      <c r="E47" s="968"/>
      <c r="F47" s="968"/>
      <c r="G47" s="968"/>
      <c r="H47" s="968"/>
      <c r="I47" s="968"/>
      <c r="J47" s="968"/>
      <c r="K47" s="968"/>
      <c r="L47" s="968"/>
      <c r="M47" s="968"/>
    </row>
    <row r="48" spans="1:13">
      <c r="A48" s="968"/>
      <c r="B48" s="968"/>
      <c r="C48" s="968"/>
      <c r="D48" s="968"/>
      <c r="E48" s="968"/>
      <c r="F48" s="968"/>
      <c r="G48" s="968"/>
      <c r="H48" s="968"/>
      <c r="I48" s="968"/>
      <c r="J48" s="968"/>
      <c r="K48" s="968"/>
      <c r="L48" s="968"/>
      <c r="M48" s="968"/>
    </row>
    <row r="49" spans="1:13">
      <c r="A49" s="968"/>
      <c r="B49" s="968"/>
      <c r="C49" s="968"/>
      <c r="D49" s="968"/>
      <c r="E49" s="968"/>
      <c r="F49" s="968"/>
      <c r="G49" s="968"/>
      <c r="H49" s="968"/>
      <c r="I49" s="968"/>
      <c r="J49" s="968"/>
      <c r="K49" s="968"/>
      <c r="L49" s="968"/>
      <c r="M49" s="968"/>
    </row>
    <row r="50" spans="1:13">
      <c r="A50" s="968"/>
      <c r="B50" s="968"/>
      <c r="C50" s="968"/>
      <c r="D50" s="968"/>
      <c r="E50" s="968"/>
      <c r="F50" s="968"/>
      <c r="G50" s="968"/>
      <c r="H50" s="968"/>
      <c r="I50" s="968"/>
      <c r="J50" s="968"/>
      <c r="K50" s="968"/>
      <c r="L50" s="968"/>
      <c r="M50" s="968"/>
    </row>
    <row r="51" spans="1:13">
      <c r="A51" s="968"/>
      <c r="B51" s="968"/>
      <c r="C51" s="968"/>
      <c r="D51" s="968"/>
      <c r="E51" s="968"/>
      <c r="F51" s="968"/>
      <c r="G51" s="968"/>
      <c r="H51" s="968"/>
      <c r="I51" s="968"/>
      <c r="J51" s="968"/>
      <c r="K51" s="968"/>
      <c r="L51" s="968"/>
      <c r="M51" s="968"/>
    </row>
    <row r="52" spans="1:13">
      <c r="A52" s="968"/>
      <c r="B52" s="968"/>
      <c r="C52" s="968"/>
    </row>
    <row r="53" spans="1:13">
      <c r="A53" s="968"/>
      <c r="B53" s="968"/>
      <c r="C53" s="968"/>
    </row>
    <row r="54" spans="1:13">
      <c r="A54" s="968"/>
      <c r="B54" s="968"/>
      <c r="C54" s="968"/>
    </row>
    <row r="55" spans="1:13">
      <c r="A55" s="968"/>
      <c r="B55" s="968"/>
      <c r="C55" s="968"/>
    </row>
  </sheetData>
  <mergeCells count="1">
    <mergeCell ref="A4:C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B16"/>
  <sheetViews>
    <sheetView workbookViewId="0">
      <selection activeCell="E16" sqref="E16"/>
    </sheetView>
  </sheetViews>
  <sheetFormatPr defaultRowHeight="15"/>
  <cols>
    <col min="1" max="1" width="70.140625" customWidth="1"/>
  </cols>
  <sheetData>
    <row r="1" spans="1:2">
      <c r="A1" s="1" t="s">
        <v>0</v>
      </c>
      <c r="B1" s="67"/>
    </row>
    <row r="2" spans="1:2">
      <c r="A2" s="1" t="s">
        <v>1</v>
      </c>
      <c r="B2" s="67"/>
    </row>
    <row r="3" spans="1:2" ht="15.75" thickBot="1">
      <c r="B3" s="68"/>
    </row>
    <row r="4" spans="1:2" ht="15.75" thickBot="1">
      <c r="A4" s="894" t="s">
        <v>437</v>
      </c>
      <c r="B4" s="584">
        <v>45597</v>
      </c>
    </row>
    <row r="5" spans="1:2">
      <c r="A5" s="893" t="s">
        <v>226</v>
      </c>
      <c r="B5" s="872">
        <v>207</v>
      </c>
    </row>
    <row r="6" spans="1:2">
      <c r="A6" s="581" t="s">
        <v>444</v>
      </c>
      <c r="B6" s="873">
        <v>8</v>
      </c>
    </row>
    <row r="7" spans="1:2">
      <c r="A7" s="581" t="s">
        <v>235</v>
      </c>
      <c r="B7" s="873">
        <v>3</v>
      </c>
    </row>
    <row r="8" spans="1:2" ht="15.75" thickBot="1">
      <c r="A8" s="582" t="s">
        <v>445</v>
      </c>
      <c r="B8" s="874">
        <v>11</v>
      </c>
    </row>
    <row r="9" spans="1:2" ht="15.75" thickBot="1">
      <c r="A9" s="583" t="s">
        <v>438</v>
      </c>
      <c r="B9" s="871">
        <f>SUM(B5:B8)</f>
        <v>229</v>
      </c>
    </row>
    <row r="11" spans="1:2" ht="30">
      <c r="A11" s="576" t="s">
        <v>442</v>
      </c>
    </row>
    <row r="14" spans="1:2" ht="45">
      <c r="A14" s="576" t="s">
        <v>446</v>
      </c>
    </row>
    <row r="16" spans="1:2" ht="60">
      <c r="A16" s="576" t="s">
        <v>443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ignoredErrors>
    <ignoredError sqref="B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AO46"/>
  <sheetViews>
    <sheetView zoomScale="90" zoomScaleNormal="90" workbookViewId="0">
      <selection activeCell="T15" sqref="T15"/>
    </sheetView>
  </sheetViews>
  <sheetFormatPr defaultColWidth="5.5703125" defaultRowHeight="14.25"/>
  <cols>
    <col min="1" max="1" width="51.5703125" style="9" customWidth="1"/>
    <col min="2" max="2" width="7.5703125" style="9" bestFit="1" customWidth="1"/>
    <col min="3" max="3" width="7.7109375" style="82" bestFit="1" customWidth="1"/>
    <col min="4" max="4" width="7.140625" style="9" bestFit="1" customWidth="1"/>
    <col min="5" max="5" width="7" style="80" bestFit="1" customWidth="1"/>
    <col min="6" max="6" width="7.5703125" style="9" bestFit="1" customWidth="1"/>
    <col min="7" max="7" width="6.28515625" style="80" customWidth="1"/>
    <col min="8" max="8" width="7" style="9" bestFit="1" customWidth="1"/>
    <col min="9" max="9" width="7.5703125" style="9" customWidth="1"/>
    <col min="10" max="10" width="7.140625" style="9" bestFit="1" customWidth="1"/>
    <col min="11" max="11" width="7.5703125" style="9" bestFit="1" customWidth="1"/>
    <col min="12" max="12" width="7.140625" style="9" bestFit="1" customWidth="1"/>
    <col min="13" max="13" width="6.85546875" style="9" bestFit="1" customWidth="1"/>
    <col min="14" max="14" width="6.7109375" style="9" bestFit="1" customWidth="1"/>
    <col min="15" max="15" width="7.140625" style="9" bestFit="1" customWidth="1"/>
    <col min="16" max="16" width="14.85546875" style="9" customWidth="1"/>
    <col min="17" max="215" width="9.140625" style="9" customWidth="1"/>
    <col min="216" max="216" width="58.28515625" style="9" customWidth="1"/>
    <col min="217" max="217" width="3.7109375" style="9" bestFit="1" customWidth="1"/>
    <col min="218" max="218" width="5.5703125" style="9" bestFit="1" customWidth="1"/>
    <col min="219" max="219" width="5.5703125" style="9" customWidth="1"/>
    <col min="220" max="16384" width="5.5703125" style="9"/>
  </cols>
  <sheetData>
    <row r="1" spans="1:20" ht="15">
      <c r="A1" s="78" t="s">
        <v>0</v>
      </c>
      <c r="B1" s="78"/>
      <c r="C1" s="79"/>
      <c r="D1" s="78"/>
      <c r="H1" s="451"/>
      <c r="I1" s="451"/>
      <c r="J1" s="444"/>
      <c r="K1" s="444"/>
      <c r="L1" s="444"/>
      <c r="M1" s="444"/>
      <c r="N1" s="444"/>
      <c r="O1" s="444"/>
      <c r="P1" s="451">
        <f>Assuntos!C259</f>
        <v>4710</v>
      </c>
      <c r="Q1" s="444"/>
    </row>
    <row r="2" spans="1:20" ht="15">
      <c r="A2" s="1" t="s">
        <v>1</v>
      </c>
      <c r="B2" s="1"/>
      <c r="C2" s="67"/>
      <c r="D2" s="1"/>
      <c r="H2" s="451"/>
      <c r="I2" s="451"/>
      <c r="J2" s="444"/>
      <c r="K2" s="444"/>
      <c r="L2" s="444"/>
      <c r="M2" s="444"/>
      <c r="N2" s="444"/>
      <c r="O2" s="444"/>
      <c r="P2" s="444"/>
      <c r="Q2" s="444"/>
    </row>
    <row r="3" spans="1:20" ht="15">
      <c r="A3" s="1"/>
      <c r="B3" s="1"/>
      <c r="C3" s="67"/>
      <c r="D3" s="1"/>
      <c r="H3" s="451"/>
      <c r="I3" s="451"/>
      <c r="J3" s="444"/>
      <c r="K3" s="444"/>
      <c r="L3" s="444"/>
      <c r="M3" s="444"/>
      <c r="N3" s="444"/>
      <c r="O3" s="444"/>
      <c r="P3" s="444"/>
      <c r="Q3" s="444"/>
    </row>
    <row r="4" spans="1:20" ht="15">
      <c r="A4" s="1" t="s">
        <v>487</v>
      </c>
      <c r="B4" s="1"/>
      <c r="C4" s="67"/>
      <c r="D4" s="1"/>
      <c r="H4" s="451"/>
      <c r="I4" s="451"/>
      <c r="J4" s="444"/>
      <c r="K4" s="444"/>
      <c r="L4" s="444"/>
      <c r="M4" s="444"/>
      <c r="N4" s="444"/>
      <c r="O4" s="444"/>
      <c r="P4" s="444"/>
      <c r="Q4" s="444"/>
    </row>
    <row r="5" spans="1:20" ht="15" thickBot="1">
      <c r="E5" s="9"/>
      <c r="F5" s="80"/>
      <c r="G5" s="9"/>
      <c r="H5" s="469"/>
      <c r="I5" s="451"/>
      <c r="J5" s="444"/>
      <c r="K5" s="444"/>
      <c r="L5" s="444"/>
      <c r="M5" s="444"/>
      <c r="N5" s="444"/>
      <c r="O5" s="444"/>
      <c r="P5" s="444"/>
      <c r="Q5" s="444"/>
    </row>
    <row r="6" spans="1:20" ht="64.5" thickBot="1">
      <c r="A6" s="850" t="s">
        <v>477</v>
      </c>
      <c r="B6" s="532">
        <v>45627</v>
      </c>
      <c r="C6" s="532">
        <v>45597</v>
      </c>
      <c r="D6" s="532">
        <v>45566</v>
      </c>
      <c r="E6" s="532">
        <v>45536</v>
      </c>
      <c r="F6" s="532">
        <v>45505</v>
      </c>
      <c r="G6" s="532">
        <v>45474</v>
      </c>
      <c r="H6" s="532">
        <v>45444</v>
      </c>
      <c r="I6" s="532">
        <v>45413</v>
      </c>
      <c r="J6" s="532">
        <v>45383</v>
      </c>
      <c r="K6" s="532">
        <v>45352</v>
      </c>
      <c r="L6" s="532">
        <v>45323</v>
      </c>
      <c r="M6" s="532">
        <v>45292</v>
      </c>
      <c r="N6" s="532" t="s">
        <v>5</v>
      </c>
      <c r="O6" s="532" t="s">
        <v>6</v>
      </c>
      <c r="P6" s="635" t="s">
        <v>557</v>
      </c>
    </row>
    <row r="7" spans="1:20" ht="14.25" customHeight="1" thickBot="1">
      <c r="A7" s="917" t="s">
        <v>56</v>
      </c>
      <c r="B7" s="918"/>
      <c r="C7" s="919">
        <v>127</v>
      </c>
      <c r="D7" s="920">
        <v>212</v>
      </c>
      <c r="E7" s="920">
        <v>212</v>
      </c>
      <c r="F7" s="920">
        <v>320</v>
      </c>
      <c r="G7" s="921">
        <v>400</v>
      </c>
      <c r="H7" s="921">
        <v>583</v>
      </c>
      <c r="I7" s="921">
        <v>752</v>
      </c>
      <c r="J7" s="920">
        <v>819</v>
      </c>
      <c r="K7" s="919">
        <v>822</v>
      </c>
      <c r="L7" s="919">
        <v>798</v>
      </c>
      <c r="M7" s="851">
        <v>552</v>
      </c>
      <c r="N7" s="83">
        <f>SUM(B7:M7)</f>
        <v>5597</v>
      </c>
      <c r="O7" s="84">
        <f>AVERAGE(B7:M7)</f>
        <v>508.81818181818181</v>
      </c>
      <c r="P7" s="441">
        <f>(C7*100)/$P$1</f>
        <v>2.6963906581740975</v>
      </c>
      <c r="S7" s="80"/>
      <c r="T7" s="80"/>
    </row>
    <row r="8" spans="1:20" ht="15" customHeight="1" thickBot="1">
      <c r="A8" s="922" t="s">
        <v>142</v>
      </c>
      <c r="B8" s="923"/>
      <c r="C8" s="924">
        <v>287</v>
      </c>
      <c r="D8" s="925">
        <v>472</v>
      </c>
      <c r="E8" s="925">
        <v>567</v>
      </c>
      <c r="F8" s="925">
        <v>908</v>
      </c>
      <c r="G8" s="926">
        <v>983</v>
      </c>
      <c r="H8" s="926">
        <v>394</v>
      </c>
      <c r="I8" s="926">
        <v>423</v>
      </c>
      <c r="J8" s="925">
        <v>314</v>
      </c>
      <c r="K8" s="924">
        <v>148</v>
      </c>
      <c r="L8" s="924">
        <v>252</v>
      </c>
      <c r="M8" s="851">
        <v>175</v>
      </c>
      <c r="N8" s="85">
        <f t="shared" ref="N8:N16" si="0">SUM(B8:M8)</f>
        <v>4923</v>
      </c>
      <c r="O8" s="86">
        <f>AVERAGE(B8:M8)</f>
        <v>447.54545454545456</v>
      </c>
      <c r="P8" s="441">
        <f t="shared" ref="P8:P17" si="1">(C8*100)/$P$1</f>
        <v>6.0934182590233545</v>
      </c>
      <c r="S8" s="80"/>
      <c r="T8" s="80"/>
    </row>
    <row r="9" spans="1:20" ht="15.75" thickBot="1">
      <c r="A9" s="927" t="s">
        <v>439</v>
      </c>
      <c r="B9" s="923"/>
      <c r="C9" s="924">
        <v>229</v>
      </c>
      <c r="D9" s="925">
        <v>247</v>
      </c>
      <c r="E9" s="925">
        <v>229</v>
      </c>
      <c r="F9" s="925">
        <v>236</v>
      </c>
      <c r="G9" s="926">
        <v>279</v>
      </c>
      <c r="H9" s="926">
        <v>363</v>
      </c>
      <c r="I9" s="926">
        <v>341</v>
      </c>
      <c r="J9" s="925">
        <v>369</v>
      </c>
      <c r="K9" s="924">
        <v>418</v>
      </c>
      <c r="L9" s="924">
        <v>336</v>
      </c>
      <c r="M9" s="851">
        <v>329</v>
      </c>
      <c r="N9" s="85">
        <f t="shared" si="0"/>
        <v>3376</v>
      </c>
      <c r="O9" s="86">
        <f t="shared" ref="O9:O17" si="2">AVERAGE(B9:M9)</f>
        <v>306.90909090909093</v>
      </c>
      <c r="P9" s="441">
        <f t="shared" si="1"/>
        <v>4.8619957537154992</v>
      </c>
      <c r="S9" s="80"/>
      <c r="T9" s="80"/>
    </row>
    <row r="10" spans="1:20" ht="15.75" thickBot="1">
      <c r="A10" s="927" t="s">
        <v>42</v>
      </c>
      <c r="B10" s="923"/>
      <c r="C10" s="924">
        <v>252</v>
      </c>
      <c r="D10" s="925">
        <v>332</v>
      </c>
      <c r="E10" s="925">
        <v>282</v>
      </c>
      <c r="F10" s="925">
        <v>290</v>
      </c>
      <c r="G10" s="926">
        <v>274</v>
      </c>
      <c r="H10" s="926">
        <v>279</v>
      </c>
      <c r="I10" s="926">
        <v>271</v>
      </c>
      <c r="J10" s="925">
        <v>283</v>
      </c>
      <c r="K10" s="924">
        <v>316</v>
      </c>
      <c r="L10" s="924">
        <v>303</v>
      </c>
      <c r="M10" s="851">
        <v>349</v>
      </c>
      <c r="N10" s="85">
        <f t="shared" si="0"/>
        <v>3231</v>
      </c>
      <c r="O10" s="86">
        <f t="shared" si="2"/>
        <v>293.72727272727275</v>
      </c>
      <c r="P10" s="441">
        <f t="shared" si="1"/>
        <v>5.3503184713375793</v>
      </c>
      <c r="S10" s="80"/>
      <c r="T10" s="80"/>
    </row>
    <row r="11" spans="1:20" ht="15.75" thickBot="1">
      <c r="A11" s="922" t="s">
        <v>166</v>
      </c>
      <c r="B11" s="923"/>
      <c r="C11" s="924">
        <v>233</v>
      </c>
      <c r="D11" s="925">
        <v>242</v>
      </c>
      <c r="E11" s="925">
        <v>197</v>
      </c>
      <c r="F11" s="925">
        <v>293</v>
      </c>
      <c r="G11" s="926">
        <v>304</v>
      </c>
      <c r="H11" s="926">
        <v>268</v>
      </c>
      <c r="I11" s="926">
        <v>285</v>
      </c>
      <c r="J11" s="925">
        <v>266</v>
      </c>
      <c r="K11" s="924">
        <v>169</v>
      </c>
      <c r="L11" s="924">
        <v>172</v>
      </c>
      <c r="M11" s="851">
        <v>197</v>
      </c>
      <c r="N11" s="85">
        <f t="shared" si="0"/>
        <v>2626</v>
      </c>
      <c r="O11" s="86">
        <f t="shared" si="2"/>
        <v>238.72727272727272</v>
      </c>
      <c r="P11" s="441">
        <f t="shared" si="1"/>
        <v>4.9469214437367306</v>
      </c>
      <c r="S11" s="80"/>
      <c r="T11" s="80"/>
    </row>
    <row r="12" spans="1:20" ht="15" customHeight="1" thickBot="1">
      <c r="A12" s="922" t="s">
        <v>157</v>
      </c>
      <c r="B12" s="923"/>
      <c r="C12" s="924">
        <v>187</v>
      </c>
      <c r="D12" s="925">
        <v>197</v>
      </c>
      <c r="E12" s="925">
        <v>205</v>
      </c>
      <c r="F12" s="925">
        <v>303</v>
      </c>
      <c r="G12" s="926">
        <v>210</v>
      </c>
      <c r="H12" s="926">
        <v>237</v>
      </c>
      <c r="I12" s="926">
        <v>155</v>
      </c>
      <c r="J12" s="925">
        <v>167</v>
      </c>
      <c r="K12" s="924">
        <v>182</v>
      </c>
      <c r="L12" s="924">
        <v>198</v>
      </c>
      <c r="M12" s="851">
        <v>212</v>
      </c>
      <c r="N12" s="85">
        <f t="shared" si="0"/>
        <v>2253</v>
      </c>
      <c r="O12" s="86">
        <f t="shared" si="2"/>
        <v>204.81818181818181</v>
      </c>
      <c r="P12" s="441">
        <f t="shared" si="1"/>
        <v>3.970276008492569</v>
      </c>
      <c r="S12" s="80"/>
      <c r="T12" s="80"/>
    </row>
    <row r="13" spans="1:20" ht="15.75" thickBot="1">
      <c r="A13" s="927" t="s">
        <v>151</v>
      </c>
      <c r="B13" s="923"/>
      <c r="C13" s="924">
        <v>213</v>
      </c>
      <c r="D13" s="925">
        <v>172</v>
      </c>
      <c r="E13" s="925">
        <v>208</v>
      </c>
      <c r="F13" s="925">
        <v>210</v>
      </c>
      <c r="G13" s="926">
        <v>192</v>
      </c>
      <c r="H13" s="926">
        <v>221</v>
      </c>
      <c r="I13" s="926">
        <v>184</v>
      </c>
      <c r="J13" s="925">
        <v>236</v>
      </c>
      <c r="K13" s="924">
        <v>184</v>
      </c>
      <c r="L13" s="924">
        <v>180</v>
      </c>
      <c r="M13" s="851">
        <v>174</v>
      </c>
      <c r="N13" s="85">
        <f t="shared" si="0"/>
        <v>2174</v>
      </c>
      <c r="O13" s="86">
        <f t="shared" si="2"/>
        <v>197.63636363636363</v>
      </c>
      <c r="P13" s="441">
        <f t="shared" si="1"/>
        <v>4.5222929936305736</v>
      </c>
      <c r="S13" s="80"/>
      <c r="T13" s="80"/>
    </row>
    <row r="14" spans="1:20" ht="15.75" thickBot="1">
      <c r="A14" s="927" t="s">
        <v>139</v>
      </c>
      <c r="B14" s="923"/>
      <c r="C14" s="924">
        <v>251</v>
      </c>
      <c r="D14" s="925">
        <v>234</v>
      </c>
      <c r="E14" s="925">
        <v>210</v>
      </c>
      <c r="F14" s="925">
        <v>215</v>
      </c>
      <c r="G14" s="926">
        <v>160</v>
      </c>
      <c r="H14" s="926">
        <v>146</v>
      </c>
      <c r="I14" s="926">
        <v>141</v>
      </c>
      <c r="J14" s="925">
        <v>195</v>
      </c>
      <c r="K14" s="924">
        <v>158</v>
      </c>
      <c r="L14" s="924">
        <v>108</v>
      </c>
      <c r="M14" s="851">
        <v>102</v>
      </c>
      <c r="N14" s="85">
        <f t="shared" si="0"/>
        <v>1920</v>
      </c>
      <c r="O14" s="86">
        <f t="shared" si="2"/>
        <v>174.54545454545453</v>
      </c>
      <c r="P14" s="441">
        <f t="shared" si="1"/>
        <v>5.3290870488322719</v>
      </c>
      <c r="S14" s="80"/>
      <c r="T14" s="80"/>
    </row>
    <row r="15" spans="1:20" ht="15.75" thickBot="1">
      <c r="A15" s="927" t="s">
        <v>97</v>
      </c>
      <c r="B15" s="923"/>
      <c r="C15" s="924">
        <v>165</v>
      </c>
      <c r="D15" s="925">
        <v>194</v>
      </c>
      <c r="E15" s="925">
        <v>222</v>
      </c>
      <c r="F15" s="925">
        <v>193</v>
      </c>
      <c r="G15" s="926">
        <v>134</v>
      </c>
      <c r="H15" s="926">
        <v>198</v>
      </c>
      <c r="I15" s="926">
        <v>158</v>
      </c>
      <c r="J15" s="925">
        <v>155</v>
      </c>
      <c r="K15" s="924">
        <v>130</v>
      </c>
      <c r="L15" s="924">
        <v>162</v>
      </c>
      <c r="M15" s="851">
        <v>166</v>
      </c>
      <c r="N15" s="85">
        <f t="shared" si="0"/>
        <v>1877</v>
      </c>
      <c r="O15" s="86">
        <f t="shared" si="2"/>
        <v>170.63636363636363</v>
      </c>
      <c r="P15" s="441">
        <f t="shared" si="1"/>
        <v>3.5031847133757963</v>
      </c>
      <c r="S15" s="80"/>
      <c r="T15" s="80"/>
    </row>
    <row r="16" spans="1:20" ht="15.75" thickBot="1">
      <c r="A16" s="927" t="s">
        <v>182</v>
      </c>
      <c r="B16" s="923"/>
      <c r="C16" s="924">
        <v>137</v>
      </c>
      <c r="D16" s="925">
        <v>194</v>
      </c>
      <c r="E16" s="925">
        <v>149</v>
      </c>
      <c r="F16" s="925">
        <v>161</v>
      </c>
      <c r="G16" s="926">
        <v>142</v>
      </c>
      <c r="H16" s="926">
        <v>159</v>
      </c>
      <c r="I16" s="926">
        <v>166</v>
      </c>
      <c r="J16" s="925">
        <v>176</v>
      </c>
      <c r="K16" s="924">
        <v>151</v>
      </c>
      <c r="L16" s="924">
        <v>131</v>
      </c>
      <c r="M16" s="851">
        <v>162</v>
      </c>
      <c r="N16" s="87">
        <f t="shared" si="0"/>
        <v>1728</v>
      </c>
      <c r="O16" s="88">
        <f t="shared" si="2"/>
        <v>157.09090909090909</v>
      </c>
      <c r="P16" s="441">
        <f t="shared" si="1"/>
        <v>2.908704883227176</v>
      </c>
      <c r="S16" s="80"/>
      <c r="T16" s="80"/>
    </row>
    <row r="17" spans="1:41" ht="15.75" customHeight="1" thickBot="1">
      <c r="A17" s="740" t="s">
        <v>5</v>
      </c>
      <c r="B17" s="535"/>
      <c r="C17" s="535">
        <f>SUM(C7:C16)</f>
        <v>2081</v>
      </c>
      <c r="D17" s="535">
        <f>SUM(D7:D16)</f>
        <v>2496</v>
      </c>
      <c r="E17" s="535">
        <f>SUM(E7:E16)</f>
        <v>2481</v>
      </c>
      <c r="F17" s="535">
        <f>SUM(F7:F16)</f>
        <v>3129</v>
      </c>
      <c r="G17" s="535">
        <f>SUM(G7:G16)</f>
        <v>3078</v>
      </c>
      <c r="H17" s="535">
        <f t="shared" ref="H17:N17" si="3">SUM(H7:H16)</f>
        <v>2848</v>
      </c>
      <c r="I17" s="535">
        <f t="shared" si="3"/>
        <v>2876</v>
      </c>
      <c r="J17" s="535">
        <f t="shared" si="3"/>
        <v>2980</v>
      </c>
      <c r="K17" s="535">
        <f t="shared" si="3"/>
        <v>2678</v>
      </c>
      <c r="L17" s="535">
        <f t="shared" si="3"/>
        <v>2640</v>
      </c>
      <c r="M17" s="535">
        <f t="shared" si="3"/>
        <v>2418</v>
      </c>
      <c r="N17" s="538">
        <f t="shared" si="3"/>
        <v>29705</v>
      </c>
      <c r="O17" s="538">
        <f t="shared" si="2"/>
        <v>2700.4545454545455</v>
      </c>
      <c r="P17" s="441">
        <f t="shared" si="1"/>
        <v>44.182590233545646</v>
      </c>
      <c r="S17" s="80"/>
      <c r="T17" s="80"/>
    </row>
    <row r="18" spans="1:41" s="451" customFormat="1" ht="23.25" customHeight="1">
      <c r="A18" s="451" t="s">
        <v>204</v>
      </c>
      <c r="C18" s="452"/>
      <c r="O18" s="451" t="s">
        <v>205</v>
      </c>
      <c r="P18" s="453">
        <f>100-P17</f>
        <v>55.817409766454354</v>
      </c>
    </row>
    <row r="19" spans="1:41" s="638" customFormat="1" ht="54.75" customHeight="1">
      <c r="A19" s="636"/>
      <c r="B19" s="636"/>
      <c r="C19" s="637"/>
      <c r="D19" s="1061"/>
      <c r="E19" s="1061"/>
      <c r="F19" s="1061"/>
      <c r="G19" s="1061"/>
      <c r="H19" s="1061"/>
      <c r="W19" s="641"/>
    </row>
    <row r="20" spans="1:41" s="638" customFormat="1">
      <c r="A20" s="646"/>
      <c r="B20" s="646"/>
      <c r="C20" s="647"/>
      <c r="E20" s="641"/>
      <c r="O20" s="641"/>
      <c r="W20" s="641"/>
      <c r="AC20" s="642"/>
      <c r="AD20" s="643"/>
      <c r="AE20" s="643"/>
      <c r="AF20" s="643"/>
      <c r="AG20" s="643"/>
      <c r="AH20" s="643"/>
      <c r="AI20" s="643"/>
      <c r="AJ20" s="644"/>
      <c r="AK20" s="643"/>
      <c r="AL20" s="643"/>
      <c r="AM20" s="643"/>
      <c r="AN20" s="643"/>
      <c r="AO20" s="645"/>
    </row>
    <row r="21" spans="1:41" s="638" customFormat="1" ht="92.25" customHeight="1">
      <c r="A21" s="636"/>
      <c r="B21" s="636"/>
      <c r="C21" s="637"/>
      <c r="D21" s="1061"/>
      <c r="E21" s="1061"/>
      <c r="F21" s="1061"/>
      <c r="G21" s="1061"/>
      <c r="H21" s="1061"/>
      <c r="L21" s="639"/>
      <c r="P21" s="640"/>
      <c r="W21" s="641"/>
      <c r="AC21" s="642"/>
      <c r="AD21" s="643"/>
      <c r="AE21" s="643"/>
      <c r="AF21" s="643"/>
      <c r="AG21" s="643"/>
      <c r="AH21" s="643"/>
      <c r="AI21" s="643"/>
      <c r="AJ21" s="644"/>
      <c r="AK21" s="643"/>
      <c r="AL21" s="643"/>
      <c r="AM21" s="643"/>
      <c r="AN21" s="643"/>
      <c r="AO21" s="645"/>
    </row>
    <row r="22" spans="1:41" s="638" customFormat="1">
      <c r="A22" s="636"/>
      <c r="B22" s="636"/>
      <c r="C22" s="637"/>
      <c r="E22" s="641"/>
      <c r="O22" s="641"/>
      <c r="W22" s="648"/>
      <c r="AC22" s="642"/>
      <c r="AD22" s="643"/>
      <c r="AE22" s="643"/>
      <c r="AF22" s="643"/>
      <c r="AG22" s="643"/>
      <c r="AH22" s="643"/>
      <c r="AI22" s="643"/>
      <c r="AJ22" s="644"/>
      <c r="AK22" s="643"/>
      <c r="AL22" s="643"/>
      <c r="AM22" s="643"/>
      <c r="AN22" s="643"/>
      <c r="AO22" s="645"/>
    </row>
    <row r="23" spans="1:41" s="638" customFormat="1" ht="66.75" customHeight="1">
      <c r="A23" s="636"/>
      <c r="B23" s="636"/>
      <c r="C23" s="637"/>
      <c r="D23" s="1061"/>
      <c r="E23" s="1061"/>
      <c r="F23" s="1061"/>
      <c r="G23" s="1061"/>
      <c r="H23" s="1061"/>
      <c r="W23" s="641"/>
      <c r="AC23" s="642"/>
      <c r="AD23" s="643"/>
      <c r="AE23" s="643"/>
      <c r="AF23" s="643"/>
      <c r="AG23" s="643"/>
      <c r="AH23" s="643"/>
      <c r="AI23" s="643"/>
      <c r="AJ23" s="644"/>
      <c r="AK23" s="643"/>
      <c r="AL23" s="643"/>
      <c r="AM23" s="643"/>
      <c r="AN23" s="643"/>
      <c r="AO23" s="645"/>
    </row>
    <row r="24" spans="1:41" s="638" customFormat="1">
      <c r="A24" s="646"/>
      <c r="B24" s="646"/>
      <c r="C24" s="647"/>
      <c r="E24" s="641"/>
      <c r="W24" s="641"/>
      <c r="AC24" s="642"/>
      <c r="AD24" s="643"/>
      <c r="AE24" s="643"/>
      <c r="AF24" s="643"/>
      <c r="AG24" s="643"/>
      <c r="AH24" s="643"/>
      <c r="AI24" s="643"/>
      <c r="AJ24" s="644"/>
      <c r="AK24" s="643"/>
      <c r="AL24" s="643"/>
      <c r="AM24" s="643"/>
      <c r="AN24" s="643"/>
      <c r="AO24" s="645"/>
    </row>
    <row r="25" spans="1:41" s="638" customFormat="1">
      <c r="A25" s="636"/>
      <c r="B25" s="636"/>
      <c r="C25" s="637"/>
      <c r="E25" s="641"/>
      <c r="W25" s="641"/>
      <c r="AC25" s="642"/>
      <c r="AD25" s="643"/>
      <c r="AE25" s="643"/>
      <c r="AF25" s="643"/>
      <c r="AG25" s="643"/>
      <c r="AH25" s="643"/>
      <c r="AI25" s="643"/>
      <c r="AJ25" s="644"/>
      <c r="AK25" s="643"/>
      <c r="AL25" s="643"/>
      <c r="AM25" s="643"/>
      <c r="AN25" s="643"/>
      <c r="AO25" s="645"/>
    </row>
    <row r="26" spans="1:41" s="444" customFormat="1">
      <c r="C26" s="445"/>
      <c r="E26" s="446"/>
      <c r="G26" s="446"/>
      <c r="AC26" s="447"/>
      <c r="AD26" s="448"/>
      <c r="AE26" s="448"/>
      <c r="AF26" s="448"/>
      <c r="AG26" s="448"/>
      <c r="AH26" s="448"/>
      <c r="AI26" s="448"/>
      <c r="AJ26" s="445"/>
      <c r="AK26" s="448"/>
      <c r="AL26" s="448"/>
      <c r="AM26" s="448"/>
      <c r="AN26" s="448"/>
      <c r="AO26" s="449"/>
    </row>
    <row r="27" spans="1:41" s="444" customFormat="1">
      <c r="C27" s="445"/>
      <c r="E27" s="446"/>
      <c r="G27" s="446"/>
      <c r="R27" s="447"/>
      <c r="S27" s="448"/>
      <c r="T27" s="449"/>
      <c r="U27" s="449"/>
      <c r="V27" s="449"/>
      <c r="W27" s="450"/>
      <c r="AC27" s="447"/>
      <c r="AD27" s="448"/>
      <c r="AE27" s="448"/>
      <c r="AF27" s="448"/>
      <c r="AG27" s="448"/>
      <c r="AH27" s="448"/>
      <c r="AI27" s="448"/>
      <c r="AJ27" s="445"/>
      <c r="AK27" s="448"/>
      <c r="AL27" s="448"/>
      <c r="AM27" s="448"/>
      <c r="AN27" s="448"/>
      <c r="AO27" s="449"/>
    </row>
    <row r="28" spans="1:41" s="444" customFormat="1">
      <c r="C28" s="445"/>
      <c r="E28" s="446"/>
      <c r="G28" s="446"/>
      <c r="R28" s="447"/>
      <c r="S28" s="448"/>
      <c r="T28" s="449"/>
      <c r="U28" s="449"/>
      <c r="V28" s="449"/>
      <c r="W28" s="450"/>
      <c r="AC28" s="447"/>
      <c r="AD28" s="448"/>
      <c r="AE28" s="448"/>
      <c r="AF28" s="448"/>
      <c r="AG28" s="448"/>
      <c r="AH28" s="448"/>
      <c r="AI28" s="448"/>
      <c r="AJ28" s="445"/>
      <c r="AK28" s="448"/>
      <c r="AL28" s="448"/>
      <c r="AM28" s="448"/>
      <c r="AN28" s="448"/>
      <c r="AO28" s="449"/>
    </row>
    <row r="29" spans="1:41" s="444" customFormat="1">
      <c r="C29" s="445"/>
      <c r="E29" s="446"/>
      <c r="G29" s="446"/>
      <c r="R29" s="447"/>
      <c r="S29" s="448"/>
      <c r="T29" s="449"/>
      <c r="U29" s="449"/>
      <c r="V29" s="449"/>
      <c r="W29" s="450"/>
      <c r="AC29" s="447"/>
      <c r="AD29" s="448"/>
      <c r="AE29" s="448"/>
      <c r="AF29" s="448"/>
      <c r="AG29" s="448"/>
      <c r="AH29" s="448"/>
      <c r="AI29" s="448"/>
      <c r="AJ29" s="445"/>
      <c r="AK29" s="448"/>
      <c r="AL29" s="448"/>
      <c r="AM29" s="448"/>
      <c r="AN29" s="448"/>
      <c r="AO29" s="449"/>
    </row>
    <row r="30" spans="1:41" s="444" customFormat="1">
      <c r="C30" s="445"/>
      <c r="E30" s="446"/>
      <c r="G30" s="446"/>
      <c r="R30" s="447"/>
      <c r="S30" s="448"/>
      <c r="T30" s="449"/>
      <c r="U30" s="449"/>
      <c r="V30" s="449"/>
      <c r="W30" s="450"/>
      <c r="AO30" s="446"/>
    </row>
    <row r="31" spans="1:41" s="444" customFormat="1">
      <c r="C31" s="445"/>
      <c r="E31" s="446"/>
      <c r="G31" s="446"/>
      <c r="R31" s="447"/>
      <c r="S31" s="448"/>
      <c r="T31" s="449"/>
      <c r="U31" s="449"/>
      <c r="V31" s="449"/>
      <c r="W31" s="450"/>
    </row>
    <row r="32" spans="1:41" s="444" customFormat="1">
      <c r="C32" s="445"/>
      <c r="E32" s="446"/>
      <c r="G32" s="446"/>
      <c r="R32" s="447"/>
      <c r="S32" s="448"/>
      <c r="T32" s="449"/>
      <c r="U32" s="449"/>
      <c r="V32" s="449"/>
      <c r="W32" s="450"/>
    </row>
    <row r="33" spans="1:23" s="444" customFormat="1">
      <c r="C33" s="445"/>
      <c r="E33" s="446"/>
      <c r="G33" s="446"/>
      <c r="R33" s="447"/>
      <c r="S33" s="448"/>
      <c r="T33" s="449"/>
      <c r="U33" s="449"/>
      <c r="V33" s="449"/>
      <c r="W33" s="450"/>
    </row>
    <row r="34" spans="1:23" s="444" customFormat="1">
      <c r="C34" s="445"/>
      <c r="E34" s="446"/>
      <c r="G34" s="446"/>
      <c r="R34" s="447"/>
      <c r="S34" s="448"/>
      <c r="T34" s="449"/>
      <c r="U34" s="449"/>
      <c r="V34" s="449"/>
      <c r="W34" s="450"/>
    </row>
    <row r="35" spans="1:23" s="444" customFormat="1">
      <c r="C35" s="445"/>
      <c r="E35" s="446"/>
      <c r="G35" s="446"/>
      <c r="R35" s="447"/>
      <c r="S35" s="448"/>
      <c r="T35" s="449"/>
      <c r="U35" s="449"/>
      <c r="V35" s="449"/>
      <c r="W35" s="450"/>
    </row>
    <row r="36" spans="1:23" s="444" customFormat="1">
      <c r="C36" s="445"/>
      <c r="E36" s="446"/>
      <c r="G36" s="446"/>
      <c r="R36" s="447"/>
      <c r="S36" s="448"/>
      <c r="T36" s="449"/>
      <c r="U36" s="449"/>
      <c r="V36" s="449"/>
      <c r="W36" s="450"/>
    </row>
    <row r="37" spans="1:23">
      <c r="A37" s="444"/>
      <c r="B37" s="444"/>
      <c r="C37" s="445"/>
      <c r="D37" s="444"/>
      <c r="E37" s="446"/>
      <c r="F37" s="444"/>
      <c r="G37" s="446"/>
      <c r="H37" s="444"/>
      <c r="I37" s="444"/>
      <c r="J37" s="444"/>
      <c r="K37" s="444"/>
    </row>
    <row r="38" spans="1:23">
      <c r="A38" s="444"/>
      <c r="B38" s="444"/>
      <c r="C38" s="445"/>
      <c r="D38" s="444"/>
      <c r="E38" s="446"/>
      <c r="F38" s="444"/>
      <c r="G38" s="446"/>
      <c r="H38" s="444"/>
      <c r="I38" s="444"/>
      <c r="J38" s="444"/>
      <c r="K38" s="444"/>
    </row>
    <row r="39" spans="1:23">
      <c r="A39" s="444"/>
      <c r="B39" s="444"/>
      <c r="C39" s="445"/>
      <c r="D39" s="444"/>
      <c r="E39" s="446"/>
      <c r="F39" s="444"/>
      <c r="G39" s="446"/>
      <c r="H39" s="444"/>
      <c r="I39" s="444"/>
      <c r="J39" s="444"/>
      <c r="K39" s="444"/>
    </row>
    <row r="40" spans="1:23">
      <c r="A40" s="444"/>
      <c r="B40" s="444"/>
      <c r="C40" s="445"/>
      <c r="D40" s="444"/>
      <c r="E40" s="446"/>
      <c r="F40" s="444"/>
      <c r="G40" s="446"/>
      <c r="H40" s="444"/>
      <c r="I40" s="444"/>
      <c r="J40" s="444"/>
      <c r="K40" s="444"/>
    </row>
    <row r="41" spans="1:23">
      <c r="A41" s="444"/>
      <c r="B41" s="444"/>
      <c r="C41" s="445"/>
      <c r="D41" s="444"/>
      <c r="E41" s="446"/>
      <c r="F41" s="444"/>
      <c r="G41" s="446"/>
      <c r="H41" s="444"/>
      <c r="I41" s="444"/>
      <c r="J41" s="444"/>
      <c r="K41" s="444"/>
    </row>
    <row r="42" spans="1:23" ht="14.25" customHeight="1">
      <c r="A42" s="148"/>
      <c r="B42" s="148"/>
      <c r="C42" s="167"/>
      <c r="D42" s="148"/>
      <c r="E42" s="442"/>
      <c r="F42" s="148"/>
      <c r="G42" s="442"/>
      <c r="H42" s="148"/>
      <c r="I42" s="148"/>
      <c r="J42" s="148"/>
      <c r="K42" s="148"/>
    </row>
    <row r="43" spans="1:23">
      <c r="A43" s="164"/>
      <c r="B43" s="164"/>
      <c r="C43" s="443"/>
      <c r="D43" s="164"/>
      <c r="E43" s="442"/>
      <c r="F43" s="148"/>
      <c r="G43" s="442"/>
      <c r="H43" s="148"/>
      <c r="I43" s="148"/>
      <c r="J43" s="148"/>
      <c r="K43" s="148"/>
    </row>
    <row r="44" spans="1:23" ht="14.25" customHeight="1">
      <c r="A44" s="148"/>
      <c r="B44" s="148"/>
      <c r="C44" s="167"/>
      <c r="D44" s="148"/>
      <c r="E44" s="442"/>
      <c r="F44" s="148"/>
      <c r="G44" s="442"/>
      <c r="H44" s="148"/>
      <c r="I44" s="148"/>
      <c r="J44" s="148"/>
      <c r="K44" s="148"/>
    </row>
    <row r="45" spans="1:23">
      <c r="A45" s="91"/>
      <c r="B45" s="91"/>
      <c r="C45" s="92"/>
      <c r="D45" s="91"/>
    </row>
    <row r="46" spans="1:23" ht="14.25" customHeight="1"/>
  </sheetData>
  <mergeCells count="3">
    <mergeCell ref="D19:H19"/>
    <mergeCell ref="D21:H21"/>
    <mergeCell ref="D23:H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ignoredErrors>
    <ignoredError sqref="C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31</vt:i4>
      </vt:variant>
    </vt:vector>
  </HeadingPairs>
  <TitlesOfParts>
    <vt:vector size="31" baseType="lpstr">
      <vt:lpstr>Texto</vt:lpstr>
      <vt:lpstr>Protocolos</vt:lpstr>
      <vt:lpstr>Elogios_Sugestões</vt:lpstr>
      <vt:lpstr>Canais_atendimento</vt:lpstr>
      <vt:lpstr>Assuntos</vt:lpstr>
      <vt:lpstr>Órgãos_Externos</vt:lpstr>
      <vt:lpstr>Órgãos_Externos_Dados</vt:lpstr>
      <vt:lpstr>Buraco-Pavimentação_nov_2024</vt:lpstr>
      <vt:lpstr>10+_Assuntos_2024</vt:lpstr>
      <vt:lpstr>Assuntos-variação_10_mais_2024</vt:lpstr>
      <vt:lpstr>ASSUNTOS_10+_últimos_3_meses</vt:lpstr>
      <vt:lpstr>10_ASSUNTOS+_Assuntos_NOV_24</vt:lpstr>
      <vt:lpstr>UNIDADES</vt:lpstr>
      <vt:lpstr>10+_UNIDADES_2024</vt:lpstr>
      <vt:lpstr>Unidades_-variação_10_mais_2024</vt:lpstr>
      <vt:lpstr>UNIDADES_-_10+_últimos_3_meses</vt:lpstr>
      <vt:lpstr>10+_Unidades__NOV_24</vt:lpstr>
      <vt:lpstr>Subprefeituras_2024</vt:lpstr>
      <vt:lpstr>10+_SUB's_2024</vt:lpstr>
      <vt:lpstr>Subs_-Variação_10_mais_2024</vt:lpstr>
      <vt:lpstr>10+_Subprefeituras__NOV_24</vt:lpstr>
      <vt:lpstr>Georref_3+_Subs_2024</vt:lpstr>
      <vt:lpstr>Denúncia_Unidades_Mensal_2024</vt:lpstr>
      <vt:lpstr>Denúncia_Unidades_Total_2024</vt:lpstr>
      <vt:lpstr>Denúncia_Órgãos_Deferidas</vt:lpstr>
      <vt:lpstr>Denúncia_Órgãos_Indeferidas</vt:lpstr>
      <vt:lpstr>Denúncia_Protocolos_2024</vt:lpstr>
      <vt:lpstr>e-SIC_2024</vt:lpstr>
      <vt:lpstr>Alteração_de_Processo</vt:lpstr>
      <vt:lpstr>Alteração_de_Processo_Dados</vt:lpstr>
      <vt:lpstr>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Bianca Marli Siqueira de Freitas</cp:lastModifiedBy>
  <cp:revision/>
  <dcterms:created xsi:type="dcterms:W3CDTF">2018-08-01T11:52:47Z</dcterms:created>
  <dcterms:modified xsi:type="dcterms:W3CDTF">2024-12-17T18:56:40Z</dcterms:modified>
  <cp:category/>
  <cp:contentStatus/>
</cp:coreProperties>
</file>